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Corporate Development\R&amp;P\AER\Regulatory Analytics\Regulatory Models\"/>
    </mc:Choice>
  </mc:AlternateContent>
  <xr:revisionPtr revIDLastSave="0" documentId="13_ncr:1_{43AFC2DD-A659-40C9-916C-62D95B082CF2}" xr6:coauthVersionLast="47" xr6:coauthVersionMax="47" xr10:uidLastSave="{00000000-0000-0000-0000-000000000000}"/>
  <bookViews>
    <workbookView xWindow="-24120" yWindow="-120" windowWidth="24240" windowHeight="17640" xr2:uid="{00000000-000D-0000-FFFF-FFFF00000000}"/>
  </bookViews>
  <sheets>
    <sheet name="Final decision" sheetId="1" r:id="rId1"/>
  </sheets>
  <definedNames>
    <definedName name="abba" hidden="1">{"Ownership",#N/A,FALSE,"Ownership";"Contents",#N/A,FALSE,"Contents"}</definedName>
    <definedName name="anscount" hidden="1">1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hidden="1">{"Ownership",#N/A,FALSE,"Ownership";"Contents",#N/A,FALSE,"Contents"}</definedName>
    <definedName name="teest" hidden="1">{"Ownership",#N/A,FALSE,"Ownership";"Contents",#N/A,FALSE,"Contents"}</definedName>
    <definedName name="test" hidden="1">{"Ownership",#N/A,FALSE,"Ownership";"Contents",#N/A,FALSE,"Contents"}</definedName>
    <definedName name="wrn.App._.Custodians." hidden="1">{"Ownership",#N/A,FALSE,"Ownership";"Contents",#N/A,FALSE,"Contents"}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V57" i="1"/>
  <c r="V59" i="1"/>
  <c r="B34" i="1"/>
  <c r="I26" i="1"/>
  <c r="H26" i="1" l="1"/>
  <c r="G43" i="1"/>
  <c r="G26" i="1"/>
  <c r="E26" i="1"/>
  <c r="C43" i="1"/>
  <c r="E43" i="1"/>
  <c r="F43" i="1"/>
  <c r="D43" i="1"/>
  <c r="F7" i="1" l="1"/>
  <c r="E7" i="1"/>
  <c r="G7" i="1"/>
  <c r="M7" i="1"/>
  <c r="K7" i="1"/>
  <c r="I7" i="1"/>
  <c r="N7" i="1"/>
  <c r="M8" i="1" s="1"/>
  <c r="P32" i="1" s="1"/>
  <c r="H43" i="1"/>
  <c r="H7" i="1"/>
  <c r="J7" i="1"/>
  <c r="L7" i="1"/>
  <c r="L8" i="1" l="1"/>
  <c r="P36" i="1"/>
  <c r="P40" i="1"/>
  <c r="P38" i="1"/>
  <c r="P35" i="1"/>
  <c r="P42" i="1"/>
  <c r="P37" i="1"/>
  <c r="P39" i="1"/>
  <c r="P34" i="1"/>
  <c r="P41" i="1"/>
  <c r="P43" i="1" l="1"/>
  <c r="O36" i="1"/>
  <c r="O42" i="1"/>
  <c r="K8" i="1"/>
  <c r="O37" i="1"/>
  <c r="O39" i="1"/>
  <c r="O32" i="1"/>
  <c r="O40" i="1"/>
  <c r="O41" i="1"/>
  <c r="O38" i="1"/>
  <c r="O34" i="1"/>
  <c r="O35" i="1"/>
  <c r="O43" i="1" l="1"/>
  <c r="N36" i="1"/>
  <c r="N37" i="1"/>
  <c r="N39" i="1"/>
  <c r="N38" i="1"/>
  <c r="J8" i="1"/>
  <c r="N40" i="1"/>
  <c r="N34" i="1"/>
  <c r="N41" i="1"/>
  <c r="N42" i="1"/>
  <c r="N32" i="1"/>
  <c r="N35" i="1"/>
  <c r="M34" i="1" l="1"/>
  <c r="I8" i="1"/>
  <c r="M40" i="1"/>
  <c r="M32" i="1"/>
  <c r="M38" i="1"/>
  <c r="M36" i="1"/>
  <c r="M37" i="1"/>
  <c r="M35" i="1"/>
  <c r="M42" i="1"/>
  <c r="M39" i="1"/>
  <c r="M41" i="1"/>
  <c r="N43" i="1"/>
  <c r="O18" i="1" l="1"/>
  <c r="M21" i="1"/>
  <c r="O21" i="1"/>
  <c r="O23" i="1"/>
  <c r="Q22" i="1"/>
  <c r="N18" i="1"/>
  <c r="Q25" i="1"/>
  <c r="H8" i="1"/>
  <c r="L32" i="1"/>
  <c r="L40" i="1"/>
  <c r="L34" i="1"/>
  <c r="N20" i="1"/>
  <c r="L36" i="1"/>
  <c r="P22" i="1"/>
  <c r="Q23" i="1"/>
  <c r="N24" i="1"/>
  <c r="L35" i="1"/>
  <c r="M23" i="1"/>
  <c r="N21" i="1"/>
  <c r="N23" i="1"/>
  <c r="M20" i="1"/>
  <c r="P24" i="1"/>
  <c r="L41" i="1"/>
  <c r="L37" i="1"/>
  <c r="P21" i="1"/>
  <c r="O20" i="1"/>
  <c r="Q21" i="1"/>
  <c r="O22" i="1"/>
  <c r="O25" i="1"/>
  <c r="P23" i="1"/>
  <c r="N25" i="1"/>
  <c r="P18" i="1"/>
  <c r="M25" i="1"/>
  <c r="M22" i="1"/>
  <c r="O24" i="1"/>
  <c r="N22" i="1"/>
  <c r="M18" i="1"/>
  <c r="M24" i="1"/>
  <c r="L38" i="1"/>
  <c r="Q18" i="1"/>
  <c r="P25" i="1"/>
  <c r="L39" i="1"/>
  <c r="Q24" i="1"/>
  <c r="P20" i="1"/>
  <c r="L42" i="1"/>
  <c r="Q20" i="1"/>
  <c r="M43" i="1"/>
  <c r="M26" i="1" l="1"/>
  <c r="L43" i="1"/>
  <c r="O26" i="1"/>
  <c r="Q26" i="1"/>
  <c r="P26" i="1"/>
  <c r="P46" i="1" s="1"/>
  <c r="G8" i="1"/>
  <c r="F8" i="1" s="1"/>
  <c r="E8" i="1" s="1"/>
  <c r="D8" i="1" s="1"/>
  <c r="K37" i="1"/>
  <c r="K39" i="1"/>
  <c r="K34" i="1"/>
  <c r="K32" i="1"/>
  <c r="K40" i="1"/>
  <c r="K41" i="1"/>
  <c r="K35" i="1"/>
  <c r="K38" i="1"/>
  <c r="K36" i="1"/>
  <c r="K42" i="1"/>
  <c r="N26" i="1"/>
  <c r="N46" i="1" l="1"/>
  <c r="P53" i="1" s="1"/>
  <c r="Q43" i="1"/>
  <c r="Q46" i="1" s="1"/>
  <c r="L21" i="1"/>
  <c r="L25" i="1"/>
  <c r="L22" i="1"/>
  <c r="K22" i="1"/>
  <c r="L23" i="1"/>
  <c r="K21" i="1"/>
  <c r="K25" i="1"/>
  <c r="K23" i="1"/>
  <c r="L24" i="1"/>
  <c r="K24" i="1"/>
  <c r="O46" i="1"/>
  <c r="S55" i="1"/>
  <c r="R55" i="1"/>
  <c r="U55" i="1"/>
  <c r="U57" i="1" s="1"/>
  <c r="U59" i="1" s="1"/>
  <c r="Q55" i="1"/>
  <c r="T55" i="1"/>
  <c r="K43" i="1"/>
  <c r="S53" i="1" l="1"/>
  <c r="Q53" i="1"/>
  <c r="O53" i="1"/>
  <c r="R53" i="1"/>
  <c r="T54" i="1"/>
  <c r="T57" i="1" s="1"/>
  <c r="T59" i="1" s="1"/>
  <c r="R54" i="1"/>
  <c r="P54" i="1"/>
  <c r="Q54" i="1"/>
  <c r="S54" i="1"/>
  <c r="S57" i="1" l="1"/>
  <c r="S59" i="1" s="1"/>
  <c r="L20" i="1"/>
  <c r="K20" i="1" l="1"/>
  <c r="L18" i="1"/>
  <c r="L26" i="1" s="1"/>
  <c r="D26" i="1"/>
  <c r="C26" i="1" l="1"/>
  <c r="K18" i="1"/>
  <c r="K26" i="1" s="1"/>
  <c r="M46" i="1" s="1"/>
  <c r="N52" i="1" l="1"/>
  <c r="R52" i="1"/>
  <c r="R57" i="1" s="1"/>
  <c r="P52" i="1"/>
  <c r="O52" i="1"/>
  <c r="Q52" i="1"/>
  <c r="W57" i="1" l="1"/>
  <c r="R59" i="1"/>
  <c r="W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Bubb</author>
  </authors>
  <commentList>
    <comment ref="G41" authorId="0" shapeId="0" xr:uid="{965A2ABB-D0FA-4243-8191-C3C9C6D3700D}">
      <text>
        <r>
          <rPr>
            <sz val="9"/>
            <color indexed="81"/>
            <rFont val="Tahoma"/>
            <family val="2"/>
          </rPr>
          <t xml:space="preserve">
Reported Opex amounts include lease costs in FY22</t>
        </r>
      </text>
    </comment>
  </commentList>
</comments>
</file>

<file path=xl/sharedStrings.xml><?xml version="1.0" encoding="utf-8"?>
<sst xmlns="http://schemas.openxmlformats.org/spreadsheetml/2006/main" count="107" uniqueCount="56">
  <si>
    <t>Actual and estimated inflation</t>
  </si>
  <si>
    <t>Actual</t>
  </si>
  <si>
    <t>Estimated</t>
  </si>
  <si>
    <t>ABS CPI index - June (rebased)</t>
  </si>
  <si>
    <t xml:space="preserve">Inflation rate (per cent) </t>
  </si>
  <si>
    <t>7.5.1 -  The carryover amounts that arise from applying the EBSS during the current regulatory control period</t>
  </si>
  <si>
    <t>7.5.1.1 - Opex allowance applicable to EBSS (EBSS target)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</si>
  <si>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</si>
  <si>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</si>
  <si>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</si>
  <si>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</si>
  <si>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</si>
  <si>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DMIA</t>
  </si>
  <si>
    <t>Excluded cost category 2</t>
  </si>
  <si>
    <t>Capitalisation policy changes</t>
  </si>
  <si>
    <t>Opex associated with pass throughs</t>
  </si>
  <si>
    <t xml:space="preserve">Other adjustments or exclusions required by the EBSS 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</si>
  <si>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</si>
  <si>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</si>
  <si>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</si>
  <si>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</si>
  <si>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</si>
  <si>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Self insurance</t>
  </si>
  <si>
    <t>Insurance</t>
  </si>
  <si>
    <t>Superannuation</t>
  </si>
  <si>
    <t>Movements in provisions related to opex</t>
  </si>
  <si>
    <t>Legal costs for 2015 Appeals Process</t>
  </si>
  <si>
    <t>Actual opex for EBSS purposes</t>
  </si>
  <si>
    <t>Carryover</t>
  </si>
  <si>
    <t>Forthcoming regulatory control period</t>
  </si>
  <si>
    <t>Total</t>
  </si>
  <si>
    <t>Reconstructed cumulative index (2018-19=1)</t>
  </si>
  <si>
    <t>$m, real June 2014</t>
  </si>
  <si>
    <t>Endeavour Energy to nominate base year used to forecast opex 
(drop down menu)</t>
  </si>
  <si>
    <t>$m, real June 2019</t>
  </si>
  <si>
    <t>FY13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</si>
  <si>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</si>
  <si>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</si>
  <si>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</si>
  <si>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</si>
  <si>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</si>
  <si>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</si>
  <si>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</si>
  <si>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</si>
  <si>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</si>
  <si>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</si>
  <si>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>FY24</t>
  </si>
  <si>
    <t>FY25</t>
  </si>
  <si>
    <t>FY26</t>
  </si>
  <si>
    <t>FY27</t>
  </si>
  <si>
    <t>FY28</t>
  </si>
  <si>
    <t>FY29</t>
  </si>
  <si>
    <t>$m, real June 2024</t>
  </si>
  <si>
    <t>Incremental gain $m, real June 2024</t>
  </si>
  <si>
    <t>Total Carryover Amount ($m, June 2024)</t>
  </si>
  <si>
    <t>PTRM inputs ($m, June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</si>
</sst>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0.0000"/>
    <numFmt numFmtId="166" formatCode="_-* #,##0_-;\-* #,##0_-;_-* &quot;-&quot;??_-;_-@_-"/>
    <numFmt numFmtId="167" formatCode="_-* #,##0.0_-;\-* #,##0.0_-;_-* &quot;-&quot;??_-;_-@_-"/>
    <numFmt numFmtId="168" formatCode="#,##0_ ;\(#,##0\)_ "/>
    <numFmt numFmtId="169" formatCode="#,##0.0_ ;\-#,##0.0\ "/>
    <numFmt numFmtId="170" formatCode="#,##0;\(#,##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Arial"/>
      <family val="2"/>
    </font>
    <font>
      <sz val="10"/>
      <color indexed="9"/>
      <name val="Arial"/>
      <family val="2"/>
    </font>
    <font>
      <b/>
      <sz val="11"/>
      <color theme="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3" borderId="0">
      <alignment horizontal="left" vertical="center"/>
      <protection locked="0"/>
    </xf>
    <xf numFmtId="0" fontId="10" fillId="6" borderId="0">
      <alignment vertical="center"/>
      <protection locked="0"/>
    </xf>
    <xf numFmtId="0" fontId="1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4" fillId="2" borderId="0" xfId="2" applyFont="1" applyFill="1" applyProtection="1"/>
    <xf numFmtId="0" fontId="0" fillId="0" borderId="0" xfId="0" applyProtection="1"/>
    <xf numFmtId="0" fontId="0" fillId="2" borderId="0" xfId="0" applyFill="1" applyProtection="1"/>
    <xf numFmtId="0" fontId="0" fillId="0" borderId="0" xfId="0" applyBorder="1"/>
    <xf numFmtId="0" fontId="0" fillId="2" borderId="0" xfId="0" applyFill="1" applyAlignment="1" applyProtection="1">
      <alignment vertical="center"/>
    </xf>
    <xf numFmtId="0" fontId="0" fillId="0" borderId="0" xfId="0" applyFill="1" applyProtection="1"/>
    <xf numFmtId="0" fontId="9" fillId="2" borderId="0" xfId="0" applyFont="1" applyFill="1" applyBorder="1" applyAlignment="1" applyProtection="1">
      <alignment horizontal="left" vertical="center" wrapText="1" indent="1"/>
    </xf>
    <xf numFmtId="0" fontId="4" fillId="0" borderId="0" xfId="0" applyFont="1" applyBorder="1" applyProtection="1"/>
    <xf numFmtId="165" fontId="4" fillId="0" borderId="0" xfId="0" applyNumberFormat="1" applyFont="1" applyBorder="1" applyProtection="1"/>
    <xf numFmtId="164" fontId="3" fillId="2" borderId="0" xfId="1" applyNumberFormat="1" applyFont="1" applyFill="1" applyBorder="1" applyAlignment="1" applyProtection="1">
      <alignment horizontal="right" vertical="center" wrapText="1"/>
    </xf>
    <xf numFmtId="2" fontId="6" fillId="0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0" fontId="11" fillId="6" borderId="0" xfId="4" applyFont="1">
      <alignment vertical="center"/>
      <protection locked="0"/>
    </xf>
    <xf numFmtId="0" fontId="12" fillId="6" borderId="0" xfId="4" applyFont="1">
      <alignment vertical="center"/>
      <protection locked="0"/>
    </xf>
    <xf numFmtId="0" fontId="13" fillId="2" borderId="0" xfId="0" applyFont="1" applyFill="1" applyProtection="1"/>
    <xf numFmtId="0" fontId="15" fillId="2" borderId="0" xfId="0" applyFont="1" applyFill="1" applyBorder="1" applyProtection="1"/>
    <xf numFmtId="0" fontId="4" fillId="2" borderId="0" xfId="0" applyFont="1" applyFill="1" applyProtection="1"/>
    <xf numFmtId="44" fontId="0" fillId="0" borderId="0" xfId="0" applyNumberFormat="1"/>
    <xf numFmtId="0" fontId="16" fillId="0" borderId="0" xfId="0" applyFont="1" applyFill="1" applyBorder="1" applyAlignment="1" applyProtection="1">
      <alignment vertical="center"/>
    </xf>
    <xf numFmtId="164" fontId="17" fillId="0" borderId="0" xfId="0" applyNumberFormat="1" applyFont="1" applyBorder="1" applyProtection="1"/>
    <xf numFmtId="0" fontId="0" fillId="0" borderId="0" xfId="0" applyFill="1" applyBorder="1" applyAlignment="1" applyProtection="1">
      <alignment horizontal="right"/>
    </xf>
    <xf numFmtId="0" fontId="0" fillId="2" borderId="0" xfId="0" applyFill="1" applyAlignment="1" applyProtection="1"/>
    <xf numFmtId="0" fontId="0" fillId="0" borderId="0" xfId="0" applyAlignment="1">
      <alignment vertical="center"/>
    </xf>
    <xf numFmtId="164" fontId="4" fillId="2" borderId="0" xfId="0" applyNumberFormat="1" applyFont="1" applyFill="1" applyProtection="1"/>
    <xf numFmtId="10" fontId="4" fillId="2" borderId="0" xfId="0" applyNumberFormat="1" applyFont="1" applyFill="1" applyProtection="1"/>
    <xf numFmtId="0" fontId="6" fillId="0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9" borderId="0" xfId="0" applyFill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wrapText="1"/>
    </xf>
    <xf numFmtId="0" fontId="0" fillId="0" borderId="0" xfId="0" applyFill="1" applyBorder="1" applyProtection="1"/>
    <xf numFmtId="0" fontId="22" fillId="2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 applyProtection="1">
      <alignment horizontal="left" vertical="center"/>
      <protection locked="0"/>
    </xf>
    <xf numFmtId="166" fontId="6" fillId="0" borderId="0" xfId="0" applyNumberFormat="1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166" fontId="4" fillId="0" borderId="0" xfId="0" applyNumberFormat="1" applyFont="1" applyFill="1" applyBorder="1" applyProtection="1"/>
    <xf numFmtId="0" fontId="4" fillId="0" borderId="0" xfId="0" applyFont="1" applyFill="1" applyBorder="1" applyAlignment="1" applyProtection="1"/>
    <xf numFmtId="0" fontId="0" fillId="0" borderId="7" xfId="0" applyBorder="1"/>
    <xf numFmtId="0" fontId="6" fillId="4" borderId="7" xfId="0" applyFont="1" applyFill="1" applyBorder="1" applyAlignment="1" applyProtection="1">
      <alignment horizontal="right" vertical="center"/>
    </xf>
    <xf numFmtId="0" fontId="21" fillId="17" borderId="7" xfId="0" applyFont="1" applyFill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left" vertical="center" wrapText="1" indent="1"/>
    </xf>
    <xf numFmtId="164" fontId="3" fillId="8" borderId="7" xfId="0" applyNumberFormat="1" applyFont="1" applyFill="1" applyBorder="1" applyAlignment="1" applyProtection="1">
      <alignment vertical="center" wrapText="1"/>
      <protection locked="0"/>
    </xf>
    <xf numFmtId="0" fontId="16" fillId="9" borderId="7" xfId="0" applyFont="1" applyFill="1" applyBorder="1" applyAlignment="1" applyProtection="1">
      <alignment horizontal="left" vertical="center" wrapText="1" indent="1"/>
    </xf>
    <xf numFmtId="0" fontId="6" fillId="4" borderId="7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horizontal="left" vertical="center" indent="4"/>
    </xf>
    <xf numFmtId="164" fontId="3" fillId="2" borderId="7" xfId="0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horizontal="left" vertical="center" indent="1"/>
    </xf>
    <xf numFmtId="0" fontId="3" fillId="0" borderId="7" xfId="5" applyFont="1" applyFill="1" applyBorder="1" applyAlignment="1" applyProtection="1">
      <alignment horizontal="left" vertical="center" indent="1"/>
    </xf>
    <xf numFmtId="0" fontId="6" fillId="10" borderId="7" xfId="0" applyFont="1" applyFill="1" applyBorder="1" applyAlignment="1" applyProtection="1">
      <alignment horizontal="right" vertical="center" wrapText="1" indent="1"/>
    </xf>
    <xf numFmtId="164" fontId="6" fillId="10" borderId="7" xfId="1" applyNumberFormat="1" applyFont="1" applyFill="1" applyBorder="1" applyAlignment="1" applyProtection="1">
      <alignment horizontal="right" wrapText="1"/>
    </xf>
    <xf numFmtId="164" fontId="3" fillId="7" borderId="7" xfId="1" applyNumberFormat="1" applyFont="1" applyFill="1" applyBorder="1" applyAlignment="1" applyProtection="1">
      <alignment horizontal="right" vertical="center" wrapText="1"/>
    </xf>
    <xf numFmtId="164" fontId="3" fillId="2" borderId="7" xfId="1" applyNumberFormat="1" applyFont="1" applyFill="1" applyBorder="1" applyAlignment="1" applyProtection="1">
      <alignment horizontal="right" vertical="center" wrapText="1"/>
    </xf>
    <xf numFmtId="43" fontId="6" fillId="4" borderId="7" xfId="0" applyNumberFormat="1" applyFont="1" applyFill="1" applyBorder="1" applyAlignment="1" applyProtection="1">
      <alignment horizontal="left"/>
    </xf>
    <xf numFmtId="164" fontId="3" fillId="7" borderId="7" xfId="1" applyNumberFormat="1" applyFont="1" applyFill="1" applyBorder="1" applyAlignment="1" applyProtection="1">
      <alignment horizontal="right" wrapText="1"/>
    </xf>
    <xf numFmtId="164" fontId="3" fillId="2" borderId="7" xfId="1" applyNumberFormat="1" applyFont="1" applyFill="1" applyBorder="1" applyAlignment="1" applyProtection="1">
      <alignment horizontal="right" wrapText="1"/>
    </xf>
    <xf numFmtId="0" fontId="18" fillId="2" borderId="7" xfId="0" applyFont="1" applyFill="1" applyBorder="1" applyAlignment="1" applyProtection="1">
      <alignment vertical="center" wrapText="1"/>
    </xf>
    <xf numFmtId="2" fontId="6" fillId="4" borderId="7" xfId="0" applyNumberFormat="1" applyFont="1" applyFill="1" applyBorder="1" applyAlignment="1" applyProtection="1"/>
    <xf numFmtId="164" fontId="6" fillId="4" borderId="7" xfId="0" applyNumberFormat="1" applyFont="1" applyFill="1" applyBorder="1" applyAlignment="1" applyProtection="1"/>
    <xf numFmtId="0" fontId="3" fillId="0" borderId="7" xfId="0" applyFont="1" applyBorder="1" applyAlignment="1" applyProtection="1">
      <alignment horizontal="left" vertical="center" wrapText="1" indent="3"/>
    </xf>
    <xf numFmtId="0" fontId="6" fillId="10" borderId="7" xfId="0" applyFont="1" applyFill="1" applyBorder="1" applyAlignment="1" applyProtection="1">
      <alignment horizontal="right" wrapText="1"/>
    </xf>
    <xf numFmtId="167" fontId="3" fillId="2" borderId="7" xfId="0" applyNumberFormat="1" applyFont="1" applyFill="1" applyBorder="1" applyAlignment="1" applyProtection="1">
      <alignment horizontal="right" vertical="center"/>
    </xf>
    <xf numFmtId="166" fontId="6" fillId="4" borderId="7" xfId="0" applyNumberFormat="1" applyFont="1" applyFill="1" applyBorder="1" applyAlignment="1" applyProtection="1">
      <alignment horizontal="left"/>
    </xf>
    <xf numFmtId="168" fontId="6" fillId="4" borderId="7" xfId="0" applyNumberFormat="1" applyFont="1" applyFill="1" applyBorder="1" applyAlignment="1" applyProtection="1">
      <alignment horizontal="right"/>
    </xf>
    <xf numFmtId="169" fontId="3" fillId="2" borderId="7" xfId="0" applyNumberFormat="1" applyFont="1" applyFill="1" applyBorder="1" applyAlignment="1" applyProtection="1">
      <alignment horizontal="right" vertical="center"/>
    </xf>
    <xf numFmtId="4" fontId="6" fillId="4" borderId="7" xfId="0" applyNumberFormat="1" applyFont="1" applyFill="1" applyBorder="1" applyAlignment="1" applyProtection="1">
      <alignment horizontal="right"/>
    </xf>
    <xf numFmtId="0" fontId="4" fillId="4" borderId="7" xfId="0" applyFont="1" applyFill="1" applyBorder="1" applyProtection="1"/>
    <xf numFmtId="170" fontId="8" fillId="12" borderId="7" xfId="0" applyNumberFormat="1" applyFont="1" applyFill="1" applyBorder="1" applyAlignment="1" applyProtection="1">
      <alignment horizontal="center"/>
    </xf>
    <xf numFmtId="0" fontId="7" fillId="4" borderId="7" xfId="0" applyFont="1" applyFill="1" applyBorder="1" applyAlignment="1" applyProtection="1">
      <alignment horizontal="left" vertical="center"/>
    </xf>
    <xf numFmtId="0" fontId="8" fillId="5" borderId="7" xfId="0" quotePrefix="1" applyFont="1" applyFill="1" applyBorder="1" applyAlignment="1" applyProtection="1">
      <alignment horizontal="right" vertical="center"/>
    </xf>
    <xf numFmtId="164" fontId="6" fillId="4" borderId="7" xfId="0" applyNumberFormat="1" applyFont="1" applyFill="1" applyBorder="1" applyAlignment="1" applyProtection="1">
      <alignment vertical="center"/>
    </xf>
    <xf numFmtId="164" fontId="3" fillId="8" borderId="7" xfId="0" applyNumberFormat="1" applyFont="1" applyFill="1" applyBorder="1" applyAlignment="1" applyProtection="1">
      <alignment vertical="center" wrapText="1"/>
    </xf>
    <xf numFmtId="164" fontId="3" fillId="8" borderId="7" xfId="0" applyNumberFormat="1" applyFont="1" applyFill="1" applyBorder="1" applyAlignment="1" applyProtection="1">
      <alignment horizontal="right" vertical="center" wrapText="1"/>
    </xf>
    <xf numFmtId="10" fontId="3" fillId="2" borderId="7" xfId="1" applyNumberFormat="1" applyFont="1" applyFill="1" applyBorder="1" applyAlignment="1" applyProtection="1">
      <alignment horizontal="right" vertical="center" wrapText="1"/>
    </xf>
    <xf numFmtId="2" fontId="3" fillId="2" borderId="7" xfId="1" applyNumberFormat="1" applyFont="1" applyFill="1" applyBorder="1" applyAlignment="1" applyProtection="1">
      <alignment horizontal="right" vertical="center" wrapText="1"/>
    </xf>
    <xf numFmtId="2" fontId="24" fillId="18" borderId="7" xfId="1" applyNumberFormat="1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9" fillId="2" borderId="7" xfId="0" applyFont="1" applyFill="1" applyBorder="1" applyAlignment="1" applyProtection="1">
      <alignment horizontal="left" vertical="center" wrapText="1" indent="1"/>
    </xf>
    <xf numFmtId="0" fontId="20" fillId="4" borderId="7" xfId="0" applyFont="1" applyFill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left" vertical="center"/>
    </xf>
    <xf numFmtId="0" fontId="0" fillId="4" borderId="7" xfId="0" applyFill="1" applyBorder="1"/>
    <xf numFmtId="169" fontId="3" fillId="9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left"/>
    </xf>
    <xf numFmtId="0" fontId="6" fillId="14" borderId="7" xfId="0" applyFont="1" applyFill="1" applyBorder="1" applyAlignment="1" applyProtection="1">
      <alignment horizontal="centerContinuous" vertical="center"/>
    </xf>
    <xf numFmtId="0" fontId="6" fillId="8" borderId="7" xfId="0" applyFont="1" applyFill="1" applyBorder="1" applyAlignment="1" applyProtection="1">
      <alignment horizontal="right" vertical="center"/>
    </xf>
    <xf numFmtId="0" fontId="6" fillId="13" borderId="7" xfId="0" applyFont="1" applyFill="1" applyBorder="1" applyAlignment="1" applyProtection="1">
      <alignment horizontal="right" vertical="center"/>
    </xf>
    <xf numFmtId="169" fontId="3" fillId="15" borderId="7" xfId="0" applyNumberFormat="1" applyFont="1" applyFill="1" applyBorder="1" applyAlignment="1" applyProtection="1">
      <alignment horizontal="left" vertical="center"/>
    </xf>
    <xf numFmtId="169" fontId="3" fillId="15" borderId="7" xfId="0" applyNumberFormat="1" applyFont="1" applyFill="1" applyBorder="1" applyAlignment="1" applyProtection="1">
      <alignment horizontal="right" vertical="center"/>
    </xf>
    <xf numFmtId="0" fontId="21" fillId="16" borderId="7" xfId="0" applyFont="1" applyFill="1" applyBorder="1" applyAlignment="1" applyProtection="1"/>
    <xf numFmtId="0" fontId="21" fillId="16" borderId="7" xfId="0" applyFont="1" applyFill="1" applyBorder="1" applyAlignment="1" applyProtection="1">
      <alignment wrapText="1"/>
    </xf>
    <xf numFmtId="169" fontId="21" fillId="16" borderId="7" xfId="0" applyNumberFormat="1" applyFont="1" applyFill="1" applyBorder="1" applyAlignment="1" applyProtection="1">
      <alignment horizontal="right"/>
    </xf>
    <xf numFmtId="0" fontId="8" fillId="9" borderId="7" xfId="0" applyFont="1" applyFill="1" applyBorder="1" applyAlignment="1" applyProtection="1"/>
    <xf numFmtId="0" fontId="0" fillId="14" borderId="7" xfId="0" applyFill="1" applyBorder="1" applyAlignment="1">
      <alignment horizontal="centerContinuous"/>
    </xf>
    <xf numFmtId="0" fontId="2" fillId="9" borderId="7" xfId="0" applyFont="1" applyFill="1" applyBorder="1"/>
    <xf numFmtId="169" fontId="3" fillId="15" borderId="8" xfId="0" applyNumberFormat="1" applyFont="1" applyFill="1" applyBorder="1" applyAlignment="1" applyProtection="1">
      <alignment horizontal="right" vertical="center"/>
    </xf>
    <xf numFmtId="169" fontId="3" fillId="15" borderId="8" xfId="0" applyNumberFormat="1" applyFont="1" applyFill="1" applyBorder="1" applyAlignment="1" applyProtection="1">
      <alignment horizontal="left" vertical="center"/>
    </xf>
    <xf numFmtId="169" fontId="3" fillId="2" borderId="8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left" wrapText="1"/>
    </xf>
    <xf numFmtId="169" fontId="6" fillId="2" borderId="0" xfId="0" applyNumberFormat="1" applyFont="1" applyFill="1" applyBorder="1" applyAlignment="1" applyProtection="1">
      <alignment horizontal="right" vertical="center"/>
    </xf>
    <xf numFmtId="0" fontId="21" fillId="16" borderId="7" xfId="0" applyFont="1" applyFill="1" applyBorder="1" applyAlignment="1" applyProtection="1">
      <alignment vertical="center"/>
    </xf>
    <xf numFmtId="2" fontId="6" fillId="16" borderId="7" xfId="0" applyNumberFormat="1" applyFont="1" applyFill="1" applyBorder="1" applyAlignment="1" applyProtection="1">
      <alignment horizontal="right"/>
    </xf>
    <xf numFmtId="169" fontId="21" fillId="16" borderId="7" xfId="0" applyNumberFormat="1" applyFont="1" applyFill="1" applyBorder="1" applyAlignment="1" applyProtection="1">
      <alignment horizontal="right" vertical="center"/>
    </xf>
    <xf numFmtId="0" fontId="3" fillId="19" borderId="7" xfId="0" applyFont="1" applyFill="1" applyBorder="1" applyAlignment="1" applyProtection="1">
      <alignment horizontal="left" vertical="center" wrapText="1" indent="1"/>
    </xf>
    <xf numFmtId="164" fontId="6" fillId="19" borderId="7" xfId="0" applyNumberFormat="1" applyFont="1" applyFill="1" applyBorder="1" applyAlignment="1" applyProtection="1">
      <alignment vertical="center"/>
    </xf>
    <xf numFmtId="164" fontId="3" fillId="19" borderId="7" xfId="0" applyNumberFormat="1" applyFont="1" applyFill="1" applyBorder="1" applyAlignment="1" applyProtection="1">
      <alignment vertical="center" wrapText="1"/>
    </xf>
    <xf numFmtId="164" fontId="3" fillId="19" borderId="7" xfId="0" applyNumberFormat="1" applyFont="1" applyFill="1" applyBorder="1" applyAlignment="1">
      <alignment horizontal="right" vertical="top" wrapText="1"/>
    </xf>
    <xf numFmtId="164" fontId="3" fillId="19" borderId="7" xfId="0" applyNumberFormat="1" applyFont="1" applyFill="1" applyBorder="1" applyAlignment="1" applyProtection="1"/>
    <xf numFmtId="164" fontId="6" fillId="19" borderId="7" xfId="0" applyNumberFormat="1" applyFont="1" applyFill="1" applyBorder="1" applyAlignment="1" applyProtection="1"/>
    <xf numFmtId="43" fontId="0" fillId="2" borderId="0" xfId="6" applyFont="1" applyFill="1" applyProtection="1"/>
    <xf numFmtId="164" fontId="3" fillId="0" borderId="7" xfId="0" applyNumberFormat="1" applyFont="1" applyFill="1" applyBorder="1" applyAlignment="1" applyProtection="1">
      <alignment vertical="center" wrapText="1"/>
      <protection locked="0"/>
    </xf>
    <xf numFmtId="0" fontId="3" fillId="2" borderId="7" xfId="0" applyFont="1" applyFill="1" applyBorder="1" applyAlignment="1" applyProtection="1">
      <alignment horizontal="center"/>
    </xf>
    <xf numFmtId="0" fontId="8" fillId="8" borderId="7" xfId="0" applyFont="1" applyFill="1" applyBorder="1" applyAlignment="1" applyProtection="1">
      <alignment horizontal="center" vertical="center"/>
    </xf>
    <xf numFmtId="0" fontId="8" fillId="13" borderId="7" xfId="0" applyFont="1" applyFill="1" applyBorder="1" applyAlignment="1" applyProtection="1">
      <alignment horizontal="center" vertical="center" wrapText="1"/>
    </xf>
    <xf numFmtId="0" fontId="8" fillId="4" borderId="7" xfId="0" applyFont="1" applyFill="1" applyBorder="1" applyAlignment="1" applyProtection="1">
      <alignment horizontal="center"/>
    </xf>
    <xf numFmtId="0" fontId="23" fillId="17" borderId="7" xfId="0" applyFont="1" applyFill="1" applyBorder="1" applyAlignment="1" applyProtection="1">
      <alignment horizontal="center"/>
    </xf>
    <xf numFmtId="0" fontId="6" fillId="4" borderId="7" xfId="0" applyFont="1" applyFill="1" applyBorder="1" applyAlignment="1" applyProtection="1">
      <alignment horizontal="center" vertical="center"/>
    </xf>
    <xf numFmtId="0" fontId="21" fillId="17" borderId="7" xfId="0" applyFont="1" applyFill="1" applyBorder="1" applyAlignment="1" applyProtection="1">
      <alignment horizontal="center" vertical="center"/>
    </xf>
    <xf numFmtId="0" fontId="19" fillId="11" borderId="1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19" fillId="11" borderId="5" xfId="0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4" xfId="0" applyFont="1" applyFill="1" applyBorder="1" applyAlignment="1">
      <alignment horizontal="center" vertical="center" wrapText="1"/>
    </xf>
    <xf numFmtId="164" fontId="6" fillId="5" borderId="7" xfId="0" applyNumberFormat="1" applyFont="1" applyFill="1" applyBorder="1" applyAlignment="1" applyProtection="1">
      <alignment horizontal="center" vertical="center"/>
    </xf>
    <xf numFmtId="0" fontId="6" fillId="7" borderId="7" xfId="0" applyFont="1" applyFill="1" applyBorder="1" applyAlignment="1" applyProtection="1">
      <alignment horizontal="center" vertical="center"/>
    </xf>
  </cellXfs>
  <cellStyles count="7">
    <cellStyle name="Comma" xfId="6" builtinId="3"/>
    <cellStyle name="Normal" xfId="0" builtinId="0"/>
    <cellStyle name="Normal 10" xfId="2" xr:uid="{00000000-0005-0000-0000-000001000000}"/>
    <cellStyle name="Normal 3 5" xfId="5" xr:uid="{00000000-0005-0000-0000-000002000000}"/>
    <cellStyle name="Percent" xfId="1" builtinId="5"/>
    <cellStyle name="TableLvl2" xfId="3" xr:uid="{00000000-0005-0000-0000-000004000000}"/>
    <cellStyle name="TableLvl3" xfId="4" xr:uid="{00000000-0005-0000-0000-000005000000}"/>
  </cellStyles>
  <dxfs count="4"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  <pageSetUpPr fitToPage="1"/>
  </sheetPr>
  <dimension ref="A1:AH66"/>
  <sheetViews>
    <sheetView showGridLines="0" tabSelected="1" zoomScale="60" zoomScaleNormal="60" workbookViewId="0">
      <selection activeCell="P6" sqref="P6"/>
    </sheetView>
  </sheetViews>
  <sheetFormatPr defaultColWidth="9.140625" defaultRowHeight="15" x14ac:dyDescent="0.25"/>
  <cols>
    <col min="1" max="1" width="17.28515625" style="1" customWidth="1"/>
    <col min="2" max="2" width="65.7109375" style="3" customWidth="1"/>
    <col min="3" max="24" width="12.28515625" style="3" customWidth="1"/>
    <col min="25" max="29" width="12.28515625" customWidth="1"/>
    <col min="31" max="16384" width="9.140625" style="3"/>
  </cols>
  <sheetData>
    <row r="1" spans="1:34" customFormat="1" x14ac:dyDescent="0.25">
      <c r="A1" s="1"/>
      <c r="B1" s="4"/>
      <c r="C1" s="32"/>
      <c r="D1" s="32"/>
      <c r="E1" s="32"/>
      <c r="F1" s="32"/>
      <c r="G1" s="32"/>
      <c r="H1" s="32"/>
      <c r="I1" s="32"/>
      <c r="J1" s="32"/>
      <c r="K1" s="4"/>
      <c r="L1" s="4"/>
      <c r="M1" s="4"/>
      <c r="N1" s="4"/>
    </row>
    <row r="2" spans="1:34" customFormat="1" ht="15.75" x14ac:dyDescent="0.25">
      <c r="A2" s="1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34" s="5" customFormat="1" ht="15.75" x14ac:dyDescent="0.25">
      <c r="A3" s="1"/>
      <c r="B3" s="69"/>
      <c r="C3" s="124" t="s">
        <v>1</v>
      </c>
      <c r="D3" s="124"/>
      <c r="E3" s="124"/>
      <c r="F3" s="124"/>
      <c r="G3" s="124"/>
      <c r="H3" s="124"/>
      <c r="I3" s="124"/>
      <c r="J3" s="124"/>
      <c r="K3" s="124"/>
      <c r="L3" s="124"/>
      <c r="M3" s="124" t="s">
        <v>2</v>
      </c>
      <c r="N3" s="124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4" ht="15.75" x14ac:dyDescent="0.25">
      <c r="B4" s="69"/>
      <c r="C4" s="70" t="s">
        <v>35</v>
      </c>
      <c r="D4" s="70" t="s">
        <v>36</v>
      </c>
      <c r="E4" s="70" t="s">
        <v>37</v>
      </c>
      <c r="F4" s="70" t="s">
        <v>38</v>
      </c>
      <c r="G4" s="70" t="s">
        <v>39</v>
      </c>
      <c r="H4" s="70" t="s">
        <v>40</v>
      </c>
      <c r="I4" s="70" t="s">
        <v>41</v>
      </c>
      <c r="J4" s="70" t="s">
        <v>42</v>
      </c>
      <c r="K4" s="70" t="s">
        <v>43</v>
      </c>
      <c r="L4" s="70" t="s">
        <v>44</v>
      </c>
      <c r="M4" s="70" t="s">
        <v>45</v>
      </c>
      <c r="N4" s="70" t="s">
        <v>46</v>
      </c>
      <c r="O4"/>
      <c r="P4"/>
      <c r="Q4"/>
      <c r="R4"/>
      <c r="S4"/>
      <c r="T4"/>
      <c r="U4"/>
      <c r="V4"/>
      <c r="W4"/>
      <c r="X4"/>
      <c r="AG4" s="2"/>
    </row>
    <row r="5" spans="1:34" x14ac:dyDescent="0.25">
      <c r="B5" s="103"/>
      <c r="C5" s="104"/>
      <c r="D5" s="105"/>
      <c r="E5" s="106"/>
      <c r="F5" s="105"/>
      <c r="G5" s="105"/>
      <c r="H5" s="105"/>
      <c r="I5" s="105"/>
      <c r="J5" s="107"/>
      <c r="K5" s="107"/>
      <c r="L5" s="107"/>
      <c r="M5" s="108"/>
      <c r="N5" s="108"/>
      <c r="O5"/>
      <c r="P5"/>
      <c r="Q5"/>
      <c r="R5"/>
      <c r="S5"/>
      <c r="T5"/>
      <c r="U5"/>
      <c r="V5"/>
      <c r="W5"/>
      <c r="X5"/>
      <c r="AG5" s="2"/>
      <c r="AH5" s="2"/>
    </row>
    <row r="6" spans="1:34" x14ac:dyDescent="0.25">
      <c r="B6" s="77" t="s">
        <v>3</v>
      </c>
      <c r="C6" s="71"/>
      <c r="D6" s="72">
        <v>105.9</v>
      </c>
      <c r="E6" s="72">
        <v>107.5</v>
      </c>
      <c r="F6" s="72">
        <v>108.6</v>
      </c>
      <c r="G6" s="72">
        <v>110.7</v>
      </c>
      <c r="H6" s="72">
        <v>113</v>
      </c>
      <c r="I6" s="72">
        <v>114.8</v>
      </c>
      <c r="J6" s="72">
        <v>114.4</v>
      </c>
      <c r="K6" s="72">
        <v>118.8</v>
      </c>
      <c r="L6" s="72">
        <v>126.1</v>
      </c>
      <c r="M6" s="72">
        <v>134.07925006040273</v>
      </c>
      <c r="N6" s="73">
        <v>138.93143474233977</v>
      </c>
      <c r="O6"/>
      <c r="P6"/>
      <c r="Q6"/>
      <c r="R6"/>
      <c r="S6"/>
      <c r="T6"/>
      <c r="U6"/>
      <c r="V6"/>
      <c r="W6"/>
      <c r="X6"/>
      <c r="AG6" s="6"/>
      <c r="AH6" s="2"/>
    </row>
    <row r="7" spans="1:34" x14ac:dyDescent="0.25">
      <c r="B7" s="78" t="s">
        <v>4</v>
      </c>
      <c r="C7" s="71"/>
      <c r="D7" s="74"/>
      <c r="E7" s="74">
        <f>+E6/D6-1</f>
        <v>1.5108593012275628E-2</v>
      </c>
      <c r="F7" s="74">
        <f t="shared" ref="F7" si="0">+F6/E6-1</f>
        <v>1.0232558139534831E-2</v>
      </c>
      <c r="G7" s="74">
        <f>+G6/F6-1</f>
        <v>1.9337016574585641E-2</v>
      </c>
      <c r="H7" s="74">
        <f t="shared" ref="H7:N7" si="1">+H6/G6-1</f>
        <v>2.0776874435411097E-2</v>
      </c>
      <c r="I7" s="74">
        <f t="shared" si="1"/>
        <v>1.5929203539823078E-2</v>
      </c>
      <c r="J7" s="74">
        <f t="shared" si="1"/>
        <v>-3.4843205574912606E-3</v>
      </c>
      <c r="K7" s="74">
        <f t="shared" si="1"/>
        <v>3.8461538461538325E-2</v>
      </c>
      <c r="L7" s="74">
        <f t="shared" si="1"/>
        <v>6.1447811447811418E-2</v>
      </c>
      <c r="M7" s="74">
        <f t="shared" si="1"/>
        <v>6.3277161462353071E-2</v>
      </c>
      <c r="N7" s="74">
        <f t="shared" si="1"/>
        <v>3.6188930649232676E-2</v>
      </c>
      <c r="O7"/>
      <c r="P7"/>
      <c r="Q7"/>
      <c r="R7"/>
      <c r="S7"/>
      <c r="T7"/>
      <c r="U7"/>
      <c r="V7"/>
      <c r="W7"/>
      <c r="X7"/>
    </row>
    <row r="8" spans="1:34" x14ac:dyDescent="0.25">
      <c r="B8" s="78" t="s">
        <v>31</v>
      </c>
      <c r="C8" s="71"/>
      <c r="D8" s="75">
        <f t="shared" ref="D8:L8" si="2">E8/(1+E7)</f>
        <v>0.76224650091896495</v>
      </c>
      <c r="E8" s="75">
        <f t="shared" si="2"/>
        <v>0.77376297307638076</v>
      </c>
      <c r="F8" s="75">
        <f t="shared" si="2"/>
        <v>0.78168054768460415</v>
      </c>
      <c r="G8" s="75">
        <f t="shared" si="2"/>
        <v>0.79679591739121258</v>
      </c>
      <c r="H8" s="75">
        <f t="shared" si="2"/>
        <v>0.81335084611749797</v>
      </c>
      <c r="I8" s="75">
        <f t="shared" si="2"/>
        <v>0.82630687729459096</v>
      </c>
      <c r="J8" s="75">
        <f t="shared" si="2"/>
        <v>0.82342775925523704</v>
      </c>
      <c r="K8" s="75">
        <f t="shared" si="2"/>
        <v>0.85509805768813063</v>
      </c>
      <c r="L8" s="75">
        <f t="shared" si="2"/>
        <v>0.90764196190634061</v>
      </c>
      <c r="M8" s="75">
        <f>N8/(1+N7)</f>
        <v>0.96507496887989508</v>
      </c>
      <c r="N8" s="76">
        <v>1</v>
      </c>
      <c r="O8"/>
      <c r="P8"/>
      <c r="Q8"/>
      <c r="R8"/>
      <c r="S8"/>
      <c r="T8"/>
      <c r="U8"/>
      <c r="V8"/>
      <c r="W8"/>
      <c r="X8"/>
    </row>
    <row r="9" spans="1:34" x14ac:dyDescent="0.25">
      <c r="B9" s="7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10"/>
      <c r="R9" s="10"/>
      <c r="S9" s="11"/>
      <c r="T9" s="11"/>
      <c r="U9" s="11"/>
      <c r="V9" s="11"/>
      <c r="W9" s="11"/>
    </row>
    <row r="10" spans="1:34" x14ac:dyDescent="0.25">
      <c r="B10" s="7"/>
      <c r="C10" s="8"/>
      <c r="D10" s="8"/>
      <c r="E10" s="8"/>
      <c r="F10" s="8"/>
      <c r="G10" s="8"/>
      <c r="H10" s="8"/>
      <c r="I10" s="8"/>
      <c r="J10" s="10"/>
      <c r="K10"/>
      <c r="L10"/>
      <c r="M10"/>
      <c r="N10"/>
      <c r="O10"/>
      <c r="P10"/>
      <c r="Q10"/>
      <c r="R10" s="10"/>
      <c r="S10" s="11"/>
      <c r="T10" s="11"/>
      <c r="U10" s="11"/>
      <c r="V10" s="11"/>
      <c r="W10" s="11"/>
    </row>
    <row r="11" spans="1:34" x14ac:dyDescent="0.25">
      <c r="B11" s="7"/>
      <c r="C11" s="8"/>
      <c r="D11" s="8"/>
      <c r="E11" s="8"/>
      <c r="F11" s="8"/>
      <c r="G11" s="8"/>
      <c r="H11" s="8"/>
      <c r="I11" s="8"/>
      <c r="J11" s="10"/>
      <c r="K11" s="11"/>
      <c r="L11" s="10"/>
      <c r="M11" s="12"/>
      <c r="N11" s="11"/>
      <c r="O11" s="10"/>
      <c r="P11" s="10"/>
      <c r="Q11" s="10"/>
      <c r="R11" s="10"/>
      <c r="S11" s="11"/>
      <c r="T11" s="11"/>
      <c r="U11" s="11"/>
      <c r="V11" s="11"/>
      <c r="W11" s="11"/>
    </row>
    <row r="12" spans="1:34" s="15" customFormat="1" ht="18.75" x14ac:dyDescent="0.3">
      <c r="A12" s="1"/>
      <c r="B12" s="13" t="s">
        <v>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/>
      <c r="Z12"/>
      <c r="AA12"/>
      <c r="AB12"/>
      <c r="AC12"/>
      <c r="AD12"/>
    </row>
    <row r="13" spans="1:34" customFormat="1" x14ac:dyDescent="0.25">
      <c r="A13" s="1"/>
    </row>
    <row r="14" spans="1:34" s="16" customFormat="1" ht="15.75" x14ac:dyDescent="0.25">
      <c r="A14" s="1"/>
      <c r="B14" s="33" t="s">
        <v>6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/>
      <c r="S14"/>
      <c r="T14"/>
      <c r="U14"/>
      <c r="V14"/>
      <c r="Y14"/>
      <c r="Z14"/>
      <c r="AA14"/>
      <c r="AB14"/>
      <c r="AC14"/>
      <c r="AD14"/>
    </row>
    <row r="15" spans="1:34" x14ac:dyDescent="0.25">
      <c r="B15" s="39"/>
      <c r="C15" s="125" t="s">
        <v>32</v>
      </c>
      <c r="D15" s="125"/>
      <c r="E15" s="125" t="s">
        <v>34</v>
      </c>
      <c r="F15" s="125"/>
      <c r="G15" s="125"/>
      <c r="H15" s="125"/>
      <c r="I15" s="125"/>
      <c r="J15" s="12"/>
      <c r="K15" s="117" t="s">
        <v>52</v>
      </c>
      <c r="L15" s="117"/>
      <c r="M15" s="117"/>
      <c r="N15" s="117"/>
      <c r="O15" s="117"/>
      <c r="P15" s="117"/>
      <c r="Q15" s="117"/>
      <c r="R15"/>
      <c r="S15"/>
      <c r="T15"/>
      <c r="U15"/>
      <c r="V15"/>
      <c r="W15" s="6"/>
      <c r="X15" s="6"/>
    </row>
    <row r="16" spans="1:34" x14ac:dyDescent="0.25">
      <c r="B16" s="39"/>
      <c r="C16" s="114" t="s">
        <v>7</v>
      </c>
      <c r="D16" s="114"/>
      <c r="E16" s="115" t="s">
        <v>8</v>
      </c>
      <c r="F16" s="115"/>
      <c r="G16" s="115"/>
      <c r="H16" s="115"/>
      <c r="I16" s="115"/>
      <c r="J16" s="12"/>
      <c r="K16" s="114" t="s">
        <v>7</v>
      </c>
      <c r="L16" s="114"/>
      <c r="M16" s="115" t="s">
        <v>8</v>
      </c>
      <c r="N16" s="115"/>
      <c r="O16" s="115"/>
      <c r="P16" s="115"/>
      <c r="Q16" s="115"/>
      <c r="R16"/>
      <c r="S16"/>
      <c r="T16"/>
      <c r="U16"/>
      <c r="V16"/>
      <c r="W16" s="6"/>
      <c r="X16" s="6"/>
    </row>
    <row r="17" spans="1:30" x14ac:dyDescent="0.25">
      <c r="B17" s="39"/>
      <c r="C17" s="40" t="s">
        <v>40</v>
      </c>
      <c r="D17" s="40" t="s">
        <v>41</v>
      </c>
      <c r="E17" s="41" t="s">
        <v>42</v>
      </c>
      <c r="F17" s="41" t="s">
        <v>43</v>
      </c>
      <c r="G17" s="41" t="s">
        <v>44</v>
      </c>
      <c r="H17" s="41" t="s">
        <v>45</v>
      </c>
      <c r="I17" s="41" t="s">
        <v>46</v>
      </c>
      <c r="J17" s="12"/>
      <c r="K17" s="40" t="s">
        <v>40</v>
      </c>
      <c r="L17" s="40" t="s">
        <v>41</v>
      </c>
      <c r="M17" s="41" t="s">
        <v>42</v>
      </c>
      <c r="N17" s="41" t="s">
        <v>43</v>
      </c>
      <c r="O17" s="41" t="s">
        <v>44</v>
      </c>
      <c r="P17" s="41" t="s">
        <v>45</v>
      </c>
      <c r="Q17" s="41" t="s">
        <v>46</v>
      </c>
      <c r="R17"/>
      <c r="S17"/>
      <c r="T17"/>
      <c r="U17"/>
      <c r="V17"/>
      <c r="W17" s="6"/>
      <c r="X17" s="6"/>
    </row>
    <row r="18" spans="1:30" x14ac:dyDescent="0.25">
      <c r="B18" s="42" t="s">
        <v>9</v>
      </c>
      <c r="C18" s="43">
        <v>250.59155439971204</v>
      </c>
      <c r="D18" s="43">
        <v>255.3839093147626</v>
      </c>
      <c r="E18" s="43">
        <v>287.4045864326676</v>
      </c>
      <c r="F18" s="43">
        <v>296.01644937897089</v>
      </c>
      <c r="G18" s="43">
        <v>285.59329475739156</v>
      </c>
      <c r="H18" s="43">
        <v>291.63594260504124</v>
      </c>
      <c r="I18" s="43">
        <v>297.53187477089489</v>
      </c>
      <c r="J18" s="12"/>
      <c r="K18" s="52">
        <f>+C18/$D$8</f>
        <v>328.75395832922641</v>
      </c>
      <c r="L18" s="52">
        <f t="shared" ref="L18:L25" si="3">+D18/$D$8</f>
        <v>335.04110416626588</v>
      </c>
      <c r="M18" s="53">
        <f>+E18/$I$8</f>
        <v>347.81821902978487</v>
      </c>
      <c r="N18" s="53">
        <f>+F18/$I$8</f>
        <v>358.24033118078057</v>
      </c>
      <c r="O18" s="53">
        <f>+G18/$I$8</f>
        <v>345.62618635397513</v>
      </c>
      <c r="P18" s="53">
        <f>+H18/$I$8</f>
        <v>352.9390237678835</v>
      </c>
      <c r="Q18" s="53">
        <f>+I18/$I$8</f>
        <v>360.07430525695634</v>
      </c>
      <c r="R18"/>
      <c r="S18"/>
      <c r="T18" s="18"/>
      <c r="U18" s="18"/>
      <c r="V18" s="18"/>
      <c r="W18" s="18"/>
      <c r="X18" s="18"/>
      <c r="Y18" s="18"/>
      <c r="Z18" s="18"/>
    </row>
    <row r="19" spans="1:30" x14ac:dyDescent="0.25">
      <c r="B19" s="44" t="s">
        <v>10</v>
      </c>
      <c r="C19" s="45"/>
      <c r="D19" s="45"/>
      <c r="E19" s="45"/>
      <c r="F19" s="45"/>
      <c r="G19" s="45"/>
      <c r="H19" s="45"/>
      <c r="I19" s="45"/>
      <c r="J19" s="8"/>
      <c r="K19" s="54"/>
      <c r="L19" s="54"/>
      <c r="M19" s="54"/>
      <c r="N19" s="54"/>
      <c r="O19" s="54"/>
      <c r="P19" s="54"/>
      <c r="Q19" s="54"/>
      <c r="R19"/>
      <c r="S19"/>
      <c r="T19" s="18"/>
      <c r="U19" s="18"/>
      <c r="V19" s="18"/>
      <c r="W19" s="18"/>
      <c r="X19" s="18"/>
      <c r="Y19" s="18"/>
      <c r="Z19" s="18"/>
    </row>
    <row r="20" spans="1:30" x14ac:dyDescent="0.25">
      <c r="B20" s="46" t="s">
        <v>11</v>
      </c>
      <c r="C20" s="43">
        <v>-3.097764042378802</v>
      </c>
      <c r="D20" s="43">
        <v>-3.1262886445326421</v>
      </c>
      <c r="E20" s="43">
        <v>-3.2049933152350896</v>
      </c>
      <c r="F20" s="43">
        <v>-3.2599209136779459</v>
      </c>
      <c r="G20" s="43">
        <v>-3.29134350560859</v>
      </c>
      <c r="H20" s="43">
        <v>-3.3200247300279182</v>
      </c>
      <c r="I20" s="43">
        <v>-3.3549141922893724</v>
      </c>
      <c r="J20" s="8"/>
      <c r="K20" s="55">
        <f t="shared" ref="K20:K25" si="4">+C20/$D$8</f>
        <v>-4.0639924730964792</v>
      </c>
      <c r="L20" s="55">
        <f t="shared" si="3"/>
        <v>-4.1014142285515067</v>
      </c>
      <c r="M20" s="56">
        <f>E20/$I$8</f>
        <v>-3.8786961639827435</v>
      </c>
      <c r="N20" s="56">
        <f t="shared" ref="N20:Q25" si="5">F20/$I$8</f>
        <v>-3.9451697707651228</v>
      </c>
      <c r="O20" s="56">
        <f t="shared" si="5"/>
        <v>-3.9831975214641426</v>
      </c>
      <c r="P20" s="56">
        <f t="shared" si="5"/>
        <v>-4.0179076578643542</v>
      </c>
      <c r="Q20" s="56">
        <f t="shared" si="5"/>
        <v>-4.0601310293745678</v>
      </c>
      <c r="R20"/>
      <c r="S20"/>
      <c r="T20" s="18"/>
      <c r="U20" s="18"/>
      <c r="V20" s="18"/>
      <c r="W20" s="18"/>
      <c r="X20" s="18"/>
      <c r="Y20" s="18"/>
      <c r="Z20" s="18"/>
    </row>
    <row r="21" spans="1:30" x14ac:dyDescent="0.25">
      <c r="B21" s="46" t="s">
        <v>12</v>
      </c>
      <c r="C21" s="110"/>
      <c r="D21" s="110"/>
      <c r="E21" s="110"/>
      <c r="F21" s="47"/>
      <c r="G21" s="47"/>
      <c r="H21" s="47"/>
      <c r="I21" s="47"/>
      <c r="J21" s="8"/>
      <c r="K21" s="55">
        <f t="shared" si="4"/>
        <v>0</v>
      </c>
      <c r="L21" s="55">
        <f t="shared" si="3"/>
        <v>0</v>
      </c>
      <c r="M21" s="56">
        <f t="shared" ref="M21:M25" si="6">E21/$I$8</f>
        <v>0</v>
      </c>
      <c r="N21" s="56">
        <f t="shared" si="5"/>
        <v>0</v>
      </c>
      <c r="O21" s="56">
        <f t="shared" si="5"/>
        <v>0</v>
      </c>
      <c r="P21" s="56">
        <f t="shared" si="5"/>
        <v>0</v>
      </c>
      <c r="Q21" s="56">
        <f t="shared" si="5"/>
        <v>0</v>
      </c>
      <c r="R21"/>
      <c r="S21"/>
      <c r="T21" s="18"/>
      <c r="U21" s="18"/>
      <c r="V21" s="18"/>
      <c r="W21" s="18"/>
      <c r="X21" s="18"/>
      <c r="Y21" s="18"/>
      <c r="Z21" s="18"/>
    </row>
    <row r="22" spans="1:30" x14ac:dyDescent="0.25">
      <c r="B22" s="46" t="s">
        <v>13</v>
      </c>
      <c r="C22" s="110"/>
      <c r="D22" s="110"/>
      <c r="E22" s="110"/>
      <c r="F22" s="47"/>
      <c r="G22" s="47"/>
      <c r="H22" s="47"/>
      <c r="I22" s="47"/>
      <c r="J22" s="8"/>
      <c r="K22" s="55">
        <f t="shared" si="4"/>
        <v>0</v>
      </c>
      <c r="L22" s="55">
        <f t="shared" si="3"/>
        <v>0</v>
      </c>
      <c r="M22" s="56">
        <f t="shared" si="6"/>
        <v>0</v>
      </c>
      <c r="N22" s="56">
        <f t="shared" si="5"/>
        <v>0</v>
      </c>
      <c r="O22" s="56">
        <f t="shared" si="5"/>
        <v>0</v>
      </c>
      <c r="P22" s="56">
        <f t="shared" si="5"/>
        <v>0</v>
      </c>
      <c r="Q22" s="56">
        <f t="shared" si="5"/>
        <v>0</v>
      </c>
      <c r="R22"/>
      <c r="S22"/>
      <c r="T22" s="18"/>
      <c r="U22" s="18"/>
      <c r="V22" s="18"/>
      <c r="W22" s="18"/>
      <c r="X22" s="18"/>
      <c r="Y22" s="18"/>
      <c r="Z22" s="18"/>
    </row>
    <row r="23" spans="1:30" x14ac:dyDescent="0.25">
      <c r="B23" s="48" t="s">
        <v>14</v>
      </c>
      <c r="C23" s="47"/>
      <c r="D23" s="47"/>
      <c r="E23" s="47"/>
      <c r="F23" s="47"/>
      <c r="G23" s="47"/>
      <c r="H23" s="47"/>
      <c r="I23" s="47"/>
      <c r="J23" s="34"/>
      <c r="K23" s="55">
        <f t="shared" si="4"/>
        <v>0</v>
      </c>
      <c r="L23" s="55">
        <f t="shared" si="3"/>
        <v>0</v>
      </c>
      <c r="M23" s="56">
        <f t="shared" si="6"/>
        <v>0</v>
      </c>
      <c r="N23" s="56">
        <f t="shared" si="5"/>
        <v>0</v>
      </c>
      <c r="O23" s="56">
        <f t="shared" si="5"/>
        <v>0</v>
      </c>
      <c r="P23" s="56">
        <f t="shared" si="5"/>
        <v>0</v>
      </c>
      <c r="Q23" s="56">
        <f t="shared" si="5"/>
        <v>0</v>
      </c>
      <c r="R23"/>
      <c r="S23"/>
      <c r="T23" s="18"/>
      <c r="U23" s="18"/>
      <c r="V23" s="18"/>
      <c r="W23" s="18"/>
      <c r="X23" s="18"/>
      <c r="Y23" s="18"/>
      <c r="Z23" s="18"/>
    </row>
    <row r="24" spans="1:30" x14ac:dyDescent="0.25">
      <c r="B24" s="49" t="s">
        <v>15</v>
      </c>
      <c r="C24" s="47"/>
      <c r="D24" s="47"/>
      <c r="E24" s="47"/>
      <c r="F24" s="47"/>
      <c r="G24" s="47"/>
      <c r="H24" s="47"/>
      <c r="I24" s="47"/>
      <c r="J24" s="34"/>
      <c r="K24" s="55">
        <f t="shared" si="4"/>
        <v>0</v>
      </c>
      <c r="L24" s="55">
        <f t="shared" si="3"/>
        <v>0</v>
      </c>
      <c r="M24" s="56">
        <f t="shared" si="6"/>
        <v>0</v>
      </c>
      <c r="N24" s="56">
        <f t="shared" si="5"/>
        <v>0</v>
      </c>
      <c r="O24" s="56">
        <f t="shared" si="5"/>
        <v>0</v>
      </c>
      <c r="P24" s="56">
        <f t="shared" si="5"/>
        <v>0</v>
      </c>
      <c r="Q24" s="56">
        <f t="shared" si="5"/>
        <v>0</v>
      </c>
      <c r="R24"/>
      <c r="S24"/>
      <c r="T24" s="18"/>
      <c r="U24" s="18"/>
      <c r="V24" s="18"/>
      <c r="W24" s="18"/>
      <c r="X24" s="18"/>
      <c r="Y24" s="18"/>
      <c r="Z24" s="18"/>
    </row>
    <row r="25" spans="1:30" x14ac:dyDescent="0.25">
      <c r="B25" s="42" t="s">
        <v>16</v>
      </c>
      <c r="C25" s="47"/>
      <c r="D25" s="47"/>
      <c r="E25" s="47"/>
      <c r="F25" s="47"/>
      <c r="G25" s="47"/>
      <c r="H25" s="47"/>
      <c r="I25" s="47"/>
      <c r="J25" s="35"/>
      <c r="K25" s="55">
        <f t="shared" si="4"/>
        <v>0</v>
      </c>
      <c r="L25" s="55">
        <f t="shared" si="3"/>
        <v>0</v>
      </c>
      <c r="M25" s="56">
        <f t="shared" si="6"/>
        <v>0</v>
      </c>
      <c r="N25" s="56">
        <f t="shared" si="5"/>
        <v>0</v>
      </c>
      <c r="O25" s="56">
        <f t="shared" si="5"/>
        <v>0</v>
      </c>
      <c r="P25" s="56">
        <f t="shared" si="5"/>
        <v>0</v>
      </c>
      <c r="Q25" s="56">
        <f t="shared" si="5"/>
        <v>0</v>
      </c>
      <c r="R25"/>
      <c r="S25"/>
      <c r="T25" s="18"/>
      <c r="U25" s="18"/>
      <c r="V25" s="18"/>
      <c r="W25" s="18"/>
      <c r="X25" s="18"/>
      <c r="Y25" s="18"/>
      <c r="Z25" s="18"/>
    </row>
    <row r="26" spans="1:30" x14ac:dyDescent="0.25">
      <c r="B26" s="50" t="s">
        <v>17</v>
      </c>
      <c r="C26" s="51">
        <f>C18+SUM(C20:C25)</f>
        <v>247.49379035733324</v>
      </c>
      <c r="D26" s="51">
        <f t="shared" ref="D26:I26" si="7">D18+SUM(D20:D25)</f>
        <v>252.25762067022995</v>
      </c>
      <c r="E26" s="51">
        <f t="shared" si="7"/>
        <v>284.19959311743253</v>
      </c>
      <c r="F26" s="51">
        <f t="shared" si="7"/>
        <v>292.75652846529294</v>
      </c>
      <c r="G26" s="51">
        <f t="shared" si="7"/>
        <v>282.30195125178295</v>
      </c>
      <c r="H26" s="51">
        <f t="shared" si="7"/>
        <v>288.31591787501333</v>
      </c>
      <c r="I26" s="51">
        <f t="shared" si="7"/>
        <v>294.17696057860553</v>
      </c>
      <c r="J26" s="35"/>
      <c r="K26" s="51">
        <f t="shared" ref="K26" si="8">+SUM(K18:K25)</f>
        <v>324.6899658561299</v>
      </c>
      <c r="L26" s="51">
        <f t="shared" ref="L26" si="9">+SUM(L18:L25)</f>
        <v>330.93968993771438</v>
      </c>
      <c r="M26" s="51">
        <f t="shared" ref="M26:Q26" si="10">+SUM(M18:M25)</f>
        <v>343.93952286580213</v>
      </c>
      <c r="N26" s="51">
        <f t="shared" si="10"/>
        <v>354.29516141001545</v>
      </c>
      <c r="O26" s="51">
        <f t="shared" si="10"/>
        <v>341.64298883251098</v>
      </c>
      <c r="P26" s="51">
        <f t="shared" si="10"/>
        <v>348.92111611001917</v>
      </c>
      <c r="Q26" s="51">
        <f t="shared" si="10"/>
        <v>356.01417422758175</v>
      </c>
      <c r="R26"/>
      <c r="S26"/>
      <c r="T26" s="18"/>
      <c r="U26" s="18"/>
      <c r="V26" s="18"/>
      <c r="W26" s="18"/>
      <c r="X26" s="18"/>
      <c r="Y26" s="18"/>
      <c r="Z26" s="18"/>
    </row>
    <row r="27" spans="1:30" x14ac:dyDescent="0.25">
      <c r="B27" s="19"/>
      <c r="C27" s="19"/>
      <c r="D27" s="20"/>
      <c r="E27" s="20"/>
      <c r="F27" s="20"/>
      <c r="G27" s="20"/>
      <c r="H27" s="20"/>
      <c r="I27" s="20"/>
      <c r="J27" s="35"/>
      <c r="K27" s="19"/>
      <c r="L27" s="19"/>
      <c r="M27" s="19"/>
      <c r="N27" s="19"/>
      <c r="O27" s="19"/>
      <c r="P27" s="19"/>
      <c r="Q27" s="19"/>
      <c r="R27"/>
      <c r="S27"/>
      <c r="T27"/>
      <c r="U27"/>
      <c r="V27"/>
      <c r="W27" s="21"/>
      <c r="X27" s="6"/>
    </row>
    <row r="28" spans="1:30" s="16" customFormat="1" ht="15.75" x14ac:dyDescent="0.25">
      <c r="A28" s="1"/>
      <c r="B28" s="33" t="s">
        <v>18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/>
      <c r="S28"/>
      <c r="T28"/>
      <c r="U28"/>
      <c r="V28"/>
      <c r="Y28"/>
      <c r="Z28"/>
      <c r="AA28"/>
      <c r="AB28"/>
      <c r="AC28"/>
      <c r="AD28"/>
    </row>
    <row r="29" spans="1:30" x14ac:dyDescent="0.25">
      <c r="B29" s="57"/>
      <c r="C29" s="116" t="s">
        <v>19</v>
      </c>
      <c r="D29" s="116"/>
      <c r="E29" s="116"/>
      <c r="F29" s="116"/>
      <c r="G29" s="116"/>
      <c r="H29" s="116"/>
      <c r="I29" s="116"/>
      <c r="J29" s="36"/>
      <c r="K29" s="117" t="s">
        <v>52</v>
      </c>
      <c r="L29" s="117"/>
      <c r="M29" s="117"/>
      <c r="N29" s="117"/>
      <c r="O29" s="117"/>
      <c r="P29" s="117"/>
      <c r="Q29" s="117"/>
      <c r="R29"/>
      <c r="S29"/>
      <c r="T29"/>
      <c r="U29"/>
      <c r="V29"/>
      <c r="W29" s="6"/>
      <c r="X29" s="6"/>
    </row>
    <row r="30" spans="1:30" x14ac:dyDescent="0.25">
      <c r="B30" s="57"/>
      <c r="C30" s="114" t="s">
        <v>7</v>
      </c>
      <c r="D30" s="114"/>
      <c r="E30" s="115" t="s">
        <v>8</v>
      </c>
      <c r="F30" s="115"/>
      <c r="G30" s="115"/>
      <c r="H30" s="115"/>
      <c r="I30" s="115"/>
      <c r="J30" s="36"/>
      <c r="K30" s="114" t="s">
        <v>7</v>
      </c>
      <c r="L30" s="114"/>
      <c r="M30" s="115" t="s">
        <v>8</v>
      </c>
      <c r="N30" s="115"/>
      <c r="O30" s="115"/>
      <c r="P30" s="115"/>
      <c r="Q30" s="115"/>
      <c r="R30"/>
      <c r="S30"/>
      <c r="T30"/>
      <c r="U30"/>
      <c r="V30"/>
      <c r="W30" s="6"/>
      <c r="X30" s="6"/>
    </row>
    <row r="31" spans="1:30" x14ac:dyDescent="0.25">
      <c r="B31" s="42"/>
      <c r="C31" s="40" t="s">
        <v>40</v>
      </c>
      <c r="D31" s="40" t="s">
        <v>41</v>
      </c>
      <c r="E31" s="41" t="s">
        <v>42</v>
      </c>
      <c r="F31" s="41" t="s">
        <v>43</v>
      </c>
      <c r="G31" s="41" t="s">
        <v>44</v>
      </c>
      <c r="H31" s="41" t="s">
        <v>45</v>
      </c>
      <c r="I31" s="41" t="s">
        <v>46</v>
      </c>
      <c r="J31" s="34"/>
      <c r="K31" s="40" t="s">
        <v>40</v>
      </c>
      <c r="L31" s="40" t="s">
        <v>41</v>
      </c>
      <c r="M31" s="41" t="s">
        <v>42</v>
      </c>
      <c r="N31" s="41" t="s">
        <v>43</v>
      </c>
      <c r="O31" s="41" t="s">
        <v>44</v>
      </c>
      <c r="P31" s="41" t="s">
        <v>45</v>
      </c>
      <c r="Q31" s="41" t="s">
        <v>46</v>
      </c>
      <c r="R31"/>
      <c r="S31"/>
      <c r="T31"/>
      <c r="U31"/>
      <c r="V31"/>
    </row>
    <row r="32" spans="1:30" x14ac:dyDescent="0.25">
      <c r="B32" s="42" t="s">
        <v>20</v>
      </c>
      <c r="C32" s="43">
        <v>257.32289818438034</v>
      </c>
      <c r="D32" s="43">
        <v>248.95563635370019</v>
      </c>
      <c r="E32" s="43">
        <v>226.77279477854387</v>
      </c>
      <c r="F32" s="43">
        <v>244.84338044527689</v>
      </c>
      <c r="G32" s="43">
        <v>245.425105</v>
      </c>
      <c r="H32" s="43">
        <v>243.79897995905984</v>
      </c>
      <c r="I32" s="58"/>
      <c r="J32" s="34"/>
      <c r="K32" s="62">
        <f t="shared" ref="K32" si="11">+C32/H$8*(1+H$7)^0.5</f>
        <v>319.64353329235234</v>
      </c>
      <c r="L32" s="62">
        <f>+D32/I$8*(1+I$7)^0.5</f>
        <v>303.67729204036982</v>
      </c>
      <c r="M32" s="62">
        <f>+E32/J$8*(1+J$7)^0.5</f>
        <v>274.92074797851598</v>
      </c>
      <c r="N32" s="62">
        <f>+F32/K$8*(1+K$7)^0.5</f>
        <v>291.78815310496623</v>
      </c>
      <c r="O32" s="62">
        <f>+G32/L$8*(1+L$7)^0.5</f>
        <v>278.58244298839458</v>
      </c>
      <c r="P32" s="62">
        <f>+H32/M$8*(1+M$7)^0.5</f>
        <v>260.49181128081375</v>
      </c>
      <c r="Q32" s="63"/>
      <c r="R32"/>
      <c r="S32"/>
      <c r="T32"/>
      <c r="U32" s="18"/>
      <c r="V32" s="18"/>
      <c r="W32" s="18"/>
      <c r="X32" s="18"/>
      <c r="Y32" s="18"/>
      <c r="Z32" s="18"/>
    </row>
    <row r="33" spans="1:30" x14ac:dyDescent="0.25">
      <c r="B33" s="44" t="s">
        <v>21</v>
      </c>
      <c r="C33" s="59"/>
      <c r="D33" s="59"/>
      <c r="E33" s="59"/>
      <c r="F33" s="59"/>
      <c r="G33" s="59"/>
      <c r="H33" s="59"/>
      <c r="I33" s="58"/>
      <c r="J33" s="35"/>
      <c r="K33" s="54"/>
      <c r="L33" s="54"/>
      <c r="M33" s="54"/>
      <c r="N33" s="54"/>
      <c r="O33" s="54"/>
      <c r="P33" s="54"/>
      <c r="Q33" s="64"/>
      <c r="R33"/>
      <c r="S33"/>
      <c r="T33"/>
      <c r="U33" s="18"/>
      <c r="V33" s="18"/>
      <c r="W33" s="18"/>
      <c r="X33" s="18"/>
      <c r="Y33" s="18"/>
      <c r="Z33" s="18"/>
    </row>
    <row r="34" spans="1:30" x14ac:dyDescent="0.25">
      <c r="B34" s="60" t="str">
        <f>B20</f>
        <v>Debt raising costs</v>
      </c>
      <c r="C34" s="47"/>
      <c r="D34" s="47"/>
      <c r="E34" s="47"/>
      <c r="F34" s="47"/>
      <c r="G34" s="47"/>
      <c r="H34" s="47"/>
      <c r="I34" s="58"/>
      <c r="J34" s="34"/>
      <c r="K34" s="65">
        <f t="shared" ref="K34:P42" si="12">+C34/H$8*(1+H$7)^0.5</f>
        <v>0</v>
      </c>
      <c r="L34" s="65">
        <f t="shared" si="12"/>
        <v>0</v>
      </c>
      <c r="M34" s="65">
        <f t="shared" si="12"/>
        <v>0</v>
      </c>
      <c r="N34" s="65">
        <f t="shared" si="12"/>
        <v>0</v>
      </c>
      <c r="O34" s="65">
        <f t="shared" si="12"/>
        <v>0</v>
      </c>
      <c r="P34" s="65">
        <f t="shared" si="12"/>
        <v>0</v>
      </c>
      <c r="Q34" s="66"/>
      <c r="R34"/>
      <c r="S34"/>
      <c r="T34"/>
      <c r="U34" s="18"/>
      <c r="V34" s="18"/>
      <c r="W34" s="18"/>
      <c r="X34" s="18"/>
      <c r="Y34" s="18"/>
      <c r="Z34" s="18"/>
    </row>
    <row r="35" spans="1:30" x14ac:dyDescent="0.25">
      <c r="B35" s="60" t="s">
        <v>22</v>
      </c>
      <c r="C35" s="47"/>
      <c r="D35" s="47"/>
      <c r="E35" s="47"/>
      <c r="F35" s="47"/>
      <c r="G35" s="47"/>
      <c r="H35" s="47"/>
      <c r="I35" s="58"/>
      <c r="J35" s="34"/>
      <c r="K35" s="65">
        <f t="shared" si="12"/>
        <v>0</v>
      </c>
      <c r="L35" s="65">
        <f t="shared" si="12"/>
        <v>0</v>
      </c>
      <c r="M35" s="65">
        <f t="shared" si="12"/>
        <v>0</v>
      </c>
      <c r="N35" s="65">
        <f t="shared" si="12"/>
        <v>0</v>
      </c>
      <c r="O35" s="65">
        <f t="shared" si="12"/>
        <v>0</v>
      </c>
      <c r="P35" s="65">
        <f t="shared" si="12"/>
        <v>0</v>
      </c>
      <c r="Q35" s="66"/>
      <c r="R35"/>
      <c r="S35"/>
      <c r="T35"/>
      <c r="U35" s="18"/>
      <c r="V35" s="18"/>
      <c r="W35" s="18"/>
      <c r="X35" s="18"/>
      <c r="Y35" s="18"/>
      <c r="Z35" s="18"/>
    </row>
    <row r="36" spans="1:30" x14ac:dyDescent="0.25">
      <c r="B36" s="60" t="s">
        <v>23</v>
      </c>
      <c r="C36" s="47"/>
      <c r="D36" s="47"/>
      <c r="E36" s="47"/>
      <c r="F36" s="47"/>
      <c r="G36" s="47"/>
      <c r="H36" s="47"/>
      <c r="I36" s="58"/>
      <c r="J36" s="34"/>
      <c r="K36" s="65">
        <f t="shared" si="12"/>
        <v>0</v>
      </c>
      <c r="L36" s="65">
        <f t="shared" si="12"/>
        <v>0</v>
      </c>
      <c r="M36" s="65">
        <f t="shared" si="12"/>
        <v>0</v>
      </c>
      <c r="N36" s="65">
        <f t="shared" si="12"/>
        <v>0</v>
      </c>
      <c r="O36" s="65">
        <f t="shared" si="12"/>
        <v>0</v>
      </c>
      <c r="P36" s="65">
        <f t="shared" si="12"/>
        <v>0</v>
      </c>
      <c r="Q36" s="66"/>
      <c r="R36"/>
      <c r="S36"/>
      <c r="T36"/>
      <c r="U36" s="18"/>
      <c r="V36" s="18"/>
      <c r="W36" s="18"/>
      <c r="X36" s="18"/>
      <c r="Y36" s="18"/>
      <c r="Z36" s="18"/>
    </row>
    <row r="37" spans="1:30" x14ac:dyDescent="0.25">
      <c r="B37" s="60" t="s">
        <v>24</v>
      </c>
      <c r="C37" s="47"/>
      <c r="D37" s="47"/>
      <c r="E37" s="47"/>
      <c r="F37" s="47"/>
      <c r="G37" s="47"/>
      <c r="H37" s="47"/>
      <c r="I37" s="58"/>
      <c r="J37" s="34"/>
      <c r="K37" s="65">
        <f t="shared" si="12"/>
        <v>0</v>
      </c>
      <c r="L37" s="65">
        <f t="shared" si="12"/>
        <v>0</v>
      </c>
      <c r="M37" s="65">
        <f t="shared" si="12"/>
        <v>0</v>
      </c>
      <c r="N37" s="65">
        <f t="shared" si="12"/>
        <v>0</v>
      </c>
      <c r="O37" s="65">
        <f t="shared" si="12"/>
        <v>0</v>
      </c>
      <c r="P37" s="65">
        <f t="shared" si="12"/>
        <v>0</v>
      </c>
      <c r="Q37" s="66"/>
      <c r="R37"/>
      <c r="S37"/>
      <c r="T37"/>
      <c r="U37" s="18"/>
      <c r="V37" s="18"/>
      <c r="W37" s="18"/>
      <c r="X37" s="18"/>
      <c r="Y37" s="18"/>
      <c r="Z37" s="18"/>
    </row>
    <row r="38" spans="1:30" x14ac:dyDescent="0.25">
      <c r="B38" s="60" t="s">
        <v>12</v>
      </c>
      <c r="C38" s="43">
        <v>-0.693415</v>
      </c>
      <c r="D38" s="43">
        <v>-0.183174</v>
      </c>
      <c r="E38" s="43">
        <v>-0.2099</v>
      </c>
      <c r="F38" s="43">
        <v>-2.7799999999999998E-2</v>
      </c>
      <c r="G38" s="43">
        <v>-6.6659999999999997E-2</v>
      </c>
      <c r="H38" s="43">
        <v>0</v>
      </c>
      <c r="I38" s="58"/>
      <c r="J38" s="35"/>
      <c r="K38" s="65">
        <f t="shared" si="12"/>
        <v>-0.86135210741758439</v>
      </c>
      <c r="L38" s="65">
        <f t="shared" si="12"/>
        <v>-0.22343653313867201</v>
      </c>
      <c r="M38" s="65">
        <f t="shared" si="12"/>
        <v>-0.25446555464046494</v>
      </c>
      <c r="N38" s="65">
        <f t="shared" si="12"/>
        <v>-3.3130202015533142E-2</v>
      </c>
      <c r="O38" s="65">
        <f t="shared" si="12"/>
        <v>-7.5665876356073608E-2</v>
      </c>
      <c r="P38" s="65">
        <f t="shared" si="12"/>
        <v>0</v>
      </c>
      <c r="Q38" s="66"/>
      <c r="R38"/>
      <c r="S38"/>
      <c r="T38"/>
      <c r="U38" s="18"/>
      <c r="V38" s="18"/>
      <c r="W38" s="18"/>
      <c r="X38" s="18"/>
      <c r="Y38" s="18"/>
      <c r="Z38" s="18"/>
    </row>
    <row r="39" spans="1:30" ht="15" customHeight="1" x14ac:dyDescent="0.25">
      <c r="B39" s="42" t="s">
        <v>14</v>
      </c>
      <c r="C39" s="47"/>
      <c r="D39" s="47"/>
      <c r="E39" s="47"/>
      <c r="F39" s="47"/>
      <c r="G39" s="47"/>
      <c r="H39" s="47"/>
      <c r="I39" s="58"/>
      <c r="J39" s="37"/>
      <c r="K39" s="65">
        <f t="shared" si="12"/>
        <v>0</v>
      </c>
      <c r="L39" s="65">
        <f t="shared" si="12"/>
        <v>0</v>
      </c>
      <c r="M39" s="65">
        <f t="shared" si="12"/>
        <v>0</v>
      </c>
      <c r="N39" s="65">
        <f t="shared" si="12"/>
        <v>0</v>
      </c>
      <c r="O39" s="65">
        <f t="shared" si="12"/>
        <v>0</v>
      </c>
      <c r="P39" s="65">
        <f t="shared" si="12"/>
        <v>0</v>
      </c>
      <c r="Q39" s="67"/>
      <c r="R39"/>
      <c r="S39" s="118" t="s">
        <v>33</v>
      </c>
      <c r="T39" s="119"/>
      <c r="U39" s="18"/>
      <c r="V39" s="18"/>
      <c r="W39" s="18"/>
      <c r="X39" s="18"/>
      <c r="Y39" s="18"/>
      <c r="Z39" s="18"/>
    </row>
    <row r="40" spans="1:30" ht="15" customHeight="1" x14ac:dyDescent="0.25">
      <c r="B40" s="42" t="s">
        <v>25</v>
      </c>
      <c r="C40" s="43">
        <v>2.4447202205550318</v>
      </c>
      <c r="D40" s="43">
        <v>-3.662070191900483</v>
      </c>
      <c r="E40" s="43">
        <v>-1.5082779588533644</v>
      </c>
      <c r="F40" s="43">
        <v>6.6180662974924562</v>
      </c>
      <c r="G40" s="43">
        <v>7.4781060000000004</v>
      </c>
      <c r="H40" s="43">
        <v>0</v>
      </c>
      <c r="I40" s="58"/>
      <c r="J40" s="37"/>
      <c r="K40" s="65">
        <f t="shared" si="12"/>
        <v>3.0368032333039494</v>
      </c>
      <c r="L40" s="65">
        <f t="shared" si="12"/>
        <v>-4.4670109720195841</v>
      </c>
      <c r="M40" s="65">
        <f t="shared" si="12"/>
        <v>-1.8285125648004275</v>
      </c>
      <c r="N40" s="65">
        <f t="shared" si="12"/>
        <v>7.8869738628818906</v>
      </c>
      <c r="O40" s="65">
        <f t="shared" si="12"/>
        <v>8.4884105006542487</v>
      </c>
      <c r="P40" s="65">
        <f t="shared" si="12"/>
        <v>0</v>
      </c>
      <c r="Q40" s="67"/>
      <c r="R40"/>
      <c r="S40" s="120"/>
      <c r="T40" s="121"/>
      <c r="U40" s="18"/>
      <c r="V40" s="18"/>
      <c r="W40" s="18"/>
      <c r="X40" s="18"/>
      <c r="Y40" s="18"/>
      <c r="Z40" s="18"/>
    </row>
    <row r="41" spans="1:30" ht="15" customHeight="1" x14ac:dyDescent="0.25">
      <c r="B41" s="42" t="s">
        <v>16</v>
      </c>
      <c r="C41" s="47"/>
      <c r="D41" s="47"/>
      <c r="E41" s="43">
        <v>6.2542</v>
      </c>
      <c r="F41" s="43">
        <v>4.5712000000000002</v>
      </c>
      <c r="G41" s="43">
        <v>0</v>
      </c>
      <c r="H41" s="43">
        <v>5.6472209950098096</v>
      </c>
      <c r="I41" s="58"/>
      <c r="J41" s="37"/>
      <c r="K41" s="65">
        <f t="shared" si="12"/>
        <v>0</v>
      </c>
      <c r="L41" s="65">
        <f t="shared" si="12"/>
        <v>0</v>
      </c>
      <c r="M41" s="65">
        <f t="shared" si="12"/>
        <v>7.5820794275006955</v>
      </c>
      <c r="N41" s="65">
        <f t="shared" si="12"/>
        <v>5.4476539371728459</v>
      </c>
      <c r="O41" s="65">
        <f t="shared" si="12"/>
        <v>0</v>
      </c>
      <c r="P41" s="65">
        <f t="shared" si="12"/>
        <v>6.0338842514442552</v>
      </c>
      <c r="Q41" s="67"/>
      <c r="R41"/>
      <c r="S41" s="120"/>
      <c r="T41" s="121"/>
      <c r="U41" s="18"/>
      <c r="V41" s="18"/>
      <c r="W41" s="18"/>
      <c r="X41" s="18"/>
      <c r="Y41" s="18"/>
      <c r="Z41" s="18"/>
    </row>
    <row r="42" spans="1:30" ht="15.75" customHeight="1" x14ac:dyDescent="0.25">
      <c r="B42" s="42" t="s">
        <v>26</v>
      </c>
      <c r="C42" s="47"/>
      <c r="D42" s="47"/>
      <c r="E42" s="47"/>
      <c r="F42" s="47"/>
      <c r="G42" s="47"/>
      <c r="H42" s="47"/>
      <c r="I42" s="58"/>
      <c r="J42" s="37"/>
      <c r="K42" s="65">
        <f t="shared" si="12"/>
        <v>0</v>
      </c>
      <c r="L42" s="65">
        <f t="shared" si="12"/>
        <v>0</v>
      </c>
      <c r="M42" s="65">
        <f t="shared" si="12"/>
        <v>0</v>
      </c>
      <c r="N42" s="65">
        <f t="shared" si="12"/>
        <v>0</v>
      </c>
      <c r="O42" s="65">
        <f t="shared" si="12"/>
        <v>0</v>
      </c>
      <c r="P42" s="65">
        <f t="shared" si="12"/>
        <v>0</v>
      </c>
      <c r="Q42" s="67"/>
      <c r="R42"/>
      <c r="S42" s="120"/>
      <c r="T42" s="121"/>
      <c r="U42" s="18"/>
      <c r="V42" s="18"/>
      <c r="W42" s="18"/>
      <c r="X42" s="18"/>
      <c r="Y42" s="18"/>
      <c r="Z42" s="18"/>
    </row>
    <row r="43" spans="1:30" s="22" customFormat="1" ht="15.75" customHeight="1" x14ac:dyDescent="0.25">
      <c r="A43" s="1"/>
      <c r="B43" s="61" t="s">
        <v>27</v>
      </c>
      <c r="C43" s="51">
        <f>SUM(C32:C42)</f>
        <v>259.07420340493536</v>
      </c>
      <c r="D43" s="51">
        <f t="shared" ref="D43:H43" si="13">SUM(D32:D42)</f>
        <v>245.11039216179969</v>
      </c>
      <c r="E43" s="51">
        <f t="shared" si="13"/>
        <v>231.30881681969049</v>
      </c>
      <c r="F43" s="51">
        <f t="shared" si="13"/>
        <v>256.0048467427693</v>
      </c>
      <c r="G43" s="51">
        <f t="shared" si="13"/>
        <v>252.83655099999999</v>
      </c>
      <c r="H43" s="51">
        <f t="shared" si="13"/>
        <v>249.44620095406964</v>
      </c>
      <c r="I43" s="51"/>
      <c r="J43" s="38"/>
      <c r="K43" s="51">
        <f t="shared" ref="K43:P43" si="14">K32+SUM(K34:K42)</f>
        <v>321.8189844182387</v>
      </c>
      <c r="L43" s="51">
        <f t="shared" si="14"/>
        <v>298.98684453521156</v>
      </c>
      <c r="M43" s="51">
        <f t="shared" si="14"/>
        <v>280.41984928657575</v>
      </c>
      <c r="N43" s="51">
        <f t="shared" si="14"/>
        <v>305.08965070300542</v>
      </c>
      <c r="O43" s="51">
        <f t="shared" si="14"/>
        <v>286.99518761269275</v>
      </c>
      <c r="P43" s="51">
        <f t="shared" si="14"/>
        <v>266.525695532258</v>
      </c>
      <c r="Q43" s="51">
        <f>IF(R43="FY23", Q26-(P26-P43), Q26-(O26-O43))</f>
        <v>273.61875364982058</v>
      </c>
      <c r="R43" s="68" t="s">
        <v>45</v>
      </c>
      <c r="S43" s="122"/>
      <c r="T43" s="123"/>
      <c r="U43" s="18"/>
      <c r="V43" s="18"/>
      <c r="W43" s="18"/>
      <c r="X43" s="18"/>
      <c r="Y43" s="18"/>
      <c r="Z43" s="18"/>
      <c r="AA43"/>
      <c r="AB43"/>
      <c r="AC43"/>
      <c r="AD43"/>
    </row>
    <row r="44" spans="1:30" customFormat="1" ht="40.5" customHeight="1" x14ac:dyDescent="0.25">
      <c r="A44" s="1"/>
    </row>
    <row r="45" spans="1:30" s="23" customFormat="1" ht="18" x14ac:dyDescent="0.25">
      <c r="A45" s="1"/>
      <c r="K45" s="79" t="s">
        <v>53</v>
      </c>
      <c r="L45" s="80"/>
      <c r="M45" s="80"/>
      <c r="N45" s="80"/>
      <c r="O45" s="80"/>
      <c r="P45" s="80"/>
      <c r="Q45" s="80"/>
      <c r="R45"/>
      <c r="S45"/>
      <c r="T45"/>
      <c r="U45"/>
      <c r="V45"/>
      <c r="W45"/>
      <c r="Y45"/>
      <c r="Z45"/>
      <c r="AA45"/>
      <c r="AB45"/>
      <c r="AC45"/>
      <c r="AD45"/>
    </row>
    <row r="46" spans="1:30" x14ac:dyDescent="0.25">
      <c r="B46" s="17"/>
      <c r="C46" s="17"/>
      <c r="D46" s="17"/>
      <c r="E46" s="17"/>
      <c r="F46" s="17"/>
      <c r="G46" s="17"/>
      <c r="H46" s="17"/>
      <c r="I46" s="17"/>
      <c r="J46" s="24"/>
      <c r="K46" s="81"/>
      <c r="L46" s="81"/>
      <c r="M46" s="82">
        <f>(M26-M43)-(L26-L43)+(K26-K43)</f>
        <v>34.437809614614764</v>
      </c>
      <c r="N46" s="82">
        <f>(N26-N43)-(M26-M43)</f>
        <v>-14.314162872216343</v>
      </c>
      <c r="O46" s="82">
        <f>(O26-O43)-(N26-N43)</f>
        <v>5.4422905128081993</v>
      </c>
      <c r="P46" s="82">
        <f>(P26-P43)-(O26-O43)</f>
        <v>27.747619357942938</v>
      </c>
      <c r="Q46" s="82">
        <f>(Q26-Q43)-(P26-P43)</f>
        <v>0</v>
      </c>
      <c r="R46"/>
      <c r="S46"/>
      <c r="T46"/>
      <c r="U46"/>
      <c r="V46"/>
      <c r="W46"/>
      <c r="X46" s="6"/>
    </row>
    <row r="47" spans="1:30" ht="23.25" customHeight="1" x14ac:dyDescent="0.25">
      <c r="C47" s="25"/>
      <c r="D47" s="17"/>
      <c r="E47" s="17"/>
      <c r="F47" s="17"/>
      <c r="G47" s="17"/>
      <c r="H47" s="17"/>
      <c r="I47" s="17"/>
      <c r="J47" s="12"/>
      <c r="K47" s="26"/>
      <c r="L47" s="26"/>
      <c r="M47" s="26"/>
      <c r="N47" s="26"/>
      <c r="O47" s="26"/>
      <c r="P47" s="26"/>
      <c r="Q47" s="26"/>
      <c r="R47"/>
      <c r="S47"/>
      <c r="T47"/>
      <c r="U47"/>
      <c r="V47"/>
      <c r="W47"/>
      <c r="X47" s="27"/>
    </row>
    <row r="48" spans="1:30" s="23" customFormat="1" ht="18" x14ac:dyDescent="0.25">
      <c r="A48" s="1"/>
      <c r="K48" s="79" t="s">
        <v>28</v>
      </c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79"/>
      <c r="W48" s="79"/>
      <c r="X48"/>
      <c r="Y48"/>
      <c r="Z48"/>
      <c r="AA48"/>
      <c r="AB48"/>
    </row>
    <row r="49" spans="1:30" ht="30" customHeight="1" x14ac:dyDescent="0.25">
      <c r="C49" s="25"/>
      <c r="D49" s="17"/>
      <c r="E49" s="17"/>
      <c r="F49" s="17"/>
      <c r="G49" s="17"/>
      <c r="H49" s="17"/>
      <c r="I49" s="17"/>
      <c r="J49" s="12"/>
      <c r="K49" s="83"/>
      <c r="L49" s="83"/>
      <c r="M49" s="112" t="s">
        <v>8</v>
      </c>
      <c r="N49" s="112"/>
      <c r="O49" s="112"/>
      <c r="P49" s="112"/>
      <c r="Q49" s="112"/>
      <c r="R49" s="113" t="s">
        <v>29</v>
      </c>
      <c r="S49" s="113"/>
      <c r="T49" s="113"/>
      <c r="U49" s="113"/>
      <c r="V49" s="113"/>
      <c r="W49" s="92"/>
      <c r="X49" s="27"/>
    </row>
    <row r="50" spans="1:30" x14ac:dyDescent="0.25">
      <c r="C50" s="25"/>
      <c r="D50" s="17"/>
      <c r="E50" s="17"/>
      <c r="F50" s="17"/>
      <c r="G50" s="17"/>
      <c r="H50" s="17"/>
      <c r="I50" s="17"/>
      <c r="J50" s="12"/>
      <c r="K50" s="83"/>
      <c r="L50" s="83"/>
      <c r="M50" s="84" t="s">
        <v>52</v>
      </c>
      <c r="N50" s="84"/>
      <c r="O50" s="84"/>
      <c r="P50" s="84"/>
      <c r="Q50" s="84"/>
      <c r="R50" s="84"/>
      <c r="S50" s="84"/>
      <c r="T50" s="84"/>
      <c r="U50" s="84"/>
      <c r="V50" s="84"/>
      <c r="W50" s="93"/>
      <c r="X50" s="27"/>
    </row>
    <row r="51" spans="1:30" x14ac:dyDescent="0.25">
      <c r="C51" s="25"/>
      <c r="D51" s="17"/>
      <c r="E51" s="17"/>
      <c r="F51" s="17"/>
      <c r="G51" s="17"/>
      <c r="H51" s="17"/>
      <c r="I51" s="17"/>
      <c r="J51" s="12"/>
      <c r="K51" s="83"/>
      <c r="L51" s="83"/>
      <c r="M51" s="85" t="s">
        <v>42</v>
      </c>
      <c r="N51" s="85" t="s">
        <v>43</v>
      </c>
      <c r="O51" s="85" t="s">
        <v>44</v>
      </c>
      <c r="P51" s="85" t="s">
        <v>45</v>
      </c>
      <c r="Q51" s="85" t="s">
        <v>46</v>
      </c>
      <c r="R51" s="86" t="s">
        <v>47</v>
      </c>
      <c r="S51" s="86" t="s">
        <v>48</v>
      </c>
      <c r="T51" s="86" t="s">
        <v>49</v>
      </c>
      <c r="U51" s="86" t="s">
        <v>50</v>
      </c>
      <c r="V51" s="86" t="s">
        <v>51</v>
      </c>
      <c r="W51" s="94" t="s">
        <v>30</v>
      </c>
      <c r="X51" s="27"/>
    </row>
    <row r="52" spans="1:30" x14ac:dyDescent="0.25">
      <c r="B52" s="17"/>
      <c r="C52" s="12"/>
      <c r="D52" s="12"/>
      <c r="E52" s="17"/>
      <c r="F52" s="17"/>
      <c r="G52" s="17"/>
      <c r="H52" s="17"/>
      <c r="I52" s="17"/>
      <c r="J52" s="17"/>
      <c r="K52" s="111" t="s">
        <v>42</v>
      </c>
      <c r="L52" s="111"/>
      <c r="M52" s="87"/>
      <c r="N52" s="65">
        <f>$M$46</f>
        <v>34.437809614614764</v>
      </c>
      <c r="O52" s="65">
        <f>$M$46</f>
        <v>34.437809614614764</v>
      </c>
      <c r="P52" s="65">
        <f>$M$46</f>
        <v>34.437809614614764</v>
      </c>
      <c r="Q52" s="65">
        <f>$M$46</f>
        <v>34.437809614614764</v>
      </c>
      <c r="R52" s="65">
        <f>$M$46</f>
        <v>34.437809614614764</v>
      </c>
      <c r="S52" s="88"/>
      <c r="T52" s="88"/>
      <c r="U52" s="88"/>
      <c r="V52" s="88"/>
      <c r="W52" s="28"/>
      <c r="X52"/>
      <c r="AC52" s="3"/>
      <c r="AD52" s="3"/>
    </row>
    <row r="53" spans="1:30" x14ac:dyDescent="0.25">
      <c r="B53" s="17"/>
      <c r="C53" s="17"/>
      <c r="D53" s="17"/>
      <c r="E53" s="17"/>
      <c r="F53" s="17"/>
      <c r="G53" s="17"/>
      <c r="H53" s="17"/>
      <c r="I53" s="17"/>
      <c r="J53" s="17"/>
      <c r="K53" s="111" t="s">
        <v>43</v>
      </c>
      <c r="L53" s="111"/>
      <c r="M53" s="87"/>
      <c r="N53" s="87"/>
      <c r="O53" s="65">
        <f>$N$46</f>
        <v>-14.314162872216343</v>
      </c>
      <c r="P53" s="65">
        <f>$N$46</f>
        <v>-14.314162872216343</v>
      </c>
      <c r="Q53" s="65">
        <f>$N$46</f>
        <v>-14.314162872216343</v>
      </c>
      <c r="R53" s="65">
        <f>$N$46</f>
        <v>-14.314162872216343</v>
      </c>
      <c r="S53" s="65">
        <f>$N$46</f>
        <v>-14.314162872216343</v>
      </c>
      <c r="T53" s="88"/>
      <c r="U53" s="88"/>
      <c r="V53" s="88"/>
      <c r="W53" s="28"/>
      <c r="X53"/>
      <c r="AC53" s="3"/>
      <c r="AD53" s="3"/>
    </row>
    <row r="54" spans="1:30" x14ac:dyDescent="0.25">
      <c r="B54" s="17"/>
      <c r="C54" s="17"/>
      <c r="D54" s="17"/>
      <c r="E54" s="17"/>
      <c r="F54" s="17"/>
      <c r="G54" s="17"/>
      <c r="H54" s="17"/>
      <c r="I54" s="17"/>
      <c r="J54" s="17"/>
      <c r="K54" s="111" t="s">
        <v>44</v>
      </c>
      <c r="L54" s="111"/>
      <c r="M54" s="88"/>
      <c r="N54" s="88"/>
      <c r="O54" s="87"/>
      <c r="P54" s="65">
        <f>$O$46</f>
        <v>5.4422905128081993</v>
      </c>
      <c r="Q54" s="65">
        <f>$O$46</f>
        <v>5.4422905128081993</v>
      </c>
      <c r="R54" s="65">
        <f>$O$46</f>
        <v>5.4422905128081993</v>
      </c>
      <c r="S54" s="65">
        <f>$O$46</f>
        <v>5.4422905128081993</v>
      </c>
      <c r="T54" s="65">
        <f>$O$46</f>
        <v>5.4422905128081993</v>
      </c>
      <c r="U54" s="88"/>
      <c r="V54" s="88"/>
      <c r="W54" s="28"/>
      <c r="X54"/>
      <c r="AC54" s="3"/>
      <c r="AD54" s="3"/>
    </row>
    <row r="55" spans="1:30" x14ac:dyDescent="0.25">
      <c r="B55" s="17"/>
      <c r="C55" s="17"/>
      <c r="D55" s="17"/>
      <c r="E55" s="17"/>
      <c r="F55" s="17"/>
      <c r="G55" s="17"/>
      <c r="H55" s="17"/>
      <c r="I55" s="17"/>
      <c r="J55" s="17"/>
      <c r="K55" s="111" t="s">
        <v>45</v>
      </c>
      <c r="L55" s="111"/>
      <c r="M55" s="88"/>
      <c r="N55" s="88"/>
      <c r="O55" s="88"/>
      <c r="P55" s="87"/>
      <c r="Q55" s="65">
        <f>$P$46</f>
        <v>27.747619357942938</v>
      </c>
      <c r="R55" s="65">
        <f>$P$46</f>
        <v>27.747619357942938</v>
      </c>
      <c r="S55" s="65">
        <f>$P$46</f>
        <v>27.747619357942938</v>
      </c>
      <c r="T55" s="65">
        <f>$P$46</f>
        <v>27.747619357942938</v>
      </c>
      <c r="U55" s="65">
        <f>$P$46</f>
        <v>27.747619357942938</v>
      </c>
      <c r="V55" s="88"/>
      <c r="W55" s="28"/>
      <c r="X55"/>
      <c r="AC55" s="3"/>
      <c r="AD55" s="3"/>
    </row>
    <row r="56" spans="1:30" x14ac:dyDescent="0.25">
      <c r="B56" s="29"/>
      <c r="C56" s="29"/>
      <c r="D56" s="29"/>
      <c r="E56" s="29"/>
      <c r="F56" s="29"/>
      <c r="G56" s="30"/>
      <c r="H56" s="30"/>
      <c r="I56" s="30"/>
      <c r="J56" s="30"/>
      <c r="K56" s="111" t="s">
        <v>46</v>
      </c>
      <c r="L56" s="111"/>
      <c r="M56" s="95"/>
      <c r="N56" s="95"/>
      <c r="O56" s="95"/>
      <c r="P56" s="95"/>
      <c r="Q56" s="96"/>
      <c r="R56" s="97">
        <v>0</v>
      </c>
      <c r="S56" s="97">
        <v>0</v>
      </c>
      <c r="T56" s="97">
        <v>0</v>
      </c>
      <c r="U56" s="97">
        <v>0</v>
      </c>
      <c r="V56" s="97">
        <v>0</v>
      </c>
      <c r="W56" s="28"/>
      <c r="X56"/>
      <c r="AC56" s="3"/>
      <c r="AD56" s="3"/>
    </row>
    <row r="57" spans="1:30" s="22" customFormat="1" x14ac:dyDescent="0.25">
      <c r="A57" s="1"/>
      <c r="B57" s="29"/>
      <c r="C57" s="29"/>
      <c r="D57" s="29"/>
      <c r="E57" s="29"/>
      <c r="F57" s="29"/>
      <c r="G57" s="30"/>
      <c r="H57" s="30"/>
      <c r="I57" s="30"/>
      <c r="J57" s="30"/>
      <c r="K57" s="89" t="s">
        <v>54</v>
      </c>
      <c r="L57" s="90"/>
      <c r="M57" s="91"/>
      <c r="N57" s="91"/>
      <c r="O57" s="91"/>
      <c r="P57" s="91"/>
      <c r="Q57" s="91"/>
      <c r="R57" s="91">
        <f>+SUM(R52:R56)</f>
        <v>53.313556613149558</v>
      </c>
      <c r="S57" s="91">
        <f>+SUM(S53:S56)</f>
        <v>18.875746998534794</v>
      </c>
      <c r="T57" s="91">
        <f>+SUM(T54:T56)</f>
        <v>33.189909870751137</v>
      </c>
      <c r="U57" s="91">
        <f>+SUM(U55:U56)</f>
        <v>27.747619357942938</v>
      </c>
      <c r="V57" s="91">
        <f>+SUM(V56)</f>
        <v>0</v>
      </c>
      <c r="W57" s="91">
        <f>+SUM(R57:V57)</f>
        <v>133.12683284037843</v>
      </c>
      <c r="X57"/>
      <c r="Y57"/>
      <c r="Z57"/>
      <c r="AA57"/>
      <c r="AB57"/>
      <c r="AC57"/>
    </row>
    <row r="58" spans="1:30" x14ac:dyDescent="0.25">
      <c r="B58" s="29"/>
      <c r="C58" s="29"/>
      <c r="D58" s="29"/>
      <c r="E58" s="29"/>
      <c r="F58" s="29"/>
      <c r="G58" s="30"/>
      <c r="H58" s="30"/>
      <c r="I58" s="30"/>
      <c r="J58" s="30"/>
      <c r="K58" s="98"/>
      <c r="L58" s="98"/>
      <c r="M58" s="98"/>
      <c r="N58" s="98"/>
      <c r="O58" s="98"/>
      <c r="P58" s="98"/>
      <c r="Q58" s="98"/>
      <c r="R58" s="99"/>
      <c r="S58" s="99"/>
      <c r="T58" s="99"/>
      <c r="U58" s="99"/>
      <c r="V58" s="99"/>
      <c r="W58" s="31"/>
      <c r="X58"/>
      <c r="AD58" s="3"/>
    </row>
    <row r="59" spans="1:30" x14ac:dyDescent="0.25">
      <c r="B59" s="29"/>
      <c r="C59" s="29"/>
      <c r="D59" s="29"/>
      <c r="E59" s="29"/>
      <c r="F59" s="29"/>
      <c r="G59" s="29"/>
      <c r="H59" s="29"/>
      <c r="I59" s="29"/>
      <c r="J59" s="29"/>
      <c r="K59" s="100" t="s">
        <v>55</v>
      </c>
      <c r="L59" s="100"/>
      <c r="M59" s="101"/>
      <c r="N59" s="101"/>
      <c r="O59" s="101"/>
      <c r="P59" s="101"/>
      <c r="Q59" s="101"/>
      <c r="R59" s="102">
        <f>R57</f>
        <v>53.313556613149558</v>
      </c>
      <c r="S59" s="102">
        <f>S57</f>
        <v>18.875746998534794</v>
      </c>
      <c r="T59" s="102">
        <f>T57</f>
        <v>33.189909870751137</v>
      </c>
      <c r="U59" s="102">
        <f>U57</f>
        <v>27.747619357942938</v>
      </c>
      <c r="V59" s="102">
        <f>V57</f>
        <v>0</v>
      </c>
      <c r="W59" s="91">
        <f>+SUM(R59:V59)</f>
        <v>133.12683284037843</v>
      </c>
      <c r="X59"/>
      <c r="AD59" s="3"/>
    </row>
    <row r="66" spans="18:23" x14ac:dyDescent="0.25">
      <c r="R66" s="109"/>
      <c r="S66" s="109"/>
      <c r="T66" s="109"/>
      <c r="U66" s="109"/>
      <c r="V66" s="109"/>
      <c r="W66" s="109"/>
    </row>
  </sheetData>
  <sheetProtection autoFilter="0"/>
  <mergeCells count="23">
    <mergeCell ref="C3:L3"/>
    <mergeCell ref="M3:N3"/>
    <mergeCell ref="C15:D15"/>
    <mergeCell ref="E15:I15"/>
    <mergeCell ref="K15:Q15"/>
    <mergeCell ref="M49:Q49"/>
    <mergeCell ref="R49:V49"/>
    <mergeCell ref="C16:D16"/>
    <mergeCell ref="E16:I16"/>
    <mergeCell ref="K16:L16"/>
    <mergeCell ref="M16:Q16"/>
    <mergeCell ref="C29:I29"/>
    <mergeCell ref="K29:Q29"/>
    <mergeCell ref="C30:D30"/>
    <mergeCell ref="E30:I30"/>
    <mergeCell ref="K30:L30"/>
    <mergeCell ref="M30:Q30"/>
    <mergeCell ref="S39:T43"/>
    <mergeCell ref="K52:L52"/>
    <mergeCell ref="K53:L53"/>
    <mergeCell ref="K54:L54"/>
    <mergeCell ref="K55:L55"/>
    <mergeCell ref="K56:L56"/>
  </mergeCells>
  <conditionalFormatting sqref="E18:I18 E20:I25 C32:H32 C34:H42">
    <cfRule type="expression" dxfId="3" priority="3">
      <formula>dms_TradingName = "Endeavour Energy"</formula>
    </cfRule>
    <cfRule type="expression" dxfId="2" priority="4">
      <formula>dms_TradingName = "TasNetworks (T)"</formula>
    </cfRule>
  </conditionalFormatting>
  <conditionalFormatting sqref="C18:D18 C20:D25">
    <cfRule type="expression" dxfId="1" priority="1">
      <formula>dms_TradingName = "Endeavour Energy"</formula>
    </cfRule>
    <cfRule type="expression" dxfId="0" priority="2">
      <formula>dms_TradingName = "TasNetworks (T)"</formula>
    </cfRule>
  </conditionalFormatting>
  <dataValidations count="2">
    <dataValidation type="custom" allowBlank="1" showInputMessage="1" showErrorMessage="1" error="Must be a number" promptTitle="Opex allowance" prompt="Enter value. _x000a__x000a_As set out in the approved PTRM for the current regulatory control period." sqref="C18:I18" xr:uid="{00000000-0002-0000-0000-000000000000}">
      <formula1>ISNUMBER(C18)</formula1>
    </dataValidation>
    <dataValidation type="list" allowBlank="1" showInputMessage="1" showErrorMessage="1" sqref="R43" xr:uid="{00000000-0002-0000-0000-000001000000}">
      <formula1>$O$31:$P$31</formula1>
    </dataValidation>
  </dataValidations>
  <pageMargins left="0.7" right="0.7" top="0.75" bottom="0.75" header="0.3" footer="0.3"/>
  <pageSetup paperSize="8" scale="42" fitToWidth="0" orientation="landscape" r:id="rId1"/>
  <rowBreaks count="1" manualBreakCount="1">
    <brk id="43" min="1" max="25" man="1"/>
  </rowBreaks>
  <colBreaks count="1" manualBreakCount="1">
    <brk id="2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decision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Jovanoski, Slavko</dc:creator>
  <cp:lastModifiedBy>Daniel Bubb</cp:lastModifiedBy>
  <dcterms:created xsi:type="dcterms:W3CDTF">2019-04-01T00:52:28Z</dcterms:created>
  <dcterms:modified xsi:type="dcterms:W3CDTF">2023-01-11T23:52:49Z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5074f197-1008-4e84-8f6f-59ed88c2611e</vt:lpwstr>
  </property>
  <property fmtid="{D5CDD505-2E9C-101B-9397-08002B2CF9AE}" pid="3" name="Classification">
    <vt:lpwstr>Sensitive</vt:lpwstr>
  </property>
</Properties>
</file>