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5" windowWidth="21720" windowHeight="13290" activeTab="3"/>
  </bookViews>
  <sheets>
    <sheet name="Input Documents --&gt;" sheetId="16" r:id="rId1"/>
    <sheet name="Input Sheet" sheetId="13" r:id="rId2"/>
    <sheet name="Methodology Statements --&gt;" sheetId="15" r:id="rId3"/>
    <sheet name="AER Summary" sheetId="8" r:id="rId4"/>
    <sheet name="Service Description" sheetId="9" r:id="rId5"/>
    <sheet name="Fee Breakdown" sheetId="11" r:id="rId6"/>
  </sheets>
  <definedNames>
    <definedName name="_xlnm.Print_Area" localSheetId="3">'AER Summary'!$A:$I</definedName>
    <definedName name="_xlnm.Print_Area" localSheetId="5">'Fee Breakdown'!$A$1:$AD$22</definedName>
    <definedName name="TM1REBUILDOPTION">1</definedName>
  </definedNames>
  <calcPr calcId="145621" calcMode="manual" concurrentCalc="0"/>
</workbook>
</file>

<file path=xl/calcChain.xml><?xml version="1.0" encoding="utf-8"?>
<calcChain xmlns="http://schemas.openxmlformats.org/spreadsheetml/2006/main">
  <c r="K109" i="13" l="1"/>
  <c r="K90" i="13"/>
  <c r="Q17" i="11"/>
  <c r="K100" i="13"/>
  <c r="W17" i="11"/>
  <c r="AC17" i="11"/>
  <c r="AC19" i="11"/>
  <c r="J109" i="13"/>
  <c r="J90" i="13"/>
  <c r="P17" i="11"/>
  <c r="J100" i="13"/>
  <c r="V17" i="11"/>
  <c r="AB17" i="11"/>
  <c r="AB19" i="11"/>
  <c r="I109" i="13"/>
  <c r="I90" i="13"/>
  <c r="O17" i="11"/>
  <c r="I100" i="13"/>
  <c r="U17" i="11"/>
  <c r="AA17" i="11"/>
  <c r="AA19" i="11"/>
  <c r="H109" i="13"/>
  <c r="H90" i="13"/>
  <c r="N17" i="11"/>
  <c r="H100" i="13"/>
  <c r="T17" i="11"/>
  <c r="Z17" i="11"/>
  <c r="Z19" i="11"/>
  <c r="G109" i="13"/>
  <c r="G90" i="13"/>
  <c r="M17" i="11"/>
  <c r="G100" i="13"/>
  <c r="S17" i="11"/>
  <c r="Y17" i="11"/>
  <c r="Y19" i="11"/>
  <c r="W19" i="11"/>
  <c r="V19" i="11"/>
  <c r="U19" i="11"/>
  <c r="T19" i="11"/>
  <c r="S19" i="11"/>
  <c r="Q19" i="11"/>
  <c r="P19" i="11"/>
  <c r="O19" i="11"/>
  <c r="N19" i="11"/>
  <c r="M19" i="11"/>
  <c r="F47" i="13"/>
  <c r="F48" i="13"/>
  <c r="H68" i="13"/>
  <c r="E75" i="13"/>
  <c r="H75" i="13"/>
  <c r="E76" i="13"/>
  <c r="H76" i="13"/>
  <c r="E77" i="13"/>
  <c r="H77" i="13"/>
  <c r="E78" i="13"/>
  <c r="H78" i="13"/>
  <c r="H80" i="13"/>
  <c r="J31" i="13"/>
  <c r="J32" i="13"/>
  <c r="I32" i="13"/>
  <c r="I34" i="13"/>
  <c r="I36" i="13"/>
  <c r="F24" i="8"/>
  <c r="J34" i="13"/>
  <c r="J36" i="13"/>
  <c r="G24" i="8"/>
  <c r="H32" i="13"/>
  <c r="H34" i="13"/>
  <c r="H36" i="13"/>
  <c r="E24" i="8"/>
  <c r="G34" i="13"/>
  <c r="G32" i="13"/>
  <c r="G36" i="13"/>
  <c r="G31" i="13"/>
  <c r="H31" i="13"/>
  <c r="I31" i="13"/>
  <c r="K9" i="13"/>
  <c r="E9" i="11"/>
  <c r="D9" i="11"/>
  <c r="C3" i="11"/>
  <c r="K20" i="13"/>
  <c r="J26" i="13"/>
  <c r="J41" i="13"/>
  <c r="J43" i="13"/>
  <c r="K47" i="13"/>
  <c r="K48" i="13"/>
  <c r="K17" i="11"/>
  <c r="J47" i="13"/>
  <c r="J48" i="13"/>
  <c r="J17" i="11"/>
  <c r="I47" i="13"/>
  <c r="I48" i="13"/>
  <c r="I17" i="11"/>
  <c r="H47" i="13"/>
  <c r="H48" i="13"/>
  <c r="H17" i="11"/>
  <c r="G47" i="13"/>
  <c r="G48" i="13"/>
  <c r="G17" i="11"/>
  <c r="F90" i="13"/>
  <c r="K102" i="13"/>
  <c r="I26" i="13"/>
  <c r="H26" i="13"/>
  <c r="G26" i="13"/>
  <c r="K19" i="11"/>
  <c r="J19" i="11"/>
  <c r="I19" i="11"/>
  <c r="H19" i="11"/>
  <c r="G19" i="11"/>
  <c r="H82" i="13"/>
  <c r="H84" i="13"/>
  <c r="G91" i="13"/>
  <c r="F91" i="13"/>
  <c r="K111" i="13"/>
  <c r="G25" i="8"/>
  <c r="J20" i="13"/>
  <c r="G23" i="8"/>
  <c r="F25" i="8"/>
  <c r="I20" i="13"/>
  <c r="F23" i="8"/>
  <c r="E25" i="8"/>
  <c r="H20" i="13"/>
  <c r="E23" i="8"/>
  <c r="C17" i="11"/>
  <c r="D17" i="11"/>
  <c r="E17" i="11"/>
  <c r="G20" i="13"/>
  <c r="K91" i="13"/>
  <c r="J91" i="13"/>
  <c r="I91" i="13"/>
  <c r="H91" i="13"/>
  <c r="K9" i="11"/>
  <c r="AC9" i="11"/>
  <c r="J9" i="11"/>
  <c r="AB9" i="11"/>
  <c r="I9" i="11"/>
  <c r="AA9" i="11"/>
  <c r="H9" i="11"/>
  <c r="Z9" i="11"/>
  <c r="G9" i="11"/>
  <c r="Y9" i="11"/>
  <c r="H8" i="8"/>
  <c r="G8" i="8"/>
  <c r="F8" i="8"/>
  <c r="E8" i="8"/>
  <c r="D8" i="8"/>
  <c r="K93" i="13"/>
  <c r="J93" i="13"/>
  <c r="I93" i="13"/>
  <c r="H93" i="13"/>
  <c r="B5" i="11"/>
  <c r="Y11" i="11"/>
  <c r="C31" i="8"/>
  <c r="Z11" i="11"/>
  <c r="D31" i="8"/>
  <c r="AA11" i="11"/>
  <c r="E31" i="8"/>
  <c r="AB11" i="11"/>
  <c r="F31" i="8"/>
  <c r="AC11" i="11"/>
  <c r="G31" i="8"/>
  <c r="H31" i="8"/>
  <c r="B3" i="13"/>
  <c r="D37" i="8"/>
  <c r="E37" i="8"/>
  <c r="F37" i="8"/>
  <c r="G37" i="8"/>
  <c r="C37" i="8"/>
  <c r="D34" i="8"/>
  <c r="E34" i="8"/>
  <c r="F34" i="8"/>
  <c r="G34" i="8"/>
  <c r="C34" i="8"/>
  <c r="D33" i="8"/>
  <c r="E33" i="8"/>
  <c r="F33" i="8"/>
  <c r="G33" i="8"/>
  <c r="C33" i="8"/>
  <c r="H23" i="8"/>
  <c r="K26" i="13"/>
  <c r="E19" i="11"/>
  <c r="D19" i="11"/>
  <c r="C19" i="11"/>
  <c r="H33" i="8"/>
  <c r="H34" i="8"/>
  <c r="H35" i="8"/>
  <c r="G35" i="8"/>
  <c r="F35" i="8"/>
  <c r="E35" i="8"/>
  <c r="D35" i="8"/>
  <c r="C35" i="8"/>
  <c r="C43" i="8"/>
  <c r="D43" i="8"/>
  <c r="E43" i="8"/>
  <c r="F43" i="8"/>
  <c r="G43" i="8"/>
  <c r="H43" i="8"/>
  <c r="H25" i="8"/>
  <c r="H24" i="8"/>
  <c r="H37" i="8"/>
  <c r="D3" i="9"/>
</calcChain>
</file>

<file path=xl/sharedStrings.xml><?xml version="1.0" encoding="utf-8"?>
<sst xmlns="http://schemas.openxmlformats.org/spreadsheetml/2006/main" count="271" uniqueCount="134">
  <si>
    <t>Service:</t>
  </si>
  <si>
    <t>Total</t>
  </si>
  <si>
    <t>Historical Revenue</t>
  </si>
  <si>
    <t>Volumes</t>
  </si>
  <si>
    <t>Source</t>
  </si>
  <si>
    <t>Current Fee</t>
  </si>
  <si>
    <t>AER Framework and Approach paper March 2013</t>
  </si>
  <si>
    <t>Fee Type</t>
  </si>
  <si>
    <t>2009/10</t>
  </si>
  <si>
    <t>2010/11</t>
  </si>
  <si>
    <t>2011/12</t>
  </si>
  <si>
    <t>2012/13</t>
  </si>
  <si>
    <t>2013/14</t>
  </si>
  <si>
    <t>2014/15</t>
  </si>
  <si>
    <t>2015/16</t>
  </si>
  <si>
    <t>2016/17</t>
  </si>
  <si>
    <t>2017/18</t>
  </si>
  <si>
    <t>2018/19</t>
  </si>
  <si>
    <t>Overhead Factor (Nominal)</t>
  </si>
  <si>
    <t>Average NOMINAL Overhead Factor for Regulatory Period</t>
  </si>
  <si>
    <t>Average Conversion Factor From Real to Nominal</t>
  </si>
  <si>
    <t>Direct Costs (Nominal)</t>
  </si>
  <si>
    <t>Work Order</t>
  </si>
  <si>
    <t>Indirect Costs (Nominal)</t>
  </si>
  <si>
    <t>Work Order Description</t>
  </si>
  <si>
    <t>Historical Work Order Costs</t>
  </si>
  <si>
    <t>EMPLOYEE_ID</t>
  </si>
  <si>
    <t>Name</t>
  </si>
  <si>
    <t>POS_TITLE</t>
  </si>
  <si>
    <t>Hourly Rate (Inc On-cost)</t>
  </si>
  <si>
    <t>Assumed annual labour growth</t>
  </si>
  <si>
    <t>Labour Growth</t>
  </si>
  <si>
    <t>Total Operating Expenditure</t>
  </si>
  <si>
    <t>Ancillary Network Services</t>
  </si>
  <si>
    <t>Data Input Work Sheet</t>
  </si>
  <si>
    <t>This worksheet left blank intentionally</t>
  </si>
  <si>
    <t>Calculation of Overhead Factor</t>
  </si>
  <si>
    <t>Overhead Factor</t>
  </si>
  <si>
    <t>Ancillary Network Services - Service Description</t>
  </si>
  <si>
    <t>Ancillary Network Services - Summary</t>
  </si>
  <si>
    <t>Ancillary Network Services - Fee Breakdown</t>
  </si>
  <si>
    <t>Fee
(Excluding GST)</t>
  </si>
  <si>
    <t>Historic Volumes</t>
  </si>
  <si>
    <t>Overheads</t>
  </si>
  <si>
    <t>Direct Operating Expenditure</t>
  </si>
  <si>
    <t>Framework &amp; Approach Service Description</t>
  </si>
  <si>
    <t>Network &amp; Corporate Overhead Factor</t>
  </si>
  <si>
    <t>Overhead Conversion Factor</t>
  </si>
  <si>
    <t>Average</t>
  </si>
  <si>
    <t>Total Costs</t>
  </si>
  <si>
    <t>Fee
(Including GST)</t>
  </si>
  <si>
    <t>Growth</t>
  </si>
  <si>
    <t>Proposed Fees (Nominal)</t>
  </si>
  <si>
    <t>Forecast Volumes</t>
  </si>
  <si>
    <t>In order to derive unit rates for this Ancillary Network Service, the following methodology was used:</t>
  </si>
  <si>
    <t>1) The AER's Framework and Approach Paper (March 2013) was provided to Managers throughout Endeavour Energy in order to confirm what types of Ancillary Network Services were performed by the Company. Based on the responses received, the primary contributors to each service were identified.</t>
  </si>
  <si>
    <t>Historic Revenue, Costs &amp; Volumes</t>
  </si>
  <si>
    <t>Revenue</t>
  </si>
  <si>
    <t>Forecast Revenue, Costs &amp; Volumes</t>
  </si>
  <si>
    <t>Item</t>
  </si>
  <si>
    <t>General ledger</t>
  </si>
  <si>
    <t xml:space="preserve">Existing Service Description (2009-14) </t>
  </si>
  <si>
    <t>Updated Service Description (2015-19)</t>
  </si>
  <si>
    <t>Current Fee (Excl GST):</t>
  </si>
  <si>
    <t>Proposed Fee (Excl GST):</t>
  </si>
  <si>
    <t>Forecast Operating Expenditure</t>
  </si>
  <si>
    <t>Proposed Revenue (Nominal)</t>
  </si>
  <si>
    <t>Average Unit Rates - 2012/13 Dollars</t>
  </si>
  <si>
    <t>Average Hourly Rate</t>
  </si>
  <si>
    <t>Per Request</t>
  </si>
  <si>
    <t>Task</t>
  </si>
  <si>
    <t>Unit Rate</t>
  </si>
  <si>
    <t>Hourly Rate</t>
  </si>
  <si>
    <t>No. of hours</t>
  </si>
  <si>
    <t>No. of people</t>
  </si>
  <si>
    <t>Average Unit Rates - Forecast Nominal</t>
  </si>
  <si>
    <t>Unit rate (excl overheads)</t>
  </si>
  <si>
    <t>Unit rate (incl overheads)</t>
  </si>
  <si>
    <t>Average Hourly Rates - 2012/13 Dollars</t>
  </si>
  <si>
    <t>Historical Volumes</t>
  </si>
  <si>
    <t>Average Unit Rate (2012/13$) - Incl OH</t>
  </si>
  <si>
    <t>Meter Test</t>
  </si>
  <si>
    <t>Meter Tests</t>
  </si>
  <si>
    <t>Historical volumes were provided by the Metering Branch based on the number of service orders completed each year.</t>
  </si>
  <si>
    <t xml:space="preserve">METER TECHNICIAN                        </t>
  </si>
  <si>
    <t>METERING SERVICES ADMINISTRATION OFFICER</t>
  </si>
  <si>
    <t>Staff travelling from depot to customers premise to undertake the meter test and then return back to the depot - Meter Technician</t>
  </si>
  <si>
    <t>Staff completing paperwork and submitting to Admin Officer to update Banner - Meter Technician</t>
  </si>
  <si>
    <t>Admin Officer updating Banner with relevant meter test results and ensuring customer is billed the relevant charges for the service - Metering Services Admin Officer</t>
  </si>
  <si>
    <t>The testing of a meter in accordance with Clause 6.4 of the Market Operations Rule (NSW Rules for Electricity Metering) No.3 of 2001 (except for metering installation types 1 to 4, the testing of which is an unregulated distribution service).</t>
  </si>
  <si>
    <t>Ratio (Meter tests compared to customer numbers)</t>
  </si>
  <si>
    <t>Ratio</t>
  </si>
  <si>
    <t>Forecast Meter Test Volumes</t>
  </si>
  <si>
    <t>Customer numbers were forecasted by Commercial Manager Networks based on information provided by the Metering Branch.</t>
  </si>
  <si>
    <t>2008/09</t>
  </si>
  <si>
    <t>2009-14 Current Fees</t>
  </si>
  <si>
    <t>Current fees approved by the AER for the 2009-14 regulatory period.</t>
  </si>
  <si>
    <t>Revenue related to this fee is predominantly billed through Endeavour Energy's Banner billing system and is extracted from the general ledger.
Revenue recognised in the GL for 2012/13 includes some revenue relating to 2011/12 financial year. After the sale of the retail business in 2011/12, there were complications / disputes relating to billing data and Origin Energy was not billed until 2012/13. The revenue may also be overstated as a credit note for $424,688 was issued in 2012/13 which was a negotiated settlement and did not relate to specific revenue.
In addition, revenue in 2011/12 and 2012/13 was impacted due to the fact that Origin were being billed manually instead of through Endeavour Energy's Banner billing system. Due to data limitations it was not always possible to determine what type of service had taken place and therefore what fee should have been charged. Due to these data limitations, Endeavour Energy took the conservative approach and did not invoice all potential revenue in 2011/12 and 2012/13.</t>
  </si>
  <si>
    <t>All unit rates have been calculated in real 2012/13 dollars for comparison purposes. To estimate labour rates in real 2012/13 dollars for prior years, the actual salary increases for award staff in those years has been used.</t>
  </si>
  <si>
    <t xml:space="preserve">Network Operations representatives identified those employees that were involved in providing this service.
Payroll data was extracted as at 14/06/13 and provided by the Budgeting &amp; Forecasting Manager.  These hourly labour rates represent 2012/13 labour costs and are used to calculate an average hourly labour rate for those individuals involved in this service.
</t>
  </si>
  <si>
    <t>Discussing high bills with customers - As bills increase the Meter Technicians are having to explain the meter test and bill details with customers and this time is not included in the time above to test the meter - Meter Technician</t>
  </si>
  <si>
    <t>Average Unit Rate (2012/13$) - Excl OH</t>
  </si>
  <si>
    <t>Endeavour Energy's overhead factor is derived from the Cost Allocation Methodology ('CAM') approved by the AER and the final opex budget for the regulatory period. Refer to the CAM model output for the forecast period.</t>
  </si>
  <si>
    <t xml:space="preserve">The average unit rate in 2012/13 real dollars is converted to nominal dollars for each year in the next regulatory period using the nominal conversion factors derived from the CAM.  </t>
  </si>
  <si>
    <t>Direct Opex ANS (Nominal)</t>
  </si>
  <si>
    <t>Total Opex ANS (Nominal)</t>
  </si>
  <si>
    <t>Direct ANS (Real 2012/13$)</t>
  </si>
  <si>
    <t>Metering Development Manager provided information of the employees involved in carrying out this ancillary network service. The average hourly rate was combined with the estimated hours per job to derive a 2012/13 unit rate for the provision of this service. This is inflated by the overhead factor derived from the CAM to calculate a unit rate inclusive of network and corporate overheads.</t>
  </si>
  <si>
    <t>No Description provided.</t>
  </si>
  <si>
    <t>No historical work order information exists for this service.</t>
  </si>
  <si>
    <t>Type 5 &amp; 6 Customer Numbers (average)</t>
  </si>
  <si>
    <t>Pricing Mechanism:</t>
  </si>
  <si>
    <t>$73 per request</t>
  </si>
  <si>
    <t>Based on the following unit rates for the 2015-19 regulatory period</t>
  </si>
  <si>
    <t>No description provided.</t>
  </si>
  <si>
    <t>2015-19 Pricing Methodology for Service (Summary)</t>
  </si>
  <si>
    <t>2) As historic work order data was not available for the provision of this service, a 2012/13 unit rate was developed based on information provided by relevant internal stakeholders. This included identifying the individuals involved in the provision of the specific service, estimating the number of hours spent in performing each task and quantifying the labour costs related to the provision of the service using average 2012/13 labour rates.</t>
  </si>
  <si>
    <t>3) An overhead factor derived from Endeavour Energy's Cost Allocation Model ('CAM') was applied to the direct cost unit rates to calculate unit rates inclusive of network and corporate overheads. In addition, a 2012/13 real to nominal conversion factor derived from the CAM was applied to the unit rates to calculate forecast unit rates in nominal dollars over the 2015-19 regulatory period.</t>
  </si>
  <si>
    <t>Historic Cost Estimate</t>
  </si>
  <si>
    <t>Unit rate in 2012/13 dollars</t>
  </si>
  <si>
    <t>Unit rate in nominal dollars</t>
  </si>
  <si>
    <t>Estimated direct costs</t>
  </si>
  <si>
    <t>Historic costs were estimated by de-escalating the unit rate calculated for 2012/13 by labour cost growth rates and multiplying by the volume of meter test service orders completed during the year.</t>
  </si>
  <si>
    <t>Cost estimates</t>
  </si>
  <si>
    <t>Banner service orders</t>
  </si>
  <si>
    <t xml:space="preserve">Historic revenue was extracted from Endeavour Energy's general ledger via an account code combination specifically set up to capture this revenue (as defined in the 2009-14 regulatory period). Historic costs were estimated by de-escalating the unit rate calculated for 2012/13 by labour cost growth factors and multiplying by the volume of meter test service orders completed during the year. Historic volumes were obtained based on the number of service orders completed during each year. </t>
  </si>
  <si>
    <t>Proposed fees (including network and corporate overheads) were multiplied by forecast volumes to calculate forecast revenue. Forecast costs associated with the provision of the service were calculated by multiplying direct cost unit rates (per year) by the annual overhead factor and forecast volumes. Forecast revenue differs slightly to forecast costs, as the calculation of proposed fees uses an average overhead factor for the regulatory period, whereas costs are forecast based on the actual overhead factor for the year in order to balance to CAM outcomes. Volumes were estimated based on the 2012/13 ratio of meter tests compared to customer numbers applied to forecast customer numbers for the 2015-19 regulatory period.</t>
  </si>
  <si>
    <t>Endeavour Energy's overhead factor is derived from the Cost Allocation Methodology ('CAM') approved by the AER and the operating expenditure forecast for the 2015-19 regulatory period.  Specifically, the overhead factor represents the difference between Ancillary Network Services direct costs in the operating expenditure forecast and total Ancillary Network Services costs following the allocation of network and corporate overheads through the CAM.</t>
  </si>
  <si>
    <t xml:space="preserve">The testing of a meter at the request of a customer or retailer. It excludes metering installation types 1 to 4, the testing of which is an unregulated distribution service.
If the meter test is undertaken on premises serviced by more than one meter associated with the NMI, the following applies:
• if the meter test reveals that all of the meters associated with the NMI are operating satisfactorily, the DNSP will only levy one charge for the provision of the service; or 
• if the meter test reveals that one or more of the meters associated with the NMI are not operating satisfactorily, the DNSP will not levy any charge for the provision of the service.
</t>
  </si>
  <si>
    <t>Endeavour initially derived forecast ANS opex in real 2012/13 dollars. In order to convert from real to nominal the CAM provides a nominal conversion factor. Refer to the CAM model output for the forecast period.</t>
  </si>
  <si>
    <t>Calculation of Real to Nominal Conversion Factor</t>
  </si>
  <si>
    <t>Conversion Real to Nominal</t>
  </si>
  <si>
    <t>Direct ANS (Nominal)</t>
  </si>
  <si>
    <t>Conversion Factor (Real 2012/13$ to Nominal)</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</si>
</sst>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quot;$&quot;* #,##0.00_);_(&quot;$&quot;* \(#,##0.00\);_(&quot;$&quot;* &quot;-&quot;??_);_(@_)"/>
    <numFmt numFmtId="165" formatCode="_(* #,##0.00_);_(* \(#,##0.00\);_(* &quot;-&quot;??_);_(@_)"/>
    <numFmt numFmtId="166" formatCode="_-&quot;$&quot;* #,##0_-;\-&quot;$&quot;* #,##0_-;_-&quot;$&quot;* &quot;-&quot;??_-;_-@_-"/>
    <numFmt numFmtId="167" formatCode="&quot;$&quot;#,##0.00"/>
    <numFmt numFmtId="168" formatCode="&quot;$&quot;#,##0"/>
    <numFmt numFmtId="169" formatCode="#,##0.00\ ;\(#,##0.00\);\-\ "/>
    <numFmt numFmtId="170" formatCode="#,##0\ ;\(#,##0\);\-\ "/>
    <numFmt numFmtId="171" formatCode="_(* #,##0_);_(* \(#,##0\);_(* &quot;-&quot;??_);_(@_)"/>
  </numFmts>
  <fonts count="27"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1"/>
      <name val="Calibri"/>
      <family val="2"/>
      <scheme val="minor"/>
    </font>
    <font>
      <sz val="10"/>
      <name val="Arial"/>
      <family val="2"/>
    </font>
    <font>
      <sz val="10"/>
      <color theme="1"/>
      <name val="Arial"/>
      <family val="2"/>
    </font>
    <font>
      <sz val="10"/>
      <color theme="1"/>
      <name val="Symbol"/>
      <family val="1"/>
      <charset val="2"/>
    </font>
    <font>
      <sz val="10"/>
      <color theme="1"/>
      <name val="Calibri"/>
      <family val="2"/>
      <scheme val="minor"/>
    </font>
    <font>
      <b/>
      <sz val="16"/>
      <color theme="0"/>
      <name val="Calibri"/>
      <family val="2"/>
      <scheme val="minor"/>
    </font>
    <font>
      <b/>
      <sz val="11"/>
      <color rgb="FFFF0000"/>
      <name val="Calibri"/>
      <family val="2"/>
      <scheme val="minor"/>
    </font>
    <font>
      <b/>
      <sz val="11"/>
      <name val="Calibri"/>
      <family val="2"/>
      <scheme val="minor"/>
    </font>
    <font>
      <sz val="11"/>
      <color theme="1"/>
      <name val="Arial"/>
      <family val="2"/>
    </font>
    <font>
      <sz val="10"/>
      <color indexed="8"/>
      <name val="Arial"/>
      <family val="2"/>
    </font>
    <font>
      <b/>
      <sz val="16"/>
      <color theme="1"/>
      <name val="Calibri"/>
      <family val="2"/>
      <scheme val="minor"/>
    </font>
    <font>
      <b/>
      <sz val="10"/>
      <name val="Calibri"/>
      <family val="2"/>
      <scheme val="minor"/>
    </font>
    <font>
      <b/>
      <sz val="10"/>
      <color theme="1"/>
      <name val="Calibri"/>
      <family val="2"/>
      <scheme val="minor"/>
    </font>
    <font>
      <sz val="10"/>
      <name val="Calibri"/>
      <family val="2"/>
      <scheme val="minor"/>
    </font>
    <font>
      <b/>
      <sz val="10"/>
      <color theme="0"/>
      <name val="Calibri"/>
      <family val="2"/>
      <scheme val="minor"/>
    </font>
    <font>
      <b/>
      <sz val="10"/>
      <color indexed="8"/>
      <name val="Calibri"/>
      <family val="2"/>
      <scheme val="minor"/>
    </font>
    <font>
      <sz val="10"/>
      <color indexed="8"/>
      <name val="Calibri"/>
      <family val="2"/>
      <scheme val="minor"/>
    </font>
    <font>
      <sz val="14"/>
      <color theme="1"/>
      <name val="Calibri"/>
      <family val="2"/>
      <scheme val="minor"/>
    </font>
    <font>
      <b/>
      <sz val="12"/>
      <color theme="0"/>
      <name val="Calibri"/>
      <family val="2"/>
      <scheme val="minor"/>
    </font>
    <font>
      <sz val="10"/>
      <color theme="0"/>
      <name val="Calibri"/>
      <family val="2"/>
      <scheme val="minor"/>
    </font>
  </fonts>
  <fills count="9">
    <fill>
      <patternFill patternType="none"/>
    </fill>
    <fill>
      <patternFill patternType="gray125"/>
    </fill>
    <fill>
      <patternFill patternType="solid">
        <fgColor theme="0" tint="-0.249977111117893"/>
        <bgColor indexed="64"/>
      </patternFill>
    </fill>
    <fill>
      <patternFill patternType="solid">
        <fgColor theme="6"/>
        <bgColor indexed="64"/>
      </patternFill>
    </fill>
    <fill>
      <patternFill patternType="solid">
        <fgColor theme="6" tint="0.59999389629810485"/>
        <bgColor indexed="64"/>
      </patternFill>
    </fill>
    <fill>
      <patternFill patternType="solid">
        <fgColor theme="6" tint="0.39997558519241921"/>
        <bgColor indexed="64"/>
      </patternFill>
    </fill>
    <fill>
      <patternFill patternType="solid">
        <fgColor rgb="FFFFFFCC"/>
      </patternFill>
    </fill>
    <fill>
      <patternFill patternType="solid">
        <fgColor theme="1"/>
        <bgColor indexed="64"/>
      </patternFill>
    </fill>
    <fill>
      <patternFill patternType="solid">
        <fgColor theme="9" tint="0.39997558519241921"/>
        <bgColor indexed="64"/>
      </patternFill>
    </fill>
  </fills>
  <borders count="30">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thin">
        <color theme="0"/>
      </left>
      <right/>
      <top/>
      <bottom style="thin">
        <color theme="0"/>
      </bottom>
      <diagonal/>
    </border>
    <border>
      <left style="thin">
        <color indexed="64"/>
      </left>
      <right style="thin">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s>
  <cellStyleXfs count="18">
    <xf numFmtId="0" fontId="0" fillId="0" borderId="0"/>
    <xf numFmtId="9" fontId="3" fillId="0" borderId="0" applyFont="0" applyFill="0" applyBorder="0" applyAlignment="0" applyProtection="0"/>
    <xf numFmtId="164" fontId="3"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0" fontId="8" fillId="0" borderId="0"/>
    <xf numFmtId="0" fontId="15" fillId="0" borderId="0"/>
    <xf numFmtId="0" fontId="2" fillId="0" borderId="0"/>
    <xf numFmtId="9" fontId="15" fillId="0" borderId="0" applyFont="0" applyFill="0" applyBorder="0" applyAlignment="0" applyProtection="0"/>
    <xf numFmtId="9" fontId="2" fillId="0" borderId="0" applyFont="0" applyFill="0" applyBorder="0" applyAlignment="0" applyProtection="0"/>
    <xf numFmtId="165" fontId="8" fillId="0" borderId="0" applyFont="0" applyFill="0" applyBorder="0" applyAlignment="0" applyProtection="0"/>
    <xf numFmtId="165" fontId="15" fillId="0" borderId="0" applyFont="0" applyFill="0" applyBorder="0" applyAlignment="0" applyProtection="0"/>
    <xf numFmtId="0" fontId="8" fillId="0" borderId="0"/>
    <xf numFmtId="0" fontId="2" fillId="0" borderId="0"/>
    <xf numFmtId="0" fontId="3" fillId="6" borderId="22" applyNumberFormat="0" applyFont="0" applyAlignment="0" applyProtection="0"/>
    <xf numFmtId="0" fontId="16" fillId="0" borderId="0"/>
    <xf numFmtId="0" fontId="1" fillId="0" borderId="0"/>
    <xf numFmtId="0" fontId="15" fillId="0" borderId="0"/>
  </cellStyleXfs>
  <cellXfs count="334">
    <xf numFmtId="0" fontId="0" fillId="0" borderId="0" xfId="0"/>
    <xf numFmtId="0" fontId="5" fillId="0" borderId="0" xfId="0" applyFont="1"/>
    <xf numFmtId="0" fontId="0" fillId="0" borderId="0" xfId="0" applyFill="1"/>
    <xf numFmtId="10" fontId="0" fillId="0" borderId="0" xfId="1" applyNumberFormat="1" applyFont="1"/>
    <xf numFmtId="10" fontId="0" fillId="0" borderId="0" xfId="0" applyNumberFormat="1"/>
    <xf numFmtId="0" fontId="0" fillId="0" borderId="0" xfId="0" applyAlignment="1">
      <alignment horizontal="left"/>
    </xf>
    <xf numFmtId="0" fontId="9" fillId="0" borderId="0" xfId="0" applyFont="1" applyAlignment="1">
      <alignment horizontal="left" indent="15"/>
    </xf>
    <xf numFmtId="0" fontId="10" fillId="0" borderId="0" xfId="0" applyFont="1" applyAlignment="1">
      <alignment horizontal="left" indent="15"/>
    </xf>
    <xf numFmtId="169" fontId="0" fillId="0" borderId="0" xfId="0" applyNumberFormat="1"/>
    <xf numFmtId="166" fontId="7" fillId="0" borderId="0" xfId="2" applyNumberFormat="1" applyFont="1"/>
    <xf numFmtId="0" fontId="13" fillId="0" borderId="0" xfId="0" applyFont="1" applyAlignment="1">
      <alignment horizontal="left"/>
    </xf>
    <xf numFmtId="0" fontId="14" fillId="3" borderId="3" xfId="0" applyFont="1" applyFill="1" applyBorder="1"/>
    <xf numFmtId="0" fontId="14" fillId="3" borderId="4" xfId="0" applyFont="1" applyFill="1" applyBorder="1" applyAlignment="1">
      <alignment horizontal="left"/>
    </xf>
    <xf numFmtId="0" fontId="14" fillId="3" borderId="5" xfId="0" applyFont="1" applyFill="1" applyBorder="1" applyAlignment="1">
      <alignment horizontal="center"/>
    </xf>
    <xf numFmtId="0" fontId="14" fillId="3" borderId="0" xfId="0" applyFont="1" applyFill="1" applyBorder="1" applyAlignment="1">
      <alignment horizontal="left"/>
    </xf>
    <xf numFmtId="0" fontId="0" fillId="0" borderId="0" xfId="0" applyFont="1"/>
    <xf numFmtId="166" fontId="14" fillId="0" borderId="0" xfId="2" applyNumberFormat="1" applyFont="1"/>
    <xf numFmtId="0" fontId="11" fillId="0" borderId="7" xfId="0" applyFont="1" applyFill="1" applyBorder="1" applyAlignment="1">
      <alignment horizontal="left" vertical="center"/>
    </xf>
    <xf numFmtId="170" fontId="11" fillId="0" borderId="17" xfId="0" applyNumberFormat="1" applyFont="1" applyBorder="1" applyAlignment="1">
      <alignment horizontal="right" vertical="center" wrapText="1"/>
    </xf>
    <xf numFmtId="0" fontId="11" fillId="0" borderId="0" xfId="0" applyFont="1" applyAlignment="1">
      <alignment vertical="center"/>
    </xf>
    <xf numFmtId="0" fontId="19" fillId="0" borderId="0" xfId="0" applyFont="1" applyAlignment="1">
      <alignment vertical="center"/>
    </xf>
    <xf numFmtId="170" fontId="11" fillId="0" borderId="0" xfId="0" applyNumberFormat="1" applyFont="1" applyAlignment="1">
      <alignment vertical="center"/>
    </xf>
    <xf numFmtId="0" fontId="11" fillId="0" borderId="0" xfId="0" applyFont="1" applyAlignment="1">
      <alignment horizontal="left" vertical="center"/>
    </xf>
    <xf numFmtId="0" fontId="17" fillId="0" borderId="0" xfId="0" applyFont="1" applyAlignment="1">
      <alignment vertical="center"/>
    </xf>
    <xf numFmtId="0" fontId="24" fillId="0" borderId="0" xfId="0" applyFont="1" applyAlignment="1">
      <alignment vertical="center"/>
    </xf>
    <xf numFmtId="0" fontId="25" fillId="7" borderId="0" xfId="0" applyFont="1" applyFill="1" applyAlignment="1">
      <alignment vertical="center"/>
    </xf>
    <xf numFmtId="0" fontId="26" fillId="7" borderId="0" xfId="0" applyFont="1" applyFill="1" applyAlignment="1">
      <alignment vertical="center"/>
    </xf>
    <xf numFmtId="170" fontId="26" fillId="7" borderId="0" xfId="0" applyNumberFormat="1" applyFont="1" applyFill="1" applyAlignment="1">
      <alignment vertical="center"/>
    </xf>
    <xf numFmtId="0" fontId="26" fillId="7" borderId="0" xfId="0" applyFont="1" applyFill="1" applyAlignment="1">
      <alignment horizontal="left" vertical="center"/>
    </xf>
    <xf numFmtId="170" fontId="19" fillId="5" borderId="11" xfId="0" quotePrefix="1" applyNumberFormat="1" applyFont="1" applyFill="1" applyBorder="1" applyAlignment="1">
      <alignment horizontal="center" vertical="center"/>
    </xf>
    <xf numFmtId="170" fontId="19" fillId="5" borderId="7" xfId="0" quotePrefix="1" applyNumberFormat="1" applyFont="1" applyFill="1" applyBorder="1" applyAlignment="1">
      <alignment horizontal="center" vertical="center"/>
    </xf>
    <xf numFmtId="170" fontId="19" fillId="5" borderId="12" xfId="0" quotePrefix="1" applyNumberFormat="1" applyFont="1" applyFill="1" applyBorder="1" applyAlignment="1">
      <alignment horizontal="center" vertical="center"/>
    </xf>
    <xf numFmtId="0" fontId="18" fillId="5" borderId="13" xfId="0" quotePrefix="1" applyFont="1" applyFill="1" applyBorder="1" applyAlignment="1">
      <alignment horizontal="center" vertical="center"/>
    </xf>
    <xf numFmtId="0" fontId="19" fillId="8" borderId="7" xfId="0" applyFont="1" applyFill="1" applyBorder="1" applyAlignment="1">
      <alignment horizontal="left" vertical="center"/>
    </xf>
    <xf numFmtId="170" fontId="11" fillId="0" borderId="15" xfId="0" applyNumberFormat="1" applyFont="1" applyBorder="1" applyAlignment="1">
      <alignment vertical="center"/>
    </xf>
    <xf numFmtId="170" fontId="11" fillId="0" borderId="9" xfId="0" applyNumberFormat="1" applyFont="1" applyBorder="1" applyAlignment="1">
      <alignment vertical="center"/>
    </xf>
    <xf numFmtId="170" fontId="11" fillId="0" borderId="0" xfId="0" applyNumberFormat="1" applyFont="1" applyBorder="1" applyAlignment="1">
      <alignment vertical="center"/>
    </xf>
    <xf numFmtId="9" fontId="11" fillId="0" borderId="7" xfId="1" applyFont="1" applyBorder="1" applyAlignment="1">
      <alignment horizontal="left" vertical="center" wrapText="1"/>
    </xf>
    <xf numFmtId="0" fontId="11" fillId="0" borderId="0" xfId="0" applyFont="1" applyFill="1" applyBorder="1" applyAlignment="1">
      <alignment horizontal="left" vertical="center"/>
    </xf>
    <xf numFmtId="170" fontId="11" fillId="0" borderId="0" xfId="0" applyNumberFormat="1" applyFont="1" applyAlignment="1">
      <alignment horizontal="left" vertical="center"/>
    </xf>
    <xf numFmtId="170" fontId="18" fillId="5" borderId="7" xfId="0" applyNumberFormat="1" applyFont="1" applyFill="1" applyBorder="1" applyAlignment="1">
      <alignment horizontal="center" vertical="center"/>
    </xf>
    <xf numFmtId="0" fontId="11" fillId="0" borderId="0" xfId="0" applyFont="1" applyAlignment="1">
      <alignment horizontal="center" vertical="center"/>
    </xf>
    <xf numFmtId="170" fontId="11" fillId="0" borderId="17" xfId="0" applyNumberFormat="1" applyFont="1" applyBorder="1" applyAlignment="1">
      <alignment vertical="center"/>
    </xf>
    <xf numFmtId="167" fontId="11" fillId="0" borderId="0" xfId="0" applyNumberFormat="1" applyFont="1" applyAlignment="1">
      <alignment vertical="center"/>
    </xf>
    <xf numFmtId="167" fontId="11" fillId="0" borderId="0" xfId="0" applyNumberFormat="1" applyFont="1" applyAlignment="1">
      <alignment horizontal="right" vertical="center"/>
    </xf>
    <xf numFmtId="0" fontId="22" fillId="5" borderId="7" xfId="15" applyFont="1" applyFill="1" applyBorder="1" applyAlignment="1">
      <alignment horizontal="left" vertical="center"/>
    </xf>
    <xf numFmtId="0" fontId="22" fillId="5" borderId="12" xfId="15" applyFont="1" applyFill="1" applyBorder="1" applyAlignment="1">
      <alignment horizontal="left" vertical="center"/>
    </xf>
    <xf numFmtId="170" fontId="11" fillId="5" borderId="12" xfId="0" applyNumberFormat="1" applyFont="1" applyFill="1" applyBorder="1" applyAlignment="1">
      <alignment vertical="center"/>
    </xf>
    <xf numFmtId="169" fontId="19" fillId="5" borderId="7" xfId="0" applyNumberFormat="1" applyFont="1" applyFill="1" applyBorder="1" applyAlignment="1">
      <alignment horizontal="right" vertical="center" wrapText="1"/>
    </xf>
    <xf numFmtId="0" fontId="23" fillId="0" borderId="0" xfId="15" applyFont="1" applyFill="1" applyBorder="1" applyAlignment="1">
      <alignment vertical="center"/>
    </xf>
    <xf numFmtId="0" fontId="11" fillId="0" borderId="0" xfId="0" applyFont="1" applyBorder="1" applyAlignment="1">
      <alignment vertical="center"/>
    </xf>
    <xf numFmtId="167" fontId="11" fillId="0" borderId="9" xfId="0" applyNumberFormat="1" applyFont="1" applyBorder="1" applyAlignment="1">
      <alignment vertical="center"/>
    </xf>
    <xf numFmtId="0" fontId="11" fillId="0" borderId="19" xfId="0" applyFont="1" applyBorder="1" applyAlignment="1">
      <alignment vertical="center"/>
    </xf>
    <xf numFmtId="169" fontId="19" fillId="0" borderId="13" xfId="0" applyNumberFormat="1" applyFont="1" applyBorder="1" applyAlignment="1">
      <alignment vertical="center"/>
    </xf>
    <xf numFmtId="169" fontId="11" fillId="0" borderId="0" xfId="0" applyNumberFormat="1" applyFont="1" applyAlignment="1">
      <alignment horizontal="center" vertical="center"/>
    </xf>
    <xf numFmtId="0" fontId="11" fillId="0" borderId="0" xfId="0" applyFont="1" applyBorder="1" applyAlignment="1">
      <alignment vertical="center" wrapText="1"/>
    </xf>
    <xf numFmtId="0" fontId="11" fillId="0" borderId="0" xfId="0" applyFont="1" applyBorder="1" applyAlignment="1">
      <alignment horizontal="left" vertical="center"/>
    </xf>
    <xf numFmtId="9" fontId="11" fillId="2" borderId="13" xfId="1" applyFont="1" applyFill="1" applyBorder="1" applyAlignment="1">
      <alignment horizontal="center" vertical="center"/>
    </xf>
    <xf numFmtId="0" fontId="14" fillId="3" borderId="0" xfId="0" applyFont="1" applyFill="1" applyBorder="1" applyAlignment="1">
      <alignment horizontal="left" vertical="center"/>
    </xf>
    <xf numFmtId="0" fontId="5" fillId="4" borderId="0" xfId="0" applyFont="1" applyFill="1" applyBorder="1" applyAlignment="1">
      <alignment vertical="center"/>
    </xf>
    <xf numFmtId="169" fontId="11" fillId="0" borderId="0" xfId="0" applyNumberFormat="1" applyFont="1" applyAlignment="1">
      <alignment vertical="center"/>
    </xf>
    <xf numFmtId="170" fontId="11" fillId="0" borderId="0" xfId="0" applyNumberFormat="1" applyFont="1" applyAlignment="1">
      <alignment horizontal="center" vertical="center"/>
    </xf>
    <xf numFmtId="0" fontId="18" fillId="0" borderId="0" xfId="0" applyFont="1" applyFill="1" applyBorder="1" applyAlignment="1">
      <alignment horizontal="center" vertical="center"/>
    </xf>
    <xf numFmtId="0" fontId="18" fillId="3" borderId="7" xfId="0" applyFont="1" applyFill="1" applyBorder="1" applyAlignment="1">
      <alignment horizontal="left" vertical="center"/>
    </xf>
    <xf numFmtId="167" fontId="19" fillId="0" borderId="0" xfId="0" applyNumberFormat="1" applyFont="1" applyFill="1" applyBorder="1" applyAlignment="1">
      <alignment horizontal="center" vertical="center" wrapText="1"/>
    </xf>
    <xf numFmtId="170" fontId="19" fillId="4" borderId="14" xfId="0" quotePrefix="1" applyNumberFormat="1" applyFont="1" applyFill="1" applyBorder="1" applyAlignment="1">
      <alignment horizontal="center" vertical="center" wrapText="1"/>
    </xf>
    <xf numFmtId="170" fontId="19" fillId="4" borderId="15" xfId="0" quotePrefix="1" applyNumberFormat="1" applyFont="1" applyFill="1" applyBorder="1" applyAlignment="1">
      <alignment horizontal="center" vertical="center" wrapText="1"/>
    </xf>
    <xf numFmtId="170" fontId="19" fillId="4" borderId="21" xfId="0" quotePrefix="1" applyNumberFormat="1" applyFont="1" applyFill="1" applyBorder="1" applyAlignment="1">
      <alignment horizontal="center" vertical="center" wrapText="1"/>
    </xf>
    <xf numFmtId="0" fontId="11" fillId="0" borderId="14" xfId="0" applyFont="1" applyBorder="1" applyAlignment="1">
      <alignment vertical="center"/>
    </xf>
    <xf numFmtId="170" fontId="11" fillId="0" borderId="15" xfId="0" applyNumberFormat="1" applyFont="1" applyBorder="1" applyAlignment="1">
      <alignment horizontal="center" vertical="center"/>
    </xf>
    <xf numFmtId="167" fontId="11" fillId="0" borderId="0" xfId="0" applyNumberFormat="1" applyFont="1" applyFill="1" applyBorder="1" applyAlignment="1">
      <alignment horizontal="center" vertical="center"/>
    </xf>
    <xf numFmtId="169" fontId="11" fillId="0" borderId="0" xfId="0" applyNumberFormat="1" applyFont="1" applyBorder="1" applyAlignment="1">
      <alignment vertical="center"/>
    </xf>
    <xf numFmtId="0" fontId="11" fillId="0" borderId="0" xfId="0" applyFont="1" applyBorder="1" applyAlignment="1">
      <alignment horizontal="center" vertical="center"/>
    </xf>
    <xf numFmtId="167" fontId="11" fillId="0" borderId="0" xfId="0" applyNumberFormat="1" applyFont="1" applyBorder="1" applyAlignment="1">
      <alignment horizontal="center" vertical="center"/>
    </xf>
    <xf numFmtId="0" fontId="11" fillId="0" borderId="18" xfId="0" applyFont="1" applyBorder="1" applyAlignment="1">
      <alignment vertical="center"/>
    </xf>
    <xf numFmtId="168" fontId="11" fillId="0" borderId="20" xfId="0" applyNumberFormat="1" applyFont="1" applyBorder="1" applyAlignment="1">
      <alignment horizontal="center" vertical="center"/>
    </xf>
    <xf numFmtId="167" fontId="11" fillId="0" borderId="0" xfId="0" applyNumberFormat="1" applyFont="1" applyAlignment="1">
      <alignment horizontal="center" vertical="center"/>
    </xf>
    <xf numFmtId="167" fontId="11" fillId="0" borderId="0" xfId="0" applyNumberFormat="1" applyFont="1" applyFill="1" applyAlignment="1">
      <alignment vertical="center"/>
    </xf>
    <xf numFmtId="169" fontId="5" fillId="0" borderId="0" xfId="0" applyNumberFormat="1" applyFont="1"/>
    <xf numFmtId="170" fontId="14" fillId="0" borderId="0" xfId="2" applyNumberFormat="1" applyFont="1"/>
    <xf numFmtId="0" fontId="7" fillId="2" borderId="0" xfId="0" applyFont="1" applyFill="1"/>
    <xf numFmtId="0" fontId="5" fillId="0" borderId="24" xfId="0" applyFont="1" applyFill="1" applyBorder="1"/>
    <xf numFmtId="166" fontId="14" fillId="0" borderId="24" xfId="2" applyNumberFormat="1" applyFont="1" applyBorder="1"/>
    <xf numFmtId="0" fontId="14" fillId="2" borderId="0" xfId="0" applyFont="1" applyFill="1"/>
    <xf numFmtId="0" fontId="4" fillId="7" borderId="0" xfId="0" applyFont="1" applyFill="1" applyAlignment="1">
      <alignment horizontal="left"/>
    </xf>
    <xf numFmtId="0" fontId="12" fillId="7" borderId="0" xfId="0" applyFont="1" applyFill="1"/>
    <xf numFmtId="0" fontId="6" fillId="7" borderId="0" xfId="0" applyFont="1" applyFill="1"/>
    <xf numFmtId="0" fontId="14" fillId="3" borderId="0" xfId="0" applyFont="1" applyFill="1" applyBorder="1" applyAlignment="1">
      <alignment vertical="top"/>
    </xf>
    <xf numFmtId="170" fontId="19" fillId="4" borderId="11" xfId="0" quotePrefix="1" applyNumberFormat="1" applyFont="1" applyFill="1" applyBorder="1" applyAlignment="1">
      <alignment horizontal="center" vertical="center" wrapText="1"/>
    </xf>
    <xf numFmtId="170" fontId="19" fillId="4" borderId="12" xfId="0" quotePrefix="1" applyNumberFormat="1" applyFont="1" applyFill="1" applyBorder="1" applyAlignment="1">
      <alignment horizontal="center" vertical="center" wrapText="1"/>
    </xf>
    <xf numFmtId="170" fontId="19" fillId="4" borderId="13" xfId="0" quotePrefix="1" applyNumberFormat="1" applyFont="1" applyFill="1" applyBorder="1" applyAlignment="1">
      <alignment horizontal="center" vertical="center" wrapText="1"/>
    </xf>
    <xf numFmtId="0" fontId="11" fillId="0" borderId="0" xfId="0" applyFont="1" applyFill="1" applyBorder="1" applyAlignment="1">
      <alignment vertical="center"/>
    </xf>
    <xf numFmtId="0" fontId="12" fillId="7" borderId="0" xfId="0" applyFont="1" applyFill="1" applyAlignment="1">
      <alignment vertical="center"/>
    </xf>
    <xf numFmtId="0" fontId="21" fillId="7" borderId="0" xfId="0" applyFont="1" applyFill="1" applyAlignment="1">
      <alignment vertical="center"/>
    </xf>
    <xf numFmtId="167" fontId="21" fillId="7" borderId="0" xfId="0" applyNumberFormat="1" applyFont="1" applyFill="1" applyAlignment="1">
      <alignment vertical="center"/>
    </xf>
    <xf numFmtId="170" fontId="18" fillId="5" borderId="11" xfId="0" applyNumberFormat="1" applyFont="1" applyFill="1" applyBorder="1" applyAlignment="1">
      <alignment horizontal="center" vertical="center"/>
    </xf>
    <xf numFmtId="0" fontId="11" fillId="5" borderId="11" xfId="0" applyFont="1" applyFill="1" applyBorder="1" applyAlignment="1">
      <alignment vertical="center"/>
    </xf>
    <xf numFmtId="0" fontId="11" fillId="5" borderId="12" xfId="0" applyFont="1" applyFill="1" applyBorder="1" applyAlignment="1">
      <alignment vertical="center"/>
    </xf>
    <xf numFmtId="0" fontId="19" fillId="0" borderId="12" xfId="0" applyFont="1" applyBorder="1" applyAlignment="1">
      <alignment vertical="center"/>
    </xf>
    <xf numFmtId="10" fontId="19" fillId="0" borderId="12" xfId="1" applyNumberFormat="1" applyFont="1" applyBorder="1" applyAlignment="1">
      <alignment vertical="center"/>
    </xf>
    <xf numFmtId="169" fontId="11" fillId="0" borderId="0" xfId="0" applyNumberFormat="1" applyFont="1" applyAlignment="1">
      <alignment horizontal="right" vertical="center"/>
    </xf>
    <xf numFmtId="167" fontId="19" fillId="5" borderId="7" xfId="0" applyNumberFormat="1" applyFont="1" applyFill="1" applyBorder="1" applyAlignment="1">
      <alignment vertical="center"/>
    </xf>
    <xf numFmtId="9" fontId="19" fillId="5" borderId="7" xfId="1" applyFont="1" applyFill="1" applyBorder="1" applyAlignment="1">
      <alignment vertical="center"/>
    </xf>
    <xf numFmtId="167" fontId="11" fillId="0" borderId="15" xfId="0" applyNumberFormat="1" applyFont="1" applyBorder="1" applyAlignment="1">
      <alignment horizontal="right" vertical="center"/>
    </xf>
    <xf numFmtId="167" fontId="11" fillId="0" borderId="18" xfId="0" applyNumberFormat="1" applyFont="1" applyBorder="1" applyAlignment="1">
      <alignment horizontal="right" vertical="center"/>
    </xf>
    <xf numFmtId="167" fontId="11" fillId="0" borderId="19" xfId="0" applyNumberFormat="1" applyFont="1" applyBorder="1" applyAlignment="1">
      <alignment horizontal="right" vertical="center"/>
    </xf>
    <xf numFmtId="167" fontId="11" fillId="0" borderId="20" xfId="0" applyNumberFormat="1" applyFont="1" applyBorder="1" applyAlignment="1">
      <alignment horizontal="right" vertical="center"/>
    </xf>
    <xf numFmtId="171" fontId="7" fillId="0" borderId="0" xfId="3" applyNumberFormat="1" applyFont="1"/>
    <xf numFmtId="171" fontId="14" fillId="0" borderId="0" xfId="3" applyNumberFormat="1" applyFont="1"/>
    <xf numFmtId="0" fontId="14" fillId="3" borderId="6" xfId="0" applyFont="1" applyFill="1" applyBorder="1" applyAlignment="1">
      <alignment horizontal="center"/>
    </xf>
    <xf numFmtId="9" fontId="11" fillId="0" borderId="0" xfId="1" applyFont="1" applyAlignment="1">
      <alignment horizontal="center" vertical="center"/>
    </xf>
    <xf numFmtId="0" fontId="7" fillId="4" borderId="0" xfId="0" applyFont="1" applyFill="1" applyBorder="1" applyAlignment="1">
      <alignment horizontal="left" vertical="top" wrapText="1"/>
    </xf>
    <xf numFmtId="0" fontId="14" fillId="3" borderId="3" xfId="0" applyFont="1" applyFill="1" applyBorder="1" applyAlignment="1">
      <alignment vertical="top"/>
    </xf>
    <xf numFmtId="0" fontId="14" fillId="3" borderId="0" xfId="0" applyFont="1" applyFill="1" applyBorder="1" applyAlignment="1">
      <alignment horizontal="center"/>
    </xf>
    <xf numFmtId="164" fontId="7" fillId="4" borderId="0" xfId="2" applyFont="1" applyFill="1" applyBorder="1" applyAlignment="1">
      <alignment horizontal="left" vertical="top" wrapText="1"/>
    </xf>
    <xf numFmtId="0" fontId="11" fillId="0" borderId="0" xfId="0" applyFont="1" applyBorder="1" applyAlignment="1">
      <alignment horizontal="center" vertical="center"/>
    </xf>
    <xf numFmtId="170" fontId="18" fillId="0" borderId="0" xfId="0" applyNumberFormat="1" applyFont="1" applyFill="1" applyBorder="1" applyAlignment="1">
      <alignment horizontal="center" vertical="center"/>
    </xf>
    <xf numFmtId="0" fontId="11" fillId="0" borderId="0" xfId="0" applyFont="1" applyFill="1" applyBorder="1" applyAlignment="1">
      <alignment horizontal="center" vertical="center"/>
    </xf>
    <xf numFmtId="0" fontId="7" fillId="4" borderId="0" xfId="0" applyFont="1" applyFill="1" applyBorder="1" applyAlignment="1">
      <alignment horizontal="left" vertical="top" wrapText="1"/>
    </xf>
    <xf numFmtId="168" fontId="11" fillId="0" borderId="0" xfId="0" applyNumberFormat="1" applyFont="1" applyAlignment="1">
      <alignment vertical="center"/>
    </xf>
    <xf numFmtId="0" fontId="0" fillId="4" borderId="26" xfId="0" applyFont="1" applyFill="1" applyBorder="1" applyAlignment="1">
      <alignment horizontal="left"/>
    </xf>
    <xf numFmtId="0" fontId="5" fillId="4" borderId="2" xfId="0" applyFont="1" applyFill="1" applyBorder="1" applyAlignment="1">
      <alignment horizontal="left"/>
    </xf>
    <xf numFmtId="0" fontId="0" fillId="4" borderId="2" xfId="0" applyFont="1" applyFill="1" applyBorder="1" applyAlignment="1">
      <alignment horizontal="left"/>
    </xf>
    <xf numFmtId="0" fontId="23" fillId="0" borderId="15" xfId="15" applyFont="1" applyFill="1" applyBorder="1" applyAlignment="1">
      <alignment vertical="center"/>
    </xf>
    <xf numFmtId="0" fontId="11" fillId="0" borderId="15" xfId="0" applyFont="1" applyBorder="1" applyAlignment="1">
      <alignment vertical="center"/>
    </xf>
    <xf numFmtId="167" fontId="11" fillId="0" borderId="8" xfId="0" applyNumberFormat="1" applyFont="1" applyBorder="1" applyAlignment="1">
      <alignment vertical="center"/>
    </xf>
    <xf numFmtId="170" fontId="19" fillId="5" borderId="7" xfId="0" applyNumberFormat="1" applyFont="1" applyFill="1" applyBorder="1" applyAlignment="1">
      <alignment horizontal="center" vertical="center" wrapText="1"/>
    </xf>
    <xf numFmtId="0" fontId="19" fillId="0" borderId="16" xfId="0" applyFont="1" applyBorder="1" applyAlignment="1">
      <alignment vertical="center"/>
    </xf>
    <xf numFmtId="0" fontId="19" fillId="4" borderId="15" xfId="0" applyFont="1" applyFill="1" applyBorder="1" applyAlignment="1">
      <alignment horizontal="center" vertical="center" wrapText="1"/>
    </xf>
    <xf numFmtId="0" fontId="19" fillId="4" borderId="21" xfId="0" applyFont="1" applyFill="1" applyBorder="1" applyAlignment="1">
      <alignment horizontal="center" vertical="center" wrapText="1"/>
    </xf>
    <xf numFmtId="0" fontId="26" fillId="7" borderId="19" xfId="0" applyFont="1" applyFill="1" applyBorder="1" applyAlignment="1">
      <alignment vertical="center"/>
    </xf>
    <xf numFmtId="170" fontId="26" fillId="7" borderId="19" xfId="0" applyNumberFormat="1" applyFont="1" applyFill="1" applyBorder="1" applyAlignment="1">
      <alignment vertical="center"/>
    </xf>
    <xf numFmtId="0" fontId="21" fillId="7" borderId="19" xfId="15" applyFont="1" applyFill="1" applyBorder="1" applyAlignment="1">
      <alignment vertical="center"/>
    </xf>
    <xf numFmtId="169" fontId="19" fillId="4" borderId="7" xfId="0" quotePrefix="1" applyNumberFormat="1" applyFont="1" applyFill="1" applyBorder="1" applyAlignment="1">
      <alignment horizontal="right" vertical="center"/>
    </xf>
    <xf numFmtId="169" fontId="19" fillId="0" borderId="7" xfId="0" applyNumberFormat="1" applyFont="1" applyBorder="1" applyAlignment="1">
      <alignment vertical="center"/>
    </xf>
    <xf numFmtId="0" fontId="19" fillId="0" borderId="0" xfId="0" applyFont="1" applyBorder="1" applyAlignment="1">
      <alignment vertical="center"/>
    </xf>
    <xf numFmtId="0" fontId="11" fillId="0" borderId="11" xfId="0" applyFont="1" applyBorder="1" applyAlignment="1">
      <alignment horizontal="left" vertical="center"/>
    </xf>
    <xf numFmtId="0" fontId="22" fillId="5" borderId="7" xfId="15" applyFont="1" applyFill="1" applyBorder="1" applyAlignment="1">
      <alignment horizontal="center"/>
    </xf>
    <xf numFmtId="170" fontId="11" fillId="0" borderId="7" xfId="0" applyNumberFormat="1" applyFont="1" applyBorder="1" applyAlignment="1">
      <alignment horizontal="center" vertical="center"/>
    </xf>
    <xf numFmtId="167" fontId="11" fillId="0" borderId="7" xfId="0" applyNumberFormat="1" applyFont="1" applyBorder="1" applyAlignment="1">
      <alignment vertical="center"/>
    </xf>
    <xf numFmtId="0" fontId="11" fillId="0" borderId="0" xfId="0" applyFont="1" applyBorder="1" applyAlignment="1">
      <alignment horizontal="left" vertical="center" wrapText="1"/>
    </xf>
    <xf numFmtId="0" fontId="11" fillId="0" borderId="12" xfId="0" applyFont="1" applyFill="1" applyBorder="1" applyAlignment="1">
      <alignment horizontal="left"/>
    </xf>
    <xf numFmtId="0" fontId="11" fillId="0" borderId="13" xfId="0" applyFont="1" applyFill="1" applyBorder="1" applyAlignment="1">
      <alignment horizontal="left"/>
    </xf>
    <xf numFmtId="170" fontId="18" fillId="5" borderId="8" xfId="0" applyNumberFormat="1" applyFont="1" applyFill="1" applyBorder="1" applyAlignment="1">
      <alignment horizontal="left" vertical="center"/>
    </xf>
    <xf numFmtId="170" fontId="19" fillId="5" borderId="8" xfId="0" quotePrefix="1" applyNumberFormat="1" applyFont="1" applyFill="1" applyBorder="1" applyAlignment="1">
      <alignment horizontal="center" vertical="center"/>
    </xf>
    <xf numFmtId="0" fontId="18" fillId="5" borderId="8" xfId="0" quotePrefix="1" applyFont="1" applyFill="1" applyBorder="1" applyAlignment="1">
      <alignment horizontal="center" vertical="center"/>
    </xf>
    <xf numFmtId="170" fontId="11" fillId="0" borderId="21" xfId="0" applyNumberFormat="1" applyFont="1" applyFill="1" applyBorder="1" applyAlignment="1">
      <alignment horizontal="right"/>
    </xf>
    <xf numFmtId="170" fontId="19" fillId="5" borderId="25" xfId="0" applyNumberFormat="1" applyFont="1" applyFill="1" applyBorder="1" applyAlignment="1">
      <alignment horizontal="right"/>
    </xf>
    <xf numFmtId="170" fontId="19" fillId="5" borderId="23" xfId="0" applyNumberFormat="1" applyFont="1" applyFill="1" applyBorder="1" applyAlignment="1">
      <alignment horizontal="right"/>
    </xf>
    <xf numFmtId="0" fontId="20" fillId="0" borderId="7" xfId="0" applyFont="1" applyBorder="1" applyAlignment="1">
      <alignment horizontal="left" vertical="top" wrapText="1"/>
    </xf>
    <xf numFmtId="0" fontId="11" fillId="0" borderId="12" xfId="0" applyFont="1" applyBorder="1" applyAlignment="1">
      <alignment horizontal="left"/>
    </xf>
    <xf numFmtId="170" fontId="11" fillId="0" borderId="21" xfId="0" applyNumberFormat="1" applyFont="1" applyBorder="1" applyAlignment="1">
      <alignment vertical="center"/>
    </xf>
    <xf numFmtId="170" fontId="11" fillId="0" borderId="20" xfId="0" applyNumberFormat="1" applyFont="1" applyBorder="1" applyAlignment="1">
      <alignment vertical="center"/>
    </xf>
    <xf numFmtId="0" fontId="11" fillId="0" borderId="10" xfId="0" applyFont="1" applyBorder="1" applyAlignment="1">
      <alignment vertical="center"/>
    </xf>
    <xf numFmtId="166" fontId="7" fillId="0" borderId="0" xfId="2" applyNumberFormat="1" applyFont="1" applyFill="1" applyAlignment="1">
      <alignment horizontal="left"/>
    </xf>
    <xf numFmtId="0" fontId="11" fillId="0" borderId="7" xfId="0" applyFont="1" applyBorder="1" applyAlignment="1">
      <alignment horizontal="left" vertical="top" wrapText="1"/>
    </xf>
    <xf numFmtId="167" fontId="19" fillId="0" borderId="10" xfId="0" applyNumberFormat="1" applyFont="1" applyBorder="1" applyAlignment="1">
      <alignment vertical="center"/>
    </xf>
    <xf numFmtId="0" fontId="23" fillId="0" borderId="19" xfId="15" applyFont="1" applyFill="1" applyBorder="1" applyAlignment="1">
      <alignment vertical="center"/>
    </xf>
    <xf numFmtId="170" fontId="11" fillId="0" borderId="19" xfId="0" applyNumberFormat="1" applyFont="1" applyBorder="1" applyAlignment="1">
      <alignment vertical="center"/>
    </xf>
    <xf numFmtId="167" fontId="11" fillId="0" borderId="10" xfId="0" applyNumberFormat="1" applyFont="1" applyBorder="1" applyAlignment="1">
      <alignment vertical="center"/>
    </xf>
    <xf numFmtId="0" fontId="22" fillId="5" borderId="14" xfId="15" applyFont="1" applyFill="1" applyBorder="1" applyAlignment="1">
      <alignment horizontal="left" vertical="center"/>
    </xf>
    <xf numFmtId="0" fontId="22" fillId="5" borderId="21" xfId="15" applyFont="1" applyFill="1" applyBorder="1" applyAlignment="1">
      <alignment horizontal="left" vertical="center"/>
    </xf>
    <xf numFmtId="0" fontId="11" fillId="0" borderId="8" xfId="0" applyFont="1" applyBorder="1" applyAlignment="1">
      <alignment vertical="center"/>
    </xf>
    <xf numFmtId="167" fontId="11" fillId="0" borderId="13" xfId="0" applyNumberFormat="1" applyFont="1" applyBorder="1" applyAlignment="1">
      <alignment horizontal="center" vertical="center"/>
    </xf>
    <xf numFmtId="169" fontId="11" fillId="0" borderId="7" xfId="0" applyNumberFormat="1" applyFont="1" applyBorder="1" applyAlignment="1">
      <alignment horizontal="center" vertical="center"/>
    </xf>
    <xf numFmtId="0" fontId="11" fillId="0" borderId="0" xfId="0" applyFont="1" applyBorder="1" applyAlignment="1">
      <alignment horizontal="left" vertical="top" wrapText="1"/>
    </xf>
    <xf numFmtId="0" fontId="11" fillId="0" borderId="12" xfId="0" applyFont="1" applyBorder="1" applyAlignment="1">
      <alignment vertical="center"/>
    </xf>
    <xf numFmtId="170" fontId="11" fillId="0" borderId="12" xfId="0" applyNumberFormat="1" applyFont="1" applyBorder="1" applyAlignment="1">
      <alignment vertical="center"/>
    </xf>
    <xf numFmtId="170" fontId="11" fillId="0" borderId="13" xfId="0" applyNumberFormat="1" applyFont="1" applyBorder="1" applyAlignment="1">
      <alignment vertical="center"/>
    </xf>
    <xf numFmtId="0" fontId="19" fillId="0" borderId="11" xfId="0" applyFont="1" applyBorder="1" applyAlignment="1">
      <alignment vertical="center"/>
    </xf>
    <xf numFmtId="10" fontId="11" fillId="0" borderId="19" xfId="1" applyNumberFormat="1" applyFont="1" applyBorder="1" applyAlignment="1">
      <alignment vertical="center"/>
    </xf>
    <xf numFmtId="10" fontId="11" fillId="0" borderId="20" xfId="1" applyNumberFormat="1" applyFont="1" applyBorder="1" applyAlignment="1">
      <alignment vertical="center"/>
    </xf>
    <xf numFmtId="0" fontId="11" fillId="0" borderId="13" xfId="0" applyFont="1" applyBorder="1" applyAlignment="1">
      <alignment vertical="center"/>
    </xf>
    <xf numFmtId="170" fontId="19" fillId="0" borderId="12" xfId="0" applyNumberFormat="1" applyFont="1" applyBorder="1" applyAlignment="1">
      <alignment vertical="center"/>
    </xf>
    <xf numFmtId="170" fontId="19" fillId="0" borderId="13" xfId="0" applyNumberFormat="1" applyFont="1" applyBorder="1" applyAlignment="1">
      <alignment vertical="center"/>
    </xf>
    <xf numFmtId="170" fontId="11" fillId="0" borderId="0" xfId="0" applyNumberFormat="1" applyFont="1" applyAlignment="1">
      <alignment horizontal="right" vertical="center"/>
    </xf>
    <xf numFmtId="170" fontId="11" fillId="0" borderId="9" xfId="0" applyNumberFormat="1" applyFont="1" applyBorder="1" applyAlignment="1">
      <alignment horizontal="right" vertical="center" wrapText="1"/>
    </xf>
    <xf numFmtId="0" fontId="11" fillId="0" borderId="11" xfId="0" applyFont="1" applyBorder="1" applyAlignment="1">
      <alignment horizontal="left" vertical="center"/>
    </xf>
    <xf numFmtId="0" fontId="11" fillId="0" borderId="12" xfId="0" applyFont="1" applyBorder="1" applyAlignment="1">
      <alignment horizontal="left" vertical="center"/>
    </xf>
    <xf numFmtId="0" fontId="11" fillId="0" borderId="0" xfId="0" applyFont="1" applyBorder="1" applyAlignment="1">
      <alignment horizontal="right" vertical="center"/>
    </xf>
    <xf numFmtId="170" fontId="18" fillId="5" borderId="11" xfId="0" applyNumberFormat="1" applyFont="1" applyFill="1" applyBorder="1" applyAlignment="1">
      <alignment vertical="center"/>
    </xf>
    <xf numFmtId="170" fontId="18" fillId="5" borderId="12" xfId="0" applyNumberFormat="1" applyFont="1" applyFill="1" applyBorder="1" applyAlignment="1">
      <alignment vertical="center"/>
    </xf>
    <xf numFmtId="10" fontId="11" fillId="0" borderId="7" xfId="1" applyNumberFormat="1" applyFont="1" applyBorder="1" applyAlignment="1">
      <alignment vertical="center"/>
    </xf>
    <xf numFmtId="10" fontId="11" fillId="0" borderId="12" xfId="1" applyNumberFormat="1" applyFont="1" applyBorder="1" applyAlignment="1">
      <alignment vertical="center"/>
    </xf>
    <xf numFmtId="0" fontId="18" fillId="3" borderId="11" xfId="0" applyFont="1" applyFill="1" applyBorder="1" applyAlignment="1">
      <alignment horizontal="left" vertical="center"/>
    </xf>
    <xf numFmtId="0" fontId="11" fillId="0" borderId="16" xfId="0" applyFont="1" applyBorder="1" applyAlignment="1">
      <alignment vertical="center"/>
    </xf>
    <xf numFmtId="170" fontId="11" fillId="0" borderId="14" xfId="0" applyNumberFormat="1" applyFont="1" applyBorder="1" applyAlignment="1">
      <alignment horizontal="right" vertical="center"/>
    </xf>
    <xf numFmtId="170" fontId="11" fillId="0" borderId="15" xfId="0" applyNumberFormat="1" applyFont="1" applyBorder="1" applyAlignment="1">
      <alignment horizontal="right" vertical="center"/>
    </xf>
    <xf numFmtId="170" fontId="11" fillId="0" borderId="21" xfId="0" applyNumberFormat="1" applyFont="1" applyBorder="1" applyAlignment="1">
      <alignment horizontal="right" vertical="center"/>
    </xf>
    <xf numFmtId="170" fontId="11" fillId="0" borderId="18" xfId="0" applyNumberFormat="1" applyFont="1" applyBorder="1" applyAlignment="1">
      <alignment horizontal="right" vertical="center"/>
    </xf>
    <xf numFmtId="170" fontId="11" fillId="0" borderId="19" xfId="0" applyNumberFormat="1" applyFont="1" applyBorder="1" applyAlignment="1">
      <alignment horizontal="right" vertical="center"/>
    </xf>
    <xf numFmtId="170" fontId="11" fillId="0" borderId="20" xfId="0" applyNumberFormat="1" applyFont="1" applyBorder="1" applyAlignment="1">
      <alignment horizontal="right" vertical="center"/>
    </xf>
    <xf numFmtId="170" fontId="18" fillId="3" borderId="18" xfId="0" applyNumberFormat="1" applyFont="1" applyFill="1" applyBorder="1" applyAlignment="1">
      <alignment horizontal="right" vertical="center"/>
    </xf>
    <xf numFmtId="170" fontId="18" fillId="3" borderId="19" xfId="0" applyNumberFormat="1" applyFont="1" applyFill="1" applyBorder="1" applyAlignment="1">
      <alignment horizontal="right" vertical="center"/>
    </xf>
    <xf numFmtId="170" fontId="18" fillId="3" borderId="20" xfId="0" applyNumberFormat="1" applyFont="1" applyFill="1" applyBorder="1" applyAlignment="1">
      <alignment horizontal="right" vertical="center"/>
    </xf>
    <xf numFmtId="0" fontId="11" fillId="0" borderId="0" xfId="0" applyFont="1" applyAlignment="1">
      <alignment horizontal="right" vertical="center"/>
    </xf>
    <xf numFmtId="167" fontId="11" fillId="0" borderId="21" xfId="0" applyNumberFormat="1" applyFont="1" applyFill="1" applyBorder="1" applyAlignment="1">
      <alignment horizontal="right"/>
    </xf>
    <xf numFmtId="0" fontId="11" fillId="0" borderId="0" xfId="0" quotePrefix="1" applyFont="1" applyBorder="1" applyAlignment="1">
      <alignment horizontal="right" vertical="center"/>
    </xf>
    <xf numFmtId="171" fontId="11" fillId="0" borderId="14" xfId="0" applyNumberFormat="1" applyFont="1" applyBorder="1" applyAlignment="1">
      <alignment horizontal="right" vertical="center"/>
    </xf>
    <xf numFmtId="171" fontId="11" fillId="0" borderId="15" xfId="0" applyNumberFormat="1" applyFont="1" applyBorder="1" applyAlignment="1">
      <alignment horizontal="right" vertical="center"/>
    </xf>
    <xf numFmtId="171" fontId="11" fillId="0" borderId="21" xfId="0" applyNumberFormat="1" applyFont="1" applyBorder="1" applyAlignment="1">
      <alignment horizontal="right" vertical="center"/>
    </xf>
    <xf numFmtId="171" fontId="11" fillId="0" borderId="0" xfId="0" applyNumberFormat="1" applyFont="1" applyAlignment="1">
      <alignment vertical="center"/>
    </xf>
    <xf numFmtId="171" fontId="11" fillId="0" borderId="18" xfId="0" applyNumberFormat="1" applyFont="1" applyBorder="1" applyAlignment="1">
      <alignment horizontal="right" vertical="center"/>
    </xf>
    <xf numFmtId="171" fontId="11" fillId="0" borderId="19" xfId="0" applyNumberFormat="1" applyFont="1" applyBorder="1" applyAlignment="1">
      <alignment horizontal="right" vertical="center"/>
    </xf>
    <xf numFmtId="171" fontId="11" fillId="0" borderId="20" xfId="0" applyNumberFormat="1" applyFont="1" applyBorder="1" applyAlignment="1">
      <alignment horizontal="right" vertical="center"/>
    </xf>
    <xf numFmtId="171" fontId="18" fillId="3" borderId="18" xfId="0" applyNumberFormat="1" applyFont="1" applyFill="1" applyBorder="1" applyAlignment="1">
      <alignment horizontal="right" vertical="center"/>
    </xf>
    <xf numFmtId="171" fontId="18" fillId="3" borderId="19" xfId="0" applyNumberFormat="1" applyFont="1" applyFill="1" applyBorder="1" applyAlignment="1">
      <alignment horizontal="right" vertical="center"/>
    </xf>
    <xf numFmtId="171" fontId="18" fillId="3" borderId="20" xfId="0" applyNumberFormat="1" applyFont="1" applyFill="1" applyBorder="1" applyAlignment="1">
      <alignment horizontal="right" vertical="center"/>
    </xf>
    <xf numFmtId="171" fontId="18" fillId="3" borderId="11" xfId="0" applyNumberFormat="1" applyFont="1" applyFill="1" applyBorder="1" applyAlignment="1">
      <alignment horizontal="right" vertical="center"/>
    </xf>
    <xf numFmtId="171" fontId="18" fillId="3" borderId="12" xfId="0" applyNumberFormat="1" applyFont="1" applyFill="1" applyBorder="1" applyAlignment="1">
      <alignment horizontal="right" vertical="center"/>
    </xf>
    <xf numFmtId="171" fontId="18" fillId="3" borderId="13" xfId="0" applyNumberFormat="1" applyFont="1" applyFill="1" applyBorder="1" applyAlignment="1">
      <alignment horizontal="right" vertical="center"/>
    </xf>
    <xf numFmtId="170" fontId="19" fillId="5" borderId="7" xfId="0" quotePrefix="1" applyNumberFormat="1" applyFont="1" applyFill="1" applyBorder="1" applyAlignment="1">
      <alignment horizontal="center" vertical="top" wrapText="1"/>
    </xf>
    <xf numFmtId="0" fontId="18" fillId="5" borderId="13" xfId="0" quotePrefix="1" applyFont="1" applyFill="1" applyBorder="1" applyAlignment="1">
      <alignment horizontal="center" vertical="top" wrapText="1"/>
    </xf>
    <xf numFmtId="167" fontId="11" fillId="0" borderId="7" xfId="0" applyNumberFormat="1" applyFont="1" applyBorder="1" applyAlignment="1">
      <alignment horizontal="right" vertical="center"/>
    </xf>
    <xf numFmtId="167" fontId="11" fillId="0" borderId="7" xfId="0" applyNumberFormat="1" applyFont="1" applyFill="1" applyBorder="1" applyAlignment="1">
      <alignment horizontal="right" vertical="center"/>
    </xf>
    <xf numFmtId="0" fontId="20" fillId="0" borderId="7" xfId="0" applyFont="1" applyBorder="1" applyAlignment="1">
      <alignment horizontal="left" vertical="center" wrapText="1"/>
    </xf>
    <xf numFmtId="170" fontId="11" fillId="0" borderId="7" xfId="0" applyNumberFormat="1" applyFont="1" applyFill="1" applyBorder="1" applyAlignment="1">
      <alignment horizontal="right" vertical="center"/>
    </xf>
    <xf numFmtId="170" fontId="11" fillId="0" borderId="13" xfId="0" applyNumberFormat="1" applyFont="1" applyBorder="1" applyAlignment="1">
      <alignment horizontal="right" vertical="center"/>
    </xf>
    <xf numFmtId="170" fontId="11" fillId="2" borderId="21" xfId="0" applyNumberFormat="1" applyFont="1" applyFill="1" applyBorder="1" applyAlignment="1">
      <alignment horizontal="right" vertical="center"/>
    </xf>
    <xf numFmtId="170" fontId="19" fillId="5" borderId="29" xfId="0" applyNumberFormat="1" applyFont="1" applyFill="1" applyBorder="1" applyAlignment="1">
      <alignment horizontal="right"/>
    </xf>
    <xf numFmtId="170" fontId="19" fillId="5" borderId="27" xfId="0" applyNumberFormat="1" applyFont="1" applyFill="1" applyBorder="1" applyAlignment="1">
      <alignment horizontal="right"/>
    </xf>
    <xf numFmtId="170" fontId="19" fillId="5" borderId="28" xfId="0" applyNumberFormat="1" applyFont="1" applyFill="1" applyBorder="1" applyAlignment="1">
      <alignment horizontal="right"/>
    </xf>
    <xf numFmtId="170" fontId="11" fillId="0" borderId="7" xfId="0" applyNumberFormat="1" applyFont="1" applyFill="1" applyBorder="1" applyAlignment="1">
      <alignment horizontal="right" vertical="top"/>
    </xf>
    <xf numFmtId="9" fontId="11" fillId="2" borderId="13" xfId="1" applyFont="1" applyFill="1" applyBorder="1" applyAlignment="1">
      <alignment horizontal="right" vertical="center"/>
    </xf>
    <xf numFmtId="170" fontId="11" fillId="0" borderId="8" xfId="0" applyNumberFormat="1" applyFont="1" applyBorder="1" applyAlignment="1">
      <alignment horizontal="right"/>
    </xf>
    <xf numFmtId="170" fontId="11" fillId="0" borderId="10" xfId="0" applyNumberFormat="1" applyFont="1" applyBorder="1" applyAlignment="1">
      <alignment horizontal="right"/>
    </xf>
    <xf numFmtId="10" fontId="19" fillId="0" borderId="10" xfId="1" applyNumberFormat="1" applyFont="1" applyBorder="1" applyAlignment="1">
      <alignment horizontal="right"/>
    </xf>
    <xf numFmtId="170" fontId="11" fillId="0" borderId="14" xfId="0" applyNumberFormat="1" applyFont="1" applyBorder="1" applyAlignment="1">
      <alignment vertical="center"/>
    </xf>
    <xf numFmtId="10" fontId="11" fillId="0" borderId="18" xfId="1" applyNumberFormat="1" applyFont="1" applyBorder="1" applyAlignment="1">
      <alignment vertical="center"/>
    </xf>
    <xf numFmtId="170" fontId="11" fillId="0" borderId="8" xfId="0" applyNumberFormat="1" applyFont="1" applyBorder="1" applyAlignment="1">
      <alignment vertical="center"/>
    </xf>
    <xf numFmtId="10" fontId="11" fillId="0" borderId="10" xfId="1" applyNumberFormat="1" applyFont="1" applyBorder="1" applyAlignment="1">
      <alignment vertical="center"/>
    </xf>
    <xf numFmtId="170" fontId="19" fillId="0" borderId="7" xfId="0" applyNumberFormat="1" applyFont="1" applyBorder="1" applyAlignment="1">
      <alignment vertical="center"/>
    </xf>
    <xf numFmtId="0" fontId="22" fillId="5" borderId="13" xfId="15" applyFont="1" applyFill="1" applyBorder="1" applyAlignment="1">
      <alignment horizontal="center"/>
    </xf>
    <xf numFmtId="170" fontId="19" fillId="5" borderId="13" xfId="0" applyNumberFormat="1" applyFont="1" applyFill="1" applyBorder="1" applyAlignment="1">
      <alignment horizontal="center" vertical="center" wrapText="1"/>
    </xf>
    <xf numFmtId="170" fontId="0" fillId="0" borderId="0" xfId="1" applyNumberFormat="1" applyFont="1"/>
    <xf numFmtId="0" fontId="18" fillId="5" borderId="7" xfId="0" quotePrefix="1" applyFont="1" applyFill="1" applyBorder="1" applyAlignment="1">
      <alignment horizontal="center" vertical="center"/>
    </xf>
    <xf numFmtId="170" fontId="19" fillId="5" borderId="11" xfId="0" quotePrefix="1" applyNumberFormat="1" applyFont="1" applyFill="1" applyBorder="1" applyAlignment="1">
      <alignment horizontal="left"/>
    </xf>
    <xf numFmtId="170" fontId="19" fillId="5" borderId="12" xfId="0" quotePrefix="1" applyNumberFormat="1" applyFont="1" applyFill="1" applyBorder="1" applyAlignment="1">
      <alignment horizontal="left"/>
    </xf>
    <xf numFmtId="167" fontId="11" fillId="0" borderId="14" xfId="0" applyNumberFormat="1" applyFont="1" applyBorder="1" applyAlignment="1">
      <alignment horizontal="right" vertical="center"/>
    </xf>
    <xf numFmtId="167" fontId="11" fillId="0" borderId="21" xfId="0" applyNumberFormat="1" applyFont="1" applyBorder="1" applyAlignment="1">
      <alignment horizontal="right" vertical="center"/>
    </xf>
    <xf numFmtId="0" fontId="19" fillId="8" borderId="8" xfId="0" applyFont="1" applyFill="1" applyBorder="1" applyAlignment="1">
      <alignment horizontal="left" vertical="center"/>
    </xf>
    <xf numFmtId="0" fontId="11" fillId="0" borderId="0" xfId="0" applyFont="1" applyBorder="1" applyAlignment="1">
      <alignment vertical="top" wrapText="1"/>
    </xf>
    <xf numFmtId="170" fontId="18" fillId="5" borderId="11" xfId="0" applyNumberFormat="1" applyFont="1" applyFill="1" applyBorder="1" applyAlignment="1">
      <alignment horizontal="right" vertical="center"/>
    </xf>
    <xf numFmtId="170" fontId="18" fillId="5" borderId="12" xfId="0" applyNumberFormat="1" applyFont="1" applyFill="1" applyBorder="1" applyAlignment="1">
      <alignment horizontal="right" vertical="center"/>
    </xf>
    <xf numFmtId="170" fontId="18" fillId="5" borderId="13" xfId="0" applyNumberFormat="1" applyFont="1" applyFill="1" applyBorder="1" applyAlignment="1">
      <alignment horizontal="right" vertical="center"/>
    </xf>
    <xf numFmtId="0" fontId="11" fillId="0" borderId="8" xfId="0" applyFont="1" applyBorder="1" applyAlignment="1">
      <alignment horizontal="left" vertical="center" wrapText="1"/>
    </xf>
    <xf numFmtId="0" fontId="11" fillId="0" borderId="10" xfId="0" applyFont="1" applyBorder="1" applyAlignment="1">
      <alignment horizontal="left" vertical="center" wrapText="1"/>
    </xf>
    <xf numFmtId="0" fontId="22" fillId="5" borderId="11" xfId="15" applyFont="1" applyFill="1" applyBorder="1" applyAlignment="1">
      <alignment horizontal="left"/>
    </xf>
    <xf numFmtId="0" fontId="22" fillId="5" borderId="12" xfId="15" applyFont="1" applyFill="1" applyBorder="1" applyAlignment="1">
      <alignment horizontal="left"/>
    </xf>
    <xf numFmtId="0" fontId="22" fillId="5" borderId="13" xfId="15" applyFont="1" applyFill="1" applyBorder="1" applyAlignment="1">
      <alignment horizontal="left"/>
    </xf>
    <xf numFmtId="0" fontId="11" fillId="0" borderId="9" xfId="0" applyFont="1" applyBorder="1" applyAlignment="1">
      <alignment horizontal="left" vertical="center" wrapText="1"/>
    </xf>
    <xf numFmtId="0" fontId="11" fillId="0" borderId="11" xfId="0" applyFont="1" applyBorder="1" applyAlignment="1">
      <alignment horizontal="left" vertical="center" wrapText="1"/>
    </xf>
    <xf numFmtId="0" fontId="11" fillId="0" borderId="12" xfId="0" applyFont="1" applyBorder="1" applyAlignment="1">
      <alignment horizontal="left" vertical="center" wrapText="1"/>
    </xf>
    <xf numFmtId="0" fontId="11" fillId="0" borderId="13" xfId="0" applyFont="1" applyBorder="1" applyAlignment="1">
      <alignment horizontal="left" vertical="center" wrapText="1"/>
    </xf>
    <xf numFmtId="0" fontId="11" fillId="2" borderId="21" xfId="0" applyFont="1" applyFill="1" applyBorder="1" applyAlignment="1">
      <alignment horizontal="center" vertical="center"/>
    </xf>
    <xf numFmtId="0" fontId="11" fillId="2" borderId="17" xfId="0" applyFont="1" applyFill="1" applyBorder="1" applyAlignment="1">
      <alignment horizontal="center" vertical="center"/>
    </xf>
    <xf numFmtId="0" fontId="11" fillId="2" borderId="20" xfId="0" applyFont="1" applyFill="1" applyBorder="1" applyAlignment="1">
      <alignment horizontal="center" vertical="center"/>
    </xf>
    <xf numFmtId="170" fontId="18" fillId="2" borderId="11" xfId="0" applyNumberFormat="1" applyFont="1" applyFill="1" applyBorder="1" applyAlignment="1">
      <alignment horizontal="left" vertical="center"/>
    </xf>
    <xf numFmtId="170" fontId="18" fillId="2" borderId="12" xfId="0" applyNumberFormat="1" applyFont="1" applyFill="1" applyBorder="1" applyAlignment="1">
      <alignment horizontal="left" vertical="center"/>
    </xf>
    <xf numFmtId="170" fontId="18" fillId="2" borderId="13" xfId="0" applyNumberFormat="1" applyFont="1" applyFill="1" applyBorder="1" applyAlignment="1">
      <alignment horizontal="left" vertical="center"/>
    </xf>
    <xf numFmtId="0" fontId="11" fillId="0" borderId="14" xfId="0" applyFont="1" applyBorder="1" applyAlignment="1">
      <alignment horizontal="right"/>
    </xf>
    <xf numFmtId="0" fontId="11" fillId="0" borderId="15" xfId="0" applyFont="1" applyBorder="1" applyAlignment="1">
      <alignment horizontal="right"/>
    </xf>
    <xf numFmtId="0" fontId="11" fillId="0" borderId="21" xfId="0" applyFont="1" applyBorder="1" applyAlignment="1">
      <alignment horizontal="right"/>
    </xf>
    <xf numFmtId="0" fontId="11" fillId="0" borderId="14" xfId="0" applyFont="1" applyBorder="1" applyAlignment="1">
      <alignment horizontal="right" vertical="center"/>
    </xf>
    <xf numFmtId="0" fontId="11" fillId="0" borderId="15" xfId="0" applyFont="1" applyBorder="1" applyAlignment="1">
      <alignment horizontal="right" vertical="center"/>
    </xf>
    <xf numFmtId="0" fontId="11" fillId="0" borderId="21" xfId="0" applyFont="1" applyBorder="1" applyAlignment="1">
      <alignment horizontal="right" vertical="center"/>
    </xf>
    <xf numFmtId="0" fontId="11" fillId="0" borderId="18" xfId="0" applyFont="1" applyBorder="1" applyAlignment="1">
      <alignment horizontal="right" vertical="center"/>
    </xf>
    <xf numFmtId="0" fontId="11" fillId="0" borderId="19" xfId="0" applyFont="1" applyBorder="1" applyAlignment="1">
      <alignment horizontal="right" vertical="center"/>
    </xf>
    <xf numFmtId="0" fontId="11" fillId="0" borderId="20" xfId="0" applyFont="1" applyBorder="1" applyAlignment="1">
      <alignment horizontal="right" vertical="center"/>
    </xf>
    <xf numFmtId="0" fontId="19" fillId="0" borderId="11" xfId="0" applyFont="1" applyBorder="1" applyAlignment="1">
      <alignment horizontal="right" vertical="center"/>
    </xf>
    <xf numFmtId="0" fontId="19" fillId="0" borderId="12" xfId="0" applyFont="1" applyBorder="1" applyAlignment="1">
      <alignment horizontal="right" vertical="center"/>
    </xf>
    <xf numFmtId="0" fontId="19" fillId="0" borderId="13" xfId="0" applyFont="1" applyBorder="1" applyAlignment="1">
      <alignment horizontal="right" vertical="center"/>
    </xf>
    <xf numFmtId="170" fontId="18" fillId="5" borderId="11" xfId="0" applyNumberFormat="1" applyFont="1" applyFill="1" applyBorder="1" applyAlignment="1">
      <alignment horizontal="right"/>
    </xf>
    <xf numFmtId="170" fontId="18" fillId="5" borderId="12" xfId="0" applyNumberFormat="1" applyFont="1" applyFill="1" applyBorder="1" applyAlignment="1">
      <alignment horizontal="right"/>
    </xf>
    <xf numFmtId="170" fontId="18" fillId="5" borderId="13" xfId="0" applyNumberFormat="1" applyFont="1" applyFill="1" applyBorder="1" applyAlignment="1">
      <alignment horizontal="right"/>
    </xf>
    <xf numFmtId="0" fontId="11" fillId="0" borderId="18" xfId="0" applyFont="1" applyBorder="1" applyAlignment="1">
      <alignment horizontal="right"/>
    </xf>
    <xf numFmtId="0" fontId="11" fillId="0" borderId="19" xfId="0" applyFont="1" applyBorder="1" applyAlignment="1">
      <alignment horizontal="right"/>
    </xf>
    <xf numFmtId="0" fontId="11" fillId="0" borderId="20" xfId="0" applyFont="1" applyBorder="1" applyAlignment="1">
      <alignment horizontal="right"/>
    </xf>
    <xf numFmtId="0" fontId="19" fillId="0" borderId="11" xfId="0" applyFont="1" applyBorder="1" applyAlignment="1">
      <alignment horizontal="right"/>
    </xf>
    <xf numFmtId="0" fontId="19" fillId="0" borderId="12" xfId="0" applyFont="1" applyBorder="1" applyAlignment="1">
      <alignment horizontal="right"/>
    </xf>
    <xf numFmtId="0" fontId="19" fillId="0" borderId="13" xfId="0" applyFont="1" applyBorder="1" applyAlignment="1">
      <alignment horizontal="right"/>
    </xf>
    <xf numFmtId="0" fontId="11" fillId="0" borderId="8" xfId="0" applyFont="1" applyBorder="1" applyAlignment="1">
      <alignment horizontal="left" vertical="top" wrapText="1"/>
    </xf>
    <xf numFmtId="0" fontId="11" fillId="0" borderId="9" xfId="0" applyFont="1" applyBorder="1" applyAlignment="1">
      <alignment horizontal="left" vertical="top" wrapText="1"/>
    </xf>
    <xf numFmtId="0" fontId="11" fillId="0" borderId="10" xfId="0" applyFont="1" applyBorder="1" applyAlignment="1">
      <alignment horizontal="left" vertical="top" wrapText="1"/>
    </xf>
    <xf numFmtId="170" fontId="18" fillId="5" borderId="11" xfId="0" applyNumberFormat="1" applyFont="1" applyFill="1" applyBorder="1" applyAlignment="1">
      <alignment horizontal="left" vertical="center"/>
    </xf>
    <xf numFmtId="170" fontId="18" fillId="5" borderId="12" xfId="0" applyNumberFormat="1" applyFont="1" applyFill="1" applyBorder="1" applyAlignment="1">
      <alignment horizontal="left" vertical="center"/>
    </xf>
    <xf numFmtId="170" fontId="18" fillId="5" borderId="13" xfId="0" applyNumberFormat="1" applyFont="1" applyFill="1" applyBorder="1" applyAlignment="1">
      <alignment horizontal="left" vertical="center"/>
    </xf>
    <xf numFmtId="0" fontId="11" fillId="0" borderId="11" xfId="0" applyFont="1" applyBorder="1" applyAlignment="1">
      <alignment horizontal="left" vertical="center"/>
    </xf>
    <xf numFmtId="0" fontId="11" fillId="0" borderId="12" xfId="0" applyFont="1" applyBorder="1" applyAlignment="1">
      <alignment horizontal="left" vertical="center"/>
    </xf>
    <xf numFmtId="0" fontId="11" fillId="0" borderId="13" xfId="0" applyFont="1" applyBorder="1" applyAlignment="1">
      <alignment horizontal="left" vertical="center"/>
    </xf>
    <xf numFmtId="170" fontId="18" fillId="5" borderId="7" xfId="0" applyNumberFormat="1" applyFont="1" applyFill="1" applyBorder="1" applyAlignment="1">
      <alignment horizontal="left" vertical="center"/>
    </xf>
    <xf numFmtId="167" fontId="19" fillId="2" borderId="7" xfId="0" applyNumberFormat="1" applyFont="1" applyFill="1" applyBorder="1" applyAlignment="1">
      <alignment horizontal="left" vertical="center"/>
    </xf>
    <xf numFmtId="170" fontId="18" fillId="5" borderId="8" xfId="0" applyNumberFormat="1" applyFont="1" applyFill="1" applyBorder="1" applyAlignment="1">
      <alignment horizontal="left" vertical="center"/>
    </xf>
    <xf numFmtId="0" fontId="11" fillId="0" borderId="11" xfId="0" applyFont="1" applyBorder="1" applyAlignment="1">
      <alignment horizontal="left" vertical="top"/>
    </xf>
    <xf numFmtId="0" fontId="11" fillId="0" borderId="12" xfId="0" applyFont="1" applyBorder="1" applyAlignment="1">
      <alignment horizontal="left" vertical="top"/>
    </xf>
    <xf numFmtId="0" fontId="11" fillId="0" borderId="13" xfId="0" applyFont="1" applyBorder="1" applyAlignment="1">
      <alignment horizontal="left" vertical="top"/>
    </xf>
    <xf numFmtId="170" fontId="18" fillId="5" borderId="14" xfId="0" applyNumberFormat="1" applyFont="1" applyFill="1" applyBorder="1" applyAlignment="1">
      <alignment horizontal="left" vertical="center"/>
    </xf>
    <xf numFmtId="170" fontId="18" fillId="5" borderId="15" xfId="0" applyNumberFormat="1" applyFont="1" applyFill="1" applyBorder="1" applyAlignment="1">
      <alignment horizontal="left" vertical="center"/>
    </xf>
    <xf numFmtId="170" fontId="18" fillId="5" borderId="21" xfId="0" applyNumberFormat="1" applyFont="1" applyFill="1" applyBorder="1" applyAlignment="1">
      <alignment horizontal="left" vertical="center"/>
    </xf>
    <xf numFmtId="0" fontId="7" fillId="4" borderId="1" xfId="0" applyFont="1" applyFill="1" applyBorder="1" applyAlignment="1">
      <alignment horizontal="left" vertical="top" wrapText="1"/>
    </xf>
    <xf numFmtId="0" fontId="0" fillId="4" borderId="1" xfId="0" applyFill="1" applyBorder="1" applyAlignment="1">
      <alignment horizontal="left" vertical="top" wrapText="1"/>
    </xf>
    <xf numFmtId="0" fontId="7" fillId="4" borderId="0" xfId="0" applyFont="1" applyFill="1" applyBorder="1" applyAlignment="1">
      <alignment horizontal="left" vertical="top" wrapText="1"/>
    </xf>
    <xf numFmtId="0" fontId="14" fillId="3" borderId="6" xfId="0" applyFont="1" applyFill="1" applyBorder="1" applyAlignment="1">
      <alignment horizontal="left"/>
    </xf>
    <xf numFmtId="0" fontId="14" fillId="3" borderId="4" xfId="0" applyFont="1" applyFill="1" applyBorder="1" applyAlignment="1">
      <alignment horizontal="left"/>
    </xf>
    <xf numFmtId="0" fontId="7" fillId="0" borderId="0" xfId="2" applyNumberFormat="1" applyFont="1" applyAlignment="1">
      <alignment horizontal="left" vertical="top"/>
    </xf>
    <xf numFmtId="0" fontId="5" fillId="4" borderId="6" xfId="0" applyFont="1" applyFill="1" applyBorder="1" applyAlignment="1">
      <alignment horizontal="left"/>
    </xf>
    <xf numFmtId="0" fontId="5" fillId="4" borderId="0" xfId="0" applyFont="1" applyFill="1" applyBorder="1" applyAlignment="1">
      <alignment horizontal="left"/>
    </xf>
    <xf numFmtId="170" fontId="18" fillId="3" borderId="11" xfId="0" applyNumberFormat="1" applyFont="1" applyFill="1" applyBorder="1" applyAlignment="1">
      <alignment horizontal="center" vertical="center"/>
    </xf>
    <xf numFmtId="170" fontId="18" fillId="3" borderId="12" xfId="0" applyNumberFormat="1" applyFont="1" applyFill="1" applyBorder="1" applyAlignment="1">
      <alignment horizontal="center" vertical="center"/>
    </xf>
    <xf numFmtId="170" fontId="18" fillId="3" borderId="13" xfId="0" applyNumberFormat="1" applyFont="1" applyFill="1" applyBorder="1" applyAlignment="1">
      <alignment horizontal="center" vertical="center"/>
    </xf>
    <xf numFmtId="170" fontId="18" fillId="3" borderId="14" xfId="0" applyNumberFormat="1" applyFont="1" applyFill="1" applyBorder="1" applyAlignment="1">
      <alignment horizontal="center"/>
    </xf>
    <xf numFmtId="170" fontId="18" fillId="3" borderId="15" xfId="0" applyNumberFormat="1" applyFont="1" applyFill="1" applyBorder="1" applyAlignment="1">
      <alignment horizontal="center"/>
    </xf>
    <xf numFmtId="170" fontId="18" fillId="3" borderId="21" xfId="0" applyNumberFormat="1" applyFont="1" applyFill="1" applyBorder="1" applyAlignment="1">
      <alignment horizontal="center"/>
    </xf>
    <xf numFmtId="0" fontId="18" fillId="3" borderId="11" xfId="0" applyFont="1" applyFill="1" applyBorder="1" applyAlignment="1">
      <alignment horizontal="center" vertical="center"/>
    </xf>
    <xf numFmtId="0" fontId="18" fillId="3" borderId="12" xfId="0" applyFont="1" applyFill="1" applyBorder="1" applyAlignment="1">
      <alignment horizontal="center" vertical="center"/>
    </xf>
    <xf numFmtId="0" fontId="18" fillId="3" borderId="13" xfId="0" applyFont="1" applyFill="1" applyBorder="1" applyAlignment="1">
      <alignment horizontal="center" vertical="center"/>
    </xf>
    <xf numFmtId="170" fontId="18" fillId="3" borderId="14" xfId="0" applyNumberFormat="1" applyFont="1" applyFill="1" applyBorder="1" applyAlignment="1">
      <alignment horizontal="center" vertical="center"/>
    </xf>
    <xf numFmtId="170" fontId="18" fillId="3" borderId="15" xfId="0" applyNumberFormat="1" applyFont="1" applyFill="1" applyBorder="1" applyAlignment="1">
      <alignment horizontal="center" vertical="center"/>
    </xf>
    <xf numFmtId="170" fontId="18" fillId="3" borderId="21" xfId="0" applyNumberFormat="1" applyFont="1" applyFill="1" applyBorder="1" applyAlignment="1">
      <alignment horizontal="center" vertical="center"/>
    </xf>
    <xf numFmtId="0" fontId="23" fillId="2" borderId="14" xfId="15" applyFont="1" applyFill="1" applyBorder="1" applyAlignment="1">
      <alignment vertical="center"/>
    </xf>
    <xf numFmtId="0" fontId="23" fillId="2" borderId="21" xfId="15" applyFont="1" applyFill="1" applyBorder="1" applyAlignment="1">
      <alignment vertical="center"/>
    </xf>
    <xf numFmtId="0" fontId="23" fillId="2" borderId="16" xfId="15" applyFont="1" applyFill="1" applyBorder="1" applyAlignment="1">
      <alignment vertical="center"/>
    </xf>
    <xf numFmtId="0" fontId="23" fillId="2" borderId="17" xfId="15" applyFont="1" applyFill="1" applyBorder="1" applyAlignment="1">
      <alignment vertical="center"/>
    </xf>
    <xf numFmtId="0" fontId="23" fillId="2" borderId="18" xfId="15" applyFont="1" applyFill="1" applyBorder="1" applyAlignment="1">
      <alignment vertical="center"/>
    </xf>
    <xf numFmtId="0" fontId="23" fillId="2" borderId="20" xfId="15" applyFont="1" applyFill="1" applyBorder="1" applyAlignment="1">
      <alignment vertical="center"/>
    </xf>
    <xf numFmtId="0" fontId="11" fillId="2" borderId="8" xfId="0" applyFont="1" applyFill="1" applyBorder="1" applyAlignment="1">
      <alignment vertical="center"/>
    </xf>
    <xf numFmtId="0" fontId="11" fillId="2" borderId="15" xfId="0" applyFont="1" applyFill="1" applyBorder="1" applyAlignment="1">
      <alignment vertical="center"/>
    </xf>
    <xf numFmtId="0" fontId="11" fillId="2" borderId="21" xfId="0" applyFont="1" applyFill="1" applyBorder="1" applyAlignment="1">
      <alignment vertical="center"/>
    </xf>
    <xf numFmtId="0" fontId="11" fillId="2" borderId="9" xfId="0" applyFont="1" applyFill="1" applyBorder="1" applyAlignment="1">
      <alignment vertical="center"/>
    </xf>
    <xf numFmtId="0" fontId="11" fillId="2" borderId="0" xfId="0" applyFont="1" applyFill="1" applyBorder="1" applyAlignment="1">
      <alignment vertical="center"/>
    </xf>
    <xf numFmtId="0" fontId="11" fillId="2" borderId="17" xfId="0" applyFont="1" applyFill="1" applyBorder="1" applyAlignment="1">
      <alignment vertical="center"/>
    </xf>
    <xf numFmtId="0" fontId="11" fillId="2" borderId="10" xfId="0" applyFont="1" applyFill="1" applyBorder="1" applyAlignment="1">
      <alignment vertical="center"/>
    </xf>
    <xf numFmtId="0" fontId="11" fillId="2" borderId="19" xfId="0" applyFont="1" applyFill="1" applyBorder="1" applyAlignment="1">
      <alignment vertical="center"/>
    </xf>
    <xf numFmtId="0" fontId="11" fillId="2" borderId="20" xfId="0" applyFont="1" applyFill="1" applyBorder="1" applyAlignment="1">
      <alignment vertical="center"/>
    </xf>
  </cellXfs>
  <cellStyles count="18">
    <cellStyle name="Comma" xfId="3" builtinId="3"/>
    <cellStyle name="Comma 2" xfId="10"/>
    <cellStyle name="Comma 3" xfId="11"/>
    <cellStyle name="Currency" xfId="2" builtinId="4"/>
    <cellStyle name="Currency 2" xfId="4"/>
    <cellStyle name="Normal" xfId="0" builtinId="0"/>
    <cellStyle name="Normal 15" xfId="17"/>
    <cellStyle name="Normal 2" xfId="5"/>
    <cellStyle name="Normal 2 2" xfId="6"/>
    <cellStyle name="Normal 2 2 2" xfId="12"/>
    <cellStyle name="Normal 3" xfId="7"/>
    <cellStyle name="Normal 4" xfId="13"/>
    <cellStyle name="Normal 5" xfId="16"/>
    <cellStyle name="Normal_Sheet1" xfId="15"/>
    <cellStyle name="Note 2" xfId="14"/>
    <cellStyle name="Percent" xfId="1" builtinId="5"/>
    <cellStyle name="Percent 2" xfId="8"/>
    <cellStyle name="Percent 3" xfId="9"/>
  </cellStyles>
  <dxfs count="0"/>
  <tableStyles count="0" defaultTableStyle="TableStyleMedium9" defaultPivotStyle="PivotStyleLight16"/>
  <colors>
    <mruColors>
      <color rgb="FF0065A6"/>
      <color rgb="FF76AD1C"/>
      <color rgb="FF13294B"/>
      <color rgb="FF209AD2"/>
      <color rgb="FFACDCF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E3"/>
  <sheetViews>
    <sheetView showGridLines="0" zoomScaleNormal="100" workbookViewId="0"/>
  </sheetViews>
  <sheetFormatPr defaultColWidth="0" defaultRowHeight="15" customHeight="1" zeroHeight="1" x14ac:dyDescent="0.25"/>
  <cols>
    <col min="1" max="1" width="2.42578125" customWidth="1"/>
    <col min="2" max="5" width="9.140625" customWidth="1"/>
    <col min="6" max="16384" width="9.140625" hidden="1"/>
  </cols>
  <sheetData>
    <row r="1" spans="2:2" x14ac:dyDescent="0.25"/>
    <row r="2" spans="2:2" x14ac:dyDescent="0.25">
      <c r="B2" s="1" t="s">
        <v>35</v>
      </c>
    </row>
    <row r="3" spans="2:2" x14ac:dyDescent="0.25"/>
  </sheetData>
  <pageMargins left="0.70866141732283472" right="0.70866141732283472" top="0.74803149606299213" bottom="0.74803149606299213" header="0.31496062992125984" footer="0.31496062992125984"/>
  <pageSetup paperSize="9" orientation="portrait" r:id="rId1"/>
  <headerFooter>
    <oddFooter>&amp;C&amp;F&amp;R&amp;A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M116"/>
  <sheetViews>
    <sheetView showGridLines="0" zoomScaleNormal="100" workbookViewId="0"/>
  </sheetViews>
  <sheetFormatPr defaultColWidth="9.140625" defaultRowHeight="12.75" x14ac:dyDescent="0.25"/>
  <cols>
    <col min="1" max="1" width="2.85546875" style="19" customWidth="1"/>
    <col min="2" max="2" width="21.140625" style="19" bestFit="1" customWidth="1"/>
    <col min="3" max="3" width="16.85546875" style="19" customWidth="1"/>
    <col min="4" max="4" width="13.42578125" style="19" bestFit="1" customWidth="1"/>
    <col min="5" max="5" width="13.42578125" style="19" customWidth="1"/>
    <col min="6" max="6" width="12.7109375" style="19" customWidth="1"/>
    <col min="7" max="10" width="12.85546875" style="21" customWidth="1"/>
    <col min="11" max="11" width="12.85546875" style="19" customWidth="1"/>
    <col min="12" max="12" width="2.85546875" style="19" customWidth="1"/>
    <col min="13" max="13" width="49.85546875" style="22" customWidth="1"/>
    <col min="14" max="14" width="2.85546875" style="19" customWidth="1"/>
    <col min="15" max="17" width="9.140625" style="19" customWidth="1"/>
    <col min="18" max="16384" width="9.140625" style="19"/>
  </cols>
  <sheetData>
    <row r="1" spans="2:13" x14ac:dyDescent="0.25">
      <c r="B1" s="20"/>
    </row>
    <row r="2" spans="2:13" ht="21" x14ac:dyDescent="0.25">
      <c r="B2" s="23" t="s">
        <v>33</v>
      </c>
    </row>
    <row r="3" spans="2:13" ht="21" x14ac:dyDescent="0.25">
      <c r="B3" s="23" t="str">
        <f>'AER Summary'!C3</f>
        <v>Meter Test</v>
      </c>
    </row>
    <row r="4" spans="2:13" ht="18.75" x14ac:dyDescent="0.25">
      <c r="B4" s="24" t="s">
        <v>34</v>
      </c>
    </row>
    <row r="6" spans="2:13" ht="15.75" x14ac:dyDescent="0.25">
      <c r="B6" s="25" t="s">
        <v>95</v>
      </c>
      <c r="C6" s="26"/>
      <c r="D6" s="26"/>
      <c r="E6" s="26"/>
      <c r="F6" s="26"/>
      <c r="G6" s="27"/>
      <c r="H6" s="27"/>
      <c r="I6" s="27"/>
      <c r="J6" s="27"/>
      <c r="K6" s="26"/>
      <c r="M6" s="28"/>
    </row>
    <row r="8" spans="2:13" ht="25.5" x14ac:dyDescent="0.25">
      <c r="B8" s="284" t="s">
        <v>7</v>
      </c>
      <c r="C8" s="285"/>
      <c r="D8" s="285"/>
      <c r="E8" s="285"/>
      <c r="F8" s="285"/>
      <c r="G8" s="285"/>
      <c r="H8" s="285"/>
      <c r="I8" s="286"/>
      <c r="J8" s="211" t="s">
        <v>50</v>
      </c>
      <c r="K8" s="212" t="s">
        <v>41</v>
      </c>
      <c r="M8" s="33" t="s">
        <v>4</v>
      </c>
    </row>
    <row r="9" spans="2:13" ht="25.5" x14ac:dyDescent="0.25">
      <c r="B9" s="287" t="s">
        <v>81</v>
      </c>
      <c r="C9" s="288"/>
      <c r="D9" s="288"/>
      <c r="E9" s="288"/>
      <c r="F9" s="288"/>
      <c r="G9" s="288"/>
      <c r="H9" s="288"/>
      <c r="I9" s="289"/>
      <c r="J9" s="213">
        <v>80.3</v>
      </c>
      <c r="K9" s="214">
        <f>+J9/11*10</f>
        <v>73</v>
      </c>
      <c r="M9" s="149" t="s">
        <v>96</v>
      </c>
    </row>
    <row r="11" spans="2:13" ht="15.75" x14ac:dyDescent="0.25">
      <c r="B11" s="25" t="s">
        <v>2</v>
      </c>
      <c r="C11" s="26"/>
      <c r="D11" s="26"/>
      <c r="E11" s="26"/>
      <c r="F11" s="26"/>
      <c r="G11" s="27"/>
      <c r="H11" s="27"/>
      <c r="I11" s="27"/>
      <c r="J11" s="27"/>
      <c r="K11" s="26"/>
      <c r="M11" s="28"/>
    </row>
    <row r="13" spans="2:13" x14ac:dyDescent="0.25">
      <c r="B13" s="284"/>
      <c r="C13" s="285"/>
      <c r="D13" s="285"/>
      <c r="E13" s="285"/>
      <c r="F13" s="286"/>
      <c r="G13" s="29" t="s">
        <v>8</v>
      </c>
      <c r="H13" s="30" t="s">
        <v>9</v>
      </c>
      <c r="I13" s="31" t="s">
        <v>10</v>
      </c>
      <c r="J13" s="30" t="s">
        <v>11</v>
      </c>
      <c r="K13" s="32" t="s">
        <v>12</v>
      </c>
      <c r="M13" s="33" t="s">
        <v>4</v>
      </c>
    </row>
    <row r="14" spans="2:13" ht="262.5" customHeight="1" x14ac:dyDescent="0.25">
      <c r="B14" s="293" t="s">
        <v>2</v>
      </c>
      <c r="C14" s="294"/>
      <c r="D14" s="294"/>
      <c r="E14" s="294"/>
      <c r="F14" s="295"/>
      <c r="G14" s="222">
        <v>20041</v>
      </c>
      <c r="H14" s="222">
        <v>20658.54</v>
      </c>
      <c r="I14" s="222">
        <v>11315</v>
      </c>
      <c r="J14" s="222">
        <v>40004</v>
      </c>
      <c r="K14" s="223"/>
      <c r="M14" s="215" t="s">
        <v>97</v>
      </c>
    </row>
    <row r="16" spans="2:13" ht="15.75" x14ac:dyDescent="0.25">
      <c r="B16" s="25" t="s">
        <v>25</v>
      </c>
      <c r="C16" s="26"/>
      <c r="D16" s="26"/>
      <c r="E16" s="26"/>
      <c r="F16" s="26"/>
      <c r="G16" s="27"/>
      <c r="H16" s="27"/>
      <c r="I16" s="27"/>
      <c r="J16" s="27"/>
      <c r="K16" s="26"/>
      <c r="M16" s="28"/>
    </row>
    <row r="18" spans="2:13" x14ac:dyDescent="0.25">
      <c r="B18" s="143" t="s">
        <v>22</v>
      </c>
      <c r="C18" s="292" t="s">
        <v>24</v>
      </c>
      <c r="D18" s="292"/>
      <c r="E18" s="292"/>
      <c r="F18" s="292"/>
      <c r="G18" s="144" t="s">
        <v>8</v>
      </c>
      <c r="H18" s="144" t="s">
        <v>9</v>
      </c>
      <c r="I18" s="144" t="s">
        <v>10</v>
      </c>
      <c r="J18" s="144" t="s">
        <v>11</v>
      </c>
      <c r="K18" s="145" t="s">
        <v>12</v>
      </c>
      <c r="M18" s="33" t="s">
        <v>4</v>
      </c>
    </row>
    <row r="19" spans="2:13" x14ac:dyDescent="0.2">
      <c r="B19" s="17"/>
      <c r="C19" s="141"/>
      <c r="D19" s="141"/>
      <c r="E19" s="141"/>
      <c r="F19" s="142"/>
      <c r="G19" s="146"/>
      <c r="H19" s="146"/>
      <c r="I19" s="146"/>
      <c r="J19" s="146"/>
      <c r="K19" s="146"/>
      <c r="M19" s="155" t="s">
        <v>109</v>
      </c>
    </row>
    <row r="20" spans="2:13" ht="13.5" thickBot="1" x14ac:dyDescent="0.25">
      <c r="B20" s="38"/>
      <c r="C20" s="38"/>
      <c r="D20" s="38"/>
      <c r="E20" s="38"/>
      <c r="F20" s="38"/>
      <c r="G20" s="147">
        <f>SUM(G19:G19)</f>
        <v>0</v>
      </c>
      <c r="H20" s="147">
        <f>SUM(H19:H19)</f>
        <v>0</v>
      </c>
      <c r="I20" s="147">
        <f>SUM(I19:I19)</f>
        <v>0</v>
      </c>
      <c r="J20" s="147">
        <f>SUM(J19:J19)</f>
        <v>0</v>
      </c>
      <c r="K20" s="147">
        <f>SUM(K19:K19)</f>
        <v>0</v>
      </c>
      <c r="L20" s="185"/>
      <c r="M20" s="140"/>
    </row>
    <row r="21" spans="2:13" x14ac:dyDescent="0.25">
      <c r="B21" s="38"/>
      <c r="C21" s="38"/>
      <c r="D21" s="38"/>
      <c r="E21" s="38"/>
      <c r="F21" s="38"/>
      <c r="G21" s="39"/>
      <c r="H21" s="39"/>
      <c r="I21" s="39"/>
      <c r="J21" s="39"/>
      <c r="K21" s="22"/>
    </row>
    <row r="22" spans="2:13" ht="15.75" x14ac:dyDescent="0.25">
      <c r="B22" s="25" t="s">
        <v>79</v>
      </c>
      <c r="C22" s="26"/>
      <c r="D22" s="26"/>
      <c r="E22" s="26"/>
      <c r="F22" s="26"/>
      <c r="G22" s="27"/>
      <c r="H22" s="27"/>
      <c r="I22" s="27"/>
      <c r="J22" s="27"/>
      <c r="K22" s="26"/>
      <c r="M22" s="28"/>
    </row>
    <row r="24" spans="2:13" x14ac:dyDescent="0.25">
      <c r="B24" s="296" t="s">
        <v>7</v>
      </c>
      <c r="C24" s="297"/>
      <c r="D24" s="297"/>
      <c r="E24" s="297"/>
      <c r="F24" s="298"/>
      <c r="G24" s="144" t="s">
        <v>8</v>
      </c>
      <c r="H24" s="144" t="s">
        <v>9</v>
      </c>
      <c r="I24" s="144" t="s">
        <v>10</v>
      </c>
      <c r="J24" s="144" t="s">
        <v>11</v>
      </c>
      <c r="K24" s="145" t="s">
        <v>12</v>
      </c>
      <c r="M24" s="33" t="s">
        <v>4</v>
      </c>
    </row>
    <row r="25" spans="2:13" x14ac:dyDescent="0.2">
      <c r="B25" s="136" t="s">
        <v>82</v>
      </c>
      <c r="C25" s="150"/>
      <c r="D25" s="150"/>
      <c r="E25" s="150"/>
      <c r="F25" s="150"/>
      <c r="G25" s="216">
        <v>613</v>
      </c>
      <c r="H25" s="217">
        <v>633</v>
      </c>
      <c r="I25" s="217">
        <v>492</v>
      </c>
      <c r="J25" s="217">
        <v>793</v>
      </c>
      <c r="K25" s="218"/>
      <c r="M25" s="245" t="s">
        <v>83</v>
      </c>
    </row>
    <row r="26" spans="2:13" ht="13.5" thickBot="1" x14ac:dyDescent="0.25">
      <c r="G26" s="219">
        <f>SUM(G25:G25)</f>
        <v>613</v>
      </c>
      <c r="H26" s="220">
        <f>SUM(H25:H25)</f>
        <v>633</v>
      </c>
      <c r="I26" s="221">
        <f>SUM(I25:I25)</f>
        <v>492</v>
      </c>
      <c r="J26" s="220">
        <f>SUM(J25:J25)</f>
        <v>793</v>
      </c>
      <c r="K26" s="148">
        <f>SUM(K25:K25)</f>
        <v>0</v>
      </c>
      <c r="M26" s="246"/>
    </row>
    <row r="27" spans="2:13" x14ac:dyDescent="0.25">
      <c r="M27" s="19"/>
    </row>
    <row r="28" spans="2:13" ht="15.75" x14ac:dyDescent="0.25">
      <c r="B28" s="25" t="s">
        <v>118</v>
      </c>
      <c r="C28" s="26"/>
      <c r="D28" s="26"/>
      <c r="E28" s="26"/>
      <c r="F28" s="26"/>
      <c r="G28" s="27"/>
      <c r="H28" s="27"/>
      <c r="I28" s="27"/>
      <c r="J28" s="27"/>
      <c r="K28" s="26"/>
      <c r="M28" s="28"/>
    </row>
    <row r="29" spans="2:13" x14ac:dyDescent="0.25">
      <c r="M29" s="19"/>
    </row>
    <row r="30" spans="2:13" x14ac:dyDescent="0.25">
      <c r="B30" s="290"/>
      <c r="C30" s="290"/>
      <c r="D30" s="290"/>
      <c r="E30" s="290"/>
      <c r="F30" s="290"/>
      <c r="G30" s="30" t="s">
        <v>8</v>
      </c>
      <c r="H30" s="30" t="s">
        <v>9</v>
      </c>
      <c r="I30" s="30" t="s">
        <v>10</v>
      </c>
      <c r="J30" s="30" t="s">
        <v>11</v>
      </c>
      <c r="K30" s="235" t="s">
        <v>12</v>
      </c>
      <c r="M30" s="33" t="s">
        <v>4</v>
      </c>
    </row>
    <row r="31" spans="2:13" x14ac:dyDescent="0.25">
      <c r="B31" s="68" t="s">
        <v>119</v>
      </c>
      <c r="C31" s="124"/>
      <c r="D31" s="124"/>
      <c r="E31" s="124"/>
      <c r="F31" s="124"/>
      <c r="G31" s="229">
        <f>$H$80</f>
        <v>273.33059579849998</v>
      </c>
      <c r="H31" s="229">
        <f>$H$80</f>
        <v>273.33059579849998</v>
      </c>
      <c r="I31" s="34">
        <f>$H$80</f>
        <v>273.33059579849998</v>
      </c>
      <c r="J31" s="229">
        <f>$H$80</f>
        <v>273.33059579849998</v>
      </c>
      <c r="K31" s="254"/>
      <c r="M31" s="245" t="s">
        <v>122</v>
      </c>
    </row>
    <row r="32" spans="2:13" x14ac:dyDescent="0.25">
      <c r="B32" s="185" t="s">
        <v>120</v>
      </c>
      <c r="C32" s="50"/>
      <c r="D32" s="50"/>
      <c r="E32" s="50"/>
      <c r="F32" s="50"/>
      <c r="G32" s="35">
        <f>H32/(1+G53)</f>
        <v>244.16376865057669</v>
      </c>
      <c r="H32" s="35">
        <f>I32/(1+H53)</f>
        <v>252.70950055334686</v>
      </c>
      <c r="I32" s="36">
        <f>J32/(1+I53)</f>
        <v>262.81788057548073</v>
      </c>
      <c r="J32" s="35">
        <f>J31</f>
        <v>273.33059579849998</v>
      </c>
      <c r="K32" s="255"/>
      <c r="M32" s="250"/>
    </row>
    <row r="33" spans="2:13" x14ac:dyDescent="0.25">
      <c r="B33" s="185"/>
      <c r="C33" s="50"/>
      <c r="D33" s="50"/>
      <c r="E33" s="50"/>
      <c r="F33" s="50"/>
      <c r="G33" s="35"/>
      <c r="H33" s="35"/>
      <c r="I33" s="36"/>
      <c r="J33" s="35"/>
      <c r="K33" s="255"/>
      <c r="M33" s="250"/>
    </row>
    <row r="34" spans="2:13" x14ac:dyDescent="0.25">
      <c r="B34" s="185" t="s">
        <v>3</v>
      </c>
      <c r="C34" s="50"/>
      <c r="D34" s="50"/>
      <c r="E34" s="50"/>
      <c r="F34" s="50"/>
      <c r="G34" s="35">
        <f>G25</f>
        <v>613</v>
      </c>
      <c r="H34" s="35">
        <f t="shared" ref="H34:J34" si="0">H25</f>
        <v>633</v>
      </c>
      <c r="I34" s="36">
        <f t="shared" si="0"/>
        <v>492</v>
      </c>
      <c r="J34" s="35">
        <f t="shared" si="0"/>
        <v>793</v>
      </c>
      <c r="K34" s="255"/>
      <c r="M34" s="250"/>
    </row>
    <row r="35" spans="2:13" x14ac:dyDescent="0.25">
      <c r="B35" s="185"/>
      <c r="C35" s="50"/>
      <c r="D35" s="50"/>
      <c r="E35" s="50"/>
      <c r="F35" s="50"/>
      <c r="G35" s="35"/>
      <c r="H35" s="35"/>
      <c r="I35" s="36"/>
      <c r="J35" s="35"/>
      <c r="K35" s="255"/>
      <c r="M35" s="250"/>
    </row>
    <row r="36" spans="2:13" x14ac:dyDescent="0.25">
      <c r="B36" s="169" t="s">
        <v>121</v>
      </c>
      <c r="C36" s="166"/>
      <c r="D36" s="166"/>
      <c r="E36" s="166"/>
      <c r="F36" s="172"/>
      <c r="G36" s="231">
        <f>G32*G34</f>
        <v>149672.3901828035</v>
      </c>
      <c r="H36" s="231">
        <f t="shared" ref="H36:J36" si="1">H32*H34</f>
        <v>159965.11385026856</v>
      </c>
      <c r="I36" s="173">
        <f t="shared" si="1"/>
        <v>129306.39724313653</v>
      </c>
      <c r="J36" s="231">
        <f t="shared" si="1"/>
        <v>216751.16246821047</v>
      </c>
      <c r="K36" s="256"/>
      <c r="M36" s="246"/>
    </row>
    <row r="37" spans="2:13" x14ac:dyDescent="0.25">
      <c r="M37" s="19"/>
    </row>
    <row r="38" spans="2:13" ht="15.75" x14ac:dyDescent="0.25">
      <c r="B38" s="25" t="s">
        <v>53</v>
      </c>
      <c r="C38" s="26"/>
      <c r="D38" s="26"/>
      <c r="E38" s="26"/>
      <c r="F38" s="26"/>
      <c r="G38" s="27"/>
      <c r="H38" s="27"/>
      <c r="I38" s="27"/>
      <c r="J38" s="27"/>
      <c r="K38" s="26"/>
      <c r="M38" s="28"/>
    </row>
    <row r="39" spans="2:13" x14ac:dyDescent="0.25">
      <c r="M39" s="19"/>
    </row>
    <row r="40" spans="2:13" x14ac:dyDescent="0.25">
      <c r="J40" s="144" t="s">
        <v>11</v>
      </c>
      <c r="M40" s="33" t="s">
        <v>4</v>
      </c>
    </row>
    <row r="41" spans="2:13" x14ac:dyDescent="0.2">
      <c r="B41" s="68" t="s">
        <v>42</v>
      </c>
      <c r="C41" s="124"/>
      <c r="D41" s="124"/>
      <c r="E41" s="124"/>
      <c r="F41" s="124"/>
      <c r="G41" s="34"/>
      <c r="H41" s="34"/>
      <c r="I41" s="34"/>
      <c r="J41" s="224">
        <f>+J26</f>
        <v>793</v>
      </c>
      <c r="M41" s="245" t="s">
        <v>93</v>
      </c>
    </row>
    <row r="42" spans="2:13" x14ac:dyDescent="0.2">
      <c r="B42" s="74" t="s">
        <v>110</v>
      </c>
      <c r="C42" s="52"/>
      <c r="D42" s="52"/>
      <c r="E42" s="52"/>
      <c r="F42" s="52"/>
      <c r="G42" s="158"/>
      <c r="H42" s="158"/>
      <c r="I42" s="158"/>
      <c r="J42" s="225">
        <v>891081.5</v>
      </c>
      <c r="M42" s="250"/>
    </row>
    <row r="43" spans="2:13" x14ac:dyDescent="0.2">
      <c r="B43" s="169" t="s">
        <v>90</v>
      </c>
      <c r="C43" s="166"/>
      <c r="D43" s="166"/>
      <c r="E43" s="166"/>
      <c r="F43" s="166"/>
      <c r="G43" s="167"/>
      <c r="H43" s="167"/>
      <c r="I43" s="168"/>
      <c r="J43" s="226">
        <f>+J41/J42</f>
        <v>8.8992982123408467E-4</v>
      </c>
      <c r="M43" s="250"/>
    </row>
    <row r="44" spans="2:13" x14ac:dyDescent="0.25">
      <c r="M44" s="250"/>
    </row>
    <row r="45" spans="2:13" x14ac:dyDescent="0.2">
      <c r="B45" s="236"/>
      <c r="C45" s="237"/>
      <c r="D45" s="237"/>
      <c r="E45" s="237"/>
      <c r="F45" s="235" t="s">
        <v>12</v>
      </c>
      <c r="G45" s="144" t="s">
        <v>13</v>
      </c>
      <c r="H45" s="144" t="s">
        <v>14</v>
      </c>
      <c r="I45" s="144" t="s">
        <v>15</v>
      </c>
      <c r="J45" s="144" t="s">
        <v>16</v>
      </c>
      <c r="K45" s="145" t="s">
        <v>17</v>
      </c>
      <c r="M45" s="250"/>
    </row>
    <row r="46" spans="2:13" x14ac:dyDescent="0.25">
      <c r="B46" s="68" t="s">
        <v>110</v>
      </c>
      <c r="C46" s="124"/>
      <c r="D46" s="124"/>
      <c r="E46" s="124"/>
      <c r="F46" s="227">
        <v>907989.60583497572</v>
      </c>
      <c r="G46" s="227">
        <v>920559.03432478488</v>
      </c>
      <c r="H46" s="229">
        <v>935052.98050300218</v>
      </c>
      <c r="I46" s="34">
        <v>948437.77967398672</v>
      </c>
      <c r="J46" s="229">
        <v>961996.32196665346</v>
      </c>
      <c r="K46" s="151">
        <v>976824.99848728185</v>
      </c>
      <c r="M46" s="250"/>
    </row>
    <row r="47" spans="2:13" x14ac:dyDescent="0.25">
      <c r="B47" s="74" t="s">
        <v>91</v>
      </c>
      <c r="C47" s="52"/>
      <c r="D47" s="52"/>
      <c r="E47" s="52"/>
      <c r="F47" s="228">
        <f>+$J$43</f>
        <v>8.8992982123408467E-4</v>
      </c>
      <c r="G47" s="228">
        <f>+$J$43</f>
        <v>8.8992982123408467E-4</v>
      </c>
      <c r="H47" s="230">
        <f t="shared" ref="H47:K47" si="2">+$J$43</f>
        <v>8.8992982123408467E-4</v>
      </c>
      <c r="I47" s="170">
        <f t="shared" si="2"/>
        <v>8.8992982123408467E-4</v>
      </c>
      <c r="J47" s="230">
        <f t="shared" si="2"/>
        <v>8.8992982123408467E-4</v>
      </c>
      <c r="K47" s="171">
        <f t="shared" si="2"/>
        <v>8.8992982123408467E-4</v>
      </c>
      <c r="M47" s="250"/>
    </row>
    <row r="48" spans="2:13" x14ac:dyDescent="0.25">
      <c r="B48" s="169" t="s">
        <v>92</v>
      </c>
      <c r="C48" s="166"/>
      <c r="D48" s="166"/>
      <c r="E48" s="166"/>
      <c r="F48" s="173">
        <f>+F46*F47</f>
        <v>808.04702760312693</v>
      </c>
      <c r="G48" s="173">
        <f>+G46*G47</f>
        <v>819.23293685207739</v>
      </c>
      <c r="H48" s="231">
        <f t="shared" ref="H48:K48" si="3">+H46*H47</f>
        <v>832.13153178343475</v>
      </c>
      <c r="I48" s="173">
        <f t="shared" si="3"/>
        <v>844.04306371692314</v>
      </c>
      <c r="J48" s="231">
        <f t="shared" si="3"/>
        <v>856.10921483563084</v>
      </c>
      <c r="K48" s="174">
        <f t="shared" si="3"/>
        <v>869.30569628077171</v>
      </c>
      <c r="M48" s="246"/>
    </row>
    <row r="50" spans="2:13" ht="15.75" x14ac:dyDescent="0.25">
      <c r="B50" s="25" t="s">
        <v>31</v>
      </c>
      <c r="C50" s="26"/>
      <c r="D50" s="26"/>
      <c r="E50" s="26"/>
      <c r="F50" s="26"/>
      <c r="G50" s="27"/>
      <c r="H50" s="27"/>
      <c r="I50" s="27"/>
      <c r="J50" s="27"/>
      <c r="K50" s="26"/>
      <c r="M50" s="28"/>
    </row>
    <row r="52" spans="2:13" x14ac:dyDescent="0.25">
      <c r="B52" s="180"/>
      <c r="C52" s="181"/>
      <c r="D52" s="181"/>
      <c r="E52" s="181"/>
      <c r="F52" s="29" t="s">
        <v>94</v>
      </c>
      <c r="G52" s="29" t="s">
        <v>8</v>
      </c>
      <c r="H52" s="30" t="s">
        <v>9</v>
      </c>
      <c r="I52" s="31" t="s">
        <v>10</v>
      </c>
      <c r="J52" s="30" t="s">
        <v>11</v>
      </c>
      <c r="K52" s="32" t="s">
        <v>12</v>
      </c>
      <c r="M52" s="33" t="s">
        <v>4</v>
      </c>
    </row>
    <row r="53" spans="2:13" ht="51" x14ac:dyDescent="0.2">
      <c r="B53" s="177" t="s">
        <v>30</v>
      </c>
      <c r="C53" s="150"/>
      <c r="D53" s="178"/>
      <c r="E53" s="150"/>
      <c r="F53" s="182">
        <v>3.5000000000000003E-2</v>
      </c>
      <c r="G53" s="182">
        <v>3.5000000000000003E-2</v>
      </c>
      <c r="H53" s="182">
        <v>0.04</v>
      </c>
      <c r="I53" s="183">
        <v>0.04</v>
      </c>
      <c r="J53" s="182">
        <v>0</v>
      </c>
      <c r="K53" s="57"/>
      <c r="M53" s="37" t="s">
        <v>98</v>
      </c>
    </row>
    <row r="54" spans="2:13" x14ac:dyDescent="0.25">
      <c r="F54" s="21"/>
    </row>
    <row r="55" spans="2:13" ht="15.75" x14ac:dyDescent="0.25">
      <c r="B55" s="25" t="s">
        <v>78</v>
      </c>
      <c r="C55" s="26"/>
      <c r="D55" s="26"/>
      <c r="E55" s="26"/>
      <c r="F55" s="26"/>
      <c r="G55" s="27"/>
      <c r="H55" s="27"/>
      <c r="I55" s="27"/>
      <c r="J55" s="27"/>
      <c r="K55" s="26"/>
      <c r="M55" s="28"/>
    </row>
    <row r="57" spans="2:13" ht="25.5" x14ac:dyDescent="0.25">
      <c r="B57" s="45" t="s">
        <v>26</v>
      </c>
      <c r="C57" s="160" t="s">
        <v>27</v>
      </c>
      <c r="D57" s="161"/>
      <c r="E57" s="46" t="s">
        <v>28</v>
      </c>
      <c r="F57" s="47"/>
      <c r="G57" s="47"/>
      <c r="H57" s="48" t="s">
        <v>29</v>
      </c>
      <c r="J57" s="19"/>
      <c r="M57" s="33" t="s">
        <v>4</v>
      </c>
    </row>
    <row r="58" spans="2:13" ht="12.75" customHeight="1" x14ac:dyDescent="0.25">
      <c r="B58" s="319"/>
      <c r="C58" s="319"/>
      <c r="D58" s="320"/>
      <c r="E58" s="123" t="s">
        <v>84</v>
      </c>
      <c r="F58" s="124"/>
      <c r="G58" s="34"/>
      <c r="H58" s="125">
        <v>80.231632439999998</v>
      </c>
      <c r="J58" s="19"/>
      <c r="M58" s="245" t="s">
        <v>99</v>
      </c>
    </row>
    <row r="59" spans="2:13" ht="12.75" customHeight="1" x14ac:dyDescent="0.25">
      <c r="B59" s="321"/>
      <c r="C59" s="321"/>
      <c r="D59" s="322"/>
      <c r="E59" s="49" t="s">
        <v>84</v>
      </c>
      <c r="F59" s="50"/>
      <c r="G59" s="36"/>
      <c r="H59" s="51">
        <v>80.231632439999998</v>
      </c>
      <c r="J59" s="19"/>
      <c r="M59" s="250"/>
    </row>
    <row r="60" spans="2:13" ht="12.75" customHeight="1" x14ac:dyDescent="0.25">
      <c r="B60" s="321"/>
      <c r="C60" s="321"/>
      <c r="D60" s="322"/>
      <c r="E60" s="49" t="s">
        <v>84</v>
      </c>
      <c r="F60" s="50"/>
      <c r="G60" s="36"/>
      <c r="H60" s="51">
        <v>80.231632439999998</v>
      </c>
      <c r="J60" s="19"/>
      <c r="M60" s="250"/>
    </row>
    <row r="61" spans="2:13" ht="12.75" customHeight="1" x14ac:dyDescent="0.25">
      <c r="B61" s="321"/>
      <c r="C61" s="321"/>
      <c r="D61" s="322"/>
      <c r="E61" s="49" t="s">
        <v>84</v>
      </c>
      <c r="F61" s="50"/>
      <c r="G61" s="36"/>
      <c r="H61" s="51">
        <v>71.092286929999986</v>
      </c>
      <c r="J61" s="19"/>
      <c r="M61" s="250"/>
    </row>
    <row r="62" spans="2:13" ht="12.75" customHeight="1" x14ac:dyDescent="0.25">
      <c r="B62" s="321"/>
      <c r="C62" s="321"/>
      <c r="D62" s="322"/>
      <c r="E62" s="49" t="s">
        <v>84</v>
      </c>
      <c r="F62" s="50"/>
      <c r="G62" s="36"/>
      <c r="H62" s="51">
        <v>65.090356579999991</v>
      </c>
      <c r="J62" s="19"/>
      <c r="M62" s="250"/>
    </row>
    <row r="63" spans="2:13" ht="12.75" customHeight="1" x14ac:dyDescent="0.25">
      <c r="B63" s="321"/>
      <c r="C63" s="321"/>
      <c r="D63" s="322"/>
      <c r="E63" s="49" t="s">
        <v>84</v>
      </c>
      <c r="F63" s="50"/>
      <c r="G63" s="36"/>
      <c r="H63" s="51">
        <v>71.092286929999986</v>
      </c>
      <c r="J63" s="19"/>
      <c r="M63" s="250"/>
    </row>
    <row r="64" spans="2:13" ht="12.75" customHeight="1" x14ac:dyDescent="0.25">
      <c r="B64" s="321"/>
      <c r="C64" s="321"/>
      <c r="D64" s="322"/>
      <c r="E64" s="49" t="s">
        <v>84</v>
      </c>
      <c r="F64" s="50"/>
      <c r="G64" s="36"/>
      <c r="H64" s="51">
        <v>62.801981859999998</v>
      </c>
      <c r="J64" s="19"/>
      <c r="M64" s="250"/>
    </row>
    <row r="65" spans="2:13" ht="12.75" customHeight="1" x14ac:dyDescent="0.25">
      <c r="B65" s="321"/>
      <c r="C65" s="321"/>
      <c r="D65" s="322"/>
      <c r="E65" s="49" t="s">
        <v>84</v>
      </c>
      <c r="F65" s="50"/>
      <c r="G65" s="36"/>
      <c r="H65" s="51">
        <v>77.225909079999994</v>
      </c>
      <c r="J65" s="19"/>
      <c r="M65" s="250"/>
    </row>
    <row r="66" spans="2:13" ht="12.75" customHeight="1" x14ac:dyDescent="0.25">
      <c r="B66" s="321"/>
      <c r="C66" s="321"/>
      <c r="D66" s="322"/>
      <c r="E66" s="49" t="s">
        <v>84</v>
      </c>
      <c r="F66" s="50"/>
      <c r="G66" s="36"/>
      <c r="H66" s="51">
        <v>77.225909079999994</v>
      </c>
      <c r="J66" s="19"/>
      <c r="M66" s="250"/>
    </row>
    <row r="67" spans="2:13" ht="12.75" customHeight="1" x14ac:dyDescent="0.25">
      <c r="B67" s="323"/>
      <c r="C67" s="323"/>
      <c r="D67" s="324"/>
      <c r="E67" s="157" t="s">
        <v>84</v>
      </c>
      <c r="F67" s="52"/>
      <c r="G67" s="158"/>
      <c r="H67" s="159">
        <v>77.225909079999994</v>
      </c>
      <c r="J67" s="19"/>
      <c r="M67" s="250"/>
    </row>
    <row r="68" spans="2:13" ht="12.75" customHeight="1" x14ac:dyDescent="0.25">
      <c r="B68" s="325"/>
      <c r="C68" s="326"/>
      <c r="D68" s="327"/>
      <c r="E68" s="132" t="s">
        <v>68</v>
      </c>
      <c r="F68" s="130"/>
      <c r="G68" s="131"/>
      <c r="H68" s="156">
        <f>AVERAGE(H58:H67)</f>
        <v>74.244953685999988</v>
      </c>
      <c r="J68" s="19"/>
      <c r="M68" s="250"/>
    </row>
    <row r="69" spans="2:13" x14ac:dyDescent="0.25">
      <c r="B69" s="328"/>
      <c r="C69" s="329"/>
      <c r="D69" s="330"/>
      <c r="E69" s="68"/>
      <c r="F69" s="124"/>
      <c r="G69" s="151"/>
      <c r="H69" s="125"/>
      <c r="M69" s="250"/>
    </row>
    <row r="70" spans="2:13" x14ac:dyDescent="0.25">
      <c r="B70" s="331"/>
      <c r="C70" s="332"/>
      <c r="D70" s="333"/>
      <c r="E70" s="74" t="s">
        <v>85</v>
      </c>
      <c r="F70" s="52"/>
      <c r="G70" s="152"/>
      <c r="H70" s="159">
        <v>53.893031589999993</v>
      </c>
      <c r="M70" s="246"/>
    </row>
    <row r="72" spans="2:13" ht="15.75" x14ac:dyDescent="0.25">
      <c r="B72" s="25" t="s">
        <v>67</v>
      </c>
      <c r="C72" s="26"/>
      <c r="D72" s="26"/>
      <c r="E72" s="26"/>
      <c r="F72" s="26"/>
      <c r="G72" s="27"/>
      <c r="H72" s="27"/>
      <c r="I72" s="27"/>
      <c r="J72" s="27"/>
      <c r="K72" s="26"/>
      <c r="M72" s="28"/>
    </row>
    <row r="74" spans="2:13" x14ac:dyDescent="0.2">
      <c r="B74" s="247" t="s">
        <v>70</v>
      </c>
      <c r="C74" s="248"/>
      <c r="D74" s="249"/>
      <c r="E74" s="137" t="s">
        <v>72</v>
      </c>
      <c r="F74" s="232" t="s">
        <v>73</v>
      </c>
      <c r="G74" s="126" t="s">
        <v>74</v>
      </c>
      <c r="H74" s="233" t="s">
        <v>71</v>
      </c>
      <c r="M74" s="33" t="s">
        <v>4</v>
      </c>
    </row>
    <row r="75" spans="2:13" ht="53.25" customHeight="1" x14ac:dyDescent="0.25">
      <c r="B75" s="251" t="s">
        <v>86</v>
      </c>
      <c r="C75" s="252"/>
      <c r="D75" s="253"/>
      <c r="E75" s="163">
        <f>+H68</f>
        <v>74.244953685999988</v>
      </c>
      <c r="F75" s="164">
        <v>3</v>
      </c>
      <c r="G75" s="138">
        <v>1</v>
      </c>
      <c r="H75" s="139">
        <f>+E75*F75*G75</f>
        <v>222.73486105799998</v>
      </c>
      <c r="M75" s="245" t="s">
        <v>107</v>
      </c>
    </row>
    <row r="76" spans="2:13" ht="53.25" customHeight="1" x14ac:dyDescent="0.25">
      <c r="B76" s="251" t="s">
        <v>87</v>
      </c>
      <c r="C76" s="252"/>
      <c r="D76" s="253"/>
      <c r="E76" s="163">
        <f>+H68</f>
        <v>74.244953685999988</v>
      </c>
      <c r="F76" s="164">
        <v>0.25</v>
      </c>
      <c r="G76" s="138">
        <v>1</v>
      </c>
      <c r="H76" s="139">
        <f t="shared" ref="H76:H78" si="4">+E76*F76*G76</f>
        <v>18.561238421499997</v>
      </c>
      <c r="M76" s="250"/>
    </row>
    <row r="77" spans="2:13" ht="53.25" customHeight="1" x14ac:dyDescent="0.25">
      <c r="B77" s="251" t="s">
        <v>88</v>
      </c>
      <c r="C77" s="252"/>
      <c r="D77" s="253"/>
      <c r="E77" s="163">
        <f>+H70</f>
        <v>53.893031589999993</v>
      </c>
      <c r="F77" s="164">
        <v>0.25</v>
      </c>
      <c r="G77" s="138">
        <v>1</v>
      </c>
      <c r="H77" s="139">
        <f t="shared" si="4"/>
        <v>13.473257897499998</v>
      </c>
      <c r="M77" s="250"/>
    </row>
    <row r="78" spans="2:13" ht="53.25" customHeight="1" x14ac:dyDescent="0.25">
      <c r="B78" s="251" t="s">
        <v>100</v>
      </c>
      <c r="C78" s="252"/>
      <c r="D78" s="253"/>
      <c r="E78" s="163">
        <f>+H68</f>
        <v>74.244953685999988</v>
      </c>
      <c r="F78" s="164">
        <v>0.25</v>
      </c>
      <c r="G78" s="138">
        <v>1</v>
      </c>
      <c r="H78" s="139">
        <f t="shared" si="4"/>
        <v>18.561238421499997</v>
      </c>
      <c r="M78" s="250"/>
    </row>
    <row r="79" spans="2:13" x14ac:dyDescent="0.25">
      <c r="E79" s="21"/>
      <c r="F79" s="43"/>
      <c r="G79" s="43"/>
      <c r="H79" s="43"/>
      <c r="K79" s="50"/>
      <c r="L79" s="165"/>
      <c r="M79" s="250"/>
    </row>
    <row r="80" spans="2:13" x14ac:dyDescent="0.25">
      <c r="E80" s="291" t="s">
        <v>101</v>
      </c>
      <c r="F80" s="291"/>
      <c r="G80" s="291"/>
      <c r="H80" s="101">
        <f>SUM(H75:H78)</f>
        <v>273.33059579849998</v>
      </c>
      <c r="K80" s="50"/>
      <c r="L80" s="165"/>
      <c r="M80" s="250"/>
    </row>
    <row r="81" spans="2:13" x14ac:dyDescent="0.25">
      <c r="E81" s="21"/>
      <c r="F81" s="43"/>
      <c r="G81" s="43"/>
      <c r="H81" s="43"/>
      <c r="K81" s="50"/>
      <c r="L81" s="165"/>
      <c r="M81" s="250"/>
    </row>
    <row r="82" spans="2:13" x14ac:dyDescent="0.25">
      <c r="E82" s="291" t="s">
        <v>37</v>
      </c>
      <c r="F82" s="291"/>
      <c r="G82" s="291"/>
      <c r="H82" s="102">
        <f>+$K$102-1</f>
        <v>1.2648945446885498</v>
      </c>
      <c r="K82" s="50"/>
      <c r="L82" s="165"/>
      <c r="M82" s="250"/>
    </row>
    <row r="83" spans="2:13" x14ac:dyDescent="0.25">
      <c r="E83" s="21"/>
      <c r="F83" s="43"/>
      <c r="G83" s="43"/>
      <c r="H83" s="43"/>
      <c r="K83" s="50"/>
      <c r="L83" s="165"/>
      <c r="M83" s="250"/>
    </row>
    <row r="84" spans="2:13" x14ac:dyDescent="0.25">
      <c r="E84" s="291" t="s">
        <v>80</v>
      </c>
      <c r="F84" s="291"/>
      <c r="G84" s="291"/>
      <c r="H84" s="101">
        <f>+H80+(H82*H80)</f>
        <v>619.06497532049366</v>
      </c>
      <c r="I84" s="127"/>
      <c r="K84" s="50"/>
      <c r="L84" s="165"/>
      <c r="M84" s="246"/>
    </row>
    <row r="85" spans="2:13" x14ac:dyDescent="0.25">
      <c r="I85" s="135"/>
      <c r="M85" s="19"/>
    </row>
    <row r="86" spans="2:13" ht="15.75" x14ac:dyDescent="0.25">
      <c r="B86" s="25" t="s">
        <v>75</v>
      </c>
      <c r="C86" s="26"/>
      <c r="D86" s="26"/>
      <c r="E86" s="26"/>
      <c r="F86" s="26"/>
      <c r="G86" s="27"/>
      <c r="H86" s="27"/>
      <c r="I86" s="27"/>
      <c r="J86" s="27"/>
      <c r="K86" s="26"/>
      <c r="M86" s="28"/>
    </row>
    <row r="87" spans="2:13" x14ac:dyDescent="0.25">
      <c r="E87" s="41"/>
    </row>
    <row r="88" spans="2:13" x14ac:dyDescent="0.25">
      <c r="B88" s="96"/>
      <c r="C88" s="97"/>
      <c r="D88" s="97"/>
      <c r="E88" s="97"/>
      <c r="F88" s="95" t="s">
        <v>12</v>
      </c>
      <c r="G88" s="30" t="s">
        <v>13</v>
      </c>
      <c r="H88" s="30" t="s">
        <v>14</v>
      </c>
      <c r="I88" s="30" t="s">
        <v>15</v>
      </c>
      <c r="J88" s="30" t="s">
        <v>16</v>
      </c>
      <c r="K88" s="30" t="s">
        <v>17</v>
      </c>
      <c r="M88" s="33" t="s">
        <v>4</v>
      </c>
    </row>
    <row r="89" spans="2:13" x14ac:dyDescent="0.25">
      <c r="H89" s="43"/>
      <c r="I89" s="43"/>
      <c r="J89" s="43"/>
      <c r="M89" s="245" t="s">
        <v>103</v>
      </c>
    </row>
    <row r="90" spans="2:13" x14ac:dyDescent="0.25">
      <c r="B90" s="19" t="s">
        <v>81</v>
      </c>
      <c r="D90" s="19" t="s">
        <v>76</v>
      </c>
      <c r="F90" s="44">
        <f>G90/1.025</f>
        <v>285.12396369824745</v>
      </c>
      <c r="G90" s="44">
        <f>+$H$80*G109</f>
        <v>292.25206279070363</v>
      </c>
      <c r="H90" s="44">
        <f t="shared" ref="H90:K90" si="5">+$H$80*H109</f>
        <v>305.0029384301024</v>
      </c>
      <c r="I90" s="44">
        <f t="shared" si="5"/>
        <v>315.32963622065313</v>
      </c>
      <c r="J90" s="44">
        <f t="shared" si="5"/>
        <v>326.43811845364331</v>
      </c>
      <c r="K90" s="44">
        <f t="shared" si="5"/>
        <v>337.67945533333972</v>
      </c>
      <c r="M90" s="250"/>
    </row>
    <row r="91" spans="2:13" x14ac:dyDescent="0.25">
      <c r="B91" s="19" t="s">
        <v>81</v>
      </c>
      <c r="D91" s="19" t="s">
        <v>77</v>
      </c>
      <c r="F91" s="44">
        <f>G91/1.025</f>
        <v>645.77570994013684</v>
      </c>
      <c r="G91" s="44">
        <f>+$H$84*G109</f>
        <v>661.92010268864021</v>
      </c>
      <c r="H91" s="44">
        <f t="shared" ref="H91:K91" si="6">+$H$84*H109</f>
        <v>690.79949136431651</v>
      </c>
      <c r="I91" s="44">
        <f t="shared" si="6"/>
        <v>714.18837285478219</v>
      </c>
      <c r="J91" s="44">
        <f t="shared" si="6"/>
        <v>739.34791366405136</v>
      </c>
      <c r="K91" s="44">
        <f t="shared" si="6"/>
        <v>764.80835623788198</v>
      </c>
      <c r="M91" s="250"/>
    </row>
    <row r="92" spans="2:13" x14ac:dyDescent="0.25">
      <c r="G92" s="44"/>
      <c r="H92" s="44"/>
      <c r="I92" s="44"/>
      <c r="J92" s="44"/>
      <c r="K92" s="44"/>
      <c r="M92" s="250"/>
    </row>
    <row r="93" spans="2:13" x14ac:dyDescent="0.25">
      <c r="B93" s="98" t="s">
        <v>51</v>
      </c>
      <c r="C93" s="98"/>
      <c r="D93" s="98"/>
      <c r="E93" s="98"/>
      <c r="F93" s="98"/>
      <c r="G93" s="99"/>
      <c r="H93" s="99">
        <f>(H90-G90)/G90</f>
        <v>4.3629719898778993E-2</v>
      </c>
      <c r="I93" s="99">
        <f>(I90-H90)/H90</f>
        <v>3.3857699351041812E-2</v>
      </c>
      <c r="J93" s="99">
        <f>(J90-I90)/I90</f>
        <v>3.5228157956003162E-2</v>
      </c>
      <c r="K93" s="99">
        <f>(K90-J90)/J90</f>
        <v>3.4436348711196114E-2</v>
      </c>
      <c r="M93" s="246"/>
    </row>
    <row r="94" spans="2:13" x14ac:dyDescent="0.25">
      <c r="E94" s="41"/>
      <c r="H94" s="43"/>
      <c r="I94" s="43"/>
      <c r="J94" s="43"/>
    </row>
    <row r="95" spans="2:13" ht="15.75" x14ac:dyDescent="0.25">
      <c r="B95" s="25" t="s">
        <v>36</v>
      </c>
      <c r="C95" s="26"/>
      <c r="D95" s="26"/>
      <c r="E95" s="26"/>
      <c r="F95" s="26"/>
      <c r="G95" s="27"/>
      <c r="H95" s="27"/>
      <c r="I95" s="27"/>
      <c r="J95" s="27"/>
      <c r="K95" s="26"/>
      <c r="M95" s="28"/>
    </row>
    <row r="97" spans="2:13" x14ac:dyDescent="0.25">
      <c r="B97" s="242" t="s">
        <v>18</v>
      </c>
      <c r="C97" s="243"/>
      <c r="D97" s="243"/>
      <c r="E97" s="244"/>
      <c r="F97" s="95" t="s">
        <v>12</v>
      </c>
      <c r="G97" s="95" t="s">
        <v>13</v>
      </c>
      <c r="H97" s="95" t="s">
        <v>14</v>
      </c>
      <c r="I97" s="95" t="s">
        <v>15</v>
      </c>
      <c r="J97" s="95" t="s">
        <v>16</v>
      </c>
      <c r="K97" s="40" t="s">
        <v>17</v>
      </c>
      <c r="M97" s="33" t="s">
        <v>4</v>
      </c>
    </row>
    <row r="98" spans="2:13" ht="12.75" customHeight="1" x14ac:dyDescent="0.25">
      <c r="B98" s="263" t="s">
        <v>104</v>
      </c>
      <c r="C98" s="264"/>
      <c r="D98" s="264"/>
      <c r="E98" s="265"/>
      <c r="F98" s="35"/>
      <c r="G98" s="42">
        <v>18449161.14072692</v>
      </c>
      <c r="H98" s="42">
        <v>19652616.51053571</v>
      </c>
      <c r="I98" s="42">
        <v>20750302.453561164</v>
      </c>
      <c r="J98" s="42">
        <v>21950966.582370307</v>
      </c>
      <c r="K98" s="35">
        <v>23217206.584968176</v>
      </c>
      <c r="M98" s="245" t="s">
        <v>102</v>
      </c>
    </row>
    <row r="99" spans="2:13" x14ac:dyDescent="0.25">
      <c r="B99" s="266" t="s">
        <v>105</v>
      </c>
      <c r="C99" s="267"/>
      <c r="D99" s="267"/>
      <c r="E99" s="268"/>
      <c r="F99" s="35"/>
      <c r="G99" s="42">
        <v>40098372.700329572</v>
      </c>
      <c r="H99" s="42">
        <v>44414981.708611391</v>
      </c>
      <c r="I99" s="42">
        <v>47124811.758132517</v>
      </c>
      <c r="J99" s="42">
        <v>50429626.415997855</v>
      </c>
      <c r="K99" s="35">
        <v>53924251.70079805</v>
      </c>
      <c r="M99" s="250"/>
    </row>
    <row r="100" spans="2:13" x14ac:dyDescent="0.25">
      <c r="B100" s="269" t="s">
        <v>18</v>
      </c>
      <c r="C100" s="270"/>
      <c r="D100" s="270"/>
      <c r="E100" s="271"/>
      <c r="F100" s="53"/>
      <c r="G100" s="53">
        <f t="shared" ref="G100:K100" si="7">+G99/G98</f>
        <v>2.1734523534412387</v>
      </c>
      <c r="H100" s="53">
        <f t="shared" si="7"/>
        <v>2.2600034801880273</v>
      </c>
      <c r="I100" s="53">
        <f t="shared" si="7"/>
        <v>2.2710421625707418</v>
      </c>
      <c r="J100" s="53">
        <f t="shared" si="7"/>
        <v>2.2973761190315822</v>
      </c>
      <c r="K100" s="134">
        <f t="shared" si="7"/>
        <v>2.3225986082111594</v>
      </c>
      <c r="M100" s="250"/>
    </row>
    <row r="101" spans="2:13" x14ac:dyDescent="0.25">
      <c r="F101" s="21"/>
      <c r="K101" s="21"/>
      <c r="M101" s="250"/>
    </row>
    <row r="102" spans="2:13" x14ac:dyDescent="0.25">
      <c r="F102" s="257" t="s">
        <v>19</v>
      </c>
      <c r="G102" s="258"/>
      <c r="H102" s="258"/>
      <c r="I102" s="258"/>
      <c r="J102" s="259"/>
      <c r="K102" s="133">
        <f>AVERAGE(G100:K100)</f>
        <v>2.2648945446885498</v>
      </c>
      <c r="M102" s="246"/>
    </row>
    <row r="103" spans="2:13" x14ac:dyDescent="0.25">
      <c r="G103" s="19"/>
      <c r="H103" s="19"/>
      <c r="I103" s="19"/>
      <c r="J103" s="19"/>
      <c r="K103" s="175"/>
    </row>
    <row r="104" spans="2:13" ht="15.75" x14ac:dyDescent="0.25">
      <c r="B104" s="25" t="s">
        <v>130</v>
      </c>
      <c r="C104" s="26"/>
      <c r="D104" s="26"/>
      <c r="E104" s="26"/>
      <c r="F104" s="26"/>
      <c r="G104" s="27"/>
      <c r="H104" s="27"/>
      <c r="I104" s="27"/>
      <c r="J104" s="27"/>
      <c r="K104" s="26"/>
      <c r="M104" s="28"/>
    </row>
    <row r="106" spans="2:13" x14ac:dyDescent="0.2">
      <c r="B106" s="272" t="s">
        <v>131</v>
      </c>
      <c r="C106" s="273"/>
      <c r="D106" s="273"/>
      <c r="E106" s="274"/>
      <c r="F106" s="95" t="s">
        <v>12</v>
      </c>
      <c r="G106" s="95" t="s">
        <v>13</v>
      </c>
      <c r="H106" s="95" t="s">
        <v>14</v>
      </c>
      <c r="I106" s="95" t="s">
        <v>15</v>
      </c>
      <c r="J106" s="95" t="s">
        <v>16</v>
      </c>
      <c r="K106" s="40" t="s">
        <v>17</v>
      </c>
      <c r="M106" s="240" t="s">
        <v>4</v>
      </c>
    </row>
    <row r="107" spans="2:13" ht="12.75" customHeight="1" x14ac:dyDescent="0.2">
      <c r="B107" s="260" t="s">
        <v>106</v>
      </c>
      <c r="C107" s="261"/>
      <c r="D107" s="261"/>
      <c r="E107" s="262"/>
      <c r="F107" s="18"/>
      <c r="G107" s="18">
        <v>17254695.000010207</v>
      </c>
      <c r="H107" s="18">
        <v>17611834.848126188</v>
      </c>
      <c r="I107" s="18">
        <v>17986550.838063825</v>
      </c>
      <c r="J107" s="18">
        <v>18379810.552560411</v>
      </c>
      <c r="K107" s="176">
        <v>18792890.146016706</v>
      </c>
      <c r="M107" s="281" t="s">
        <v>129</v>
      </c>
    </row>
    <row r="108" spans="2:13" x14ac:dyDescent="0.2">
      <c r="B108" s="275" t="s">
        <v>132</v>
      </c>
      <c r="C108" s="276"/>
      <c r="D108" s="276"/>
      <c r="E108" s="277"/>
      <c r="F108" s="18"/>
      <c r="G108" s="18">
        <v>18449161.14072692</v>
      </c>
      <c r="H108" s="18">
        <v>19652616.51053571</v>
      </c>
      <c r="I108" s="18">
        <v>20750302.453561164</v>
      </c>
      <c r="J108" s="18">
        <v>21950966.582370307</v>
      </c>
      <c r="K108" s="176">
        <v>23217206.584968176</v>
      </c>
      <c r="M108" s="282"/>
    </row>
    <row r="109" spans="2:13" x14ac:dyDescent="0.2">
      <c r="B109" s="278" t="s">
        <v>133</v>
      </c>
      <c r="C109" s="279"/>
      <c r="D109" s="279"/>
      <c r="E109" s="280"/>
      <c r="F109" s="53"/>
      <c r="G109" s="53">
        <f t="shared" ref="G109:K109" si="8">+G108/G107</f>
        <v>1.0692255725595849</v>
      </c>
      <c r="H109" s="53">
        <f t="shared" si="8"/>
        <v>1.1158755847989712</v>
      </c>
      <c r="I109" s="53">
        <f t="shared" si="8"/>
        <v>1.1536565648622628</v>
      </c>
      <c r="J109" s="53">
        <f t="shared" si="8"/>
        <v>1.1942977605562106</v>
      </c>
      <c r="K109" s="134">
        <f t="shared" si="8"/>
        <v>1.2354250147037249</v>
      </c>
      <c r="M109" s="282"/>
    </row>
    <row r="110" spans="2:13" x14ac:dyDescent="0.25">
      <c r="F110" s="21"/>
      <c r="K110" s="21"/>
      <c r="M110" s="282"/>
    </row>
    <row r="111" spans="2:13" x14ac:dyDescent="0.25">
      <c r="F111" s="257" t="s">
        <v>20</v>
      </c>
      <c r="G111" s="258"/>
      <c r="H111" s="258"/>
      <c r="I111" s="258"/>
      <c r="J111" s="259"/>
      <c r="K111" s="133">
        <f>AVERAGE(G109:K109)</f>
        <v>1.1536960994961507</v>
      </c>
      <c r="M111" s="283"/>
    </row>
    <row r="112" spans="2:13" x14ac:dyDescent="0.25">
      <c r="K112" s="100"/>
      <c r="M112" s="241"/>
    </row>
    <row r="113" spans="13:13" x14ac:dyDescent="0.25">
      <c r="M113" s="55"/>
    </row>
    <row r="114" spans="13:13" x14ac:dyDescent="0.25">
      <c r="M114" s="56"/>
    </row>
    <row r="115" spans="13:13" x14ac:dyDescent="0.25">
      <c r="M115" s="56"/>
    </row>
    <row r="116" spans="13:13" x14ac:dyDescent="0.25">
      <c r="M116" s="56"/>
    </row>
  </sheetData>
  <mergeCells count="34">
    <mergeCell ref="B8:I8"/>
    <mergeCell ref="B9:I9"/>
    <mergeCell ref="B30:F30"/>
    <mergeCell ref="M89:M93"/>
    <mergeCell ref="E80:G80"/>
    <mergeCell ref="E82:G82"/>
    <mergeCell ref="E84:G84"/>
    <mergeCell ref="B75:D75"/>
    <mergeCell ref="C18:F18"/>
    <mergeCell ref="B13:F13"/>
    <mergeCell ref="B14:F14"/>
    <mergeCell ref="B24:F24"/>
    <mergeCell ref="B77:D77"/>
    <mergeCell ref="B78:D78"/>
    <mergeCell ref="F111:J111"/>
    <mergeCell ref="M98:M102"/>
    <mergeCell ref="B107:E107"/>
    <mergeCell ref="B98:E98"/>
    <mergeCell ref="B99:E99"/>
    <mergeCell ref="B100:E100"/>
    <mergeCell ref="B106:E106"/>
    <mergeCell ref="B108:E108"/>
    <mergeCell ref="B109:E109"/>
    <mergeCell ref="F102:J102"/>
    <mergeCell ref="M107:M111"/>
    <mergeCell ref="B97:E97"/>
    <mergeCell ref="M25:M26"/>
    <mergeCell ref="B74:D74"/>
    <mergeCell ref="M75:M84"/>
    <mergeCell ref="M58:M70"/>
    <mergeCell ref="B76:D76"/>
    <mergeCell ref="M41:M48"/>
    <mergeCell ref="K31:K36"/>
    <mergeCell ref="M31:M36"/>
  </mergeCells>
  <pageMargins left="0.39370078740157483" right="0.39370078740157483" top="0.39370078740157483" bottom="0.39370078740157483" header="0.19685039370078741" footer="0.19685039370078741"/>
  <pageSetup paperSize="9" scale="48" fitToHeight="0" orientation="portrait" r:id="rId1"/>
  <headerFooter>
    <oddFooter>&amp;C&amp;F&amp;R&amp;A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E3"/>
  <sheetViews>
    <sheetView showGridLines="0" zoomScaleNormal="100" workbookViewId="0"/>
  </sheetViews>
  <sheetFormatPr defaultColWidth="0" defaultRowHeight="15" zeroHeight="1" x14ac:dyDescent="0.25"/>
  <cols>
    <col min="1" max="1" width="2.42578125" customWidth="1"/>
    <col min="2" max="5" width="9.140625" customWidth="1"/>
    <col min="6" max="16384" width="9.140625" hidden="1"/>
  </cols>
  <sheetData>
    <row r="1" spans="2:2" x14ac:dyDescent="0.25"/>
    <row r="2" spans="2:2" x14ac:dyDescent="0.25">
      <c r="B2" s="1" t="s">
        <v>35</v>
      </c>
    </row>
    <row r="3" spans="2:2" x14ac:dyDescent="0.25"/>
  </sheetData>
  <pageMargins left="0.70866141732283472" right="0.70866141732283472" top="0.74803149606299213" bottom="0.74803149606299213" header="0.31496062992125984" footer="0.31496062992125984"/>
  <pageSetup paperSize="9" orientation="portrait" r:id="rId1"/>
  <headerFooter>
    <oddFooter>&amp;C&amp;F&amp;R&amp;A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I43"/>
  <sheetViews>
    <sheetView showGridLines="0" tabSelected="1" zoomScaleNormal="100" workbookViewId="0"/>
  </sheetViews>
  <sheetFormatPr defaultColWidth="9.140625" defaultRowHeight="15" x14ac:dyDescent="0.25"/>
  <cols>
    <col min="1" max="1" width="2.42578125" customWidth="1"/>
    <col min="2" max="2" width="42.85546875" customWidth="1"/>
    <col min="3" max="8" width="14.28515625" customWidth="1"/>
    <col min="9" max="9" width="3" style="2" customWidth="1"/>
  </cols>
  <sheetData>
    <row r="2" spans="2:8" ht="21" x14ac:dyDescent="0.35">
      <c r="B2" s="85" t="s">
        <v>39</v>
      </c>
      <c r="C2" s="86"/>
      <c r="D2" s="86"/>
      <c r="E2" s="86"/>
      <c r="F2" s="86"/>
      <c r="G2" s="86"/>
      <c r="H2" s="86"/>
    </row>
    <row r="3" spans="2:8" x14ac:dyDescent="0.25">
      <c r="B3" s="11" t="s">
        <v>0</v>
      </c>
      <c r="C3" s="120" t="s">
        <v>81</v>
      </c>
      <c r="D3" s="121"/>
      <c r="E3" s="121"/>
      <c r="F3" s="121"/>
      <c r="G3" s="121"/>
      <c r="H3" s="121"/>
    </row>
    <row r="4" spans="2:8" x14ac:dyDescent="0.25">
      <c r="B4" s="11" t="s">
        <v>111</v>
      </c>
      <c r="C4" s="122" t="s">
        <v>69</v>
      </c>
      <c r="D4" s="121"/>
      <c r="E4" s="121"/>
      <c r="F4" s="121"/>
      <c r="G4" s="121"/>
      <c r="H4" s="121"/>
    </row>
    <row r="5" spans="2:8" x14ac:dyDescent="0.25">
      <c r="B5" s="112" t="s">
        <v>63</v>
      </c>
      <c r="C5" s="299" t="s">
        <v>112</v>
      </c>
      <c r="D5" s="299"/>
      <c r="E5" s="299"/>
      <c r="F5" s="299"/>
      <c r="G5" s="299"/>
      <c r="H5" s="299"/>
    </row>
    <row r="6" spans="2:8" x14ac:dyDescent="0.25">
      <c r="B6" s="87" t="s">
        <v>64</v>
      </c>
      <c r="C6" s="299" t="s">
        <v>113</v>
      </c>
      <c r="D6" s="299"/>
      <c r="E6" s="299"/>
      <c r="F6" s="299"/>
      <c r="G6" s="299"/>
      <c r="H6" s="299"/>
    </row>
    <row r="7" spans="2:8" x14ac:dyDescent="0.25">
      <c r="B7" s="87"/>
      <c r="C7" s="111"/>
      <c r="D7" s="113" t="s">
        <v>13</v>
      </c>
      <c r="E7" s="113" t="s">
        <v>14</v>
      </c>
      <c r="F7" s="113" t="s">
        <v>15</v>
      </c>
      <c r="G7" s="113" t="s">
        <v>16</v>
      </c>
      <c r="H7" s="113" t="s">
        <v>17</v>
      </c>
    </row>
    <row r="8" spans="2:8" x14ac:dyDescent="0.25">
      <c r="B8" s="87"/>
      <c r="C8" s="118"/>
      <c r="D8" s="114">
        <f>+'Input Sheet'!G91</f>
        <v>661.92010268864021</v>
      </c>
      <c r="E8" s="114">
        <f>+'Input Sheet'!H91</f>
        <v>690.79949136431651</v>
      </c>
      <c r="F8" s="114">
        <f>+'Input Sheet'!I91</f>
        <v>714.18837285478219</v>
      </c>
      <c r="G8" s="114">
        <f>+'Input Sheet'!J91</f>
        <v>739.34791366405136</v>
      </c>
      <c r="H8" s="114">
        <f>+'Input Sheet'!K91</f>
        <v>764.80835623788198</v>
      </c>
    </row>
    <row r="10" spans="2:8" x14ac:dyDescent="0.25">
      <c r="B10" s="83" t="s">
        <v>45</v>
      </c>
      <c r="C10" s="80"/>
      <c r="D10" s="80"/>
      <c r="E10" s="80"/>
      <c r="F10" s="80"/>
      <c r="G10" s="80"/>
      <c r="H10" s="80"/>
    </row>
    <row r="11" spans="2:8" ht="15" customHeight="1" x14ac:dyDescent="0.25">
      <c r="B11" s="300" t="s">
        <v>114</v>
      </c>
      <c r="C11" s="300"/>
      <c r="D11" s="300"/>
      <c r="E11" s="300"/>
      <c r="F11" s="300"/>
      <c r="G11" s="300"/>
      <c r="H11" s="300"/>
    </row>
    <row r="13" spans="2:8" x14ac:dyDescent="0.25">
      <c r="B13" s="83" t="s">
        <v>115</v>
      </c>
      <c r="C13" s="80"/>
      <c r="D13" s="80"/>
      <c r="E13" s="80"/>
      <c r="F13" s="80"/>
      <c r="G13" s="80"/>
      <c r="H13" s="80"/>
    </row>
    <row r="14" spans="2:8" ht="15" customHeight="1" x14ac:dyDescent="0.25">
      <c r="B14" s="300" t="s">
        <v>54</v>
      </c>
      <c r="C14" s="300"/>
      <c r="D14" s="300"/>
      <c r="E14" s="300"/>
      <c r="F14" s="300"/>
      <c r="G14" s="300"/>
      <c r="H14" s="300"/>
    </row>
    <row r="15" spans="2:8" ht="47.25" customHeight="1" x14ac:dyDescent="0.25">
      <c r="B15" s="301" t="s">
        <v>55</v>
      </c>
      <c r="C15" s="301"/>
      <c r="D15" s="301"/>
      <c r="E15" s="301"/>
      <c r="F15" s="301"/>
      <c r="G15" s="301"/>
      <c r="H15" s="301"/>
    </row>
    <row r="16" spans="2:8" ht="62.25" customHeight="1" x14ac:dyDescent="0.25">
      <c r="B16" s="301" t="s">
        <v>116</v>
      </c>
      <c r="C16" s="301"/>
      <c r="D16" s="301"/>
      <c r="E16" s="301"/>
      <c r="F16" s="301"/>
      <c r="G16" s="301"/>
      <c r="H16" s="301"/>
    </row>
    <row r="17" spans="2:8" ht="47.25" customHeight="1" x14ac:dyDescent="0.25">
      <c r="B17" s="301" t="s">
        <v>117</v>
      </c>
      <c r="C17" s="301"/>
      <c r="D17" s="301"/>
      <c r="E17" s="301"/>
      <c r="F17" s="301"/>
      <c r="G17" s="301"/>
      <c r="H17" s="301"/>
    </row>
    <row r="19" spans="2:8" x14ac:dyDescent="0.25">
      <c r="B19" s="83" t="s">
        <v>56</v>
      </c>
      <c r="C19" s="80"/>
      <c r="D19" s="80"/>
      <c r="E19" s="80"/>
      <c r="F19" s="80"/>
      <c r="G19" s="80"/>
      <c r="H19" s="80"/>
    </row>
    <row r="20" spans="2:8" ht="62.25" customHeight="1" x14ac:dyDescent="0.25">
      <c r="B20" s="300" t="s">
        <v>125</v>
      </c>
      <c r="C20" s="300"/>
      <c r="D20" s="300"/>
      <c r="E20" s="300"/>
      <c r="F20" s="300"/>
      <c r="G20" s="300"/>
      <c r="H20" s="300"/>
    </row>
    <row r="22" spans="2:8" x14ac:dyDescent="0.25">
      <c r="B22" s="14" t="s">
        <v>59</v>
      </c>
      <c r="C22" s="302" t="s">
        <v>4</v>
      </c>
      <c r="D22" s="303"/>
      <c r="E22" s="13" t="s">
        <v>9</v>
      </c>
      <c r="F22" s="13" t="s">
        <v>10</v>
      </c>
      <c r="G22" s="13" t="s">
        <v>11</v>
      </c>
      <c r="H22" s="109" t="s">
        <v>1</v>
      </c>
    </row>
    <row r="23" spans="2:8" x14ac:dyDescent="0.25">
      <c r="B23" s="15" t="s">
        <v>57</v>
      </c>
      <c r="C23" s="304" t="s">
        <v>60</v>
      </c>
      <c r="D23" s="304"/>
      <c r="E23" s="154">
        <f>+'Input Sheet'!H14</f>
        <v>20658.54</v>
      </c>
      <c r="F23" s="154">
        <f>+'Input Sheet'!I14</f>
        <v>11315</v>
      </c>
      <c r="G23" s="154">
        <f>+'Input Sheet'!J14</f>
        <v>40004</v>
      </c>
      <c r="H23" s="16">
        <f>SUM(D23:G23)</f>
        <v>71977.540000000008</v>
      </c>
    </row>
    <row r="24" spans="2:8" x14ac:dyDescent="0.25">
      <c r="B24" s="15" t="s">
        <v>21</v>
      </c>
      <c r="C24" s="304" t="s">
        <v>123</v>
      </c>
      <c r="D24" s="304"/>
      <c r="E24" s="154">
        <f>'Input Sheet'!H36</f>
        <v>159965.11385026856</v>
      </c>
      <c r="F24" s="154">
        <f>'Input Sheet'!I36</f>
        <v>129306.39724313653</v>
      </c>
      <c r="G24" s="154">
        <f>'Input Sheet'!J36</f>
        <v>216751.16246821047</v>
      </c>
      <c r="H24" s="16">
        <f>SUM(D24:G24)</f>
        <v>506022.67356161552</v>
      </c>
    </row>
    <row r="25" spans="2:8" x14ac:dyDescent="0.25">
      <c r="B25" t="s">
        <v>3</v>
      </c>
      <c r="C25" s="304" t="s">
        <v>124</v>
      </c>
      <c r="D25" s="304"/>
      <c r="E25" s="234">
        <f>+'Input Sheet'!H25</f>
        <v>633</v>
      </c>
      <c r="F25" s="234">
        <f>+'Input Sheet'!I25</f>
        <v>492</v>
      </c>
      <c r="G25" s="234">
        <f>+'Input Sheet'!J25</f>
        <v>793</v>
      </c>
      <c r="H25" s="79">
        <f>SUM(D25:G25)</f>
        <v>1918</v>
      </c>
    </row>
    <row r="27" spans="2:8" x14ac:dyDescent="0.25">
      <c r="B27" s="83" t="s">
        <v>58</v>
      </c>
      <c r="C27" s="80"/>
      <c r="D27" s="80"/>
      <c r="E27" s="80"/>
      <c r="F27" s="80"/>
      <c r="G27" s="80"/>
      <c r="H27" s="80"/>
    </row>
    <row r="28" spans="2:8" ht="92.25" customHeight="1" x14ac:dyDescent="0.25">
      <c r="B28" s="300" t="s">
        <v>126</v>
      </c>
      <c r="C28" s="300"/>
      <c r="D28" s="300"/>
      <c r="E28" s="300"/>
      <c r="F28" s="300"/>
      <c r="G28" s="300"/>
      <c r="H28" s="300"/>
    </row>
    <row r="30" spans="2:8" x14ac:dyDescent="0.25">
      <c r="B30" s="12" t="s">
        <v>59</v>
      </c>
      <c r="C30" s="13" t="s">
        <v>13</v>
      </c>
      <c r="D30" s="13" t="s">
        <v>14</v>
      </c>
      <c r="E30" s="13" t="s">
        <v>15</v>
      </c>
      <c r="F30" s="13" t="s">
        <v>16</v>
      </c>
      <c r="G30" s="13" t="s">
        <v>17</v>
      </c>
      <c r="H30" s="109" t="s">
        <v>1</v>
      </c>
    </row>
    <row r="31" spans="2:8" x14ac:dyDescent="0.25">
      <c r="B31" s="15" t="s">
        <v>57</v>
      </c>
      <c r="C31" s="9">
        <f>'Fee Breakdown'!Y11</f>
        <v>542266.74968704337</v>
      </c>
      <c r="D31" s="9">
        <f>'Fee Breakdown'!Z11</f>
        <v>574836.03890420636</v>
      </c>
      <c r="E31" s="9">
        <f>'Fee Breakdown'!AA11</f>
        <v>602805.7422953546</v>
      </c>
      <c r="F31" s="9">
        <f>'Fee Breakdown'!AB11</f>
        <v>632962.56185729278</v>
      </c>
      <c r="G31" s="9">
        <f>'Fee Breakdown'!AC11</f>
        <v>664852.26064072445</v>
      </c>
      <c r="H31" s="16">
        <f>SUM(C31:G31)</f>
        <v>3017723.3533846219</v>
      </c>
    </row>
    <row r="32" spans="2:8" x14ac:dyDescent="0.25">
      <c r="B32" s="15"/>
      <c r="C32" s="9"/>
      <c r="D32" s="9"/>
      <c r="E32" s="9"/>
      <c r="F32" s="9"/>
      <c r="G32" s="9"/>
      <c r="H32" s="16"/>
    </row>
    <row r="33" spans="2:8" x14ac:dyDescent="0.25">
      <c r="B33" s="15" t="s">
        <v>21</v>
      </c>
      <c r="C33" s="9">
        <f>'Fee Breakdown'!M19</f>
        <v>239422.51570110588</v>
      </c>
      <c r="D33" s="9">
        <f>'Fee Breakdown'!N19</f>
        <v>253802.56235428975</v>
      </c>
      <c r="E33" s="9">
        <f>'Fee Breakdown'!O19</f>
        <v>266151.79223642295</v>
      </c>
      <c r="F33" s="9">
        <f>'Fee Breakdown'!P19</f>
        <v>279466.68128176924</v>
      </c>
      <c r="G33" s="9">
        <f>'Fee Breakdown'!Q19</f>
        <v>293546.67403826065</v>
      </c>
      <c r="H33" s="16">
        <f>SUM(C33:G33)</f>
        <v>1332390.2256118485</v>
      </c>
    </row>
    <row r="34" spans="2:8" x14ac:dyDescent="0.25">
      <c r="B34" s="15" t="s">
        <v>23</v>
      </c>
      <c r="C34" s="9">
        <f>'Fee Breakdown'!S19</f>
        <v>280950.9145162846</v>
      </c>
      <c r="D34" s="9">
        <f>'Fee Breakdown'!T19</f>
        <v>319792.11184704391</v>
      </c>
      <c r="E34" s="9">
        <f>'Fee Breakdown'!U19</f>
        <v>338290.14957626176</v>
      </c>
      <c r="F34" s="9">
        <f>'Fee Breakdown'!V19</f>
        <v>362573.39835997793</v>
      </c>
      <c r="G34" s="9">
        <f>'Fee Breakdown'!W19</f>
        <v>388244.42252801842</v>
      </c>
      <c r="H34" s="16">
        <f>SUM(C34:G34)</f>
        <v>1689850.9968275868</v>
      </c>
    </row>
    <row r="35" spans="2:8" ht="15.75" thickBot="1" x14ac:dyDescent="0.3">
      <c r="B35" s="81" t="s">
        <v>49</v>
      </c>
      <c r="C35" s="82">
        <f>SUM(C33:C34)</f>
        <v>520373.43021739047</v>
      </c>
      <c r="D35" s="82">
        <f t="shared" ref="D35:H35" si="0">SUM(D33:D34)</f>
        <v>573594.67420133366</v>
      </c>
      <c r="E35" s="82">
        <f t="shared" si="0"/>
        <v>604441.94181268476</v>
      </c>
      <c r="F35" s="82">
        <f t="shared" si="0"/>
        <v>642040.07964174717</v>
      </c>
      <c r="G35" s="82">
        <f t="shared" si="0"/>
        <v>681791.09656627907</v>
      </c>
      <c r="H35" s="82">
        <f t="shared" si="0"/>
        <v>3022241.2224394353</v>
      </c>
    </row>
    <row r="36" spans="2:8" x14ac:dyDescent="0.25">
      <c r="B36" s="15"/>
      <c r="C36" s="9"/>
      <c r="D36" s="9"/>
      <c r="E36" s="9"/>
      <c r="F36" s="9"/>
      <c r="G36" s="9"/>
      <c r="H36" s="16"/>
    </row>
    <row r="37" spans="2:8" x14ac:dyDescent="0.25">
      <c r="B37" t="s">
        <v>3</v>
      </c>
      <c r="C37" s="107">
        <f>'Fee Breakdown'!G19</f>
        <v>819.23293685207739</v>
      </c>
      <c r="D37" s="107">
        <f>'Fee Breakdown'!H19</f>
        <v>832.13153178343475</v>
      </c>
      <c r="E37" s="107">
        <f>'Fee Breakdown'!I19</f>
        <v>844.04306371692314</v>
      </c>
      <c r="F37" s="107">
        <f>'Fee Breakdown'!J19</f>
        <v>856.10921483563084</v>
      </c>
      <c r="G37" s="107">
        <f>'Fee Breakdown'!K19</f>
        <v>869.30569628077171</v>
      </c>
      <c r="H37" s="108">
        <f>SUM(C37:G37)</f>
        <v>4220.8224434688373</v>
      </c>
    </row>
    <row r="38" spans="2:8" x14ac:dyDescent="0.25">
      <c r="C38" s="3"/>
      <c r="D38" s="4"/>
      <c r="E38" s="3"/>
      <c r="F38" s="3"/>
      <c r="G38" s="3"/>
    </row>
    <row r="39" spans="2:8" x14ac:dyDescent="0.25">
      <c r="B39" s="83" t="s">
        <v>46</v>
      </c>
      <c r="C39" s="80"/>
      <c r="D39" s="80"/>
      <c r="E39" s="80"/>
      <c r="F39" s="80"/>
      <c r="G39" s="80"/>
      <c r="H39" s="80"/>
    </row>
    <row r="40" spans="2:8" ht="61.5" customHeight="1" x14ac:dyDescent="0.25">
      <c r="B40" s="300" t="s">
        <v>127</v>
      </c>
      <c r="C40" s="300"/>
      <c r="D40" s="300"/>
      <c r="E40" s="300"/>
      <c r="F40" s="300"/>
      <c r="G40" s="300"/>
      <c r="H40" s="300"/>
    </row>
    <row r="42" spans="2:8" x14ac:dyDescent="0.25">
      <c r="B42" s="12" t="s">
        <v>59</v>
      </c>
      <c r="C42" s="13" t="s">
        <v>13</v>
      </c>
      <c r="D42" s="13" t="s">
        <v>14</v>
      </c>
      <c r="E42" s="13" t="s">
        <v>15</v>
      </c>
      <c r="F42" s="13" t="s">
        <v>16</v>
      </c>
      <c r="G42" s="13" t="s">
        <v>17</v>
      </c>
      <c r="H42" s="109" t="s">
        <v>48</v>
      </c>
    </row>
    <row r="43" spans="2:8" x14ac:dyDescent="0.25">
      <c r="B43" t="s">
        <v>47</v>
      </c>
      <c r="C43" s="8">
        <f>+'Input Sheet'!G100</f>
        <v>2.1734523534412387</v>
      </c>
      <c r="D43" s="8">
        <f>+'Input Sheet'!H100</f>
        <v>2.2600034801880273</v>
      </c>
      <c r="E43" s="8">
        <f>+'Input Sheet'!I100</f>
        <v>2.2710421625707418</v>
      </c>
      <c r="F43" s="8">
        <f>+'Input Sheet'!J100</f>
        <v>2.2973761190315822</v>
      </c>
      <c r="G43" s="8">
        <f>+'Input Sheet'!K100</f>
        <v>2.3225986082111594</v>
      </c>
      <c r="H43" s="78">
        <f>AVERAGE(C43:G43)</f>
        <v>2.2648945446885498</v>
      </c>
    </row>
  </sheetData>
  <mergeCells count="14">
    <mergeCell ref="C5:H5"/>
    <mergeCell ref="C6:H6"/>
    <mergeCell ref="B40:H40"/>
    <mergeCell ref="B14:H14"/>
    <mergeCell ref="B11:H11"/>
    <mergeCell ref="B15:H15"/>
    <mergeCell ref="B16:H16"/>
    <mergeCell ref="B20:H20"/>
    <mergeCell ref="B17:H17"/>
    <mergeCell ref="B28:H28"/>
    <mergeCell ref="C22:D22"/>
    <mergeCell ref="C23:D23"/>
    <mergeCell ref="C24:D24"/>
    <mergeCell ref="C25:D25"/>
  </mergeCells>
  <pageMargins left="0.39370078740157483" right="0.39370078740157483" top="0.39370078740157483" bottom="0.39370078740157483" header="0.19685039370078741" footer="0.19685039370078741"/>
  <pageSetup paperSize="9" scale="71" orientation="portrait" r:id="rId1"/>
  <headerFooter>
    <oddFooter>&amp;C&amp;F&amp;R&amp;A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M13"/>
  <sheetViews>
    <sheetView showGridLines="0" zoomScaleNormal="100" workbookViewId="0"/>
  </sheetViews>
  <sheetFormatPr defaultColWidth="9.140625" defaultRowHeight="15" x14ac:dyDescent="0.25"/>
  <cols>
    <col min="1" max="1" width="2.42578125" customWidth="1"/>
    <col min="2" max="2" width="2.42578125" style="5" customWidth="1"/>
    <col min="3" max="3" width="10.140625" style="5" customWidth="1"/>
    <col min="4" max="9" width="13.140625" style="5" customWidth="1"/>
    <col min="10" max="11" width="9.140625" style="5" customWidth="1"/>
    <col min="12" max="12" width="2.85546875" style="5" customWidth="1"/>
    <col min="13" max="14" width="9.140625" customWidth="1"/>
  </cols>
  <sheetData>
    <row r="2" spans="2:13" ht="21" x14ac:dyDescent="0.35">
      <c r="B2" s="85" t="s">
        <v>38</v>
      </c>
      <c r="C2" s="85"/>
      <c r="D2" s="84"/>
      <c r="E2" s="84"/>
      <c r="F2" s="84"/>
      <c r="G2" s="84"/>
      <c r="H2" s="84"/>
      <c r="I2" s="84"/>
      <c r="J2" s="84"/>
      <c r="K2" s="84"/>
    </row>
    <row r="3" spans="2:13" x14ac:dyDescent="0.25">
      <c r="B3" s="14" t="s">
        <v>0</v>
      </c>
      <c r="C3" s="12"/>
      <c r="D3" s="305" t="str">
        <f>'AER Summary'!C3</f>
        <v>Meter Test</v>
      </c>
      <c r="E3" s="306"/>
      <c r="F3" s="306"/>
      <c r="G3" s="306"/>
      <c r="H3" s="306"/>
      <c r="I3" s="306"/>
      <c r="J3" s="306"/>
      <c r="K3" s="306"/>
      <c r="M3" s="6"/>
    </row>
    <row r="4" spans="2:13" x14ac:dyDescent="0.25">
      <c r="M4" s="6"/>
    </row>
    <row r="5" spans="2:13" x14ac:dyDescent="0.25">
      <c r="B5" s="83" t="s">
        <v>61</v>
      </c>
      <c r="C5" s="83"/>
      <c r="D5" s="83"/>
      <c r="E5" s="83"/>
      <c r="F5" s="83"/>
      <c r="G5" s="83"/>
      <c r="H5" s="83"/>
      <c r="I5" s="83"/>
      <c r="J5" s="83"/>
      <c r="K5" s="83"/>
      <c r="M5" s="7"/>
    </row>
    <row r="6" spans="2:13" ht="32.25" customHeight="1" x14ac:dyDescent="0.25">
      <c r="B6" s="300" t="s">
        <v>89</v>
      </c>
      <c r="C6" s="300"/>
      <c r="D6" s="300"/>
      <c r="E6" s="300"/>
      <c r="F6" s="300"/>
      <c r="G6" s="300"/>
      <c r="H6" s="300"/>
      <c r="I6" s="300"/>
      <c r="J6" s="300"/>
      <c r="K6" s="300"/>
      <c r="M6" s="7"/>
    </row>
    <row r="8" spans="2:13" x14ac:dyDescent="0.25">
      <c r="B8" s="83" t="s">
        <v>6</v>
      </c>
      <c r="C8" s="83"/>
      <c r="D8" s="83"/>
      <c r="E8" s="83"/>
      <c r="F8" s="83"/>
      <c r="G8" s="83"/>
      <c r="H8" s="83"/>
      <c r="I8" s="83"/>
      <c r="J8" s="83"/>
      <c r="K8" s="83"/>
    </row>
    <row r="9" spans="2:13" x14ac:dyDescent="0.25">
      <c r="B9" s="300" t="s">
        <v>108</v>
      </c>
      <c r="C9" s="300"/>
      <c r="D9" s="300"/>
      <c r="E9" s="300"/>
      <c r="F9" s="300"/>
      <c r="G9" s="300"/>
      <c r="H9" s="300"/>
      <c r="I9" s="300"/>
      <c r="J9" s="300"/>
      <c r="K9" s="300"/>
    </row>
    <row r="11" spans="2:13" x14ac:dyDescent="0.25">
      <c r="B11" s="83" t="s">
        <v>62</v>
      </c>
      <c r="C11" s="83"/>
      <c r="D11" s="83"/>
      <c r="E11" s="83"/>
      <c r="F11" s="83"/>
      <c r="G11" s="83"/>
      <c r="H11" s="83"/>
      <c r="I11" s="83"/>
      <c r="J11" s="83"/>
      <c r="K11" s="83"/>
    </row>
    <row r="12" spans="2:13" ht="168" customHeight="1" x14ac:dyDescent="0.25">
      <c r="B12" s="300" t="s">
        <v>128</v>
      </c>
      <c r="C12" s="300"/>
      <c r="D12" s="300"/>
      <c r="E12" s="300"/>
      <c r="F12" s="300"/>
      <c r="G12" s="300"/>
      <c r="H12" s="300"/>
      <c r="I12" s="300"/>
      <c r="J12" s="300"/>
      <c r="K12" s="300"/>
    </row>
    <row r="13" spans="2:13" x14ac:dyDescent="0.25">
      <c r="B13" s="10"/>
    </row>
  </sheetData>
  <mergeCells count="4">
    <mergeCell ref="B12:K12"/>
    <mergeCell ref="D3:K3"/>
    <mergeCell ref="B9:K9"/>
    <mergeCell ref="B6:K6"/>
  </mergeCells>
  <pageMargins left="0.39370078740157483" right="0.39370078740157483" top="0.39370078740157483" bottom="0.39370078740157483" header="0.19685039370078741" footer="0.19685039370078741"/>
  <pageSetup paperSize="9" scale="85" orientation="portrait" r:id="rId1"/>
  <headerFooter>
    <oddFooter>&amp;C&amp;F&amp;R&amp;A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AD26"/>
  <sheetViews>
    <sheetView showGridLines="0" zoomScaleNormal="100" workbookViewId="0"/>
  </sheetViews>
  <sheetFormatPr defaultColWidth="9.140625" defaultRowHeight="12.75" x14ac:dyDescent="0.25"/>
  <cols>
    <col min="1" max="1" width="2.5703125" style="19" customWidth="1"/>
    <col min="2" max="2" width="57.28515625" style="19" bestFit="1" customWidth="1"/>
    <col min="3" max="5" width="10" style="19" customWidth="1"/>
    <col min="6" max="6" width="2.85546875" style="19" customWidth="1"/>
    <col min="7" max="8" width="10" style="19" customWidth="1"/>
    <col min="9" max="11" width="10" style="43" customWidth="1"/>
    <col min="12" max="12" width="2.85546875" style="43" customWidth="1"/>
    <col min="13" max="17" width="10" style="43" customWidth="1"/>
    <col min="18" max="18" width="3.7109375" style="60" customWidth="1"/>
    <col min="19" max="23" width="10" style="61" customWidth="1"/>
    <col min="24" max="24" width="3.7109375" style="19" customWidth="1"/>
    <col min="25" max="29" width="10" style="19" customWidth="1"/>
    <col min="30" max="30" width="2.85546875" style="19" customWidth="1"/>
    <col min="31" max="60" width="9.140625" style="19" customWidth="1"/>
    <col min="61" max="16384" width="9.140625" style="19"/>
  </cols>
  <sheetData>
    <row r="2" spans="2:30" ht="21" x14ac:dyDescent="0.25">
      <c r="B2" s="92" t="s">
        <v>40</v>
      </c>
      <c r="C2" s="93"/>
      <c r="D2" s="93"/>
      <c r="E2" s="93"/>
      <c r="F2" s="93"/>
      <c r="G2" s="93"/>
      <c r="H2" s="93"/>
      <c r="I2" s="94"/>
      <c r="J2" s="94"/>
      <c r="K2" s="94"/>
      <c r="L2" s="94"/>
      <c r="M2" s="94"/>
      <c r="N2" s="94"/>
      <c r="O2" s="94"/>
      <c r="P2" s="94"/>
      <c r="Q2" s="94"/>
      <c r="R2" s="94"/>
      <c r="S2" s="94"/>
      <c r="T2" s="94"/>
      <c r="U2" s="94"/>
      <c r="V2" s="94"/>
      <c r="W2" s="94"/>
      <c r="X2" s="94"/>
      <c r="Y2" s="94"/>
      <c r="Z2" s="94"/>
      <c r="AA2" s="94"/>
      <c r="AB2" s="94"/>
      <c r="AC2" s="94"/>
    </row>
    <row r="3" spans="2:30" ht="15" x14ac:dyDescent="0.25">
      <c r="B3" s="58" t="s">
        <v>0</v>
      </c>
      <c r="C3" s="59" t="str">
        <f>+'AER Summary'!C3</f>
        <v>Meter Test</v>
      </c>
      <c r="D3" s="59"/>
      <c r="E3" s="59"/>
      <c r="F3" s="59"/>
      <c r="G3" s="59"/>
      <c r="H3" s="59"/>
      <c r="I3" s="59"/>
      <c r="J3" s="59"/>
      <c r="K3" s="59"/>
      <c r="L3" s="59"/>
      <c r="M3" s="59"/>
      <c r="N3" s="59"/>
      <c r="O3" s="59"/>
      <c r="P3" s="59"/>
      <c r="Q3" s="59"/>
      <c r="R3" s="59"/>
      <c r="S3" s="59"/>
      <c r="T3" s="59"/>
      <c r="U3" s="59"/>
      <c r="V3" s="59"/>
      <c r="W3" s="59"/>
      <c r="X3" s="59"/>
      <c r="Y3" s="59"/>
      <c r="Z3" s="59"/>
      <c r="AA3" s="59"/>
      <c r="AB3" s="59"/>
      <c r="AC3" s="59"/>
    </row>
    <row r="5" spans="2:30" ht="15" x14ac:dyDescent="0.25">
      <c r="B5" s="83" t="str">
        <f>"Proposed "&amp;'AER Summary'!C3&amp;" Fees &amp; Revenue"</f>
        <v>Proposed Meter Test Fees &amp; Revenue</v>
      </c>
      <c r="C5" s="83"/>
      <c r="D5" s="83"/>
      <c r="E5" s="83"/>
      <c r="F5" s="83"/>
      <c r="G5" s="83"/>
      <c r="H5" s="83"/>
      <c r="I5" s="83"/>
      <c r="J5" s="83"/>
      <c r="K5" s="83"/>
      <c r="L5" s="83"/>
      <c r="M5" s="83"/>
      <c r="N5" s="83"/>
      <c r="O5" s="83"/>
      <c r="P5" s="83"/>
      <c r="Q5" s="83"/>
      <c r="R5" s="83"/>
      <c r="S5" s="83"/>
      <c r="T5" s="83"/>
      <c r="U5" s="83"/>
      <c r="V5" s="83"/>
      <c r="W5" s="83"/>
      <c r="X5" s="83"/>
      <c r="Y5" s="83"/>
      <c r="Z5" s="83"/>
      <c r="AA5" s="83"/>
      <c r="AB5" s="83"/>
      <c r="AC5" s="83"/>
    </row>
    <row r="6" spans="2:30" x14ac:dyDescent="0.25">
      <c r="L6" s="77"/>
      <c r="S6" s="54"/>
      <c r="T6" s="54"/>
      <c r="U6" s="54"/>
      <c r="V6" s="54"/>
      <c r="W6" s="54"/>
    </row>
    <row r="7" spans="2:30" x14ac:dyDescent="0.25">
      <c r="C7" s="313" t="s">
        <v>5</v>
      </c>
      <c r="D7" s="314"/>
      <c r="E7" s="315"/>
      <c r="G7" s="313" t="s">
        <v>52</v>
      </c>
      <c r="H7" s="314"/>
      <c r="I7" s="314"/>
      <c r="J7" s="314"/>
      <c r="K7" s="315"/>
      <c r="L7" s="62"/>
      <c r="M7" s="60"/>
      <c r="N7" s="60"/>
      <c r="O7" s="60"/>
      <c r="P7" s="60"/>
      <c r="Q7" s="60"/>
      <c r="X7" s="91"/>
      <c r="Y7" s="313" t="s">
        <v>66</v>
      </c>
      <c r="Z7" s="314"/>
      <c r="AA7" s="314"/>
      <c r="AB7" s="314"/>
      <c r="AC7" s="315"/>
      <c r="AD7" s="91"/>
    </row>
    <row r="8" spans="2:30" ht="38.25" x14ac:dyDescent="0.25">
      <c r="B8" s="63" t="s">
        <v>7</v>
      </c>
      <c r="C8" s="128"/>
      <c r="D8" s="128" t="s">
        <v>50</v>
      </c>
      <c r="E8" s="129" t="s">
        <v>41</v>
      </c>
      <c r="G8" s="65" t="s">
        <v>13</v>
      </c>
      <c r="H8" s="66" t="s">
        <v>14</v>
      </c>
      <c r="I8" s="66" t="s">
        <v>15</v>
      </c>
      <c r="J8" s="66" t="s">
        <v>16</v>
      </c>
      <c r="K8" s="67" t="s">
        <v>17</v>
      </c>
      <c r="L8" s="64"/>
      <c r="M8" s="54"/>
      <c r="N8" s="54"/>
      <c r="O8" s="54"/>
      <c r="P8" s="54"/>
      <c r="Q8" s="54"/>
      <c r="R8" s="54"/>
      <c r="X8" s="117"/>
      <c r="Y8" s="65" t="s">
        <v>13</v>
      </c>
      <c r="Z8" s="66" t="s">
        <v>14</v>
      </c>
      <c r="AA8" s="66" t="s">
        <v>15</v>
      </c>
      <c r="AB8" s="66" t="s">
        <v>16</v>
      </c>
      <c r="AC8" s="67" t="s">
        <v>17</v>
      </c>
      <c r="AD8" s="91"/>
    </row>
    <row r="9" spans="2:30" x14ac:dyDescent="0.2">
      <c r="B9" s="162" t="s">
        <v>81</v>
      </c>
      <c r="C9" s="69"/>
      <c r="D9" s="103">
        <f>'Input Sheet'!J9</f>
        <v>80.3</v>
      </c>
      <c r="E9" s="196">
        <f>'Input Sheet'!K9</f>
        <v>73</v>
      </c>
      <c r="F9" s="197"/>
      <c r="G9" s="238">
        <f>+'Input Sheet'!G91</f>
        <v>661.92010268864021</v>
      </c>
      <c r="H9" s="103">
        <f>+'Input Sheet'!H91</f>
        <v>690.79949136431651</v>
      </c>
      <c r="I9" s="103">
        <f>+'Input Sheet'!I91</f>
        <v>714.18837285478219</v>
      </c>
      <c r="J9" s="103">
        <f>+'Input Sheet'!J91</f>
        <v>739.34791366405136</v>
      </c>
      <c r="K9" s="239">
        <f>+'Input Sheet'!K91</f>
        <v>764.80835623788198</v>
      </c>
      <c r="L9" s="70"/>
      <c r="M9" s="71"/>
      <c r="N9" s="71"/>
      <c r="O9" s="71"/>
      <c r="P9" s="71"/>
      <c r="Q9" s="71"/>
      <c r="R9" s="71"/>
      <c r="X9" s="91"/>
      <c r="Y9" s="198">
        <f>+G9*G17</f>
        <v>542266.74968704337</v>
      </c>
      <c r="Z9" s="199">
        <f>+H9*H17</f>
        <v>574836.03890420636</v>
      </c>
      <c r="AA9" s="199">
        <f>+I9*I17</f>
        <v>602805.7422953546</v>
      </c>
      <c r="AB9" s="199">
        <f>+J9*J17</f>
        <v>632962.56185729278</v>
      </c>
      <c r="AC9" s="200">
        <f>+K9*K17</f>
        <v>664852.26064072445</v>
      </c>
      <c r="AD9" s="91"/>
    </row>
    <row r="10" spans="2:30" x14ac:dyDescent="0.25">
      <c r="B10" s="153"/>
      <c r="C10" s="52"/>
      <c r="D10" s="52"/>
      <c r="E10" s="75"/>
      <c r="F10" s="72"/>
      <c r="G10" s="104"/>
      <c r="H10" s="105"/>
      <c r="I10" s="105"/>
      <c r="J10" s="105"/>
      <c r="K10" s="106"/>
      <c r="L10" s="73"/>
      <c r="M10" s="71"/>
      <c r="N10" s="71"/>
      <c r="O10" s="71"/>
      <c r="P10" s="71"/>
      <c r="Q10" s="71"/>
      <c r="R10" s="71"/>
      <c r="X10" s="91"/>
      <c r="Y10" s="202"/>
      <c r="Z10" s="203"/>
      <c r="AA10" s="203"/>
      <c r="AB10" s="203"/>
      <c r="AC10" s="204"/>
      <c r="AD10" s="91"/>
    </row>
    <row r="11" spans="2:30" x14ac:dyDescent="0.25">
      <c r="C11" s="50"/>
      <c r="D11" s="50"/>
      <c r="E11" s="50"/>
      <c r="F11" s="72"/>
      <c r="G11" s="72"/>
      <c r="H11" s="72"/>
      <c r="I11" s="76"/>
      <c r="J11" s="76"/>
      <c r="K11" s="76"/>
      <c r="L11" s="76"/>
      <c r="M11" s="76"/>
      <c r="N11" s="76"/>
      <c r="O11" s="76"/>
      <c r="P11" s="76"/>
      <c r="Q11" s="76"/>
      <c r="S11" s="19"/>
      <c r="T11" s="19"/>
      <c r="U11" s="19"/>
      <c r="V11" s="19"/>
      <c r="W11" s="19"/>
      <c r="X11" s="91"/>
      <c r="Y11" s="205">
        <f>SUM(Y9:Y10)</f>
        <v>542266.74968704337</v>
      </c>
      <c r="Z11" s="206">
        <f>SUM(Z9:Z10)</f>
        <v>574836.03890420636</v>
      </c>
      <c r="AA11" s="206">
        <f>SUM(AA9:AA10)</f>
        <v>602805.7422953546</v>
      </c>
      <c r="AB11" s="206">
        <f>SUM(AB9:AB10)</f>
        <v>632962.56185729278</v>
      </c>
      <c r="AC11" s="207">
        <f>SUM(AC9:AC10)</f>
        <v>664852.26064072445</v>
      </c>
      <c r="AD11" s="91"/>
    </row>
    <row r="12" spans="2:30" x14ac:dyDescent="0.25">
      <c r="C12" s="50"/>
      <c r="D12" s="50"/>
      <c r="E12" s="50"/>
      <c r="F12" s="115"/>
      <c r="G12" s="115"/>
      <c r="H12" s="115"/>
      <c r="I12" s="76"/>
      <c r="J12" s="76"/>
      <c r="K12" s="76"/>
      <c r="L12" s="76"/>
      <c r="M12" s="76"/>
      <c r="N12" s="76"/>
      <c r="O12" s="76"/>
      <c r="P12" s="76"/>
      <c r="Q12" s="76"/>
      <c r="S12" s="116"/>
      <c r="T12" s="116"/>
      <c r="U12" s="116"/>
      <c r="V12" s="116"/>
      <c r="W12" s="116"/>
      <c r="X12" s="91"/>
      <c r="Y12" s="116"/>
      <c r="Z12" s="116"/>
      <c r="AA12" s="116"/>
      <c r="AB12" s="116"/>
      <c r="AC12" s="116"/>
      <c r="AD12" s="91"/>
    </row>
    <row r="13" spans="2:30" ht="15" x14ac:dyDescent="0.25">
      <c r="B13" s="83" t="s">
        <v>65</v>
      </c>
      <c r="C13" s="83"/>
      <c r="D13" s="83"/>
      <c r="E13" s="83"/>
      <c r="F13" s="83"/>
      <c r="G13" s="83"/>
      <c r="H13" s="83"/>
      <c r="I13" s="83"/>
      <c r="J13" s="83"/>
      <c r="K13" s="83"/>
      <c r="L13" s="83"/>
      <c r="M13" s="83"/>
      <c r="N13" s="83"/>
      <c r="O13" s="83"/>
      <c r="P13" s="83"/>
      <c r="Q13" s="83"/>
      <c r="R13" s="83"/>
      <c r="S13" s="83"/>
      <c r="T13" s="83"/>
      <c r="U13" s="83"/>
      <c r="V13" s="83"/>
      <c r="W13" s="83"/>
      <c r="X13" s="83"/>
      <c r="Y13" s="83"/>
      <c r="Z13" s="83"/>
      <c r="AA13" s="83"/>
      <c r="AB13" s="83"/>
      <c r="AC13" s="83"/>
    </row>
    <row r="14" spans="2:30" x14ac:dyDescent="0.25">
      <c r="L14" s="77"/>
      <c r="S14" s="110"/>
      <c r="T14" s="110"/>
      <c r="U14" s="110"/>
      <c r="V14" s="110"/>
      <c r="W14" s="110"/>
    </row>
    <row r="15" spans="2:30" s="60" customFormat="1" x14ac:dyDescent="0.2">
      <c r="C15" s="307" t="s">
        <v>42</v>
      </c>
      <c r="D15" s="308"/>
      <c r="E15" s="309"/>
      <c r="F15" s="19"/>
      <c r="G15" s="310" t="s">
        <v>53</v>
      </c>
      <c r="H15" s="311"/>
      <c r="I15" s="311"/>
      <c r="J15" s="311"/>
      <c r="K15" s="312"/>
      <c r="M15" s="316" t="s">
        <v>44</v>
      </c>
      <c r="N15" s="317"/>
      <c r="O15" s="317"/>
      <c r="P15" s="317"/>
      <c r="Q15" s="318"/>
      <c r="S15" s="307" t="s">
        <v>43</v>
      </c>
      <c r="T15" s="308"/>
      <c r="U15" s="308"/>
      <c r="V15" s="308"/>
      <c r="W15" s="309"/>
      <c r="Y15" s="307" t="s">
        <v>32</v>
      </c>
      <c r="Z15" s="308"/>
      <c r="AA15" s="308"/>
      <c r="AB15" s="308"/>
      <c r="AC15" s="309"/>
    </row>
    <row r="16" spans="2:30" s="60" customFormat="1" x14ac:dyDescent="0.25">
      <c r="B16" s="184" t="s">
        <v>7</v>
      </c>
      <c r="C16" s="65" t="s">
        <v>9</v>
      </c>
      <c r="D16" s="66" t="s">
        <v>10</v>
      </c>
      <c r="E16" s="67" t="s">
        <v>11</v>
      </c>
      <c r="F16" s="19"/>
      <c r="G16" s="65" t="s">
        <v>13</v>
      </c>
      <c r="H16" s="66" t="s">
        <v>14</v>
      </c>
      <c r="I16" s="66" t="s">
        <v>15</v>
      </c>
      <c r="J16" s="66" t="s">
        <v>16</v>
      </c>
      <c r="K16" s="67" t="s">
        <v>17</v>
      </c>
      <c r="M16" s="65" t="s">
        <v>13</v>
      </c>
      <c r="N16" s="66" t="s">
        <v>14</v>
      </c>
      <c r="O16" s="66" t="s">
        <v>15</v>
      </c>
      <c r="P16" s="66" t="s">
        <v>16</v>
      </c>
      <c r="Q16" s="67" t="s">
        <v>17</v>
      </c>
      <c r="R16" s="54"/>
      <c r="S16" s="65" t="s">
        <v>13</v>
      </c>
      <c r="T16" s="66" t="s">
        <v>14</v>
      </c>
      <c r="U16" s="66" t="s">
        <v>15</v>
      </c>
      <c r="V16" s="66" t="s">
        <v>16</v>
      </c>
      <c r="W16" s="67" t="s">
        <v>17</v>
      </c>
      <c r="X16" s="54"/>
      <c r="Y16" s="88" t="s">
        <v>13</v>
      </c>
      <c r="Z16" s="89" t="s">
        <v>14</v>
      </c>
      <c r="AA16" s="89" t="s">
        <v>15</v>
      </c>
      <c r="AB16" s="89" t="s">
        <v>16</v>
      </c>
      <c r="AC16" s="90" t="s">
        <v>17</v>
      </c>
    </row>
    <row r="17" spans="2:29" s="60" customFormat="1" x14ac:dyDescent="0.25">
      <c r="B17" s="68" t="s">
        <v>81</v>
      </c>
      <c r="C17" s="186">
        <f>+'Input Sheet'!H25</f>
        <v>633</v>
      </c>
      <c r="D17" s="187">
        <f>+'Input Sheet'!I25</f>
        <v>492</v>
      </c>
      <c r="E17" s="188">
        <f>+'Input Sheet'!J25</f>
        <v>793</v>
      </c>
      <c r="F17" s="179"/>
      <c r="G17" s="186">
        <f>+'Input Sheet'!G48</f>
        <v>819.23293685207739</v>
      </c>
      <c r="H17" s="187">
        <f>+'Input Sheet'!H48</f>
        <v>832.13153178343475</v>
      </c>
      <c r="I17" s="187">
        <f>+'Input Sheet'!I48</f>
        <v>844.04306371692314</v>
      </c>
      <c r="J17" s="187">
        <f>+'Input Sheet'!J48</f>
        <v>856.10921483563084</v>
      </c>
      <c r="K17" s="188">
        <f>+'Input Sheet'!K48</f>
        <v>869.30569628077171</v>
      </c>
      <c r="M17" s="198">
        <f>+G17*'Input Sheet'!G90</f>
        <v>239422.51570110588</v>
      </c>
      <c r="N17" s="199">
        <f>+H17*'Input Sheet'!H90</f>
        <v>253802.56235428975</v>
      </c>
      <c r="O17" s="199">
        <f>+I17*'Input Sheet'!I90</f>
        <v>266151.79223642295</v>
      </c>
      <c r="P17" s="199">
        <f>+J17*'Input Sheet'!J90</f>
        <v>279466.68128176924</v>
      </c>
      <c r="Q17" s="200">
        <f>+K17*'Input Sheet'!K90</f>
        <v>293546.67403826065</v>
      </c>
      <c r="R17" s="201"/>
      <c r="S17" s="198">
        <f>+M17*('Input Sheet'!G$100-1)</f>
        <v>280950.9145162846</v>
      </c>
      <c r="T17" s="199">
        <f>+N17*('Input Sheet'!H$100-1)</f>
        <v>319792.11184704391</v>
      </c>
      <c r="U17" s="199">
        <f>+O17*('Input Sheet'!I$100-1)</f>
        <v>338290.14957626176</v>
      </c>
      <c r="V17" s="199">
        <f>+P17*('Input Sheet'!J$100-1)</f>
        <v>362573.39835997793</v>
      </c>
      <c r="W17" s="200">
        <f>+Q17*('Input Sheet'!K$100-1)</f>
        <v>388244.42252801842</v>
      </c>
      <c r="X17" s="201"/>
      <c r="Y17" s="198">
        <f>+M17+S17</f>
        <v>520373.43021739047</v>
      </c>
      <c r="Z17" s="199">
        <f t="shared" ref="Z17" si="0">+N17+T17</f>
        <v>573594.67420133366</v>
      </c>
      <c r="AA17" s="199">
        <f t="shared" ref="AA17" si="1">+O17+U17</f>
        <v>604441.94181268476</v>
      </c>
      <c r="AB17" s="199">
        <f t="shared" ref="AB17" si="2">+P17+V17</f>
        <v>642040.07964174717</v>
      </c>
      <c r="AC17" s="200">
        <f t="shared" ref="AC17" si="3">+Q17+W17</f>
        <v>681791.09656627907</v>
      </c>
    </row>
    <row r="18" spans="2:29" s="60" customFormat="1" x14ac:dyDescent="0.25">
      <c r="B18" s="74"/>
      <c r="C18" s="189"/>
      <c r="D18" s="190"/>
      <c r="E18" s="191"/>
      <c r="F18" s="179"/>
      <c r="G18" s="189"/>
      <c r="H18" s="190"/>
      <c r="I18" s="190"/>
      <c r="J18" s="190"/>
      <c r="K18" s="191"/>
      <c r="M18" s="202"/>
      <c r="N18" s="203"/>
      <c r="O18" s="203"/>
      <c r="P18" s="203"/>
      <c r="Q18" s="204"/>
      <c r="R18" s="201"/>
      <c r="S18" s="202"/>
      <c r="T18" s="203"/>
      <c r="U18" s="203"/>
      <c r="V18" s="203"/>
      <c r="W18" s="204"/>
      <c r="X18" s="201"/>
      <c r="Y18" s="202"/>
      <c r="Z18" s="203"/>
      <c r="AA18" s="203"/>
      <c r="AB18" s="203"/>
      <c r="AC18" s="204"/>
    </row>
    <row r="19" spans="2:29" s="60" customFormat="1" x14ac:dyDescent="0.25">
      <c r="C19" s="192">
        <f>SUM(C17:C18)</f>
        <v>633</v>
      </c>
      <c r="D19" s="193">
        <f>SUM(D17:D18)</f>
        <v>492</v>
      </c>
      <c r="E19" s="194">
        <f>SUM(E17:E18)</f>
        <v>793</v>
      </c>
      <c r="F19" s="195"/>
      <c r="G19" s="192">
        <f>SUM(G17:G18)</f>
        <v>819.23293685207739</v>
      </c>
      <c r="H19" s="193">
        <f>SUM(H17:H18)</f>
        <v>832.13153178343475</v>
      </c>
      <c r="I19" s="193">
        <f>SUM(I17:I18)</f>
        <v>844.04306371692314</v>
      </c>
      <c r="J19" s="193">
        <f>SUM(J17:J18)</f>
        <v>856.10921483563084</v>
      </c>
      <c r="K19" s="194">
        <f>SUM(K17:K18)</f>
        <v>869.30569628077171</v>
      </c>
      <c r="M19" s="205">
        <f>SUM(M17:M18)</f>
        <v>239422.51570110588</v>
      </c>
      <c r="N19" s="206">
        <f>SUM(N17:N18)</f>
        <v>253802.56235428975</v>
      </c>
      <c r="O19" s="206">
        <f>SUM(O17:O18)</f>
        <v>266151.79223642295</v>
      </c>
      <c r="P19" s="206">
        <f>SUM(P17:P18)</f>
        <v>279466.68128176924</v>
      </c>
      <c r="Q19" s="207">
        <f>SUM(Q17:Q18)</f>
        <v>293546.67403826065</v>
      </c>
      <c r="R19" s="201"/>
      <c r="S19" s="208">
        <f>SUM(S17:S18)</f>
        <v>280950.9145162846</v>
      </c>
      <c r="T19" s="209">
        <f>SUM(T17:T18)</f>
        <v>319792.11184704391</v>
      </c>
      <c r="U19" s="209">
        <f>SUM(U17:U18)</f>
        <v>338290.14957626176</v>
      </c>
      <c r="V19" s="209">
        <f>SUM(V17:V18)</f>
        <v>362573.39835997793</v>
      </c>
      <c r="W19" s="210">
        <f>SUM(W17:W18)</f>
        <v>388244.42252801842</v>
      </c>
      <c r="X19" s="201"/>
      <c r="Y19" s="208">
        <f>SUM(Y17:Y18)</f>
        <v>520373.43021739047</v>
      </c>
      <c r="Z19" s="209">
        <f>SUM(Z17:Z18)</f>
        <v>573594.67420133366</v>
      </c>
      <c r="AA19" s="209">
        <f>SUM(AA17:AA18)</f>
        <v>604441.94181268476</v>
      </c>
      <c r="AB19" s="209">
        <f>SUM(AB17:AB18)</f>
        <v>642040.07964174717</v>
      </c>
      <c r="AC19" s="210">
        <f>SUM(AC17:AC18)</f>
        <v>681791.09656627907</v>
      </c>
    </row>
    <row r="20" spans="2:29" s="60" customFormat="1" x14ac:dyDescent="0.25">
      <c r="M20" s="201"/>
      <c r="N20" s="201"/>
      <c r="O20" s="201"/>
      <c r="P20" s="201"/>
      <c r="Q20" s="201"/>
      <c r="R20" s="201"/>
      <c r="S20" s="201"/>
      <c r="T20" s="201"/>
      <c r="U20" s="201"/>
      <c r="V20" s="201"/>
      <c r="W20" s="201"/>
      <c r="X20" s="201"/>
      <c r="Y20" s="201"/>
      <c r="Z20" s="201"/>
      <c r="AA20" s="201"/>
      <c r="AB20" s="201"/>
      <c r="AC20" s="201"/>
    </row>
    <row r="21" spans="2:29" s="60" customFormat="1" x14ac:dyDescent="0.25">
      <c r="S21" s="54"/>
      <c r="T21" s="54"/>
      <c r="U21" s="54"/>
      <c r="V21" s="54"/>
      <c r="W21" s="54"/>
    </row>
    <row r="22" spans="2:29" x14ac:dyDescent="0.25">
      <c r="Y22" s="119"/>
      <c r="Z22" s="119"/>
      <c r="AA22" s="119"/>
      <c r="AB22" s="119"/>
      <c r="AC22" s="119"/>
    </row>
    <row r="23" spans="2:29" x14ac:dyDescent="0.25">
      <c r="AC23" s="119"/>
    </row>
    <row r="24" spans="2:29" x14ac:dyDescent="0.25">
      <c r="AC24" s="119"/>
    </row>
    <row r="25" spans="2:29" x14ac:dyDescent="0.25">
      <c r="AC25" s="119"/>
    </row>
    <row r="26" spans="2:29" x14ac:dyDescent="0.25">
      <c r="AC26" s="119"/>
    </row>
  </sheetData>
  <mergeCells count="8">
    <mergeCell ref="Y15:AC15"/>
    <mergeCell ref="C15:E15"/>
    <mergeCell ref="G15:K15"/>
    <mergeCell ref="C7:E7"/>
    <mergeCell ref="G7:K7"/>
    <mergeCell ref="Y7:AC7"/>
    <mergeCell ref="M15:Q15"/>
    <mergeCell ref="S15:W15"/>
  </mergeCells>
  <pageMargins left="0.39370078740157483" right="0.39370078740157483" top="0.39370078740157483" bottom="0.39370078740157483" header="0.19685039370078741" footer="0.19685039370078741"/>
  <pageSetup paperSize="8" scale="60" orientation="landscape" r:id="rId1"/>
  <headerFooter>
    <oddFooter>&amp;C&amp;F&amp;R&amp;A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Input Documents --&gt;</vt:lpstr>
      <vt:lpstr>Input Sheet</vt:lpstr>
      <vt:lpstr>Methodology Statements --&gt;</vt:lpstr>
      <vt:lpstr>AER Summary</vt:lpstr>
      <vt:lpstr>Service Description</vt:lpstr>
      <vt:lpstr>Fee Breakdown</vt:lpstr>
      <vt:lpstr>'AER Summary'!Print_Area</vt:lpstr>
      <vt:lpstr>'Fee Breakdown'!Print_Area</vt:lpstr>
    </vt:vector>
  </TitlesOfParts>
  <Company>Ausgrid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Jacob Muscat</cp:lastModifiedBy>
  <cp:lastPrinted>2014-04-04T03:19:43Z</cp:lastPrinted>
  <dcterms:created xsi:type="dcterms:W3CDTF">2013-06-17T01:25:32Z</dcterms:created>
  <dcterms:modified xsi:type="dcterms:W3CDTF">2015-01-05T00:23:07Z</dcterms:modified>
</cp:coreProperties>
</file>