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720" windowHeight="1323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Breakdown'!$A$1:$AA$22</definedName>
    <definedName name="TM1REBUILDOPTION">1</definedName>
  </definedNames>
  <calcPr calcId="145621" calcMode="manual" concurrentCalc="0"/>
</workbook>
</file>

<file path=xl/calcChain.xml><?xml version="1.0" encoding="utf-8"?>
<calcChain xmlns="http://schemas.openxmlformats.org/spreadsheetml/2006/main">
  <c r="C3" i="11" l="1"/>
  <c r="G77" i="13"/>
  <c r="H77" i="13"/>
  <c r="I77" i="13"/>
  <c r="J77" i="13"/>
  <c r="K77" i="13"/>
  <c r="K79" i="13"/>
  <c r="G67" i="13"/>
  <c r="H67" i="13"/>
  <c r="I67" i="13"/>
  <c r="J67" i="13"/>
  <c r="K67" i="13"/>
  <c r="K69" i="13"/>
  <c r="H34" i="13"/>
  <c r="E39" i="13"/>
  <c r="H39" i="13"/>
  <c r="H41" i="13"/>
  <c r="H43" i="13"/>
  <c r="H45" i="13"/>
  <c r="K58" i="13"/>
  <c r="H9" i="11"/>
  <c r="J58" i="13"/>
  <c r="G9" i="11"/>
  <c r="I58" i="13"/>
  <c r="F9" i="11"/>
  <c r="H58" i="13"/>
  <c r="E9" i="11"/>
  <c r="G58" i="13"/>
  <c r="D9" i="11"/>
  <c r="K57" i="13"/>
  <c r="J57" i="13"/>
  <c r="I57" i="13"/>
  <c r="H57" i="13"/>
  <c r="G57" i="13"/>
  <c r="H17" i="11"/>
  <c r="Z9" i="11"/>
  <c r="G17" i="11"/>
  <c r="Y9" i="11"/>
  <c r="F17" i="11"/>
  <c r="X9" i="11"/>
  <c r="E17" i="11"/>
  <c r="W9" i="11"/>
  <c r="D17" i="11"/>
  <c r="V9" i="11"/>
  <c r="N17" i="11"/>
  <c r="M17" i="11"/>
  <c r="L17" i="11"/>
  <c r="K17" i="11"/>
  <c r="J17" i="11"/>
  <c r="T17" i="11"/>
  <c r="Z17" i="11"/>
  <c r="Z19" i="11"/>
  <c r="S17" i="11"/>
  <c r="Y17" i="11"/>
  <c r="Y19" i="11"/>
  <c r="R17" i="11"/>
  <c r="X17" i="11"/>
  <c r="X19" i="11"/>
  <c r="Q17" i="11"/>
  <c r="W17" i="11"/>
  <c r="W19" i="11"/>
  <c r="P17" i="11"/>
  <c r="V17" i="11"/>
  <c r="V19" i="11"/>
  <c r="T19" i="11"/>
  <c r="S19" i="11"/>
  <c r="R19" i="11"/>
  <c r="Q19" i="11"/>
  <c r="P19" i="11"/>
  <c r="N19" i="11"/>
  <c r="M19" i="11"/>
  <c r="L19" i="11"/>
  <c r="K19" i="11"/>
  <c r="J19" i="11"/>
  <c r="H8" i="8"/>
  <c r="G8" i="8"/>
  <c r="F8" i="8"/>
  <c r="E8" i="8"/>
  <c r="D8" i="8"/>
  <c r="K60" i="13"/>
  <c r="J60" i="13"/>
  <c r="I60" i="13"/>
  <c r="H60" i="13"/>
  <c r="B5" i="11"/>
  <c r="V11" i="11"/>
  <c r="C26" i="8"/>
  <c r="W11" i="11"/>
  <c r="D26" i="8"/>
  <c r="X11" i="11"/>
  <c r="E26" i="8"/>
  <c r="Y11" i="11"/>
  <c r="F26" i="8"/>
  <c r="Z11" i="11"/>
  <c r="G26" i="8"/>
  <c r="H26" i="8"/>
  <c r="B3" i="13"/>
  <c r="E19" i="11"/>
  <c r="D32" i="8"/>
  <c r="F19" i="11"/>
  <c r="E32" i="8"/>
  <c r="G19" i="11"/>
  <c r="F32" i="8"/>
  <c r="H19" i="11"/>
  <c r="G32" i="8"/>
  <c r="D19" i="11"/>
  <c r="C32" i="8"/>
  <c r="D29" i="8"/>
  <c r="E29" i="8"/>
  <c r="F29" i="8"/>
  <c r="G29" i="8"/>
  <c r="C29" i="8"/>
  <c r="D28" i="8"/>
  <c r="E28" i="8"/>
  <c r="F28" i="8"/>
  <c r="G28" i="8"/>
  <c r="C28" i="8"/>
  <c r="I51" i="13"/>
  <c r="J51" i="13"/>
  <c r="H51" i="13"/>
  <c r="K51" i="13"/>
  <c r="H28" i="8"/>
  <c r="H29" i="8"/>
  <c r="H30" i="8"/>
  <c r="G30" i="8"/>
  <c r="F30" i="8"/>
  <c r="E30" i="8"/>
  <c r="D30" i="8"/>
  <c r="C30" i="8"/>
  <c r="C38" i="8"/>
  <c r="D38" i="8"/>
  <c r="E38" i="8"/>
  <c r="F38" i="8"/>
  <c r="G38" i="8"/>
  <c r="H38" i="8"/>
  <c r="G51" i="13"/>
  <c r="H32" i="8"/>
  <c r="D3" i="9"/>
</calcChain>
</file>

<file path=xl/sharedStrings.xml><?xml version="1.0" encoding="utf-8"?>
<sst xmlns="http://schemas.openxmlformats.org/spreadsheetml/2006/main" count="216" uniqueCount="112">
  <si>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</si>
  <si>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</si>
  <si>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</si>
  <si>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</si>
  <si>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</si>
  <si>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</si>
  <si>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</si>
  <si>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</si>
  <si>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</si>
  <si>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</si>
  <si>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</si>
  <si>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</si>
  <si>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</si>
  <si>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</si>
  <si>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</si>
  <si>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</si>
  <si>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</si>
  <si>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</si>
  <si>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</si>
  <si>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</si>
  <si>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</si>
  <si>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</si>
  <si>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</si>
  <si>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</si>
  <si>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</si>
  <si>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</si>
  <si>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</si>
  <si>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</si>
  <si>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</si>
  <si>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</si>
  <si>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</si>
  <si>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Assumed annual labour growth</t>
  </si>
  <si>
    <t>Labour Growth</t>
  </si>
  <si>
    <t>Total Operating Expenditure</t>
  </si>
  <si>
    <t>N/A</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</si>
  <si>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</si>
  <si>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</si>
  <si>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</si>
  <si>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</si>
  <si>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</si>
  <si>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</si>
  <si>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</si>
  <si>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</si>
  <si>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</si>
  <si>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</si>
  <si>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</si>
  <si>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</si>
  <si>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</si>
  <si>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</si>
  <si>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</si>
  <si>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</si>
  <si>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</si>
  <si>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</si>
  <si>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</si>
  <si>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</si>
  <si>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</si>
  <si>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</si>
  <si>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</si>
  <si>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</si>
  <si>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</si>
  <si>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</si>
  <si>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</si>
  <si>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</si>
  <si>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</si>
  <si>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</si>
  <si>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</si>
  <si>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2015-2019 Pricing Methodology for Service (Summary)</t>
  </si>
  <si>
    <t>Average Unit Rates - 2012/13 Dollars</t>
  </si>
  <si>
    <t>Average Hourly Rate</t>
  </si>
  <si>
    <t>Average Hourly Rates - 2012/13 Dollars</t>
  </si>
  <si>
    <t>Task</t>
  </si>
  <si>
    <t>No. of people</t>
  </si>
  <si>
    <t>Unit Rate</t>
  </si>
  <si>
    <t>Average Unit Rates - Forecast Nominal</t>
  </si>
  <si>
    <t>Do description provided</t>
  </si>
  <si>
    <t>Unit rate (excl overheads)</t>
  </si>
  <si>
    <t>Unit rate (incl overheads)</t>
  </si>
  <si>
    <t xml:space="preserve">The average unit rate in 2012/13 real dollars is converted to nominal dollars for each year in the next regulatory period using the nominal conversion factor derived from the CAM.  </t>
  </si>
  <si>
    <t>Rate</t>
  </si>
  <si>
    <t>Franchise CT Meter Install</t>
  </si>
  <si>
    <t xml:space="preserve">A DNSP responsible for Type 5 and 6 metering installations connected to the network must provide and install rule compliant metering for any new current transformer or current and voltage transformer installations.  </t>
  </si>
  <si>
    <t xml:space="preserve">METER TECHNICIAN                        </t>
  </si>
  <si>
    <t>Meter Technician to install a CT Meter</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</si>
  <si>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</si>
  <si>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</si>
  <si>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</si>
  <si>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 xml:space="preserve">Manager Metering Information identified those employees that were involved in providing this service.
Payroll data was extracted as at 14/06/13 and provided by the Budgeting &amp; Forecasting Manager. These hourly labour rates represent 2012/13 labour costs and are multiplied by the estimated hours per job to derive a unit rate in 2012/13 dollars.
</t>
  </si>
  <si>
    <t>Manager Metering Information advised of the employees involved in carrying out this ancillary network service. The 2012/13 hourly labour rates for these employees were multiplied by the estimated hours per job to derive a unit rate in 2012/13 dollars.
The unit rate is inflated by the overhead factor derived from the CAM to calculate a  unit rate inclusive of network and corporate overheads.</t>
  </si>
  <si>
    <t xml:space="preserve">Historic data in relation to volumes and/or hours required per job is not available for the provision of this service.
Endeavour Energy has forecast nil volumes for this service as it is not expecting to perform any franchise CT meter installs in the 2015-19 regulatory period.
</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</si>
  <si>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</si>
  <si>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</si>
  <si>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</si>
  <si>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</si>
  <si>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</si>
  <si>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</si>
  <si>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Average Unit Rate (2012/13$) - Excl OH</t>
  </si>
  <si>
    <t>Average Unit Rate (2012/13$) - Incl OH</t>
  </si>
  <si>
    <t>Pricing Mechanism:</t>
  </si>
  <si>
    <t>Per install</t>
  </si>
  <si>
    <t>N/A - represents a new fee for the 2015-19 regulatory period</t>
  </si>
  <si>
    <t>Based on the following unit rates per install for the 2015-19 regulatory period</t>
  </si>
  <si>
    <t>2) As historic work order data was not available for the provision of this service, a 2012/13 direct cost unit rate was developed based on information provided by relevant internal stakeholders. This included identifying the individuals involved in the provision of this service, estimating the amount of time completing each task and determining a unit rate based on 2012/13 labour rates for those individuals involved in the provision of the service.</t>
  </si>
  <si>
    <t>3) An overhead factor derived from Endeavour Energy's Cost Allocation Model ('CAM') was applied to the direct cost unit rate to calculate a unit rate inclusive of network and corporate overheads. In addition, a 2012/13 real to nominal conversion factor derived from the CAM was applied to the unit rate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</si>
  <si>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</si>
  <si>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Endeavour Energy has forecast nil volumes for this service as it is not expecting to perform any franchise CT meter install services in the 2015-19 regulatory period. Consequently, forecast revenue and costs are also estimated to be nil.</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</si>
  <si>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</si>
  <si>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No. of hours per person</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</si>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</sst>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6" x14ac:knownFonts="1">
    <font>
      <sz val="11"/>
      <color theme="1"/>
      <name val="Calibri"/>
      <family val="2"/>
      <scheme val="minor"/>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right/>
      <top style="thin">
        <color indexed="64"/>
      </top>
      <bottom style="medium">
        <color indexed="64"/>
      </bottom>
      <diagonal/>
    </border>
    <border>
      <left style="thin">
        <color theme="0"/>
      </left>
      <right/>
      <top/>
      <bottom style="thin">
        <color theme="0"/>
      </bottom>
      <diagonal/>
    </border>
  </borders>
  <cellStyleXfs count="16">
    <xf numFmtId="0" fontId="0" fillId="0" borderId="0"/>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7" fillId="0" borderId="0"/>
    <xf numFmtId="0" fontId="14" fillId="0" borderId="0"/>
    <xf numFmtId="0" fontId="1" fillId="0" borderId="0"/>
    <xf numFmtId="9" fontId="14" fillId="0" borderId="0" applyFont="0" applyFill="0" applyBorder="0" applyAlignment="0" applyProtection="0"/>
    <xf numFmtId="9" fontId="1" fillId="0" borderId="0" applyFont="0" applyFill="0" applyBorder="0" applyAlignment="0" applyProtection="0"/>
    <xf numFmtId="165" fontId="7" fillId="0" borderId="0" applyFont="0" applyFill="0" applyBorder="0" applyAlignment="0" applyProtection="0"/>
    <xf numFmtId="165" fontId="14" fillId="0" borderId="0" applyFont="0" applyFill="0" applyBorder="0" applyAlignment="0" applyProtection="0"/>
    <xf numFmtId="0" fontId="7" fillId="0" borderId="0"/>
    <xf numFmtId="0" fontId="1" fillId="0" borderId="0"/>
    <xf numFmtId="0" fontId="2" fillId="6" borderId="22" applyNumberFormat="0" applyFont="0" applyAlignment="0" applyProtection="0"/>
    <xf numFmtId="0" fontId="15" fillId="0" borderId="0"/>
  </cellStyleXfs>
  <cellXfs count="263">
    <xf numFmtId="0" fontId="0" fillId="0" borderId="0" xfId="0"/>
    <xf numFmtId="0" fontId="4"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8" fillId="0" borderId="0" xfId="0" applyFont="1" applyAlignment="1">
      <alignment horizontal="left" indent="15"/>
    </xf>
    <xf numFmtId="0" fontId="9" fillId="0" borderId="0" xfId="0" applyFont="1" applyAlignment="1">
      <alignment horizontal="left" indent="15"/>
    </xf>
    <xf numFmtId="169" fontId="0" fillId="0" borderId="0" xfId="0" applyNumberFormat="1"/>
    <xf numFmtId="166" fontId="6" fillId="0" borderId="0" xfId="2" applyNumberFormat="1" applyFont="1"/>
    <xf numFmtId="0" fontId="12" fillId="0" borderId="0" xfId="0" applyFont="1" applyAlignment="1">
      <alignment horizontal="left"/>
    </xf>
    <xf numFmtId="0" fontId="13" fillId="3" borderId="3" xfId="0" applyFont="1" applyFill="1" applyBorder="1"/>
    <xf numFmtId="0" fontId="13" fillId="3" borderId="4" xfId="0" applyFont="1" applyFill="1" applyBorder="1" applyAlignment="1">
      <alignment horizontal="left"/>
    </xf>
    <xf numFmtId="0" fontId="13" fillId="3" borderId="5" xfId="0" applyFont="1" applyFill="1" applyBorder="1" applyAlignment="1">
      <alignment horizontal="center"/>
    </xf>
    <xf numFmtId="0" fontId="13" fillId="3" borderId="0" xfId="0" applyFont="1" applyFill="1" applyBorder="1" applyAlignment="1">
      <alignment horizontal="left"/>
    </xf>
    <xf numFmtId="0" fontId="0" fillId="0" borderId="0" xfId="0" applyFont="1"/>
    <xf numFmtId="166" fontId="13" fillId="0" borderId="0" xfId="2" applyNumberFormat="1" applyFont="1"/>
    <xf numFmtId="9" fontId="10" fillId="0" borderId="7" xfId="1" applyFont="1" applyBorder="1" applyAlignment="1">
      <alignment vertical="center"/>
    </xf>
    <xf numFmtId="9" fontId="10" fillId="0" borderId="12" xfId="1" applyFont="1" applyBorder="1" applyAlignment="1">
      <alignment vertical="center"/>
    </xf>
    <xf numFmtId="0" fontId="10" fillId="0" borderId="7" xfId="0" applyFont="1" applyFill="1" applyBorder="1" applyAlignment="1">
      <alignment horizontal="left" vertical="center"/>
    </xf>
    <xf numFmtId="170" fontId="10" fillId="0" borderId="17" xfId="0" applyNumberFormat="1" applyFont="1" applyBorder="1" applyAlignment="1">
      <alignment horizontal="right" vertical="center" wrapText="1"/>
    </xf>
    <xf numFmtId="170" fontId="10" fillId="2" borderId="11" xfId="0" applyNumberFormat="1" applyFont="1" applyFill="1" applyBorder="1" applyAlignment="1">
      <alignment horizontal="center" vertical="center"/>
    </xf>
    <xf numFmtId="0" fontId="10" fillId="0" borderId="0" xfId="0" applyFont="1" applyAlignment="1">
      <alignment vertical="center"/>
    </xf>
    <xf numFmtId="0" fontId="18" fillId="0" borderId="0" xfId="0" applyFont="1" applyAlignment="1">
      <alignment vertical="center"/>
    </xf>
    <xf numFmtId="170" fontId="10" fillId="0" borderId="0" xfId="0" applyNumberFormat="1" applyFont="1" applyAlignment="1">
      <alignment vertical="center"/>
    </xf>
    <xf numFmtId="0" fontId="10" fillId="0" borderId="0" xfId="0" applyFont="1" applyAlignment="1">
      <alignment horizontal="left" vertical="center"/>
    </xf>
    <xf numFmtId="0" fontId="16" fillId="0" borderId="0" xfId="0" applyFont="1" applyAlignment="1">
      <alignment vertical="center"/>
    </xf>
    <xf numFmtId="0" fontId="23" fillId="0" borderId="0" xfId="0" applyFont="1" applyAlignment="1">
      <alignment vertical="center"/>
    </xf>
    <xf numFmtId="0" fontId="24" fillId="7" borderId="0" xfId="0" applyFont="1" applyFill="1" applyAlignment="1">
      <alignment vertical="center"/>
    </xf>
    <xf numFmtId="0" fontId="25" fillId="7" borderId="0" xfId="0" applyFont="1" applyFill="1" applyAlignment="1">
      <alignment vertical="center"/>
    </xf>
    <xf numFmtId="170" fontId="25" fillId="7" borderId="0" xfId="0" applyNumberFormat="1" applyFont="1" applyFill="1" applyAlignment="1">
      <alignment vertical="center"/>
    </xf>
    <xf numFmtId="0" fontId="25"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0" fontId="19" fillId="0" borderId="7" xfId="0" applyFont="1" applyBorder="1" applyAlignment="1">
      <alignment horizontal="left" vertical="center" wrapText="1"/>
    </xf>
    <xf numFmtId="170" fontId="10" fillId="0" borderId="15" xfId="0" applyNumberFormat="1" applyFont="1" applyBorder="1" applyAlignment="1">
      <alignment vertical="center"/>
    </xf>
    <xf numFmtId="170" fontId="10" fillId="0" borderId="9" xfId="0" applyNumberFormat="1" applyFont="1" applyBorder="1" applyAlignment="1">
      <alignment vertical="center"/>
    </xf>
    <xf numFmtId="170" fontId="10" fillId="0" borderId="0" xfId="0" applyNumberFormat="1" applyFont="1" applyBorder="1" applyAlignment="1">
      <alignment vertical="center"/>
    </xf>
    <xf numFmtId="170" fontId="10" fillId="0" borderId="19" xfId="0" applyNumberFormat="1" applyFont="1" applyBorder="1" applyAlignment="1">
      <alignment vertical="center"/>
    </xf>
    <xf numFmtId="9" fontId="10" fillId="0" borderId="7" xfId="1" applyFont="1" applyBorder="1" applyAlignment="1">
      <alignment horizontal="left" vertical="center" wrapText="1"/>
    </xf>
    <xf numFmtId="170" fontId="17" fillId="5" borderId="7" xfId="0" applyNumberFormat="1" applyFont="1" applyFill="1" applyBorder="1" applyAlignment="1">
      <alignment horizontal="left" vertical="center"/>
    </xf>
    <xf numFmtId="0" fontId="17" fillId="5" borderId="7" xfId="0" quotePrefix="1" applyFont="1" applyFill="1" applyBorder="1" applyAlignment="1">
      <alignment horizontal="center" vertical="center"/>
    </xf>
    <xf numFmtId="0" fontId="10" fillId="0" borderId="0" xfId="0" applyFont="1" applyFill="1" applyBorder="1" applyAlignment="1">
      <alignment horizontal="left" vertical="center"/>
    </xf>
    <xf numFmtId="170" fontId="10" fillId="0" borderId="0" xfId="0" applyNumberFormat="1" applyFont="1" applyAlignment="1">
      <alignment horizontal="left" vertical="center"/>
    </xf>
    <xf numFmtId="170" fontId="17" fillId="5" borderId="7" xfId="0" applyNumberFormat="1" applyFont="1" applyFill="1" applyBorder="1" applyAlignment="1">
      <alignment horizontal="center" vertical="center"/>
    </xf>
    <xf numFmtId="0" fontId="10" fillId="0" borderId="0" xfId="0" applyFont="1" applyAlignment="1">
      <alignment horizontal="center" vertical="center"/>
    </xf>
    <xf numFmtId="170" fontId="10" fillId="0" borderId="17" xfId="0" applyNumberFormat="1" applyFont="1" applyBorder="1" applyAlignment="1">
      <alignment vertical="center"/>
    </xf>
    <xf numFmtId="167" fontId="10" fillId="0" borderId="0" xfId="0" applyNumberFormat="1" applyFont="1" applyAlignment="1">
      <alignment vertical="center"/>
    </xf>
    <xf numFmtId="167" fontId="10" fillId="0" borderId="0" xfId="0" applyNumberFormat="1" applyFont="1" applyAlignment="1">
      <alignment horizontal="right" vertical="center"/>
    </xf>
    <xf numFmtId="0" fontId="21" fillId="5" borderId="7" xfId="15" applyFont="1" applyFill="1" applyBorder="1" applyAlignment="1">
      <alignment horizontal="left" vertical="center"/>
    </xf>
    <xf numFmtId="0" fontId="21" fillId="5" borderId="11" xfId="15" applyFont="1" applyFill="1" applyBorder="1" applyAlignment="1">
      <alignment horizontal="left" vertical="center"/>
    </xf>
    <xf numFmtId="0" fontId="21" fillId="5" borderId="13" xfId="15" applyFont="1" applyFill="1" applyBorder="1" applyAlignment="1">
      <alignment horizontal="left" vertical="center"/>
    </xf>
    <xf numFmtId="0" fontId="21" fillId="5" borderId="12" xfId="15" applyFont="1" applyFill="1" applyBorder="1" applyAlignment="1">
      <alignment horizontal="left" vertical="center"/>
    </xf>
    <xf numFmtId="170" fontId="10" fillId="5" borderId="12" xfId="0" applyNumberFormat="1" applyFont="1" applyFill="1" applyBorder="1" applyAlignment="1">
      <alignment vertical="center"/>
    </xf>
    <xf numFmtId="169" fontId="18" fillId="5" borderId="7" xfId="0" applyNumberFormat="1" applyFont="1" applyFill="1" applyBorder="1" applyAlignment="1">
      <alignment horizontal="right" vertical="center" wrapText="1"/>
    </xf>
    <xf numFmtId="0" fontId="22" fillId="0" borderId="0" xfId="15" applyFont="1" applyFill="1" applyBorder="1" applyAlignment="1">
      <alignment vertical="center"/>
    </xf>
    <xf numFmtId="0" fontId="10" fillId="0" borderId="0" xfId="0" applyFont="1" applyBorder="1" applyAlignment="1">
      <alignment vertical="center"/>
    </xf>
    <xf numFmtId="167" fontId="10" fillId="0" borderId="9" xfId="0" applyNumberFormat="1" applyFont="1" applyBorder="1" applyAlignment="1">
      <alignment vertical="center"/>
    </xf>
    <xf numFmtId="0" fontId="22" fillId="0" borderId="19" xfId="15" applyFont="1" applyFill="1" applyBorder="1" applyAlignment="1">
      <alignment vertical="center"/>
    </xf>
    <xf numFmtId="0" fontId="10" fillId="0" borderId="19" xfId="0" applyFont="1" applyBorder="1" applyAlignment="1">
      <alignment vertical="center"/>
    </xf>
    <xf numFmtId="167" fontId="10" fillId="0" borderId="10" xfId="0" applyNumberFormat="1" applyFont="1" applyBorder="1" applyAlignment="1">
      <alignment vertical="center"/>
    </xf>
    <xf numFmtId="169" fontId="18" fillId="0" borderId="13" xfId="0" applyNumberFormat="1" applyFont="1" applyBorder="1" applyAlignment="1">
      <alignment vertical="center"/>
    </xf>
    <xf numFmtId="169" fontId="10" fillId="0" borderId="0" xfId="0" applyNumberFormat="1" applyFont="1" applyAlignment="1">
      <alignment horizontal="center" vertical="center"/>
    </xf>
    <xf numFmtId="0" fontId="10" fillId="0" borderId="0" xfId="0" applyFont="1" applyBorder="1" applyAlignment="1">
      <alignment vertical="center" wrapText="1"/>
    </xf>
    <xf numFmtId="0" fontId="10" fillId="0" borderId="0" xfId="0" applyFont="1" applyBorder="1" applyAlignment="1">
      <alignment horizontal="left" vertical="center"/>
    </xf>
    <xf numFmtId="9" fontId="10" fillId="2" borderId="13" xfId="1" applyFont="1" applyFill="1" applyBorder="1" applyAlignment="1">
      <alignment horizontal="center" vertical="center"/>
    </xf>
    <xf numFmtId="0" fontId="13" fillId="3" borderId="0" xfId="0" applyFont="1" applyFill="1" applyBorder="1" applyAlignment="1">
      <alignment horizontal="left" vertical="center"/>
    </xf>
    <xf numFmtId="0" fontId="4" fillId="4" borderId="0" xfId="0" applyFont="1" applyFill="1" applyBorder="1" applyAlignment="1">
      <alignment vertical="center"/>
    </xf>
    <xf numFmtId="169" fontId="10" fillId="0" borderId="0" xfId="0" applyNumberFormat="1" applyFont="1" applyAlignment="1">
      <alignment vertical="center"/>
    </xf>
    <xf numFmtId="170" fontId="10"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167" fontId="10" fillId="0" borderId="0" xfId="0" applyNumberFormat="1" applyFont="1" applyFill="1" applyBorder="1" applyAlignment="1">
      <alignment horizontal="center" vertical="center"/>
    </xf>
    <xf numFmtId="169" fontId="10" fillId="0" borderId="0" xfId="0" applyNumberFormat="1" applyFont="1" applyBorder="1" applyAlignment="1">
      <alignment vertical="center"/>
    </xf>
    <xf numFmtId="0" fontId="10" fillId="0" borderId="0" xfId="0" quotePrefix="1" applyFont="1" applyBorder="1" applyAlignment="1">
      <alignment horizontal="center" vertical="center"/>
    </xf>
    <xf numFmtId="0" fontId="10" fillId="0" borderId="0" xfId="0" applyFont="1" applyBorder="1" applyAlignment="1">
      <alignment horizontal="center" vertical="center"/>
    </xf>
    <xf numFmtId="167" fontId="10" fillId="0" borderId="0" xfId="0" applyNumberFormat="1" applyFont="1" applyBorder="1" applyAlignment="1">
      <alignment horizontal="center" vertical="center"/>
    </xf>
    <xf numFmtId="167" fontId="10" fillId="0" borderId="0" xfId="0" applyNumberFormat="1" applyFont="1" applyAlignment="1">
      <alignment horizontal="center" vertical="center"/>
    </xf>
    <xf numFmtId="167" fontId="10" fillId="0" borderId="0" xfId="0" applyNumberFormat="1" applyFont="1" applyFill="1" applyAlignment="1">
      <alignment vertical="center"/>
    </xf>
    <xf numFmtId="169" fontId="4" fillId="0" borderId="0" xfId="0" applyNumberFormat="1" applyFont="1"/>
    <xf numFmtId="0" fontId="6" fillId="2" borderId="0" xfId="0" applyFont="1" applyFill="1"/>
    <xf numFmtId="0" fontId="4" fillId="0" borderId="23" xfId="0" applyFont="1" applyFill="1" applyBorder="1"/>
    <xf numFmtId="166" fontId="13" fillId="0" borderId="23" xfId="2" applyNumberFormat="1" applyFont="1" applyBorder="1"/>
    <xf numFmtId="0" fontId="13" fillId="2" borderId="0" xfId="0" applyFont="1" applyFill="1"/>
    <xf numFmtId="0" fontId="3" fillId="7" borderId="0" xfId="0" applyFont="1" applyFill="1" applyAlignment="1">
      <alignment horizontal="left"/>
    </xf>
    <xf numFmtId="0" fontId="11" fillId="7" borderId="0" xfId="0" applyFont="1" applyFill="1"/>
    <xf numFmtId="0" fontId="5" fillId="7" borderId="0" xfId="0" applyFont="1" applyFill="1"/>
    <xf numFmtId="0" fontId="13" fillId="3" borderId="0" xfId="0" applyFont="1" applyFill="1" applyBorder="1" applyAlignment="1">
      <alignment vertical="top"/>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170" fontId="18" fillId="5" borderId="7" xfId="0" quotePrefix="1" applyNumberFormat="1" applyFont="1" applyFill="1" applyBorder="1" applyAlignment="1">
      <alignment horizontal="center" vertical="center" wrapText="1"/>
    </xf>
    <xf numFmtId="0" fontId="10" fillId="0" borderId="0" xfId="0" applyFont="1" applyFill="1" applyBorder="1" applyAlignment="1">
      <alignment vertical="center"/>
    </xf>
    <xf numFmtId="0" fontId="11"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0" fillId="5" borderId="11" xfId="0" applyFont="1" applyFill="1" applyBorder="1" applyAlignment="1">
      <alignment vertical="center"/>
    </xf>
    <xf numFmtId="0" fontId="10" fillId="5" borderId="12" xfId="0" applyFont="1" applyFill="1" applyBorder="1" applyAlignment="1">
      <alignment vertical="center"/>
    </xf>
    <xf numFmtId="0" fontId="10" fillId="5" borderId="13"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69" fontId="10"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67" fontId="10" fillId="0" borderId="14" xfId="0" applyNumberFormat="1" applyFont="1" applyBorder="1" applyAlignment="1">
      <alignment horizontal="right" vertical="center"/>
    </xf>
    <xf numFmtId="167" fontId="10" fillId="0" borderId="15" xfId="0" applyNumberFormat="1" applyFont="1" applyBorder="1" applyAlignment="1">
      <alignment horizontal="right" vertical="center"/>
    </xf>
    <xf numFmtId="167" fontId="10" fillId="0" borderId="21" xfId="0" applyNumberFormat="1" applyFont="1" applyBorder="1" applyAlignment="1">
      <alignment horizontal="right" vertical="center"/>
    </xf>
    <xf numFmtId="167" fontId="10" fillId="0" borderId="18" xfId="0" applyNumberFormat="1" applyFont="1" applyBorder="1" applyAlignment="1">
      <alignment horizontal="right" vertical="center"/>
    </xf>
    <xf numFmtId="167" fontId="10" fillId="0" borderId="19" xfId="0" applyNumberFormat="1" applyFont="1" applyBorder="1" applyAlignment="1">
      <alignment horizontal="right" vertical="center"/>
    </xf>
    <xf numFmtId="167" fontId="10" fillId="0" borderId="20" xfId="0" applyNumberFormat="1" applyFont="1" applyBorder="1" applyAlignment="1">
      <alignment horizontal="right" vertical="center"/>
    </xf>
    <xf numFmtId="171" fontId="6" fillId="0" borderId="0" xfId="3" applyNumberFormat="1" applyFont="1"/>
    <xf numFmtId="171" fontId="13" fillId="0" borderId="0" xfId="3" applyNumberFormat="1" applyFont="1"/>
    <xf numFmtId="0" fontId="13" fillId="3" borderId="6" xfId="0" applyFont="1" applyFill="1" applyBorder="1" applyAlignment="1">
      <alignment horizontal="center"/>
    </xf>
    <xf numFmtId="9" fontId="10" fillId="0" borderId="0" xfId="1" applyFont="1" applyAlignment="1">
      <alignment horizontal="center" vertical="center"/>
    </xf>
    <xf numFmtId="0" fontId="6" fillId="4" borderId="0" xfId="0" applyFont="1" applyFill="1" applyBorder="1" applyAlignment="1">
      <alignment horizontal="left" vertical="top" wrapText="1"/>
    </xf>
    <xf numFmtId="0" fontId="13" fillId="3" borderId="3" xfId="0" applyFont="1" applyFill="1" applyBorder="1" applyAlignment="1">
      <alignment vertical="top"/>
    </xf>
    <xf numFmtId="0" fontId="13" fillId="3" borderId="0" xfId="0" applyFont="1" applyFill="1" applyBorder="1" applyAlignment="1">
      <alignment horizontal="center"/>
    </xf>
    <xf numFmtId="164" fontId="6" fillId="4" borderId="0" xfId="2" applyFont="1" applyFill="1" applyBorder="1" applyAlignment="1">
      <alignment horizontal="left" vertical="top" wrapText="1"/>
    </xf>
    <xf numFmtId="0" fontId="10"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6" fillId="4" borderId="0" xfId="0" applyFont="1" applyFill="1" applyBorder="1" applyAlignment="1">
      <alignment horizontal="left" vertical="top" wrapText="1"/>
    </xf>
    <xf numFmtId="168" fontId="10" fillId="0" borderId="0" xfId="0" applyNumberFormat="1" applyFont="1" applyAlignment="1">
      <alignment vertical="center"/>
    </xf>
    <xf numFmtId="0" fontId="0" fillId="4" borderId="24" xfId="0" applyFont="1" applyFill="1" applyBorder="1" applyAlignment="1">
      <alignment horizontal="left"/>
    </xf>
    <xf numFmtId="0" fontId="4" fillId="4" borderId="2" xfId="0" applyFont="1" applyFill="1" applyBorder="1" applyAlignment="1">
      <alignment horizontal="left"/>
    </xf>
    <xf numFmtId="0" fontId="0" fillId="4" borderId="2" xfId="0" applyFont="1" applyFill="1" applyBorder="1" applyAlignment="1">
      <alignment horizontal="left"/>
    </xf>
    <xf numFmtId="0" fontId="10" fillId="0" borderId="7" xfId="0" applyFont="1" applyBorder="1" applyAlignment="1">
      <alignment horizontal="left" vertical="center" wrapText="1"/>
    </xf>
    <xf numFmtId="0" fontId="22" fillId="0" borderId="15" xfId="15" applyFont="1" applyFill="1" applyBorder="1" applyAlignment="1">
      <alignment vertical="center"/>
    </xf>
    <xf numFmtId="0" fontId="10" fillId="0" borderId="15" xfId="0" applyFont="1" applyBorder="1" applyAlignment="1">
      <alignment vertical="center"/>
    </xf>
    <xf numFmtId="167" fontId="10" fillId="0" borderId="8" xfId="0" applyNumberFormat="1" applyFont="1" applyBorder="1" applyAlignment="1">
      <alignment vertical="center"/>
    </xf>
    <xf numFmtId="170" fontId="18" fillId="5" borderId="7" xfId="0" applyNumberFormat="1" applyFont="1" applyFill="1" applyBorder="1" applyAlignment="1">
      <alignment horizontal="center" vertical="center" wrapText="1"/>
    </xf>
    <xf numFmtId="0" fontId="18" fillId="0" borderId="16" xfId="0" applyFont="1" applyBorder="1" applyAlignment="1">
      <alignment vertical="center"/>
    </xf>
    <xf numFmtId="167" fontId="18" fillId="0" borderId="10" xfId="0" applyNumberFormat="1" applyFont="1" applyBorder="1" applyAlignment="1">
      <alignment vertical="center"/>
    </xf>
    <xf numFmtId="0" fontId="25" fillId="7" borderId="19" xfId="0" applyFont="1" applyFill="1" applyBorder="1" applyAlignment="1">
      <alignment vertical="center"/>
    </xf>
    <xf numFmtId="170" fontId="25" fillId="7" borderId="19" xfId="0" applyNumberFormat="1" applyFont="1" applyFill="1" applyBorder="1" applyAlignment="1">
      <alignment vertical="center"/>
    </xf>
    <xf numFmtId="0" fontId="20" fillId="7" borderId="19" xfId="15" applyFont="1" applyFill="1" applyBorder="1" applyAlignment="1">
      <alignment vertical="center"/>
    </xf>
    <xf numFmtId="169" fontId="18" fillId="4" borderId="7" xfId="0" quotePrefix="1" applyNumberFormat="1" applyFont="1" applyFill="1" applyBorder="1" applyAlignment="1">
      <alignment horizontal="right" vertical="center"/>
    </xf>
    <xf numFmtId="169" fontId="18" fillId="0" borderId="7" xfId="0" applyNumberFormat="1" applyFont="1" applyBorder="1" applyAlignment="1">
      <alignment vertical="center"/>
    </xf>
    <xf numFmtId="0" fontId="18" fillId="8" borderId="8" xfId="0" applyFont="1" applyFill="1" applyBorder="1" applyAlignment="1">
      <alignment horizontal="left" vertical="center"/>
    </xf>
    <xf numFmtId="0" fontId="10" fillId="0" borderId="0" xfId="0" applyFont="1" applyBorder="1" applyAlignment="1">
      <alignment horizontal="left"/>
    </xf>
    <xf numFmtId="0" fontId="21" fillId="5" borderId="7" xfId="15" applyFont="1" applyFill="1" applyBorder="1" applyAlignment="1">
      <alignment horizontal="center"/>
    </xf>
    <xf numFmtId="170" fontId="18" fillId="5" borderId="13" xfId="0" applyNumberFormat="1" applyFont="1" applyFill="1" applyBorder="1" applyAlignment="1">
      <alignment horizontal="right" vertical="center" wrapText="1"/>
    </xf>
    <xf numFmtId="167" fontId="10" fillId="0" borderId="7" xfId="0" applyNumberFormat="1" applyFont="1" applyBorder="1" applyAlignment="1">
      <alignment horizontal="center" vertical="center"/>
    </xf>
    <xf numFmtId="170" fontId="10" fillId="0" borderId="7" xfId="0" applyNumberFormat="1" applyFont="1" applyBorder="1" applyAlignment="1">
      <alignment horizontal="center" vertical="center"/>
    </xf>
    <xf numFmtId="167" fontId="10" fillId="0" borderId="7" xfId="0" applyNumberFormat="1" applyFont="1" applyBorder="1" applyAlignment="1">
      <alignment vertical="center"/>
    </xf>
    <xf numFmtId="169" fontId="10" fillId="0" borderId="7" xfId="0" applyNumberFormat="1" applyFont="1" applyBorder="1" applyAlignment="1">
      <alignment horizontal="center" vertical="center"/>
    </xf>
    <xf numFmtId="0" fontId="10" fillId="0" borderId="21" xfId="0" applyFont="1" applyBorder="1" applyAlignment="1">
      <alignment vertical="center"/>
    </xf>
    <xf numFmtId="170" fontId="10" fillId="0" borderId="0" xfId="0" applyNumberFormat="1" applyFont="1" applyAlignment="1">
      <alignment horizontal="right" vertical="center"/>
    </xf>
    <xf numFmtId="170" fontId="10" fillId="0" borderId="9" xfId="0" applyNumberFormat="1" applyFont="1" applyBorder="1" applyAlignment="1">
      <alignment horizontal="right" vertical="center" wrapText="1"/>
    </xf>
    <xf numFmtId="170" fontId="10" fillId="0" borderId="14" xfId="0" applyNumberFormat="1" applyFont="1" applyBorder="1" applyAlignment="1">
      <alignment horizontal="right" vertical="center"/>
    </xf>
    <xf numFmtId="170" fontId="10" fillId="0" borderId="8" xfId="0" applyNumberFormat="1" applyFont="1" applyBorder="1" applyAlignment="1">
      <alignment horizontal="right" vertical="center"/>
    </xf>
    <xf numFmtId="170" fontId="18" fillId="5" borderId="11" xfId="0" applyNumberFormat="1" applyFont="1" applyFill="1" applyBorder="1" applyAlignment="1">
      <alignment horizontal="right" vertical="center"/>
    </xf>
    <xf numFmtId="170" fontId="18" fillId="5" borderId="7"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0" fontId="10" fillId="0" borderId="8" xfId="0" applyFont="1" applyBorder="1" applyAlignment="1">
      <alignment vertical="center"/>
    </xf>
    <xf numFmtId="0" fontId="10" fillId="0" borderId="10" xfId="0" applyFont="1" applyBorder="1" applyAlignment="1">
      <alignment vertical="center"/>
    </xf>
    <xf numFmtId="171" fontId="10" fillId="0" borderId="14" xfId="0" applyNumberFormat="1" applyFont="1" applyBorder="1" applyAlignment="1">
      <alignment horizontal="right" vertical="center"/>
    </xf>
    <xf numFmtId="171" fontId="10" fillId="0" borderId="15" xfId="0" applyNumberFormat="1" applyFont="1" applyBorder="1" applyAlignment="1">
      <alignment horizontal="right" vertical="center"/>
    </xf>
    <xf numFmtId="171" fontId="10" fillId="0" borderId="21" xfId="0" applyNumberFormat="1" applyFont="1" applyBorder="1" applyAlignment="1">
      <alignment horizontal="right" vertical="center"/>
    </xf>
    <xf numFmtId="171" fontId="10" fillId="0" borderId="0" xfId="0" applyNumberFormat="1" applyFont="1" applyAlignment="1">
      <alignment vertical="center"/>
    </xf>
    <xf numFmtId="171" fontId="10" fillId="0" borderId="18" xfId="0" applyNumberFormat="1" applyFont="1" applyBorder="1" applyAlignment="1">
      <alignment horizontal="right" vertical="center"/>
    </xf>
    <xf numFmtId="171" fontId="10" fillId="0" borderId="19" xfId="0" applyNumberFormat="1" applyFont="1" applyBorder="1" applyAlignment="1">
      <alignment horizontal="right" vertical="center"/>
    </xf>
    <xf numFmtId="171" fontId="10" fillId="0" borderId="20" xfId="0" applyNumberFormat="1" applyFont="1" applyBorder="1" applyAlignment="1">
      <alignment horizontal="right" vertical="center"/>
    </xf>
    <xf numFmtId="171" fontId="17" fillId="3" borderId="18" xfId="0" applyNumberFormat="1" applyFont="1" applyFill="1" applyBorder="1" applyAlignment="1">
      <alignment horizontal="right" vertical="center"/>
    </xf>
    <xf numFmtId="171" fontId="17" fillId="3" borderId="19" xfId="0" applyNumberFormat="1" applyFont="1" applyFill="1" applyBorder="1" applyAlignment="1">
      <alignment horizontal="right" vertical="center"/>
    </xf>
    <xf numFmtId="171" fontId="17" fillId="3" borderId="20" xfId="0" applyNumberFormat="1" applyFont="1" applyFill="1" applyBorder="1" applyAlignment="1">
      <alignment horizontal="right" vertical="center"/>
    </xf>
    <xf numFmtId="171" fontId="17" fillId="3" borderId="11" xfId="0" applyNumberFormat="1" applyFont="1" applyFill="1" applyBorder="1" applyAlignment="1">
      <alignment horizontal="right" vertical="center"/>
    </xf>
    <xf numFmtId="171" fontId="17" fillId="3" borderId="12" xfId="0" applyNumberFormat="1" applyFont="1" applyFill="1" applyBorder="1" applyAlignment="1">
      <alignment horizontal="right" vertical="center"/>
    </xf>
    <xf numFmtId="171" fontId="17" fillId="3" borderId="13" xfId="0" applyNumberFormat="1" applyFont="1" applyFill="1" applyBorder="1" applyAlignment="1">
      <alignment horizontal="right" vertical="center"/>
    </xf>
    <xf numFmtId="170" fontId="10" fillId="0" borderId="15" xfId="0" applyNumberFormat="1" applyFont="1" applyBorder="1" applyAlignment="1">
      <alignment horizontal="right" vertical="center"/>
    </xf>
    <xf numFmtId="170" fontId="10" fillId="0" borderId="21" xfId="0" applyNumberFormat="1" applyFont="1" applyBorder="1" applyAlignment="1">
      <alignment horizontal="right" vertical="center"/>
    </xf>
    <xf numFmtId="170" fontId="10" fillId="0" borderId="18" xfId="0" applyNumberFormat="1" applyFont="1" applyBorder="1" applyAlignment="1">
      <alignment horizontal="right" vertical="center"/>
    </xf>
    <xf numFmtId="170" fontId="10" fillId="0" borderId="19" xfId="0" applyNumberFormat="1" applyFont="1" applyBorder="1" applyAlignment="1">
      <alignment horizontal="right" vertical="center"/>
    </xf>
    <xf numFmtId="170" fontId="10"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21" fillId="5" borderId="13" xfId="15" applyFont="1" applyFill="1" applyBorder="1" applyAlignment="1">
      <alignment horizontal="center" wrapText="1"/>
    </xf>
    <xf numFmtId="0" fontId="10" fillId="0" borderId="0" xfId="0" applyFont="1" applyBorder="1" applyAlignment="1">
      <alignmen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170" fontId="17" fillId="5" borderId="7" xfId="0" applyNumberFormat="1" applyFont="1" applyFill="1" applyBorder="1" applyAlignment="1">
      <alignment horizontal="left" vertic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167" fontId="18" fillId="2" borderId="7" xfId="0" applyNumberFormat="1" applyFont="1" applyFill="1" applyBorder="1" applyAlignment="1">
      <alignment horizontal="left" vertical="center"/>
    </xf>
    <xf numFmtId="0" fontId="21" fillId="5" borderId="11" xfId="15" applyFont="1" applyFill="1" applyBorder="1" applyAlignment="1">
      <alignment horizontal="left"/>
    </xf>
    <xf numFmtId="0" fontId="21" fillId="5" borderId="12" xfId="15" applyFont="1" applyFill="1" applyBorder="1" applyAlignment="1">
      <alignment horizontal="left"/>
    </xf>
    <xf numFmtId="0" fontId="21" fillId="5" borderId="13" xfId="15" applyFont="1" applyFill="1" applyBorder="1" applyAlignment="1">
      <alignment horizontal="left"/>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170" fontId="10" fillId="2" borderId="11" xfId="0" applyNumberFormat="1" applyFont="1" applyFill="1" applyBorder="1" applyAlignment="1">
      <alignment horizontal="center" vertical="center"/>
    </xf>
    <xf numFmtId="170" fontId="10" fillId="2" borderId="12" xfId="0" applyNumberFormat="1" applyFont="1" applyFill="1" applyBorder="1" applyAlignment="1">
      <alignment horizontal="center" vertical="center"/>
    </xf>
    <xf numFmtId="170" fontId="10" fillId="2" borderId="13" xfId="0" applyNumberFormat="1" applyFont="1" applyFill="1" applyBorder="1" applyAlignment="1">
      <alignment horizontal="center" vertical="center"/>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0" fontId="10" fillId="0" borderId="14" xfId="0" applyFont="1" applyBorder="1" applyAlignment="1">
      <alignment horizontal="right" vertical="center"/>
    </xf>
    <xf numFmtId="0" fontId="10" fillId="0" borderId="15" xfId="0" applyFont="1" applyBorder="1" applyAlignment="1">
      <alignment horizontal="right" vertical="center"/>
    </xf>
    <xf numFmtId="0" fontId="10" fillId="0" borderId="21" xfId="0" applyFont="1" applyBorder="1" applyAlignment="1">
      <alignment horizontal="right" vertical="center"/>
    </xf>
    <xf numFmtId="0" fontId="10" fillId="0" borderId="18" xfId="0" applyFont="1" applyBorder="1" applyAlignment="1">
      <alignment horizontal="right" vertical="center"/>
    </xf>
    <xf numFmtId="0" fontId="10" fillId="0" borderId="19" xfId="0" applyFont="1" applyBorder="1" applyAlignment="1">
      <alignment horizontal="right" vertical="center"/>
    </xf>
    <xf numFmtId="0" fontId="10"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11" xfId="0" applyNumberFormat="1" applyFont="1" applyFill="1" applyBorder="1" applyAlignment="1">
      <alignment horizontal="right"/>
    </xf>
    <xf numFmtId="170" fontId="17" fillId="5" borderId="12" xfId="0" applyNumberFormat="1" applyFont="1" applyFill="1" applyBorder="1" applyAlignment="1">
      <alignment horizontal="right"/>
    </xf>
    <xf numFmtId="170" fontId="17" fillId="5" borderId="13" xfId="0" applyNumberFormat="1" applyFont="1" applyFill="1" applyBorder="1" applyAlignment="1">
      <alignment horizontal="right"/>
    </xf>
    <xf numFmtId="0" fontId="10" fillId="0" borderId="18" xfId="0" applyFont="1" applyBorder="1" applyAlignment="1">
      <alignment horizontal="right"/>
    </xf>
    <xf numFmtId="0" fontId="10" fillId="0" borderId="19" xfId="0" applyFont="1" applyBorder="1" applyAlignment="1">
      <alignment horizontal="right"/>
    </xf>
    <xf numFmtId="0" fontId="10" fillId="0" borderId="20" xfId="0"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0" fontId="18" fillId="0" borderId="13"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0" fillId="0" borderId="14" xfId="0" applyFont="1" applyBorder="1" applyAlignment="1">
      <alignment horizontal="right"/>
    </xf>
    <xf numFmtId="0" fontId="10" fillId="0" borderId="15" xfId="0" applyFont="1" applyBorder="1" applyAlignment="1">
      <alignment horizontal="right"/>
    </xf>
    <xf numFmtId="0" fontId="10" fillId="0" borderId="21" xfId="0" applyFont="1" applyBorder="1" applyAlignment="1">
      <alignment horizontal="right"/>
    </xf>
    <xf numFmtId="0" fontId="6"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6" fillId="4" borderId="0" xfId="0" applyFont="1" applyFill="1" applyBorder="1" applyAlignment="1">
      <alignment horizontal="left" vertical="top" wrapText="1"/>
    </xf>
    <xf numFmtId="0" fontId="4" fillId="4" borderId="6" xfId="0" applyFont="1" applyFill="1" applyBorder="1" applyAlignment="1">
      <alignment horizontal="left"/>
    </xf>
    <xf numFmtId="0" fontId="4" fillId="4" borderId="0" xfId="0" applyFont="1" applyFill="1" applyBorder="1" applyAlignment="1">
      <alignment horizontal="left"/>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xf numFmtId="0" fontId="22" fillId="2" borderId="14" xfId="15" applyFont="1" applyFill="1" applyBorder="1" applyAlignment="1">
      <alignment vertical="center"/>
    </xf>
    <xf numFmtId="0" fontId="22" fillId="2" borderId="21" xfId="15" applyFont="1" applyFill="1" applyBorder="1" applyAlignment="1">
      <alignment vertical="center"/>
    </xf>
    <xf numFmtId="0" fontId="22" fillId="2" borderId="16" xfId="15" applyFont="1" applyFill="1" applyBorder="1" applyAlignment="1">
      <alignment vertical="center"/>
    </xf>
    <xf numFmtId="0" fontId="22" fillId="2" borderId="17" xfId="15" applyFont="1" applyFill="1" applyBorder="1" applyAlignment="1">
      <alignment vertical="center"/>
    </xf>
    <xf numFmtId="0" fontId="22" fillId="2" borderId="18" xfId="15" applyFont="1" applyFill="1" applyBorder="1" applyAlignment="1">
      <alignment vertical="center"/>
    </xf>
    <xf numFmtId="0" fontId="22" fillId="2" borderId="20" xfId="15" applyFont="1" applyFill="1" applyBorder="1" applyAlignment="1">
      <alignment vertical="center"/>
    </xf>
  </cellXfs>
  <cellStyles count="16">
    <cellStyle name="Comma" xfId="3" builtinId="3"/>
    <cellStyle name="Comma 2" xfId="10"/>
    <cellStyle name="Comma 3" xfId="11"/>
    <cellStyle name="Currency" xfId="2" builtinId="4"/>
    <cellStyle name="Currency 2" xfId="4"/>
    <cellStyle name="Normal" xfId="0" builtinId="0"/>
    <cellStyle name="Normal 2" xfId="5"/>
    <cellStyle name="Normal 2 2" xfId="6"/>
    <cellStyle name="Normal 2 2 2" xfId="12"/>
    <cellStyle name="Normal 3" xfId="7"/>
    <cellStyle name="Normal 4" xfId="13"/>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84"/>
  <sheetViews>
    <sheetView showGridLines="0" zoomScaleNormal="100" workbookViewId="0"/>
  </sheetViews>
  <sheetFormatPr defaultColWidth="9.140625" defaultRowHeight="12.75" x14ac:dyDescent="0.25"/>
  <cols>
    <col min="1" max="1" width="2.85546875" style="22" customWidth="1"/>
    <col min="2" max="2" width="21.140625" style="22" bestFit="1" customWidth="1"/>
    <col min="3" max="3" width="16.85546875" style="22" customWidth="1"/>
    <col min="4" max="4" width="13.42578125" style="22" bestFit="1" customWidth="1"/>
    <col min="5" max="5" width="13.42578125" style="22" customWidth="1"/>
    <col min="6" max="6" width="12.7109375" style="22" customWidth="1"/>
    <col min="7" max="10" width="12.85546875" style="24" customWidth="1"/>
    <col min="11" max="11" width="12.85546875" style="22" customWidth="1"/>
    <col min="12" max="12" width="2.85546875" style="22" customWidth="1"/>
    <col min="13" max="13" width="49.85546875" style="25" customWidth="1"/>
    <col min="14" max="14" width="2.85546875" style="22" customWidth="1"/>
    <col min="15" max="17" width="9.140625" style="22" customWidth="1"/>
    <col min="18" max="16384" width="9.140625" style="22"/>
  </cols>
  <sheetData>
    <row r="1" spans="2:13" x14ac:dyDescent="0.25">
      <c r="B1" s="23"/>
    </row>
    <row r="2" spans="2:13" ht="21" x14ac:dyDescent="0.25">
      <c r="B2" s="26" t="s">
        <v>35</v>
      </c>
    </row>
    <row r="3" spans="2:13" ht="21" x14ac:dyDescent="0.25">
      <c r="B3" s="26" t="str">
        <f>'AER Summary'!C3</f>
        <v>Franchise CT Meter Install</v>
      </c>
    </row>
    <row r="4" spans="2:13" ht="18.75" x14ac:dyDescent="0.25">
      <c r="B4" s="27" t="s">
        <v>36</v>
      </c>
    </row>
    <row r="6" spans="2:13" ht="15.75" x14ac:dyDescent="0.25">
      <c r="B6" s="28" t="s">
        <v>2</v>
      </c>
      <c r="C6" s="29"/>
      <c r="D6" s="29"/>
      <c r="E6" s="29"/>
      <c r="F6" s="29"/>
      <c r="G6" s="30"/>
      <c r="H6" s="30"/>
      <c r="I6" s="30"/>
      <c r="J6" s="30"/>
      <c r="K6" s="29"/>
      <c r="M6" s="31"/>
    </row>
    <row r="8" spans="2:13" x14ac:dyDescent="0.25">
      <c r="B8" s="197" t="s">
        <v>24</v>
      </c>
      <c r="C8" s="198"/>
      <c r="D8" s="198"/>
      <c r="E8" s="198"/>
      <c r="F8" s="199"/>
      <c r="G8" s="32" t="s">
        <v>8</v>
      </c>
      <c r="H8" s="33" t="s">
        <v>9</v>
      </c>
      <c r="I8" s="34" t="s">
        <v>10</v>
      </c>
      <c r="J8" s="33" t="s">
        <v>11</v>
      </c>
      <c r="K8" s="35" t="s">
        <v>12</v>
      </c>
      <c r="M8" s="36" t="s">
        <v>4</v>
      </c>
    </row>
    <row r="9" spans="2:13" ht="38.25" x14ac:dyDescent="0.25">
      <c r="B9" s="200" t="s">
        <v>2</v>
      </c>
      <c r="C9" s="201"/>
      <c r="D9" s="201"/>
      <c r="E9" s="201"/>
      <c r="F9" s="202"/>
      <c r="G9" s="210" t="s">
        <v>7</v>
      </c>
      <c r="H9" s="211"/>
      <c r="I9" s="211"/>
      <c r="J9" s="211"/>
      <c r="K9" s="212"/>
      <c r="M9" s="37" t="s">
        <v>83</v>
      </c>
    </row>
    <row r="11" spans="2:13" ht="15.75" x14ac:dyDescent="0.25">
      <c r="B11" s="28" t="s">
        <v>26</v>
      </c>
      <c r="C11" s="29"/>
      <c r="D11" s="29"/>
      <c r="E11" s="29"/>
      <c r="F11" s="29"/>
      <c r="G11" s="30"/>
      <c r="H11" s="30"/>
      <c r="I11" s="30"/>
      <c r="J11" s="30"/>
      <c r="K11" s="29"/>
      <c r="M11" s="31"/>
    </row>
    <row r="13" spans="2:13" x14ac:dyDescent="0.25">
      <c r="B13" s="43" t="s">
        <v>22</v>
      </c>
      <c r="C13" s="193" t="s">
        <v>25</v>
      </c>
      <c r="D13" s="193"/>
      <c r="E13" s="193"/>
      <c r="F13" s="193"/>
      <c r="G13" s="33" t="s">
        <v>8</v>
      </c>
      <c r="H13" s="33" t="s">
        <v>9</v>
      </c>
      <c r="I13" s="33" t="s">
        <v>10</v>
      </c>
      <c r="J13" s="33" t="s">
        <v>11</v>
      </c>
      <c r="K13" s="44" t="s">
        <v>12</v>
      </c>
      <c r="M13" s="36" t="s">
        <v>4</v>
      </c>
    </row>
    <row r="14" spans="2:13" ht="51" x14ac:dyDescent="0.25">
      <c r="B14" s="19"/>
      <c r="C14" s="194"/>
      <c r="D14" s="195"/>
      <c r="E14" s="195"/>
      <c r="F14" s="196"/>
      <c r="G14" s="210" t="s">
        <v>7</v>
      </c>
      <c r="H14" s="211"/>
      <c r="I14" s="211"/>
      <c r="J14" s="211"/>
      <c r="K14" s="212"/>
      <c r="M14" s="134" t="s">
        <v>84</v>
      </c>
    </row>
    <row r="15" spans="2:13" x14ac:dyDescent="0.25">
      <c r="B15" s="45"/>
      <c r="C15" s="45"/>
      <c r="D15" s="45"/>
      <c r="E15" s="45"/>
      <c r="F15" s="45"/>
      <c r="G15" s="46"/>
      <c r="H15" s="46"/>
      <c r="I15" s="46"/>
      <c r="J15" s="46"/>
      <c r="K15" s="25"/>
    </row>
    <row r="16" spans="2:13" ht="15.75" x14ac:dyDescent="0.25">
      <c r="B16" s="28" t="s">
        <v>32</v>
      </c>
      <c r="C16" s="29"/>
      <c r="D16" s="29"/>
      <c r="E16" s="29"/>
      <c r="F16" s="29"/>
      <c r="G16" s="30"/>
      <c r="H16" s="30"/>
      <c r="I16" s="30"/>
      <c r="J16" s="30"/>
      <c r="K16" s="29"/>
      <c r="M16" s="31"/>
    </row>
    <row r="18" spans="2:13" x14ac:dyDescent="0.25">
      <c r="B18" s="197" t="s">
        <v>24</v>
      </c>
      <c r="C18" s="198"/>
      <c r="D18" s="198"/>
      <c r="E18" s="198"/>
      <c r="F18" s="199"/>
      <c r="G18" s="32" t="s">
        <v>8</v>
      </c>
      <c r="H18" s="33" t="s">
        <v>9</v>
      </c>
      <c r="I18" s="34" t="s">
        <v>10</v>
      </c>
      <c r="J18" s="33" t="s">
        <v>11</v>
      </c>
      <c r="K18" s="35" t="s">
        <v>12</v>
      </c>
      <c r="M18" s="36" t="s">
        <v>4</v>
      </c>
    </row>
    <row r="19" spans="2:13" ht="51" x14ac:dyDescent="0.25">
      <c r="B19" s="200" t="s">
        <v>31</v>
      </c>
      <c r="C19" s="201"/>
      <c r="D19" s="201"/>
      <c r="E19" s="201"/>
      <c r="F19" s="202"/>
      <c r="G19" s="21" t="s">
        <v>34</v>
      </c>
      <c r="H19" s="17">
        <v>0.04</v>
      </c>
      <c r="I19" s="18">
        <v>0.04</v>
      </c>
      <c r="J19" s="17">
        <v>0</v>
      </c>
      <c r="K19" s="68"/>
      <c r="M19" s="42" t="s">
        <v>85</v>
      </c>
    </row>
    <row r="21" spans="2:13" ht="15.75" x14ac:dyDescent="0.25">
      <c r="B21" s="28" t="s">
        <v>69</v>
      </c>
      <c r="C21" s="29"/>
      <c r="D21" s="29"/>
      <c r="E21" s="29"/>
      <c r="F21" s="29"/>
      <c r="G21" s="30"/>
      <c r="H21" s="30"/>
      <c r="I21" s="30"/>
      <c r="J21" s="30"/>
      <c r="K21" s="29"/>
      <c r="M21" s="31"/>
    </row>
    <row r="23" spans="2:13" ht="25.5" x14ac:dyDescent="0.25">
      <c r="B23" s="52" t="s">
        <v>27</v>
      </c>
      <c r="C23" s="53" t="s">
        <v>28</v>
      </c>
      <c r="D23" s="54"/>
      <c r="E23" s="55" t="s">
        <v>29</v>
      </c>
      <c r="F23" s="56"/>
      <c r="G23" s="56"/>
      <c r="H23" s="57" t="s">
        <v>30</v>
      </c>
      <c r="J23" s="22"/>
      <c r="M23" s="146" t="s">
        <v>4</v>
      </c>
    </row>
    <row r="24" spans="2:13" x14ac:dyDescent="0.25">
      <c r="B24" s="257"/>
      <c r="C24" s="257"/>
      <c r="D24" s="258"/>
      <c r="E24" s="135" t="s">
        <v>81</v>
      </c>
      <c r="F24" s="136"/>
      <c r="G24" s="38"/>
      <c r="H24" s="137">
        <v>80.231632439999998</v>
      </c>
      <c r="J24" s="22"/>
      <c r="M24" s="190" t="s">
        <v>86</v>
      </c>
    </row>
    <row r="25" spans="2:13" x14ac:dyDescent="0.25">
      <c r="B25" s="259"/>
      <c r="C25" s="259"/>
      <c r="D25" s="260"/>
      <c r="E25" s="58" t="s">
        <v>81</v>
      </c>
      <c r="F25" s="59"/>
      <c r="G25" s="40"/>
      <c r="H25" s="60">
        <v>80.231632439999998</v>
      </c>
      <c r="J25" s="22"/>
      <c r="M25" s="191"/>
    </row>
    <row r="26" spans="2:13" x14ac:dyDescent="0.25">
      <c r="B26" s="259"/>
      <c r="C26" s="259"/>
      <c r="D26" s="260"/>
      <c r="E26" s="58" t="s">
        <v>81</v>
      </c>
      <c r="F26" s="59"/>
      <c r="G26" s="40"/>
      <c r="H26" s="60">
        <v>80.231632439999998</v>
      </c>
      <c r="J26" s="22"/>
      <c r="M26" s="191"/>
    </row>
    <row r="27" spans="2:13" x14ac:dyDescent="0.25">
      <c r="B27" s="259"/>
      <c r="C27" s="259"/>
      <c r="D27" s="260"/>
      <c r="E27" s="58" t="s">
        <v>81</v>
      </c>
      <c r="F27" s="59"/>
      <c r="G27" s="40"/>
      <c r="H27" s="60">
        <v>71.092286929999986</v>
      </c>
      <c r="J27" s="22"/>
      <c r="M27" s="191"/>
    </row>
    <row r="28" spans="2:13" x14ac:dyDescent="0.25">
      <c r="B28" s="259"/>
      <c r="C28" s="259"/>
      <c r="D28" s="260"/>
      <c r="E28" s="58" t="s">
        <v>81</v>
      </c>
      <c r="F28" s="59"/>
      <c r="G28" s="40"/>
      <c r="H28" s="60">
        <v>65.090356579999991</v>
      </c>
      <c r="J28" s="22"/>
      <c r="M28" s="191"/>
    </row>
    <row r="29" spans="2:13" x14ac:dyDescent="0.25">
      <c r="B29" s="259"/>
      <c r="C29" s="259"/>
      <c r="D29" s="260"/>
      <c r="E29" s="58" t="s">
        <v>81</v>
      </c>
      <c r="F29" s="59"/>
      <c r="G29" s="40"/>
      <c r="H29" s="60">
        <v>71.092286929999986</v>
      </c>
      <c r="J29" s="22"/>
      <c r="M29" s="191"/>
    </row>
    <row r="30" spans="2:13" x14ac:dyDescent="0.25">
      <c r="B30" s="259"/>
      <c r="C30" s="259"/>
      <c r="D30" s="260"/>
      <c r="E30" s="58" t="s">
        <v>81</v>
      </c>
      <c r="F30" s="59"/>
      <c r="G30" s="40"/>
      <c r="H30" s="60">
        <v>62.801981859999998</v>
      </c>
      <c r="J30" s="22"/>
      <c r="M30" s="191"/>
    </row>
    <row r="31" spans="2:13" x14ac:dyDescent="0.25">
      <c r="B31" s="259"/>
      <c r="C31" s="259"/>
      <c r="D31" s="260"/>
      <c r="E31" s="58" t="s">
        <v>81</v>
      </c>
      <c r="F31" s="59"/>
      <c r="G31" s="40"/>
      <c r="H31" s="60">
        <v>77.225909079999994</v>
      </c>
      <c r="J31" s="22"/>
      <c r="M31" s="191"/>
    </row>
    <row r="32" spans="2:13" x14ac:dyDescent="0.25">
      <c r="B32" s="259"/>
      <c r="C32" s="259"/>
      <c r="D32" s="260"/>
      <c r="E32" s="58" t="s">
        <v>81</v>
      </c>
      <c r="F32" s="59"/>
      <c r="G32" s="40"/>
      <c r="H32" s="60">
        <v>77.225909079999994</v>
      </c>
      <c r="J32" s="22"/>
      <c r="M32" s="191"/>
    </row>
    <row r="33" spans="2:13" x14ac:dyDescent="0.25">
      <c r="B33" s="261"/>
      <c r="C33" s="261"/>
      <c r="D33" s="262"/>
      <c r="E33" s="61" t="s">
        <v>81</v>
      </c>
      <c r="F33" s="62"/>
      <c r="G33" s="41"/>
      <c r="H33" s="63">
        <v>77.225909079999994</v>
      </c>
      <c r="J33" s="22"/>
      <c r="M33" s="191"/>
    </row>
    <row r="34" spans="2:13" x14ac:dyDescent="0.25">
      <c r="D34" s="154"/>
      <c r="E34" s="143" t="s">
        <v>68</v>
      </c>
      <c r="F34" s="141"/>
      <c r="G34" s="142"/>
      <c r="H34" s="140">
        <f>AVERAGE(H24:H33)</f>
        <v>74.244953685999988</v>
      </c>
      <c r="J34" s="22"/>
      <c r="M34" s="192"/>
    </row>
    <row r="35" spans="2:13" x14ac:dyDescent="0.2">
      <c r="M35" s="147"/>
    </row>
    <row r="36" spans="2:13" ht="15.75" x14ac:dyDescent="0.25">
      <c r="B36" s="28" t="s">
        <v>67</v>
      </c>
      <c r="C36" s="29"/>
      <c r="D36" s="29"/>
      <c r="E36" s="29"/>
      <c r="F36" s="29"/>
      <c r="G36" s="30"/>
      <c r="H36" s="30"/>
      <c r="I36" s="30"/>
      <c r="J36" s="30"/>
      <c r="K36" s="29"/>
      <c r="M36" s="31"/>
    </row>
    <row r="38" spans="2:13" ht="25.5" x14ac:dyDescent="0.2">
      <c r="B38" s="204" t="s">
        <v>70</v>
      </c>
      <c r="C38" s="205"/>
      <c r="D38" s="206"/>
      <c r="E38" s="148" t="s">
        <v>78</v>
      </c>
      <c r="F38" s="185" t="s">
        <v>106</v>
      </c>
      <c r="G38" s="138" t="s">
        <v>71</v>
      </c>
      <c r="H38" s="149" t="s">
        <v>72</v>
      </c>
      <c r="M38" s="146" t="s">
        <v>4</v>
      </c>
    </row>
    <row r="39" spans="2:13" ht="24.75" customHeight="1" x14ac:dyDescent="0.25">
      <c r="B39" s="207" t="s">
        <v>82</v>
      </c>
      <c r="C39" s="208"/>
      <c r="D39" s="209"/>
      <c r="E39" s="150">
        <f>+H34</f>
        <v>74.244953685999988</v>
      </c>
      <c r="F39" s="153">
        <v>3.5</v>
      </c>
      <c r="G39" s="151">
        <v>1</v>
      </c>
      <c r="H39" s="152">
        <f>+E39*F39*G39</f>
        <v>259.85733790099994</v>
      </c>
      <c r="M39" s="187" t="s">
        <v>87</v>
      </c>
    </row>
    <row r="40" spans="2:13" x14ac:dyDescent="0.25">
      <c r="E40" s="24"/>
      <c r="F40" s="50"/>
      <c r="G40" s="50"/>
      <c r="H40" s="50"/>
      <c r="M40" s="188"/>
    </row>
    <row r="41" spans="2:13" x14ac:dyDescent="0.25">
      <c r="E41" s="203" t="s">
        <v>95</v>
      </c>
      <c r="F41" s="203"/>
      <c r="G41" s="203"/>
      <c r="H41" s="110">
        <f>SUM(H39:H39)</f>
        <v>259.85733790099994</v>
      </c>
      <c r="M41" s="188"/>
    </row>
    <row r="42" spans="2:13" x14ac:dyDescent="0.25">
      <c r="E42" s="24"/>
      <c r="F42" s="50"/>
      <c r="G42" s="50"/>
      <c r="H42" s="50"/>
      <c r="M42" s="188"/>
    </row>
    <row r="43" spans="2:13" x14ac:dyDescent="0.25">
      <c r="E43" s="203" t="s">
        <v>39</v>
      </c>
      <c r="F43" s="203"/>
      <c r="G43" s="203"/>
      <c r="H43" s="111">
        <f>+$K$69-1</f>
        <v>1.2648945446885498</v>
      </c>
      <c r="M43" s="188"/>
    </row>
    <row r="44" spans="2:13" x14ac:dyDescent="0.25">
      <c r="E44" s="24"/>
      <c r="F44" s="50"/>
      <c r="G44" s="50"/>
      <c r="H44" s="50"/>
      <c r="M44" s="188"/>
    </row>
    <row r="45" spans="2:13" x14ac:dyDescent="0.25">
      <c r="E45" s="203" t="s">
        <v>96</v>
      </c>
      <c r="F45" s="203"/>
      <c r="G45" s="203"/>
      <c r="H45" s="110">
        <f>+H41+(H43*H41)</f>
        <v>588.54946700926394</v>
      </c>
      <c r="I45" s="139"/>
      <c r="M45" s="189"/>
    </row>
    <row r="47" spans="2:13" ht="15.75" x14ac:dyDescent="0.25">
      <c r="B47" s="28" t="s">
        <v>65</v>
      </c>
      <c r="C47" s="29"/>
      <c r="D47" s="29"/>
      <c r="E47" s="29"/>
      <c r="F47" s="29"/>
      <c r="G47" s="30"/>
      <c r="H47" s="30"/>
      <c r="I47" s="30"/>
      <c r="J47" s="30"/>
      <c r="K47" s="29"/>
      <c r="M47" s="31"/>
    </row>
    <row r="49" spans="2:13" x14ac:dyDescent="0.25">
      <c r="B49" s="197" t="s">
        <v>3</v>
      </c>
      <c r="C49" s="198"/>
      <c r="D49" s="198"/>
      <c r="E49" s="198"/>
      <c r="F49" s="199"/>
      <c r="G49" s="32" t="s">
        <v>13</v>
      </c>
      <c r="H49" s="33" t="s">
        <v>14</v>
      </c>
      <c r="I49" s="33" t="s">
        <v>15</v>
      </c>
      <c r="J49" s="33" t="s">
        <v>16</v>
      </c>
      <c r="K49" s="98" t="s">
        <v>17</v>
      </c>
      <c r="M49" s="36" t="s">
        <v>4</v>
      </c>
    </row>
    <row r="50" spans="2:13" ht="67.5" customHeight="1" x14ac:dyDescent="0.25">
      <c r="B50" s="200" t="s">
        <v>79</v>
      </c>
      <c r="C50" s="201"/>
      <c r="D50" s="201"/>
      <c r="E50" s="201"/>
      <c r="F50" s="202"/>
      <c r="G50" s="157">
        <v>0</v>
      </c>
      <c r="H50" s="157">
        <v>0</v>
      </c>
      <c r="I50" s="157">
        <v>0</v>
      </c>
      <c r="J50" s="157">
        <v>0</v>
      </c>
      <c r="K50" s="158">
        <v>0</v>
      </c>
      <c r="M50" s="187" t="s">
        <v>88</v>
      </c>
    </row>
    <row r="51" spans="2:13" x14ac:dyDescent="0.25">
      <c r="G51" s="159">
        <f>SUM(G50:G50)</f>
        <v>0</v>
      </c>
      <c r="H51" s="160">
        <f>SUM(H50:H50)</f>
        <v>0</v>
      </c>
      <c r="I51" s="161">
        <f>SUM(I50:I50)</f>
        <v>0</v>
      </c>
      <c r="J51" s="160">
        <f>SUM(J50:J50)</f>
        <v>0</v>
      </c>
      <c r="K51" s="160">
        <f>SUM(K50:K50)</f>
        <v>0</v>
      </c>
      <c r="M51" s="189"/>
    </row>
    <row r="53" spans="2:13" ht="15.75" x14ac:dyDescent="0.25">
      <c r="B53" s="28" t="s">
        <v>73</v>
      </c>
      <c r="C53" s="29"/>
      <c r="D53" s="29"/>
      <c r="E53" s="29"/>
      <c r="F53" s="29"/>
      <c r="G53" s="30"/>
      <c r="H53" s="30"/>
      <c r="I53" s="30"/>
      <c r="J53" s="30"/>
      <c r="K53" s="29"/>
      <c r="M53" s="31"/>
    </row>
    <row r="54" spans="2:13" x14ac:dyDescent="0.25">
      <c r="E54" s="48"/>
    </row>
    <row r="55" spans="2:13" x14ac:dyDescent="0.25">
      <c r="B55" s="104"/>
      <c r="C55" s="105"/>
      <c r="D55" s="105"/>
      <c r="E55" s="105"/>
      <c r="F55" s="106"/>
      <c r="G55" s="33" t="s">
        <v>13</v>
      </c>
      <c r="H55" s="33" t="s">
        <v>14</v>
      </c>
      <c r="I55" s="33" t="s">
        <v>15</v>
      </c>
      <c r="J55" s="33" t="s">
        <v>16</v>
      </c>
      <c r="K55" s="33" t="s">
        <v>17</v>
      </c>
      <c r="M55" s="36" t="s">
        <v>4</v>
      </c>
    </row>
    <row r="56" spans="2:13" x14ac:dyDescent="0.25">
      <c r="H56" s="50"/>
      <c r="I56" s="50"/>
      <c r="J56" s="50"/>
      <c r="M56" s="190" t="s">
        <v>77</v>
      </c>
    </row>
    <row r="57" spans="2:13" x14ac:dyDescent="0.25">
      <c r="B57" s="22" t="s">
        <v>79</v>
      </c>
      <c r="E57" s="22" t="s">
        <v>75</v>
      </c>
      <c r="G57" s="51">
        <f>+$H$41*G77</f>
        <v>277.84611090100617</v>
      </c>
      <c r="H57" s="51">
        <f t="shared" ref="H57:K57" si="0">+$H$41*H77</f>
        <v>289.96845889458217</v>
      </c>
      <c r="I57" s="51">
        <f t="shared" si="0"/>
        <v>299.78612379711984</v>
      </c>
      <c r="J57" s="51">
        <f t="shared" si="0"/>
        <v>310.34703671926275</v>
      </c>
      <c r="K57" s="51">
        <f t="shared" si="0"/>
        <v>321.03425549721368</v>
      </c>
      <c r="M57" s="191"/>
    </row>
    <row r="58" spans="2:13" x14ac:dyDescent="0.25">
      <c r="B58" s="22" t="s">
        <v>79</v>
      </c>
      <c r="E58" s="22" t="s">
        <v>76</v>
      </c>
      <c r="G58" s="51">
        <f>+$H$45*G77</f>
        <v>629.29214084261878</v>
      </c>
      <c r="H58" s="51">
        <f t="shared" ref="H58:K58" si="1">+$H$45*H77</f>
        <v>656.7479806820852</v>
      </c>
      <c r="I58" s="51">
        <f t="shared" si="1"/>
        <v>678.98395636142311</v>
      </c>
      <c r="J58" s="51">
        <f t="shared" si="1"/>
        <v>702.90331042571529</v>
      </c>
      <c r="K58" s="51">
        <f t="shared" si="1"/>
        <v>727.10873393378938</v>
      </c>
      <c r="M58" s="191"/>
    </row>
    <row r="59" spans="2:13" x14ac:dyDescent="0.25">
      <c r="G59" s="51"/>
      <c r="H59" s="51"/>
      <c r="I59" s="51"/>
      <c r="J59" s="51"/>
      <c r="K59" s="51"/>
      <c r="M59" s="191"/>
    </row>
    <row r="60" spans="2:13" x14ac:dyDescent="0.25">
      <c r="B60" s="107" t="s">
        <v>50</v>
      </c>
      <c r="C60" s="107"/>
      <c r="D60" s="107"/>
      <c r="E60" s="107"/>
      <c r="F60" s="107"/>
      <c r="G60" s="108"/>
      <c r="H60" s="108">
        <f>(H57-G57)/G57</f>
        <v>4.3629719898779049E-2</v>
      </c>
      <c r="I60" s="108">
        <f>(I57-H57)/H57</f>
        <v>3.3857699351041749E-2</v>
      </c>
      <c r="J60" s="108">
        <f>(J57-I57)/I57</f>
        <v>3.5228157956003321E-2</v>
      </c>
      <c r="K60" s="108">
        <f>(K57-J57)/J57</f>
        <v>3.4436348711196163E-2</v>
      </c>
      <c r="M60" s="192"/>
    </row>
    <row r="61" spans="2:13" x14ac:dyDescent="0.25">
      <c r="E61" s="48"/>
      <c r="H61" s="50"/>
      <c r="I61" s="50"/>
      <c r="J61" s="50"/>
    </row>
    <row r="62" spans="2:13" ht="15.75" x14ac:dyDescent="0.25">
      <c r="B62" s="28" t="s">
        <v>38</v>
      </c>
      <c r="C62" s="29"/>
      <c r="D62" s="29"/>
      <c r="E62" s="29"/>
      <c r="F62" s="29"/>
      <c r="G62" s="30"/>
      <c r="H62" s="30"/>
      <c r="I62" s="30"/>
      <c r="J62" s="30"/>
      <c r="K62" s="29"/>
      <c r="M62" s="31"/>
    </row>
    <row r="64" spans="2:13" x14ac:dyDescent="0.25">
      <c r="B64" s="213" t="s">
        <v>18</v>
      </c>
      <c r="C64" s="214"/>
      <c r="D64" s="214"/>
      <c r="E64" s="215"/>
      <c r="F64" s="103" t="s">
        <v>12</v>
      </c>
      <c r="G64" s="103" t="s">
        <v>13</v>
      </c>
      <c r="H64" s="103" t="s">
        <v>14</v>
      </c>
      <c r="I64" s="103" t="s">
        <v>15</v>
      </c>
      <c r="J64" s="103" t="s">
        <v>16</v>
      </c>
      <c r="K64" s="47" t="s">
        <v>17</v>
      </c>
      <c r="M64" s="36" t="s">
        <v>4</v>
      </c>
    </row>
    <row r="65" spans="2:13" ht="12.75" customHeight="1" x14ac:dyDescent="0.25">
      <c r="B65" s="216" t="s">
        <v>89</v>
      </c>
      <c r="C65" s="217"/>
      <c r="D65" s="217"/>
      <c r="E65" s="218"/>
      <c r="F65" s="39"/>
      <c r="G65" s="49">
        <v>18449161.14072692</v>
      </c>
      <c r="H65" s="49">
        <v>19652616.51053571</v>
      </c>
      <c r="I65" s="49">
        <v>20750302.453561164</v>
      </c>
      <c r="J65" s="49">
        <v>21950966.582370307</v>
      </c>
      <c r="K65" s="39">
        <v>23217206.584968176</v>
      </c>
      <c r="M65" s="190" t="s">
        <v>92</v>
      </c>
    </row>
    <row r="66" spans="2:13" x14ac:dyDescent="0.25">
      <c r="B66" s="219" t="s">
        <v>90</v>
      </c>
      <c r="C66" s="220"/>
      <c r="D66" s="220"/>
      <c r="E66" s="221"/>
      <c r="F66" s="39"/>
      <c r="G66" s="49">
        <v>40098372.700329572</v>
      </c>
      <c r="H66" s="49">
        <v>44414981.708611391</v>
      </c>
      <c r="I66" s="49">
        <v>47124811.758132517</v>
      </c>
      <c r="J66" s="49">
        <v>50429626.415997855</v>
      </c>
      <c r="K66" s="39">
        <v>53924251.70079805</v>
      </c>
      <c r="M66" s="191"/>
    </row>
    <row r="67" spans="2:13" x14ac:dyDescent="0.25">
      <c r="B67" s="222" t="s">
        <v>18</v>
      </c>
      <c r="C67" s="223"/>
      <c r="D67" s="223"/>
      <c r="E67" s="224"/>
      <c r="F67" s="64"/>
      <c r="G67" s="64">
        <f t="shared" ref="G67:K67" si="2">+G66/G65</f>
        <v>2.1734523534412387</v>
      </c>
      <c r="H67" s="64">
        <f t="shared" si="2"/>
        <v>2.2600034801880273</v>
      </c>
      <c r="I67" s="64">
        <f t="shared" si="2"/>
        <v>2.2710421625707418</v>
      </c>
      <c r="J67" s="64">
        <f t="shared" si="2"/>
        <v>2.2973761190315822</v>
      </c>
      <c r="K67" s="145">
        <f t="shared" si="2"/>
        <v>2.3225986082111594</v>
      </c>
      <c r="M67" s="191"/>
    </row>
    <row r="68" spans="2:13" x14ac:dyDescent="0.25">
      <c r="F68" s="24"/>
      <c r="K68" s="24"/>
      <c r="M68" s="191"/>
    </row>
    <row r="69" spans="2:13" x14ac:dyDescent="0.25">
      <c r="F69" s="234" t="s">
        <v>19</v>
      </c>
      <c r="G69" s="235"/>
      <c r="H69" s="235"/>
      <c r="I69" s="235"/>
      <c r="J69" s="236"/>
      <c r="K69" s="144">
        <f>AVERAGE(G67:K67)</f>
        <v>2.2648945446885498</v>
      </c>
      <c r="M69" s="192"/>
    </row>
    <row r="70" spans="2:13" x14ac:dyDescent="0.25">
      <c r="G70" s="22"/>
      <c r="H70" s="22"/>
      <c r="I70" s="22"/>
      <c r="J70" s="22"/>
      <c r="K70" s="155"/>
    </row>
    <row r="71" spans="2:13" x14ac:dyDescent="0.25">
      <c r="G71" s="22"/>
      <c r="H71" s="22"/>
      <c r="I71" s="22"/>
      <c r="J71" s="22"/>
    </row>
    <row r="72" spans="2:13" ht="15.75" x14ac:dyDescent="0.25">
      <c r="B72" s="28" t="s">
        <v>108</v>
      </c>
      <c r="C72" s="29"/>
      <c r="D72" s="29"/>
      <c r="E72" s="29"/>
      <c r="F72" s="29"/>
      <c r="G72" s="30"/>
      <c r="H72" s="30"/>
      <c r="I72" s="30"/>
      <c r="J72" s="30"/>
      <c r="K72" s="29"/>
      <c r="M72" s="31"/>
    </row>
    <row r="74" spans="2:13" x14ac:dyDescent="0.2">
      <c r="B74" s="225" t="s">
        <v>109</v>
      </c>
      <c r="C74" s="226"/>
      <c r="D74" s="226"/>
      <c r="E74" s="227"/>
      <c r="F74" s="103" t="s">
        <v>12</v>
      </c>
      <c r="G74" s="103" t="s">
        <v>13</v>
      </c>
      <c r="H74" s="103" t="s">
        <v>14</v>
      </c>
      <c r="I74" s="103" t="s">
        <v>15</v>
      </c>
      <c r="J74" s="103" t="s">
        <v>16</v>
      </c>
      <c r="K74" s="47" t="s">
        <v>17</v>
      </c>
      <c r="M74" s="146" t="s">
        <v>4</v>
      </c>
    </row>
    <row r="75" spans="2:13" ht="12.75" customHeight="1" x14ac:dyDescent="0.2">
      <c r="B75" s="237" t="s">
        <v>91</v>
      </c>
      <c r="C75" s="238"/>
      <c r="D75" s="238"/>
      <c r="E75" s="239"/>
      <c r="F75" s="20"/>
      <c r="G75" s="20">
        <v>17254695.000010207</v>
      </c>
      <c r="H75" s="20">
        <v>17611834.848126188</v>
      </c>
      <c r="I75" s="20">
        <v>17986550.838063825</v>
      </c>
      <c r="J75" s="20">
        <v>18379810.552560411</v>
      </c>
      <c r="K75" s="156">
        <v>18792890.146016706</v>
      </c>
      <c r="M75" s="187" t="s">
        <v>107</v>
      </c>
    </row>
    <row r="76" spans="2:13" x14ac:dyDescent="0.2">
      <c r="B76" s="228" t="s">
        <v>110</v>
      </c>
      <c r="C76" s="229"/>
      <c r="D76" s="229"/>
      <c r="E76" s="230"/>
      <c r="F76" s="20"/>
      <c r="G76" s="20">
        <v>18449161.14072692</v>
      </c>
      <c r="H76" s="20">
        <v>19652616.51053571</v>
      </c>
      <c r="I76" s="20">
        <v>20750302.453561164</v>
      </c>
      <c r="J76" s="20">
        <v>21950966.582370307</v>
      </c>
      <c r="K76" s="156">
        <v>23217206.584968176</v>
      </c>
      <c r="M76" s="188"/>
    </row>
    <row r="77" spans="2:13" x14ac:dyDescent="0.2">
      <c r="B77" s="231" t="s">
        <v>111</v>
      </c>
      <c r="C77" s="232"/>
      <c r="D77" s="232"/>
      <c r="E77" s="233"/>
      <c r="F77" s="64"/>
      <c r="G77" s="64">
        <f t="shared" ref="G77:K77" si="3">+G76/G75</f>
        <v>1.0692255725595849</v>
      </c>
      <c r="H77" s="64">
        <f t="shared" si="3"/>
        <v>1.1158755847989712</v>
      </c>
      <c r="I77" s="64">
        <f t="shared" si="3"/>
        <v>1.1536565648622628</v>
      </c>
      <c r="J77" s="64">
        <f t="shared" si="3"/>
        <v>1.1942977605562106</v>
      </c>
      <c r="K77" s="145">
        <f t="shared" si="3"/>
        <v>1.2354250147037249</v>
      </c>
      <c r="M77" s="188"/>
    </row>
    <row r="78" spans="2:13" x14ac:dyDescent="0.25">
      <c r="F78" s="24"/>
      <c r="K78" s="24"/>
      <c r="M78" s="188"/>
    </row>
    <row r="79" spans="2:13" x14ac:dyDescent="0.25">
      <c r="F79" s="234" t="s">
        <v>20</v>
      </c>
      <c r="G79" s="235"/>
      <c r="H79" s="235"/>
      <c r="I79" s="235"/>
      <c r="J79" s="236"/>
      <c r="K79" s="144">
        <f>AVERAGE(G77:K77)</f>
        <v>1.1536960994961507</v>
      </c>
      <c r="M79" s="189"/>
    </row>
    <row r="80" spans="2:13" x14ac:dyDescent="0.25">
      <c r="K80" s="109"/>
      <c r="M80" s="186"/>
    </row>
    <row r="81" spans="13:13" x14ac:dyDescent="0.25">
      <c r="M81" s="66"/>
    </row>
    <row r="82" spans="13:13" x14ac:dyDescent="0.25">
      <c r="M82" s="67"/>
    </row>
    <row r="83" spans="13:13" x14ac:dyDescent="0.25">
      <c r="M83" s="67"/>
    </row>
    <row r="84" spans="13:13" x14ac:dyDescent="0.25">
      <c r="M84" s="67"/>
    </row>
  </sheetData>
  <mergeCells count="31">
    <mergeCell ref="B76:E76"/>
    <mergeCell ref="B77:E77"/>
    <mergeCell ref="F69:J69"/>
    <mergeCell ref="F79:J79"/>
    <mergeCell ref="M65:M69"/>
    <mergeCell ref="B75:E75"/>
    <mergeCell ref="M75:M79"/>
    <mergeCell ref="B64:E64"/>
    <mergeCell ref="B65:E65"/>
    <mergeCell ref="B66:E66"/>
    <mergeCell ref="B67:E67"/>
    <mergeCell ref="B74:E74"/>
    <mergeCell ref="B8:F8"/>
    <mergeCell ref="B9:F9"/>
    <mergeCell ref="B49:F49"/>
    <mergeCell ref="B50:F50"/>
    <mergeCell ref="G9:K9"/>
    <mergeCell ref="G14:K14"/>
    <mergeCell ref="M39:M45"/>
    <mergeCell ref="M24:M34"/>
    <mergeCell ref="M50:M51"/>
    <mergeCell ref="M56:M60"/>
    <mergeCell ref="C13:F13"/>
    <mergeCell ref="C14:F14"/>
    <mergeCell ref="B18:F18"/>
    <mergeCell ref="B19:F19"/>
    <mergeCell ref="E41:G41"/>
    <mergeCell ref="E43:G43"/>
    <mergeCell ref="E45:G45"/>
    <mergeCell ref="B38:D38"/>
    <mergeCell ref="B39:D39"/>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92" t="s">
        <v>41</v>
      </c>
      <c r="C2" s="93"/>
      <c r="D2" s="93"/>
      <c r="E2" s="93"/>
      <c r="F2" s="93"/>
      <c r="G2" s="93"/>
      <c r="H2" s="93"/>
    </row>
    <row r="3" spans="2:8" x14ac:dyDescent="0.25">
      <c r="B3" s="11" t="s">
        <v>0</v>
      </c>
      <c r="C3" s="131" t="s">
        <v>79</v>
      </c>
      <c r="D3" s="132"/>
      <c r="E3" s="132"/>
      <c r="F3" s="132"/>
      <c r="G3" s="132"/>
      <c r="H3" s="132"/>
    </row>
    <row r="4" spans="2:8" x14ac:dyDescent="0.25">
      <c r="B4" s="11" t="s">
        <v>97</v>
      </c>
      <c r="C4" s="133" t="s">
        <v>98</v>
      </c>
      <c r="D4" s="132"/>
      <c r="E4" s="132"/>
      <c r="F4" s="132"/>
      <c r="G4" s="132"/>
      <c r="H4" s="132"/>
    </row>
    <row r="5" spans="2:8" x14ac:dyDescent="0.25">
      <c r="B5" s="123" t="s">
        <v>61</v>
      </c>
      <c r="C5" s="133" t="s">
        <v>99</v>
      </c>
      <c r="D5" s="132"/>
      <c r="E5" s="132"/>
      <c r="F5" s="132"/>
      <c r="G5" s="132"/>
      <c r="H5" s="132"/>
    </row>
    <row r="6" spans="2:8" ht="15" customHeight="1" x14ac:dyDescent="0.25">
      <c r="B6" s="94" t="s">
        <v>62</v>
      </c>
      <c r="C6" s="240" t="s">
        <v>100</v>
      </c>
      <c r="D6" s="240"/>
      <c r="E6" s="240"/>
      <c r="F6" s="240"/>
      <c r="G6" s="240"/>
      <c r="H6" s="240"/>
    </row>
    <row r="7" spans="2:8" x14ac:dyDescent="0.25">
      <c r="B7" s="94"/>
      <c r="C7" s="122"/>
      <c r="D7" s="124" t="s">
        <v>13</v>
      </c>
      <c r="E7" s="124" t="s">
        <v>14</v>
      </c>
      <c r="F7" s="124" t="s">
        <v>15</v>
      </c>
      <c r="G7" s="124" t="s">
        <v>16</v>
      </c>
      <c r="H7" s="124" t="s">
        <v>17</v>
      </c>
    </row>
    <row r="8" spans="2:8" x14ac:dyDescent="0.25">
      <c r="B8" s="94"/>
      <c r="C8" s="129"/>
      <c r="D8" s="125">
        <f>+'Input Sheet'!G58</f>
        <v>629.29214084261878</v>
      </c>
      <c r="E8" s="125">
        <f>+'Input Sheet'!H58</f>
        <v>656.7479806820852</v>
      </c>
      <c r="F8" s="125">
        <f>+'Input Sheet'!I58</f>
        <v>678.98395636142311</v>
      </c>
      <c r="G8" s="125">
        <f>+'Input Sheet'!J58</f>
        <v>702.90331042571529</v>
      </c>
      <c r="H8" s="125">
        <f>+'Input Sheet'!K58</f>
        <v>727.10873393378938</v>
      </c>
    </row>
    <row r="10" spans="2:8" x14ac:dyDescent="0.25">
      <c r="B10" s="90" t="s">
        <v>45</v>
      </c>
      <c r="C10" s="87"/>
      <c r="D10" s="87"/>
      <c r="E10" s="87"/>
      <c r="F10" s="87"/>
      <c r="G10" s="87"/>
      <c r="H10" s="87"/>
    </row>
    <row r="11" spans="2:8" x14ac:dyDescent="0.25">
      <c r="B11" s="241" t="s">
        <v>74</v>
      </c>
      <c r="C11" s="241"/>
      <c r="D11" s="241"/>
      <c r="E11" s="241"/>
      <c r="F11" s="241"/>
      <c r="G11" s="241"/>
      <c r="H11" s="241"/>
    </row>
    <row r="13" spans="2:8" x14ac:dyDescent="0.25">
      <c r="B13" s="90" t="s">
        <v>66</v>
      </c>
      <c r="C13" s="87"/>
      <c r="D13" s="87"/>
      <c r="E13" s="87"/>
      <c r="F13" s="87"/>
      <c r="G13" s="87"/>
      <c r="H13" s="87"/>
    </row>
    <row r="14" spans="2:8" ht="15" customHeight="1" x14ac:dyDescent="0.25">
      <c r="B14" s="241" t="s">
        <v>53</v>
      </c>
      <c r="C14" s="241"/>
      <c r="D14" s="241"/>
      <c r="E14" s="241"/>
      <c r="F14" s="241"/>
      <c r="G14" s="241"/>
      <c r="H14" s="241"/>
    </row>
    <row r="15" spans="2:8" ht="47.25" customHeight="1" x14ac:dyDescent="0.25">
      <c r="B15" s="242" t="s">
        <v>54</v>
      </c>
      <c r="C15" s="242"/>
      <c r="D15" s="242"/>
      <c r="E15" s="242"/>
      <c r="F15" s="242"/>
      <c r="G15" s="242"/>
      <c r="H15" s="242"/>
    </row>
    <row r="16" spans="2:8" ht="61.5" customHeight="1" x14ac:dyDescent="0.25">
      <c r="B16" s="242" t="s">
        <v>101</v>
      </c>
      <c r="C16" s="242"/>
      <c r="D16" s="242"/>
      <c r="E16" s="242"/>
      <c r="F16" s="242"/>
      <c r="G16" s="242"/>
      <c r="H16" s="242"/>
    </row>
    <row r="17" spans="2:8" ht="47.25" customHeight="1" x14ac:dyDescent="0.25">
      <c r="B17" s="242" t="s">
        <v>102</v>
      </c>
      <c r="C17" s="242"/>
      <c r="D17" s="242"/>
      <c r="E17" s="242"/>
      <c r="F17" s="242"/>
      <c r="G17" s="242"/>
      <c r="H17" s="242"/>
    </row>
    <row r="19" spans="2:8" x14ac:dyDescent="0.25">
      <c r="B19" s="90" t="s">
        <v>55</v>
      </c>
      <c r="C19" s="87"/>
      <c r="D19" s="87"/>
      <c r="E19" s="87"/>
      <c r="F19" s="87"/>
      <c r="G19" s="87"/>
      <c r="H19" s="87"/>
    </row>
    <row r="20" spans="2:8" ht="46.5" customHeight="1" x14ac:dyDescent="0.25">
      <c r="B20" s="241" t="s">
        <v>103</v>
      </c>
      <c r="C20" s="241"/>
      <c r="D20" s="241"/>
      <c r="E20" s="241"/>
      <c r="F20" s="241"/>
      <c r="G20" s="241"/>
      <c r="H20" s="241"/>
    </row>
    <row r="22" spans="2:8" x14ac:dyDescent="0.25">
      <c r="B22" s="90" t="s">
        <v>57</v>
      </c>
      <c r="C22" s="87"/>
      <c r="D22" s="87"/>
      <c r="E22" s="87"/>
      <c r="F22" s="87"/>
      <c r="G22" s="87"/>
      <c r="H22" s="87"/>
    </row>
    <row r="23" spans="2:8" ht="33.75" customHeight="1" x14ac:dyDescent="0.25">
      <c r="B23" s="241" t="s">
        <v>104</v>
      </c>
      <c r="C23" s="241"/>
      <c r="D23" s="241"/>
      <c r="E23" s="241"/>
      <c r="F23" s="241"/>
      <c r="G23" s="241"/>
      <c r="H23" s="241"/>
    </row>
    <row r="25" spans="2:8" x14ac:dyDescent="0.25">
      <c r="B25" s="12" t="s">
        <v>58</v>
      </c>
      <c r="C25" s="13" t="s">
        <v>13</v>
      </c>
      <c r="D25" s="13" t="s">
        <v>14</v>
      </c>
      <c r="E25" s="13" t="s">
        <v>15</v>
      </c>
      <c r="F25" s="13" t="s">
        <v>16</v>
      </c>
      <c r="G25" s="13" t="s">
        <v>17</v>
      </c>
      <c r="H25" s="120" t="s">
        <v>1</v>
      </c>
    </row>
    <row r="26" spans="2:8" x14ac:dyDescent="0.25">
      <c r="B26" s="15" t="s">
        <v>56</v>
      </c>
      <c r="C26" s="9">
        <f>'Fee Breakdown'!V11</f>
        <v>0</v>
      </c>
      <c r="D26" s="9">
        <f>'Fee Breakdown'!W11</f>
        <v>0</v>
      </c>
      <c r="E26" s="9">
        <f>'Fee Breakdown'!X11</f>
        <v>0</v>
      </c>
      <c r="F26" s="9">
        <f>'Fee Breakdown'!Y11</f>
        <v>0</v>
      </c>
      <c r="G26" s="9">
        <f>'Fee Breakdown'!Z11</f>
        <v>0</v>
      </c>
      <c r="H26" s="16">
        <f>SUM(C26:G26)</f>
        <v>0</v>
      </c>
    </row>
    <row r="27" spans="2:8" x14ac:dyDescent="0.25">
      <c r="B27" s="15"/>
      <c r="C27" s="9"/>
      <c r="D27" s="9"/>
      <c r="E27" s="9"/>
      <c r="F27" s="9"/>
      <c r="G27" s="9"/>
      <c r="H27" s="16"/>
    </row>
    <row r="28" spans="2:8" x14ac:dyDescent="0.25">
      <c r="B28" s="15" t="s">
        <v>21</v>
      </c>
      <c r="C28" s="9">
        <f>'Fee Breakdown'!J19</f>
        <v>0</v>
      </c>
      <c r="D28" s="9">
        <f>'Fee Breakdown'!K19</f>
        <v>0</v>
      </c>
      <c r="E28" s="9">
        <f>'Fee Breakdown'!L19</f>
        <v>0</v>
      </c>
      <c r="F28" s="9">
        <f>'Fee Breakdown'!M19</f>
        <v>0</v>
      </c>
      <c r="G28" s="9">
        <f>'Fee Breakdown'!N19</f>
        <v>0</v>
      </c>
      <c r="H28" s="16">
        <f>SUM(C28:G28)</f>
        <v>0</v>
      </c>
    </row>
    <row r="29" spans="2:8" x14ac:dyDescent="0.25">
      <c r="B29" s="15" t="s">
        <v>23</v>
      </c>
      <c r="C29" s="9">
        <f>'Fee Breakdown'!P19</f>
        <v>0</v>
      </c>
      <c r="D29" s="9">
        <f>'Fee Breakdown'!Q19</f>
        <v>0</v>
      </c>
      <c r="E29" s="9">
        <f>'Fee Breakdown'!R19</f>
        <v>0</v>
      </c>
      <c r="F29" s="9">
        <f>'Fee Breakdown'!S19</f>
        <v>0</v>
      </c>
      <c r="G29" s="9">
        <f>'Fee Breakdown'!T19</f>
        <v>0</v>
      </c>
      <c r="H29" s="16">
        <f>SUM(C29:G29)</f>
        <v>0</v>
      </c>
    </row>
    <row r="30" spans="2:8" ht="15.75" thickBot="1" x14ac:dyDescent="0.3">
      <c r="B30" s="88" t="s">
        <v>49</v>
      </c>
      <c r="C30" s="89">
        <f>SUM(C28:C29)</f>
        <v>0</v>
      </c>
      <c r="D30" s="89">
        <f t="shared" ref="D30:H30" si="0">SUM(D28:D29)</f>
        <v>0</v>
      </c>
      <c r="E30" s="89">
        <f t="shared" si="0"/>
        <v>0</v>
      </c>
      <c r="F30" s="89">
        <f t="shared" si="0"/>
        <v>0</v>
      </c>
      <c r="G30" s="89">
        <f t="shared" si="0"/>
        <v>0</v>
      </c>
      <c r="H30" s="89">
        <f t="shared" si="0"/>
        <v>0</v>
      </c>
    </row>
    <row r="31" spans="2:8" x14ac:dyDescent="0.25">
      <c r="B31" s="15"/>
      <c r="C31" s="9"/>
      <c r="D31" s="9"/>
      <c r="E31" s="9"/>
      <c r="F31" s="9"/>
      <c r="G31" s="9"/>
      <c r="H31" s="16"/>
    </row>
    <row r="32" spans="2:8" x14ac:dyDescent="0.25">
      <c r="B32" t="s">
        <v>3</v>
      </c>
      <c r="C32" s="118">
        <f>'Fee Breakdown'!D19</f>
        <v>0</v>
      </c>
      <c r="D32" s="118">
        <f>'Fee Breakdown'!E19</f>
        <v>0</v>
      </c>
      <c r="E32" s="118">
        <f>'Fee Breakdown'!F19</f>
        <v>0</v>
      </c>
      <c r="F32" s="118">
        <f>'Fee Breakdown'!G19</f>
        <v>0</v>
      </c>
      <c r="G32" s="118">
        <f>'Fee Breakdown'!H19</f>
        <v>0</v>
      </c>
      <c r="H32" s="119">
        <f>SUM(C32:G32)</f>
        <v>0</v>
      </c>
    </row>
    <row r="33" spans="2:8" x14ac:dyDescent="0.25">
      <c r="C33" s="3"/>
      <c r="D33" s="4"/>
      <c r="E33" s="3"/>
      <c r="F33" s="3"/>
      <c r="G33" s="3"/>
    </row>
    <row r="34" spans="2:8" x14ac:dyDescent="0.25">
      <c r="B34" s="90" t="s">
        <v>46</v>
      </c>
      <c r="C34" s="87"/>
      <c r="D34" s="87"/>
      <c r="E34" s="87"/>
      <c r="F34" s="87"/>
      <c r="G34" s="87"/>
      <c r="H34" s="87"/>
    </row>
    <row r="35" spans="2:8" ht="61.5" customHeight="1" x14ac:dyDescent="0.25">
      <c r="B35" s="241" t="s">
        <v>105</v>
      </c>
      <c r="C35" s="241"/>
      <c r="D35" s="241"/>
      <c r="E35" s="241"/>
      <c r="F35" s="241"/>
      <c r="G35" s="241"/>
      <c r="H35" s="241"/>
    </row>
    <row r="37" spans="2:8" x14ac:dyDescent="0.25">
      <c r="B37" s="12" t="s">
        <v>58</v>
      </c>
      <c r="C37" s="13" t="s">
        <v>13</v>
      </c>
      <c r="D37" s="13" t="s">
        <v>14</v>
      </c>
      <c r="E37" s="13" t="s">
        <v>15</v>
      </c>
      <c r="F37" s="13" t="s">
        <v>16</v>
      </c>
      <c r="G37" s="13" t="s">
        <v>17</v>
      </c>
      <c r="H37" s="120" t="s">
        <v>48</v>
      </c>
    </row>
    <row r="38" spans="2:8" x14ac:dyDescent="0.25">
      <c r="B38" t="s">
        <v>47</v>
      </c>
      <c r="C38" s="8">
        <f>+'Input Sheet'!G67</f>
        <v>2.1734523534412387</v>
      </c>
      <c r="D38" s="8">
        <f>+'Input Sheet'!H67</f>
        <v>2.2600034801880273</v>
      </c>
      <c r="E38" s="8">
        <f>+'Input Sheet'!I67</f>
        <v>2.2710421625707418</v>
      </c>
      <c r="F38" s="8">
        <f>+'Input Sheet'!J67</f>
        <v>2.2973761190315822</v>
      </c>
      <c r="G38" s="8">
        <f>+'Input Sheet'!K67</f>
        <v>2.3225986082111594</v>
      </c>
      <c r="H38" s="86">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92" t="s">
        <v>40</v>
      </c>
      <c r="C2" s="92"/>
      <c r="D2" s="91"/>
      <c r="E2" s="91"/>
      <c r="F2" s="91"/>
      <c r="G2" s="91"/>
      <c r="H2" s="91"/>
      <c r="I2" s="91"/>
      <c r="J2" s="91"/>
      <c r="K2" s="91"/>
    </row>
    <row r="3" spans="2:13" x14ac:dyDescent="0.25">
      <c r="B3" s="14" t="s">
        <v>0</v>
      </c>
      <c r="C3" s="12"/>
      <c r="D3" s="243" t="str">
        <f>'AER Summary'!C3</f>
        <v>Franchise CT Meter Install</v>
      </c>
      <c r="E3" s="244"/>
      <c r="F3" s="244"/>
      <c r="G3" s="244"/>
      <c r="H3" s="244"/>
      <c r="I3" s="244"/>
      <c r="J3" s="244"/>
      <c r="K3" s="244"/>
      <c r="M3" s="6"/>
    </row>
    <row r="4" spans="2:13" x14ac:dyDescent="0.25">
      <c r="M4" s="6"/>
    </row>
    <row r="5" spans="2:13" x14ac:dyDescent="0.25">
      <c r="B5" s="90" t="s">
        <v>59</v>
      </c>
      <c r="C5" s="90"/>
      <c r="D5" s="90"/>
      <c r="E5" s="90"/>
      <c r="F5" s="90"/>
      <c r="G5" s="90"/>
      <c r="H5" s="90"/>
      <c r="I5" s="90"/>
      <c r="J5" s="90"/>
      <c r="K5" s="90"/>
      <c r="M5" s="7"/>
    </row>
    <row r="6" spans="2:13" ht="30" customHeight="1" x14ac:dyDescent="0.25">
      <c r="B6" s="241" t="s">
        <v>93</v>
      </c>
      <c r="C6" s="241"/>
      <c r="D6" s="241"/>
      <c r="E6" s="241"/>
      <c r="F6" s="241"/>
      <c r="G6" s="241"/>
      <c r="H6" s="241"/>
      <c r="I6" s="241"/>
      <c r="J6" s="241"/>
      <c r="K6" s="241"/>
      <c r="M6" s="7"/>
    </row>
    <row r="8" spans="2:13" x14ac:dyDescent="0.25">
      <c r="B8" s="90" t="s">
        <v>5</v>
      </c>
      <c r="C8" s="90"/>
      <c r="D8" s="90"/>
      <c r="E8" s="90"/>
      <c r="F8" s="90"/>
      <c r="G8" s="90"/>
      <c r="H8" s="90"/>
      <c r="I8" s="90"/>
      <c r="J8" s="90"/>
      <c r="K8" s="90"/>
    </row>
    <row r="9" spans="2:13" x14ac:dyDescent="0.25">
      <c r="B9" s="241" t="s">
        <v>94</v>
      </c>
      <c r="C9" s="241"/>
      <c r="D9" s="241"/>
      <c r="E9" s="241"/>
      <c r="F9" s="241"/>
      <c r="G9" s="241"/>
      <c r="H9" s="241"/>
      <c r="I9" s="241"/>
      <c r="J9" s="241"/>
      <c r="K9" s="241"/>
    </row>
    <row r="11" spans="2:13" x14ac:dyDescent="0.25">
      <c r="B11" s="90" t="s">
        <v>60</v>
      </c>
      <c r="C11" s="90"/>
      <c r="D11" s="90"/>
      <c r="E11" s="90"/>
      <c r="F11" s="90"/>
      <c r="G11" s="90"/>
      <c r="H11" s="90"/>
      <c r="I11" s="90"/>
      <c r="J11" s="90"/>
      <c r="K11" s="90"/>
    </row>
    <row r="12" spans="2:13" ht="33" customHeight="1" x14ac:dyDescent="0.25">
      <c r="B12" s="241" t="s">
        <v>80</v>
      </c>
      <c r="C12" s="241"/>
      <c r="D12" s="241"/>
      <c r="E12" s="241"/>
      <c r="F12" s="241"/>
      <c r="G12" s="241"/>
      <c r="H12" s="241"/>
      <c r="I12" s="241"/>
      <c r="J12" s="241"/>
      <c r="K12" s="241"/>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26"/>
  <sheetViews>
    <sheetView showGridLines="0" zoomScaleNormal="100" workbookViewId="0"/>
  </sheetViews>
  <sheetFormatPr defaultColWidth="9.140625" defaultRowHeight="12.75" x14ac:dyDescent="0.25"/>
  <cols>
    <col min="1" max="1" width="2.5703125" style="22" customWidth="1"/>
    <col min="2" max="2" width="57.28515625" style="22" bestFit="1" customWidth="1"/>
    <col min="3" max="3" width="2.85546875" style="22" customWidth="1"/>
    <col min="4" max="5" width="10" style="22" customWidth="1"/>
    <col min="6" max="8" width="10" style="50" customWidth="1"/>
    <col min="9" max="9" width="2.85546875" style="50" customWidth="1"/>
    <col min="10" max="14" width="10" style="50" customWidth="1"/>
    <col min="15" max="15" width="3.7109375" style="71" customWidth="1"/>
    <col min="16" max="20" width="10" style="72" customWidth="1"/>
    <col min="21" max="21" width="3.7109375" style="22" customWidth="1"/>
    <col min="22" max="26" width="10" style="22" customWidth="1"/>
    <col min="27" max="27" width="2.85546875" style="22" customWidth="1"/>
    <col min="28" max="57" width="9.140625" style="22" customWidth="1"/>
    <col min="58" max="16384" width="9.140625" style="22"/>
  </cols>
  <sheetData>
    <row r="2" spans="2:27" ht="21" x14ac:dyDescent="0.25">
      <c r="B2" s="100" t="s">
        <v>42</v>
      </c>
      <c r="C2" s="101"/>
      <c r="D2" s="101"/>
      <c r="E2" s="101"/>
      <c r="F2" s="102"/>
      <c r="G2" s="102"/>
      <c r="H2" s="102"/>
      <c r="I2" s="102"/>
      <c r="J2" s="102"/>
      <c r="K2" s="102"/>
      <c r="L2" s="102"/>
      <c r="M2" s="102"/>
      <c r="N2" s="102"/>
      <c r="O2" s="102"/>
      <c r="P2" s="102"/>
      <c r="Q2" s="102"/>
      <c r="R2" s="102"/>
      <c r="S2" s="102"/>
      <c r="T2" s="102"/>
      <c r="U2" s="102"/>
      <c r="V2" s="102"/>
      <c r="W2" s="102"/>
      <c r="X2" s="102"/>
      <c r="Y2" s="102"/>
      <c r="Z2" s="102"/>
    </row>
    <row r="3" spans="2:27" ht="15" x14ac:dyDescent="0.25">
      <c r="B3" s="69" t="s">
        <v>0</v>
      </c>
      <c r="C3" s="70" t="str">
        <f>'AER Summary'!C3</f>
        <v>Franchise CT Meter Install</v>
      </c>
      <c r="D3" s="70"/>
      <c r="E3" s="70"/>
      <c r="F3" s="70"/>
      <c r="G3" s="70"/>
      <c r="H3" s="70"/>
      <c r="I3" s="70"/>
      <c r="J3" s="70"/>
      <c r="K3" s="70"/>
      <c r="L3" s="70"/>
      <c r="M3" s="70"/>
      <c r="N3" s="70"/>
      <c r="O3" s="70"/>
      <c r="P3" s="70"/>
      <c r="Q3" s="70"/>
      <c r="R3" s="70"/>
      <c r="S3" s="70"/>
      <c r="T3" s="70"/>
      <c r="U3" s="70"/>
      <c r="V3" s="70"/>
      <c r="W3" s="70"/>
      <c r="X3" s="70"/>
      <c r="Y3" s="70"/>
      <c r="Z3" s="70"/>
    </row>
    <row r="5" spans="2:27" ht="15" x14ac:dyDescent="0.25">
      <c r="B5" s="90" t="str">
        <f>"Proposed "&amp;'AER Summary'!C3&amp;" Fees &amp; Revenue"</f>
        <v>Proposed Franchise CT Meter Install Fees &amp; Revenue</v>
      </c>
      <c r="C5" s="90"/>
      <c r="D5" s="90"/>
      <c r="E5" s="90"/>
      <c r="F5" s="90"/>
      <c r="G5" s="90"/>
      <c r="H5" s="90"/>
      <c r="I5" s="90"/>
      <c r="J5" s="90"/>
      <c r="K5" s="90"/>
      <c r="L5" s="90"/>
      <c r="M5" s="90"/>
      <c r="N5" s="90"/>
      <c r="O5" s="90"/>
      <c r="P5" s="90"/>
      <c r="Q5" s="90"/>
      <c r="R5" s="90"/>
      <c r="S5" s="90"/>
      <c r="T5" s="90"/>
      <c r="U5" s="90"/>
      <c r="V5" s="90"/>
      <c r="W5" s="90"/>
      <c r="X5" s="90"/>
      <c r="Y5" s="90"/>
      <c r="Z5" s="90"/>
    </row>
    <row r="6" spans="2:27" x14ac:dyDescent="0.25">
      <c r="I6" s="85"/>
      <c r="P6" s="65"/>
      <c r="Q6" s="65"/>
      <c r="R6" s="65"/>
      <c r="S6" s="65"/>
      <c r="T6" s="65"/>
    </row>
    <row r="7" spans="2:27" x14ac:dyDescent="0.25">
      <c r="D7" s="251" t="s">
        <v>51</v>
      </c>
      <c r="E7" s="252"/>
      <c r="F7" s="252"/>
      <c r="G7" s="252"/>
      <c r="H7" s="253"/>
      <c r="I7" s="73"/>
      <c r="J7" s="71"/>
      <c r="K7" s="71"/>
      <c r="L7" s="71"/>
      <c r="M7" s="71"/>
      <c r="N7" s="71"/>
      <c r="U7" s="99"/>
      <c r="V7" s="251" t="s">
        <v>64</v>
      </c>
      <c r="W7" s="252"/>
      <c r="X7" s="252"/>
      <c r="Y7" s="252"/>
      <c r="Z7" s="253"/>
      <c r="AA7" s="99"/>
    </row>
    <row r="8" spans="2:27" x14ac:dyDescent="0.25">
      <c r="B8" s="74" t="s">
        <v>6</v>
      </c>
      <c r="D8" s="76" t="s">
        <v>13</v>
      </c>
      <c r="E8" s="77" t="s">
        <v>14</v>
      </c>
      <c r="F8" s="77" t="s">
        <v>15</v>
      </c>
      <c r="G8" s="77" t="s">
        <v>16</v>
      </c>
      <c r="H8" s="78" t="s">
        <v>17</v>
      </c>
      <c r="I8" s="75"/>
      <c r="J8" s="65"/>
      <c r="K8" s="65"/>
      <c r="L8" s="65"/>
      <c r="M8" s="65"/>
      <c r="N8" s="65"/>
      <c r="O8" s="65"/>
      <c r="U8" s="128"/>
      <c r="V8" s="76" t="s">
        <v>13</v>
      </c>
      <c r="W8" s="77" t="s">
        <v>14</v>
      </c>
      <c r="X8" s="77" t="s">
        <v>15</v>
      </c>
      <c r="Y8" s="77" t="s">
        <v>16</v>
      </c>
      <c r="Z8" s="78" t="s">
        <v>17</v>
      </c>
      <c r="AA8" s="99"/>
    </row>
    <row r="9" spans="2:27" x14ac:dyDescent="0.25">
      <c r="B9" s="162" t="s">
        <v>79</v>
      </c>
      <c r="C9" s="81"/>
      <c r="D9" s="112">
        <f>+'Input Sheet'!G58</f>
        <v>629.29214084261878</v>
      </c>
      <c r="E9" s="113">
        <f>+'Input Sheet'!H58</f>
        <v>656.7479806820852</v>
      </c>
      <c r="F9" s="113">
        <f>+'Input Sheet'!I58</f>
        <v>678.98395636142311</v>
      </c>
      <c r="G9" s="113">
        <f>+'Input Sheet'!J58</f>
        <v>702.90331042571529</v>
      </c>
      <c r="H9" s="114">
        <f>+'Input Sheet'!K58</f>
        <v>727.10873393378938</v>
      </c>
      <c r="I9" s="79"/>
      <c r="J9" s="80"/>
      <c r="K9" s="80"/>
      <c r="L9" s="80"/>
      <c r="M9" s="80"/>
      <c r="N9" s="80"/>
      <c r="O9" s="80"/>
      <c r="U9" s="99"/>
      <c r="V9" s="164">
        <f>+D9*D17</f>
        <v>0</v>
      </c>
      <c r="W9" s="165">
        <f>+E9*E17</f>
        <v>0</v>
      </c>
      <c r="X9" s="165">
        <f>+F9*F17</f>
        <v>0</v>
      </c>
      <c r="Y9" s="165">
        <f>+G9*G17</f>
        <v>0</v>
      </c>
      <c r="Z9" s="166">
        <f>+H9*H17</f>
        <v>0</v>
      </c>
      <c r="AA9" s="99"/>
    </row>
    <row r="10" spans="2:27" x14ac:dyDescent="0.25">
      <c r="B10" s="163"/>
      <c r="C10" s="82"/>
      <c r="D10" s="115"/>
      <c r="E10" s="116"/>
      <c r="F10" s="116"/>
      <c r="G10" s="116"/>
      <c r="H10" s="117"/>
      <c r="I10" s="83"/>
      <c r="J10" s="80"/>
      <c r="K10" s="80"/>
      <c r="L10" s="80"/>
      <c r="M10" s="80"/>
      <c r="N10" s="80"/>
      <c r="O10" s="80"/>
      <c r="U10" s="99"/>
      <c r="V10" s="168"/>
      <c r="W10" s="169"/>
      <c r="X10" s="169"/>
      <c r="Y10" s="169"/>
      <c r="Z10" s="170"/>
      <c r="AA10" s="99"/>
    </row>
    <row r="11" spans="2:27" x14ac:dyDescent="0.25">
      <c r="C11" s="82"/>
      <c r="D11" s="82"/>
      <c r="E11" s="82"/>
      <c r="F11" s="84"/>
      <c r="G11" s="84"/>
      <c r="H11" s="84"/>
      <c r="I11" s="84"/>
      <c r="J11" s="84"/>
      <c r="K11" s="84"/>
      <c r="L11" s="84"/>
      <c r="M11" s="84"/>
      <c r="N11" s="84"/>
      <c r="P11" s="22"/>
      <c r="Q11" s="22"/>
      <c r="R11" s="22"/>
      <c r="S11" s="22"/>
      <c r="T11" s="22"/>
      <c r="U11" s="99"/>
      <c r="V11" s="171">
        <f>SUM(V9:V10)</f>
        <v>0</v>
      </c>
      <c r="W11" s="172">
        <f>SUM(W9:W10)</f>
        <v>0</v>
      </c>
      <c r="X11" s="172">
        <f>SUM(X9:X10)</f>
        <v>0</v>
      </c>
      <c r="Y11" s="172">
        <f>SUM(Y9:Y10)</f>
        <v>0</v>
      </c>
      <c r="Z11" s="173">
        <f>SUM(Z9:Z10)</f>
        <v>0</v>
      </c>
      <c r="AA11" s="99"/>
    </row>
    <row r="12" spans="2:27" x14ac:dyDescent="0.25">
      <c r="C12" s="126"/>
      <c r="D12" s="126"/>
      <c r="E12" s="126"/>
      <c r="F12" s="84"/>
      <c r="G12" s="84"/>
      <c r="H12" s="84"/>
      <c r="I12" s="84"/>
      <c r="J12" s="84"/>
      <c r="K12" s="84"/>
      <c r="L12" s="84"/>
      <c r="M12" s="84"/>
      <c r="N12" s="84"/>
      <c r="P12" s="127"/>
      <c r="Q12" s="127"/>
      <c r="R12" s="127"/>
      <c r="S12" s="127"/>
      <c r="T12" s="127"/>
      <c r="U12" s="99"/>
      <c r="V12" s="127"/>
      <c r="W12" s="127"/>
      <c r="X12" s="127"/>
      <c r="Y12" s="127"/>
      <c r="Z12" s="127"/>
      <c r="AA12" s="99"/>
    </row>
    <row r="13" spans="2:27" ht="15" x14ac:dyDescent="0.25">
      <c r="B13" s="90" t="s">
        <v>63</v>
      </c>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2:27" x14ac:dyDescent="0.25">
      <c r="I14" s="85"/>
      <c r="P14" s="121"/>
      <c r="Q14" s="121"/>
      <c r="R14" s="121"/>
      <c r="S14" s="121"/>
      <c r="T14" s="121"/>
    </row>
    <row r="15" spans="2:27" s="71" customFormat="1" x14ac:dyDescent="0.2">
      <c r="C15" s="22"/>
      <c r="D15" s="248" t="s">
        <v>52</v>
      </c>
      <c r="E15" s="249"/>
      <c r="F15" s="249"/>
      <c r="G15" s="249"/>
      <c r="H15" s="250"/>
      <c r="J15" s="254" t="s">
        <v>44</v>
      </c>
      <c r="K15" s="255"/>
      <c r="L15" s="255"/>
      <c r="M15" s="255"/>
      <c r="N15" s="256"/>
      <c r="P15" s="245" t="s">
        <v>43</v>
      </c>
      <c r="Q15" s="246"/>
      <c r="R15" s="246"/>
      <c r="S15" s="246"/>
      <c r="T15" s="247"/>
      <c r="V15" s="245" t="s">
        <v>33</v>
      </c>
      <c r="W15" s="246"/>
      <c r="X15" s="246"/>
      <c r="Y15" s="246"/>
      <c r="Z15" s="247"/>
    </row>
    <row r="16" spans="2:27" s="71" customFormat="1" x14ac:dyDescent="0.25">
      <c r="B16" s="74" t="s">
        <v>6</v>
      </c>
      <c r="C16" s="22"/>
      <c r="D16" s="76" t="s">
        <v>13</v>
      </c>
      <c r="E16" s="77" t="s">
        <v>14</v>
      </c>
      <c r="F16" s="77" t="s">
        <v>15</v>
      </c>
      <c r="G16" s="77" t="s">
        <v>16</v>
      </c>
      <c r="H16" s="78" t="s">
        <v>17</v>
      </c>
      <c r="J16" s="76" t="s">
        <v>13</v>
      </c>
      <c r="K16" s="77" t="s">
        <v>14</v>
      </c>
      <c r="L16" s="77" t="s">
        <v>15</v>
      </c>
      <c r="M16" s="77" t="s">
        <v>16</v>
      </c>
      <c r="N16" s="78" t="s">
        <v>17</v>
      </c>
      <c r="O16" s="65"/>
      <c r="P16" s="76" t="s">
        <v>13</v>
      </c>
      <c r="Q16" s="77" t="s">
        <v>14</v>
      </c>
      <c r="R16" s="77" t="s">
        <v>15</v>
      </c>
      <c r="S16" s="77" t="s">
        <v>16</v>
      </c>
      <c r="T16" s="78" t="s">
        <v>17</v>
      </c>
      <c r="U16" s="65"/>
      <c r="V16" s="95" t="s">
        <v>13</v>
      </c>
      <c r="W16" s="96" t="s">
        <v>14</v>
      </c>
      <c r="X16" s="96" t="s">
        <v>15</v>
      </c>
      <c r="Y16" s="96" t="s">
        <v>16</v>
      </c>
      <c r="Z16" s="97" t="s">
        <v>17</v>
      </c>
    </row>
    <row r="17" spans="2:26" s="71" customFormat="1" x14ac:dyDescent="0.25">
      <c r="B17" s="162" t="s">
        <v>79</v>
      </c>
      <c r="C17" s="59"/>
      <c r="D17" s="157">
        <f>+'Input Sheet'!G50</f>
        <v>0</v>
      </c>
      <c r="E17" s="177">
        <f>+'Input Sheet'!H50</f>
        <v>0</v>
      </c>
      <c r="F17" s="177">
        <f>+'Input Sheet'!I50</f>
        <v>0</v>
      </c>
      <c r="G17" s="177">
        <f>+'Input Sheet'!J50</f>
        <v>0</v>
      </c>
      <c r="H17" s="178">
        <f>+'Input Sheet'!K50</f>
        <v>0</v>
      </c>
      <c r="J17" s="164">
        <f>+D17*'Input Sheet'!G57</f>
        <v>0</v>
      </c>
      <c r="K17" s="165">
        <f>+E17*'Input Sheet'!H57</f>
        <v>0</v>
      </c>
      <c r="L17" s="165">
        <f>+F17*'Input Sheet'!I57</f>
        <v>0</v>
      </c>
      <c r="M17" s="165">
        <f>+G17*'Input Sheet'!J57</f>
        <v>0</v>
      </c>
      <c r="N17" s="166">
        <f>+H17*'Input Sheet'!K57</f>
        <v>0</v>
      </c>
      <c r="O17" s="167"/>
      <c r="P17" s="164">
        <f>+J17*('Input Sheet'!G$67-1)</f>
        <v>0</v>
      </c>
      <c r="Q17" s="165">
        <f>+K17*('Input Sheet'!H$67-1)</f>
        <v>0</v>
      </c>
      <c r="R17" s="165">
        <f>+L17*('Input Sheet'!I$67-1)</f>
        <v>0</v>
      </c>
      <c r="S17" s="165">
        <f>+M17*('Input Sheet'!J$67-1)</f>
        <v>0</v>
      </c>
      <c r="T17" s="166">
        <f>+N17*('Input Sheet'!K$67-1)</f>
        <v>0</v>
      </c>
      <c r="U17" s="167"/>
      <c r="V17" s="164">
        <f>+J17+P17</f>
        <v>0</v>
      </c>
      <c r="W17" s="165">
        <f t="shared" ref="W17" si="0">+K17+Q17</f>
        <v>0</v>
      </c>
      <c r="X17" s="165">
        <f t="shared" ref="X17" si="1">+L17+R17</f>
        <v>0</v>
      </c>
      <c r="Y17" s="165">
        <f t="shared" ref="Y17" si="2">+M17+S17</f>
        <v>0</v>
      </c>
      <c r="Z17" s="166">
        <f t="shared" ref="Z17" si="3">+N17+T17</f>
        <v>0</v>
      </c>
    </row>
    <row r="18" spans="2:26" s="71" customFormat="1" x14ac:dyDescent="0.25">
      <c r="B18" s="163"/>
      <c r="C18" s="59"/>
      <c r="D18" s="179"/>
      <c r="E18" s="180"/>
      <c r="F18" s="180"/>
      <c r="G18" s="180"/>
      <c r="H18" s="181"/>
      <c r="J18" s="168"/>
      <c r="K18" s="169"/>
      <c r="L18" s="169"/>
      <c r="M18" s="169"/>
      <c r="N18" s="170"/>
      <c r="O18" s="167"/>
      <c r="P18" s="168"/>
      <c r="Q18" s="169"/>
      <c r="R18" s="169"/>
      <c r="S18" s="169"/>
      <c r="T18" s="170"/>
      <c r="U18" s="167"/>
      <c r="V18" s="168"/>
      <c r="W18" s="169"/>
      <c r="X18" s="169"/>
      <c r="Y18" s="169"/>
      <c r="Z18" s="170"/>
    </row>
    <row r="19" spans="2:26" s="71" customFormat="1" x14ac:dyDescent="0.25">
      <c r="C19" s="22"/>
      <c r="D19" s="182">
        <f>SUM(D17:D18)</f>
        <v>0</v>
      </c>
      <c r="E19" s="183">
        <f>SUM(E17:E18)</f>
        <v>0</v>
      </c>
      <c r="F19" s="183">
        <f>SUM(F17:F18)</f>
        <v>0</v>
      </c>
      <c r="G19" s="183">
        <f>SUM(G17:G18)</f>
        <v>0</v>
      </c>
      <c r="H19" s="184">
        <f>SUM(H17:H18)</f>
        <v>0</v>
      </c>
      <c r="J19" s="171">
        <f>SUM(J17:J18)</f>
        <v>0</v>
      </c>
      <c r="K19" s="172">
        <f>SUM(K17:K18)</f>
        <v>0</v>
      </c>
      <c r="L19" s="172">
        <f>SUM(L17:L18)</f>
        <v>0</v>
      </c>
      <c r="M19" s="172">
        <f>SUM(M17:M18)</f>
        <v>0</v>
      </c>
      <c r="N19" s="173">
        <f>SUM(N17:N18)</f>
        <v>0</v>
      </c>
      <c r="O19" s="167"/>
      <c r="P19" s="174">
        <f>SUM(P17:P18)</f>
        <v>0</v>
      </c>
      <c r="Q19" s="175">
        <f>SUM(Q17:Q18)</f>
        <v>0</v>
      </c>
      <c r="R19" s="175">
        <f>SUM(R17:R18)</f>
        <v>0</v>
      </c>
      <c r="S19" s="175">
        <f>SUM(S17:S18)</f>
        <v>0</v>
      </c>
      <c r="T19" s="176">
        <f>SUM(T17:T18)</f>
        <v>0</v>
      </c>
      <c r="U19" s="167"/>
      <c r="V19" s="174">
        <f>SUM(V17:V18)</f>
        <v>0</v>
      </c>
      <c r="W19" s="175">
        <f>SUM(W17:W18)</f>
        <v>0</v>
      </c>
      <c r="X19" s="175">
        <f>SUM(X17:X18)</f>
        <v>0</v>
      </c>
      <c r="Y19" s="175">
        <f>SUM(Y17:Y18)</f>
        <v>0</v>
      </c>
      <c r="Z19" s="176">
        <f>SUM(Z17:Z18)</f>
        <v>0</v>
      </c>
    </row>
    <row r="20" spans="2:26" s="71" customFormat="1" x14ac:dyDescent="0.25">
      <c r="P20" s="65"/>
      <c r="Q20" s="65"/>
      <c r="R20" s="65"/>
      <c r="S20" s="65"/>
      <c r="T20" s="65"/>
    </row>
    <row r="21" spans="2:26" s="71" customFormat="1" x14ac:dyDescent="0.25">
      <c r="P21" s="65"/>
      <c r="Q21" s="65"/>
      <c r="R21" s="65"/>
      <c r="S21" s="65"/>
      <c r="T21" s="65"/>
    </row>
    <row r="22" spans="2:26" x14ac:dyDescent="0.25">
      <c r="V22" s="130"/>
      <c r="W22" s="130"/>
      <c r="X22" s="130"/>
      <c r="Y22" s="130"/>
      <c r="Z22" s="130"/>
    </row>
    <row r="23" spans="2:26" x14ac:dyDescent="0.25">
      <c r="Z23" s="130"/>
    </row>
    <row r="24" spans="2:26" x14ac:dyDescent="0.25">
      <c r="Z24" s="130"/>
    </row>
    <row r="25" spans="2:26" x14ac:dyDescent="0.25">
      <c r="Z25" s="130"/>
    </row>
    <row r="26" spans="2:26" x14ac:dyDescent="0.25">
      <c r="Z26" s="130"/>
    </row>
  </sheetData>
  <mergeCells count="6">
    <mergeCell ref="V15:Z15"/>
    <mergeCell ref="D15:H15"/>
    <mergeCell ref="D7:H7"/>
    <mergeCell ref="V7:Z7"/>
    <mergeCell ref="J15:N15"/>
    <mergeCell ref="P15:T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2015-01-05T00:21:38Z</dcterms:modified>
</cp:coreProperties>
</file>