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 windowWidth="21720" windowHeight="13290" firstSheet="1" activeTab="3"/>
  </bookViews>
  <sheets>
    <sheet name="Input Documents --&gt;" sheetId="16" r:id="rId1"/>
    <sheet name="Input Sheet" sheetId="13" r:id="rId2"/>
    <sheet name="Methodology Statements --&gt;" sheetId="15" r:id="rId3"/>
    <sheet name="AER Summary" sheetId="8" r:id="rId4"/>
    <sheet name="Service Description" sheetId="9" r:id="rId5"/>
    <sheet name="Fee Breakdown" sheetId="11" r:id="rId6"/>
  </sheets>
  <definedNames>
    <definedName name="_xlnm.Print_Area" localSheetId="3">'AER Summary'!$A:$I</definedName>
    <definedName name="_xlnm.Print_Area" localSheetId="5">'Fee Breakdown'!$A$1:$AE$22</definedName>
    <definedName name="TM1REBUILDOPTION">1</definedName>
  </definedNames>
  <calcPr calcId="145621" calcMode="manual" concurrentCalc="0"/>
</workbook>
</file>

<file path=xl/calcChain.xml><?xml version="1.0" encoding="utf-8"?>
<calcChain xmlns="http://schemas.openxmlformats.org/spreadsheetml/2006/main">
  <c r="K119" i="13" l="1"/>
  <c r="K100" i="13"/>
  <c r="R17" i="11"/>
  <c r="K110" i="13"/>
  <c r="X17" i="11"/>
  <c r="AD17" i="11"/>
  <c r="AD19" i="11"/>
  <c r="J119" i="13"/>
  <c r="J100" i="13"/>
  <c r="Q17" i="11"/>
  <c r="J110" i="13"/>
  <c r="W17" i="11"/>
  <c r="AC17" i="11"/>
  <c r="AC19" i="11"/>
  <c r="I119" i="13"/>
  <c r="I100" i="13"/>
  <c r="P17" i="11"/>
  <c r="I110" i="13"/>
  <c r="V17" i="11"/>
  <c r="AB17" i="11"/>
  <c r="AB19" i="11"/>
  <c r="H119" i="13"/>
  <c r="H100" i="13"/>
  <c r="O17" i="11"/>
  <c r="H110" i="13"/>
  <c r="U17" i="11"/>
  <c r="AA17" i="11"/>
  <c r="AA19" i="11"/>
  <c r="G119" i="13"/>
  <c r="G100" i="13"/>
  <c r="N17" i="11"/>
  <c r="G110" i="13"/>
  <c r="T17" i="11"/>
  <c r="Z17" i="11"/>
  <c r="Z19" i="11"/>
  <c r="X19" i="11"/>
  <c r="W19" i="11"/>
  <c r="V19" i="11"/>
  <c r="U19" i="11"/>
  <c r="T19" i="11"/>
  <c r="R19" i="11"/>
  <c r="Q19" i="11"/>
  <c r="P19" i="11"/>
  <c r="O19" i="11"/>
  <c r="N19" i="11"/>
  <c r="K112" i="13"/>
  <c r="J92" i="13"/>
  <c r="J94" i="13"/>
  <c r="G101" i="13"/>
  <c r="H9" i="11"/>
  <c r="N9" i="11"/>
  <c r="Z9" i="11"/>
  <c r="Z11" i="11"/>
  <c r="C33" i="8"/>
  <c r="H101" i="13"/>
  <c r="I9" i="11"/>
  <c r="O9" i="11"/>
  <c r="AA9" i="11"/>
  <c r="AA11" i="11"/>
  <c r="D33" i="8"/>
  <c r="I101" i="13"/>
  <c r="J9" i="11"/>
  <c r="P9" i="11"/>
  <c r="AB9" i="11"/>
  <c r="AB11" i="11"/>
  <c r="E33" i="8"/>
  <c r="J101" i="13"/>
  <c r="K9" i="11"/>
  <c r="Q9" i="11"/>
  <c r="AC9" i="11"/>
  <c r="AC11" i="11"/>
  <c r="F33" i="8"/>
  <c r="K101" i="13"/>
  <c r="L9" i="11"/>
  <c r="R9" i="11"/>
  <c r="AD9" i="11"/>
  <c r="AD11" i="11"/>
  <c r="G33" i="8"/>
  <c r="H33" i="8"/>
  <c r="F9" i="11"/>
  <c r="E9" i="11"/>
  <c r="K9" i="13"/>
  <c r="H67" i="13"/>
  <c r="J76" i="13"/>
  <c r="E78" i="13"/>
  <c r="J78" i="13"/>
  <c r="J79" i="13"/>
  <c r="J20" i="13"/>
  <c r="J84" i="13"/>
  <c r="G26" i="8"/>
  <c r="I76" i="13"/>
  <c r="I78" i="13"/>
  <c r="I79" i="13"/>
  <c r="I20" i="13"/>
  <c r="I84" i="13"/>
  <c r="F26" i="8"/>
  <c r="H76" i="13"/>
  <c r="H78" i="13"/>
  <c r="H79" i="13"/>
  <c r="H20" i="13"/>
  <c r="H84" i="13"/>
  <c r="E26" i="8"/>
  <c r="C17" i="11"/>
  <c r="D17" i="11"/>
  <c r="E17" i="11"/>
  <c r="F17" i="11"/>
  <c r="L17" i="11"/>
  <c r="H26" i="13"/>
  <c r="H85" i="13"/>
  <c r="H86" i="13"/>
  <c r="H87" i="13"/>
  <c r="I87" i="13"/>
  <c r="H88" i="13"/>
  <c r="I26" i="13"/>
  <c r="I85" i="13"/>
  <c r="I86" i="13"/>
  <c r="I88" i="13"/>
  <c r="J26" i="13"/>
  <c r="J85" i="13"/>
  <c r="J86" i="13"/>
  <c r="J88" i="13"/>
  <c r="J90" i="13"/>
  <c r="K17" i="11"/>
  <c r="J17" i="11"/>
  <c r="I17" i="11"/>
  <c r="H17" i="11"/>
  <c r="F100" i="13"/>
  <c r="G26" i="13"/>
  <c r="L19" i="11"/>
  <c r="K19" i="11"/>
  <c r="J19" i="11"/>
  <c r="I19" i="11"/>
  <c r="H19" i="11"/>
  <c r="F101" i="13"/>
  <c r="K121" i="13"/>
  <c r="B5" i="11"/>
  <c r="H8" i="8"/>
  <c r="G8" i="8"/>
  <c r="F8" i="8"/>
  <c r="E8" i="8"/>
  <c r="D8" i="8"/>
  <c r="B3" i="13"/>
  <c r="D39" i="8"/>
  <c r="E39" i="8"/>
  <c r="F39" i="8"/>
  <c r="G39" i="8"/>
  <c r="C39" i="8"/>
  <c r="D36" i="8"/>
  <c r="E36" i="8"/>
  <c r="F36" i="8"/>
  <c r="G36" i="8"/>
  <c r="C36" i="8"/>
  <c r="D35" i="8"/>
  <c r="E35" i="8"/>
  <c r="F35" i="8"/>
  <c r="G35" i="8"/>
  <c r="C35" i="8"/>
  <c r="F27" i="8"/>
  <c r="G27" i="8"/>
  <c r="E27" i="8"/>
  <c r="E25" i="8"/>
  <c r="F25" i="8"/>
  <c r="G25" i="8"/>
  <c r="H25" i="8"/>
  <c r="C3" i="11"/>
  <c r="K26" i="13"/>
  <c r="F19" i="11"/>
  <c r="E19" i="11"/>
  <c r="D19" i="11"/>
  <c r="C19" i="11"/>
  <c r="K103" i="13"/>
  <c r="J103" i="13"/>
  <c r="I103" i="13"/>
  <c r="H103" i="13"/>
  <c r="H35" i="8"/>
  <c r="H36" i="8"/>
  <c r="H37" i="8"/>
  <c r="G37" i="8"/>
  <c r="F37" i="8"/>
  <c r="E37" i="8"/>
  <c r="D37" i="8"/>
  <c r="C37" i="8"/>
  <c r="C45" i="8"/>
  <c r="D45" i="8"/>
  <c r="E45" i="8"/>
  <c r="F45" i="8"/>
  <c r="G45" i="8"/>
  <c r="H45" i="8"/>
  <c r="H27" i="8"/>
  <c r="H26" i="8"/>
  <c r="F78" i="13"/>
  <c r="H39" i="8"/>
  <c r="J87" i="13"/>
  <c r="G20" i="13"/>
  <c r="D3" i="9"/>
</calcChain>
</file>

<file path=xl/comments1.xml><?xml version="1.0" encoding="utf-8"?>
<comments xmlns="http://schemas.openxmlformats.org/spreadsheetml/2006/main">
  <authors>
    <author>Jacob Muscat</author>
  </authors>
  <commentList>
    <comment ref="F16" authorId="0">
      <text>
        <r>
          <rPr>
            <b/>
            <sz val="9"/>
            <color indexed="81"/>
            <rFont val="Tahoma"/>
            <family val="2"/>
          </rPr>
          <t>Jacob Muscat:</t>
        </r>
        <r>
          <rPr>
            <sz val="9"/>
            <color indexed="81"/>
            <rFont val="Tahoma"/>
            <family val="2"/>
          </rPr>
          <t xml:space="preserve">
This represents the YTD May extrapolated figures for 2012/13 as the full 2012/13 year was not available when the forecast was developed.</t>
        </r>
      </text>
    </comment>
  </commentList>
</comments>
</file>

<file path=xl/sharedStrings.xml><?xml version="1.0" encoding="utf-8"?>
<sst xmlns="http://schemas.openxmlformats.org/spreadsheetml/2006/main" count="298" uniqueCount="136">
  <si>
    <t>Service:</t>
  </si>
  <si>
    <t>Total</t>
  </si>
  <si>
    <t>Historical Revenue</t>
  </si>
  <si>
    <t>Description</t>
  </si>
  <si>
    <t>Volumes</t>
  </si>
  <si>
    <t>Source</t>
  </si>
  <si>
    <t>Current Fee</t>
  </si>
  <si>
    <t>AER Framework and Approach paper March 2013</t>
  </si>
  <si>
    <t>Standard Hours</t>
  </si>
  <si>
    <t>Fee Type</t>
  </si>
  <si>
    <t>Not available</t>
  </si>
  <si>
    <t>2009/10</t>
  </si>
  <si>
    <t>2010/11</t>
  </si>
  <si>
    <t>2011/12</t>
  </si>
  <si>
    <t>2012/13</t>
  </si>
  <si>
    <t>2013/14</t>
  </si>
  <si>
    <t>2014/15</t>
  </si>
  <si>
    <t>2015/16</t>
  </si>
  <si>
    <t>2016/17</t>
  </si>
  <si>
    <t>2017/18</t>
  </si>
  <si>
    <t>2018/19</t>
  </si>
  <si>
    <t>Overhead Factor (Nominal)</t>
  </si>
  <si>
    <t>Average NOMINAL Overhead Factor for Regulatory Period</t>
  </si>
  <si>
    <t>Average Conversion Factor From Real to Nominal</t>
  </si>
  <si>
    <t>Direct Costs (Nominal)</t>
  </si>
  <si>
    <t>Work Order</t>
  </si>
  <si>
    <t>Indirect Costs (Nominal)</t>
  </si>
  <si>
    <t>Hours</t>
  </si>
  <si>
    <t>Current Fee (Excl GST)</t>
  </si>
  <si>
    <t>Type</t>
  </si>
  <si>
    <t>Work Order Description</t>
  </si>
  <si>
    <t>Historical Work Order Costs</t>
  </si>
  <si>
    <t>EMPLOYEE_ID</t>
  </si>
  <si>
    <t>Name</t>
  </si>
  <si>
    <t>POS_TITLE</t>
  </si>
  <si>
    <t>Hourly Rate (Inc On-cost)</t>
  </si>
  <si>
    <t>AVERAGE</t>
  </si>
  <si>
    <t>No. of People</t>
  </si>
  <si>
    <t>Average hourly Rate
12/13$</t>
  </si>
  <si>
    <t>Average Hourly Rate (Nominal)</t>
  </si>
  <si>
    <t>Assumed annual labour growth</t>
  </si>
  <si>
    <t>Historical Volumes</t>
  </si>
  <si>
    <t>Labour Growth</t>
  </si>
  <si>
    <t>Total Operating Expenditure</t>
  </si>
  <si>
    <t>All unit rates have been calculated in real 12/13 dollars for comparison purposes. To estimate labour rates in real 12/13 dollars for prior years, the actual salary increases for award staff in those years has been used.</t>
  </si>
  <si>
    <t>Ancillary Network Services</t>
  </si>
  <si>
    <t>Data Input Work Sheet</t>
  </si>
  <si>
    <t>This worksheet left blank intentionally</t>
  </si>
  <si>
    <t>Calculation of Overhead Factor</t>
  </si>
  <si>
    <t>Overhead Factor</t>
  </si>
  <si>
    <t>Ancillary Network Services - Service Description</t>
  </si>
  <si>
    <t>Ancillary Network Services - Summary</t>
  </si>
  <si>
    <t>Ancillary Network Services - Fee Breakdown</t>
  </si>
  <si>
    <t>Fee
(Excluding GST)</t>
  </si>
  <si>
    <t>Hourly Rate
(Excluding GST)</t>
  </si>
  <si>
    <t>Historic Volumes</t>
  </si>
  <si>
    <t>Overheads</t>
  </si>
  <si>
    <t>Direct Operating Expenditure</t>
  </si>
  <si>
    <t>Framework &amp; Approach Service Description</t>
  </si>
  <si>
    <t>Network &amp; Corporate Overhead Factor</t>
  </si>
  <si>
    <t>Overhead Conversion Factor</t>
  </si>
  <si>
    <t>Average</t>
  </si>
  <si>
    <t>Total Costs</t>
  </si>
  <si>
    <t>Fee
(Including GST)</t>
  </si>
  <si>
    <t>2012/13 YTD May Extrapolated</t>
  </si>
  <si>
    <t>Labour Growth Rates</t>
  </si>
  <si>
    <t>Growth</t>
  </si>
  <si>
    <t>Total Volumes</t>
  </si>
  <si>
    <t>Proposed Fees (Nominal)</t>
  </si>
  <si>
    <t>Forecast Volumes</t>
  </si>
  <si>
    <t>Forecast Operating Expenditure</t>
  </si>
  <si>
    <t>In order to derive unit rates for this Ancillary Network Service, the following methodology was used:</t>
  </si>
  <si>
    <t>1) The AER's Framework and Approach Paper (March 2013) was provided to Managers throughout Endeavour Energy in order to confirm what types of Ancillary Network Services were performed by the Company. Based on the responses received, the primary contributors to each service were identified.</t>
  </si>
  <si>
    <t>Historic Revenue, Costs &amp; Volumes</t>
  </si>
  <si>
    <t>Revenue</t>
  </si>
  <si>
    <t>Forecast Revenue, Costs &amp; Volumes</t>
  </si>
  <si>
    <t>Item</t>
  </si>
  <si>
    <t>General ledger</t>
  </si>
  <si>
    <t>Work orders &amp; cost estimates</t>
  </si>
  <si>
    <t xml:space="preserve">Existing Service Description (2009-14) </t>
  </si>
  <si>
    <t>Updated Service Description (2015-19)</t>
  </si>
  <si>
    <t>Site Establishment Fee</t>
  </si>
  <si>
    <t>Per new NMI</t>
  </si>
  <si>
    <t>Revenue related to this fee is billed through Endeavour Energy's Banner billing system and is extracted from the general ledger.</t>
  </si>
  <si>
    <t>NCA10006</t>
  </si>
  <si>
    <t>NEW PREMISES NOSW &amp; CCEW</t>
  </si>
  <si>
    <t>Work orders relating to this service were identified and extracted from the general ledger. These work orders capture the costs associated with performing this ancillary network service.</t>
  </si>
  <si>
    <t>Site Establishment - Per new NMI</t>
  </si>
  <si>
    <t>Average Hourly Rates for Estimated Costs</t>
  </si>
  <si>
    <t xml:space="preserve">CUSTOMER SERVICE REP - CIC NORTH        </t>
  </si>
  <si>
    <t xml:space="preserve">CUSTOMER SERVICE REP - CIC SOUTH        </t>
  </si>
  <si>
    <t>Estimated Costs</t>
  </si>
  <si>
    <t>Call Centre staff who record information relating to the new customer site</t>
  </si>
  <si>
    <t>These calculations represent the costs of Call Centre staff related to this service.  These calculations were based on information provided by the Manager CIC as individual work orders which captured the costs do not exist.
Customer Interaction Centre branch identified which employee positions carried out this type of work and provided and an estimate for the number of hours required to complete each task.</t>
  </si>
  <si>
    <t>Average Unit Rates - 2012/13 Dollars</t>
  </si>
  <si>
    <t>Average Unit Rate (Nominal)</t>
  </si>
  <si>
    <t>Average Unit Rate (Real 2012/13$)</t>
  </si>
  <si>
    <t>Average Unit Rate (2012/13$) - Incl OH</t>
  </si>
  <si>
    <t>The calculation of a Site Establishment Fee relies on a unit rate.  A unit rate is calculated for the historic period by dividing historic costs by historic volumes.  This is converted to 2012/13 real dollars and an average of the three years calculated.  This is inflated by the overhead factor derived from the CAM to calculated a fully loaded unit rate for this service.</t>
  </si>
  <si>
    <t>Average Unit Rates - Forecast Nominal</t>
  </si>
  <si>
    <t>Unit rate (excl overheads)</t>
  </si>
  <si>
    <t>Unit rate (incl overheads)</t>
  </si>
  <si>
    <t xml:space="preserve">The average unit rate in 2012/13 real dollars is converted to nominal dollars for each year in the next regulatory period using the nominal conversion factor derived from the CAM.  </t>
  </si>
  <si>
    <t>Proposed Unit Rates</t>
  </si>
  <si>
    <t>The issue of a meter by a DNSP and its co-ordination with NEMMCO for the purpose of establishing a NMI in MSAT's for new premises or for any existing premises for which NEMMCO requires a new NMI and for checking and updating network load data.</t>
  </si>
  <si>
    <t>Site establishment services, including issuing of meters and liaising with the AEMO or market participants for the purpose of establishing NMIs in market systems, for new premises or for any existing premises for which AEMO requires a new NMI.</t>
  </si>
  <si>
    <t xml:space="preserve">Site establishment services, including liaising with Australian Energy Market Operator (AEMO) or market participants for the purpose of establishing NMIs in market systems, for new premises or for any existing premises for which AEMO requires a new NMI and for validation of and updating network load data.
</t>
  </si>
  <si>
    <t xml:space="preserve">4) Historic work order data and estimates provided by internal stakeholders was combined to derive an average unit rate for each year in the historic analysis period. These unit rates were converted to real 2012/13 dollars using actual award wage increases for the period, and an average 2012/13 unit rate derived based on the 3 years data.  </t>
  </si>
  <si>
    <t>5) An overhead factor derived from Endeavour Energy's Cost Allocation Model ('CAM') was applied to the direct unit rate to calculate a unit rate inclusive of network and corporate overheads. In addition, a 2012/13 real to nominal conversion factor derived from the CAM was applied to the unit rate to calculate the forecast unit rates in nominal dollars over the 2015-19 regulatory period.</t>
  </si>
  <si>
    <t>Proposed Revenue (Nominal)</t>
  </si>
  <si>
    <t>2008/09</t>
  </si>
  <si>
    <t>2009-14 Current Fees</t>
  </si>
  <si>
    <t>Current fees approved by the AER for the 2009-14 regulatory period.</t>
  </si>
  <si>
    <t>Payroll data was extracted as at 14/06/13 and provided by the Budgeting &amp; Forecasting Manager. These hourly labour rates represent 2012/13 labour costs and are used to calculate an average hourly labour rate for those individuals involved in this service.</t>
  </si>
  <si>
    <t>Direct Opex ANS (Nominal)</t>
  </si>
  <si>
    <t>Total Opex ANS (Nominal)</t>
  </si>
  <si>
    <t>Direct ANS (Real 2012/13$)</t>
  </si>
  <si>
    <t>Endeavour Energy's overhead factor is derived from the Cost Allocation Methodology ('CAM') approved by the AER and the final opex budget for the regulatory period. Refer to the CAM model output for the forecast period.</t>
  </si>
  <si>
    <t>Pricing Mechanism:</t>
  </si>
  <si>
    <t>Proposed Fee (Excl GST)</t>
  </si>
  <si>
    <t>$139 per new NMI</t>
  </si>
  <si>
    <t>Based on the following unit rates for the 2015-19 regulatory period</t>
  </si>
  <si>
    <t>2) Where available, the work orders used to capture the costs associated with the provision of this service were identified and extracted from the general ledger over a 3 year historic period (2010/11 to 2012/13). Adjustments were made to remove costs that were not relevant to the service.</t>
  </si>
  <si>
    <t>3) Where historic work order data was not available, the individuals involved in the provision of the service provided resource requirement (labour hours) and cost estimates for each type of activity conducted in relation to the service. This information was used, in conjunction with average historic labour rates for the individuals involved, to calculate historic labour hours and costs related to the provision of the service.</t>
  </si>
  <si>
    <t xml:space="preserve">Historic revenue was extracted from Endeavour Energy's general ledger via an account code combination specifically set up to capture the revenue related to this service (as defined in the 2009-14 regulatory period). As outlined above, historic costs were obtained from a mixture of actual costs recorded to specific work orders and resource requirement (labour hours) and cost estimates provided by individuals involved in the provision of this service (where specific work orders were not available). Historic volumes were derived based on revenue invoiced during the year divided by the fee rate. </t>
  </si>
  <si>
    <t>Revenue / current fee</t>
  </si>
  <si>
    <t>Endeavour Energy's overhead factor is derived from the Cost Allocation Methodology ('CAM') approved by the AER and the operating expenditure forecast for the 2015-19 regulatory period.  Specifically, the overhead factor represents the difference between Ancillary Network Services direct costs in the operating expenditure forecast and total Ancillary Network Services costs following the allocation of network and corporate overheads through the CAM.</t>
  </si>
  <si>
    <t>Volumes were derived based on the revenue charged throughout the year divided by the fee rate. 
2012/13 YTD May extrapolated has been included as this  was used to forecast future volumes. At the time future volumes forecasts were being estimated, the full year for 2012/13 was not available, only YTD May. YTD May results were extrapolated for 2012/13 and used in conjunction with prior years to develop averages for forecast volumes.</t>
  </si>
  <si>
    <t>Average Unit Rate (2012/13$) - Excl OH</t>
  </si>
  <si>
    <t>2015-2019 Pricing Methodology for Service (Summary)</t>
  </si>
  <si>
    <t>Proposed fees (including network and corporate overheads) were multiplied by forecast volumes to calculate forecast revenue. Forecast costs associated with the provision of the service were calculated by multiplying direct cost unit rates (per year) by the annual overhead factor and forecast volumes. Forecast revenue differs slightly to forecast costs, as the calculation of the proposed fee uses an average overhead factor for the regulatory period, whereas costs are forecast based on the actual overhead factor for the year in order to balance to CAM outcomes. Volumes were forecasted based on an average of historic data.</t>
  </si>
  <si>
    <t>Calculation of Real to Nominal Conversion Factor</t>
  </si>
  <si>
    <t>Conversion Real to Nominal</t>
  </si>
  <si>
    <t>Direct ANS (Nominal)</t>
  </si>
  <si>
    <t>Conversion Factor (Real 2012/13$ to Nominal)</t>
  </si>
  <si>
    <t>Endeavour initially derived forecast ANS opex in real 2012/13 dollars. In order to convert from real to nominal the CAM provides a nominal conversion factor. Refer to the CAM model output for the forecast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</si>
</sst>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quot;$&quot;* #,##0.00_);_(&quot;$&quot;* \(#,##0.00\);_(&quot;$&quot;* &quot;-&quot;??_);_(@_)"/>
    <numFmt numFmtId="165" formatCode="_(* #,##0.00_);_(* \(#,##0.00\);_(* &quot;-&quot;??_);_(@_)"/>
    <numFmt numFmtId="166" formatCode="_-&quot;$&quot;* #,##0_-;\-&quot;$&quot;* #,##0_-;_-&quot;$&quot;* &quot;-&quot;??_-;_-@_-"/>
    <numFmt numFmtId="167" formatCode="&quot;$&quot;#,##0.00"/>
    <numFmt numFmtId="168" formatCode="&quot;$&quot;#,##0"/>
    <numFmt numFmtId="169" formatCode="#,##0.00\ ;\(#,##0.00\);\-\ "/>
    <numFmt numFmtId="170" formatCode="#,##0\ ;\(#,##0\);\-\ "/>
    <numFmt numFmtId="171" formatCode="_(* #,##0_);_(* \(#,##0\);_(* &quot;-&quot;??_);_(@_)"/>
  </numFmts>
  <fonts count="29"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name val="Arial"/>
      <family val="2"/>
    </font>
    <font>
      <sz val="10"/>
      <color theme="1"/>
      <name val="Arial"/>
      <family val="2"/>
    </font>
    <font>
      <sz val="10"/>
      <color theme="1"/>
      <name val="Symbol"/>
      <family val="1"/>
      <charset val="2"/>
    </font>
    <font>
      <sz val="10"/>
      <color theme="1"/>
      <name val="Calibri"/>
      <family val="2"/>
      <scheme val="minor"/>
    </font>
    <font>
      <b/>
      <sz val="16"/>
      <color theme="0"/>
      <name val="Calibri"/>
      <family val="2"/>
      <scheme val="minor"/>
    </font>
    <font>
      <b/>
      <sz val="11"/>
      <color rgb="FFFF0000"/>
      <name val="Calibri"/>
      <family val="2"/>
      <scheme val="minor"/>
    </font>
    <font>
      <b/>
      <sz val="11"/>
      <name val="Calibri"/>
      <family val="2"/>
      <scheme val="minor"/>
    </font>
    <font>
      <sz val="11"/>
      <color theme="1"/>
      <name val="Arial"/>
      <family val="2"/>
    </font>
    <font>
      <sz val="10"/>
      <color indexed="8"/>
      <name val="Arial"/>
      <family val="2"/>
    </font>
    <font>
      <b/>
      <sz val="16"/>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0"/>
      <color theme="0"/>
      <name val="Calibri"/>
      <family val="2"/>
      <scheme val="minor"/>
    </font>
    <font>
      <b/>
      <sz val="10"/>
      <color indexed="8"/>
      <name val="Calibri"/>
      <family val="2"/>
      <scheme val="minor"/>
    </font>
    <font>
      <sz val="10"/>
      <color indexed="8"/>
      <name val="Calibri"/>
      <family val="2"/>
      <scheme val="minor"/>
    </font>
    <font>
      <sz val="14"/>
      <color theme="1"/>
      <name val="Calibri"/>
      <family val="2"/>
      <scheme val="minor"/>
    </font>
    <font>
      <b/>
      <sz val="12"/>
      <color theme="0"/>
      <name val="Calibri"/>
      <family val="2"/>
      <scheme val="minor"/>
    </font>
    <font>
      <sz val="10"/>
      <color theme="0"/>
      <name val="Calibri"/>
      <family val="2"/>
      <scheme val="minor"/>
    </font>
    <font>
      <sz val="9"/>
      <color indexed="81"/>
      <name val="Tahoma"/>
      <family val="2"/>
    </font>
    <font>
      <b/>
      <sz val="9"/>
      <color indexed="81"/>
      <name val="Tahoma"/>
      <family val="2"/>
    </font>
  </fonts>
  <fills count="9">
    <fill>
      <patternFill patternType="none"/>
    </fill>
    <fill>
      <patternFill patternType="gray125"/>
    </fill>
    <fill>
      <patternFill patternType="solid">
        <fgColor theme="0" tint="-0.249977111117893"/>
        <bgColor indexed="64"/>
      </patternFill>
    </fill>
    <fill>
      <patternFill patternType="solid">
        <fgColor theme="6"/>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rgb="FFFFFFCC"/>
      </patternFill>
    </fill>
    <fill>
      <patternFill patternType="solid">
        <fgColor theme="1"/>
        <bgColor indexed="64"/>
      </patternFill>
    </fill>
    <fill>
      <patternFill patternType="solid">
        <fgColor theme="9" tint="0.39997558519241921"/>
        <bgColor indexed="64"/>
      </patternFill>
    </fill>
  </fills>
  <borders count="27">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top/>
      <bottom style="medium">
        <color indexed="64"/>
      </bottom>
      <diagonal/>
    </border>
    <border>
      <left style="thin">
        <color indexed="64"/>
      </left>
      <right/>
      <top style="thin">
        <color indexed="64"/>
      </top>
      <bottom style="medium">
        <color indexed="64"/>
      </bottom>
      <diagonal/>
    </border>
  </borders>
  <cellStyleXfs count="18">
    <xf numFmtId="0" fontId="0" fillId="0" borderId="0"/>
    <xf numFmtId="9"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8" fillId="0" borderId="0"/>
    <xf numFmtId="0" fontId="15"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165" fontId="8" fillId="0" borderId="0" applyFont="0" applyFill="0" applyBorder="0" applyAlignment="0" applyProtection="0"/>
    <xf numFmtId="165" fontId="15" fillId="0" borderId="0" applyFont="0" applyFill="0" applyBorder="0" applyAlignment="0" applyProtection="0"/>
    <xf numFmtId="0" fontId="8" fillId="0" borderId="0"/>
    <xf numFmtId="0" fontId="2" fillId="0" borderId="0"/>
    <xf numFmtId="0" fontId="3" fillId="6" borderId="22" applyNumberFormat="0" applyFont="0" applyAlignment="0" applyProtection="0"/>
    <xf numFmtId="0" fontId="16" fillId="0" borderId="0"/>
    <xf numFmtId="0" fontId="1" fillId="0" borderId="0"/>
    <xf numFmtId="0" fontId="15" fillId="0" borderId="0"/>
  </cellStyleXfs>
  <cellXfs count="343">
    <xf numFmtId="0" fontId="0" fillId="0" borderId="0" xfId="0"/>
    <xf numFmtId="0" fontId="5" fillId="0" borderId="0" xfId="0" applyFont="1"/>
    <xf numFmtId="0" fontId="0" fillId="0" borderId="0" xfId="0" applyFill="1"/>
    <xf numFmtId="10" fontId="0" fillId="0" borderId="0" xfId="1" applyNumberFormat="1" applyFont="1"/>
    <xf numFmtId="10" fontId="0" fillId="0" borderId="0" xfId="0" applyNumberFormat="1"/>
    <xf numFmtId="0" fontId="0" fillId="0" borderId="0" xfId="0" applyAlignment="1">
      <alignment horizontal="left"/>
    </xf>
    <xf numFmtId="0" fontId="9" fillId="0" borderId="0" xfId="0" applyFont="1" applyAlignment="1">
      <alignment horizontal="left" indent="15"/>
    </xf>
    <xf numFmtId="0" fontId="10" fillId="0" borderId="0" xfId="0" applyFont="1" applyAlignment="1">
      <alignment horizontal="left" indent="15"/>
    </xf>
    <xf numFmtId="169" fontId="0" fillId="0" borderId="0" xfId="0" applyNumberFormat="1"/>
    <xf numFmtId="166" fontId="7" fillId="0" borderId="0" xfId="2" applyNumberFormat="1" applyFont="1"/>
    <xf numFmtId="0" fontId="13" fillId="0" borderId="0" xfId="0" applyFont="1" applyAlignment="1">
      <alignment horizontal="left"/>
    </xf>
    <xf numFmtId="0" fontId="14" fillId="3" borderId="3" xfId="0" applyFont="1" applyFill="1" applyBorder="1"/>
    <xf numFmtId="0" fontId="14" fillId="3" borderId="4" xfId="0" applyFont="1" applyFill="1" applyBorder="1" applyAlignment="1">
      <alignment horizontal="left"/>
    </xf>
    <xf numFmtId="0" fontId="14" fillId="3" borderId="5" xfId="0" applyFont="1" applyFill="1" applyBorder="1" applyAlignment="1">
      <alignment horizontal="center"/>
    </xf>
    <xf numFmtId="0" fontId="14" fillId="3" borderId="0" xfId="0" applyFont="1" applyFill="1" applyBorder="1" applyAlignment="1">
      <alignment horizontal="left"/>
    </xf>
    <xf numFmtId="0" fontId="0" fillId="0" borderId="0" xfId="0" applyFont="1"/>
    <xf numFmtId="0" fontId="7" fillId="4" borderId="2" xfId="0" applyFont="1" applyFill="1" applyBorder="1" applyAlignment="1">
      <alignment horizontal="left"/>
    </xf>
    <xf numFmtId="0" fontId="14" fillId="4" borderId="2" xfId="0" applyFont="1" applyFill="1" applyBorder="1" applyAlignment="1">
      <alignment horizontal="left"/>
    </xf>
    <xf numFmtId="166" fontId="14" fillId="0" borderId="0" xfId="2" applyNumberFormat="1" applyFont="1"/>
    <xf numFmtId="170" fontId="11" fillId="0" borderId="11" xfId="0" applyNumberFormat="1" applyFont="1" applyBorder="1" applyAlignment="1">
      <alignment horizontal="right" vertical="center"/>
    </xf>
    <xf numFmtId="170" fontId="11" fillId="0" borderId="7" xfId="0" applyNumberFormat="1" applyFont="1" applyBorder="1" applyAlignment="1">
      <alignment horizontal="right" vertical="center"/>
    </xf>
    <xf numFmtId="170" fontId="11" fillId="0" borderId="12" xfId="0" applyNumberFormat="1" applyFont="1" applyBorder="1" applyAlignment="1">
      <alignment horizontal="right" vertical="center"/>
    </xf>
    <xf numFmtId="0" fontId="11" fillId="0" borderId="7" xfId="0" applyFont="1" applyFill="1" applyBorder="1" applyAlignment="1">
      <alignment horizontal="left" vertical="center"/>
    </xf>
    <xf numFmtId="170" fontId="11" fillId="0" borderId="7" xfId="0" applyNumberFormat="1" applyFont="1" applyFill="1" applyBorder="1" applyAlignment="1">
      <alignment horizontal="right" vertical="center"/>
    </xf>
    <xf numFmtId="0" fontId="11" fillId="0" borderId="7" xfId="0" applyFont="1" applyBorder="1" applyAlignment="1">
      <alignment horizontal="center" vertical="center"/>
    </xf>
    <xf numFmtId="170" fontId="11" fillId="0" borderId="17" xfId="0" applyNumberFormat="1" applyFont="1" applyBorder="1" applyAlignment="1">
      <alignment horizontal="right" vertical="center" wrapText="1"/>
    </xf>
    <xf numFmtId="170" fontId="11" fillId="2" borderId="7" xfId="0" applyNumberFormat="1" applyFont="1" applyFill="1" applyBorder="1" applyAlignment="1">
      <alignment horizontal="center" vertical="center"/>
    </xf>
    <xf numFmtId="0" fontId="11" fillId="0" borderId="0" xfId="0" applyFont="1" applyAlignment="1">
      <alignment vertical="center"/>
    </xf>
    <xf numFmtId="0" fontId="19" fillId="0" borderId="0" xfId="0" applyFont="1" applyAlignment="1">
      <alignment vertical="center"/>
    </xf>
    <xf numFmtId="170" fontId="11" fillId="0" borderId="0" xfId="0" applyNumberFormat="1" applyFont="1" applyAlignment="1">
      <alignment vertical="center"/>
    </xf>
    <xf numFmtId="0" fontId="11" fillId="0" borderId="0" xfId="0" applyFont="1" applyAlignment="1">
      <alignment horizontal="left" vertical="center"/>
    </xf>
    <xf numFmtId="0" fontId="17" fillId="0" borderId="0" xfId="0" applyFont="1" applyAlignment="1">
      <alignment vertical="center"/>
    </xf>
    <xf numFmtId="0" fontId="24" fillId="0" borderId="0" xfId="0" applyFont="1" applyAlignment="1">
      <alignment vertical="center"/>
    </xf>
    <xf numFmtId="0" fontId="25" fillId="7" borderId="0" xfId="0" applyFont="1" applyFill="1" applyAlignment="1">
      <alignment vertical="center"/>
    </xf>
    <xf numFmtId="0" fontId="26" fillId="7" borderId="0" xfId="0" applyFont="1" applyFill="1" applyAlignment="1">
      <alignment vertical="center"/>
    </xf>
    <xf numFmtId="170" fontId="26" fillId="7" borderId="0" xfId="0" applyNumberFormat="1" applyFont="1" applyFill="1" applyAlignment="1">
      <alignment vertical="center"/>
    </xf>
    <xf numFmtId="0" fontId="26" fillId="7" borderId="0" xfId="0" applyFont="1" applyFill="1" applyAlignment="1">
      <alignment horizontal="left" vertical="center"/>
    </xf>
    <xf numFmtId="170" fontId="19" fillId="5" borderId="11" xfId="0" quotePrefix="1" applyNumberFormat="1" applyFont="1" applyFill="1" applyBorder="1" applyAlignment="1">
      <alignment horizontal="center" vertical="center"/>
    </xf>
    <xf numFmtId="170" fontId="19" fillId="5" borderId="7" xfId="0" quotePrefix="1" applyNumberFormat="1" applyFont="1" applyFill="1" applyBorder="1" applyAlignment="1">
      <alignment horizontal="center" vertical="center"/>
    </xf>
    <xf numFmtId="170" fontId="19" fillId="5" borderId="12" xfId="0" quotePrefix="1" applyNumberFormat="1" applyFont="1" applyFill="1" applyBorder="1" applyAlignment="1">
      <alignment horizontal="center" vertical="center"/>
    </xf>
    <xf numFmtId="0" fontId="18" fillId="5" borderId="13" xfId="0" quotePrefix="1" applyFont="1" applyFill="1" applyBorder="1" applyAlignment="1">
      <alignment horizontal="center" vertical="center"/>
    </xf>
    <xf numFmtId="0" fontId="19" fillId="8" borderId="7" xfId="0" applyFont="1" applyFill="1" applyBorder="1" applyAlignment="1">
      <alignment horizontal="left" vertical="center"/>
    </xf>
    <xf numFmtId="0" fontId="20" fillId="0" borderId="7" xfId="0" applyFont="1" applyBorder="1" applyAlignment="1">
      <alignment horizontal="left" vertical="center" wrapText="1"/>
    </xf>
    <xf numFmtId="170" fontId="11" fillId="0" borderId="14" xfId="0" applyNumberFormat="1" applyFont="1" applyBorder="1" applyAlignment="1">
      <alignment vertical="center"/>
    </xf>
    <xf numFmtId="170" fontId="11" fillId="0" borderId="8" xfId="0" applyNumberFormat="1" applyFont="1" applyBorder="1" applyAlignment="1">
      <alignment vertical="center"/>
    </xf>
    <xf numFmtId="170" fontId="11" fillId="0" borderId="15" xfId="0" applyNumberFormat="1" applyFont="1" applyBorder="1" applyAlignment="1">
      <alignment vertical="center"/>
    </xf>
    <xf numFmtId="170" fontId="11" fillId="0" borderId="9" xfId="0" applyNumberFormat="1" applyFont="1" applyBorder="1" applyAlignment="1">
      <alignment vertical="center"/>
    </xf>
    <xf numFmtId="170" fontId="11" fillId="0" borderId="0" xfId="0" applyNumberFormat="1" applyFont="1" applyBorder="1" applyAlignment="1">
      <alignment vertical="center"/>
    </xf>
    <xf numFmtId="170" fontId="11" fillId="0" borderId="18" xfId="0" applyNumberFormat="1" applyFont="1" applyBorder="1" applyAlignment="1">
      <alignment vertical="center"/>
    </xf>
    <xf numFmtId="170" fontId="11" fillId="0" borderId="19" xfId="0" applyNumberFormat="1" applyFont="1" applyBorder="1" applyAlignment="1">
      <alignment vertical="center"/>
    </xf>
    <xf numFmtId="170" fontId="19" fillId="5" borderId="26" xfId="0" applyNumberFormat="1" applyFont="1" applyFill="1" applyBorder="1" applyAlignment="1">
      <alignment vertical="center"/>
    </xf>
    <xf numFmtId="170" fontId="19" fillId="5" borderId="23" xfId="0" applyNumberFormat="1" applyFont="1" applyFill="1" applyBorder="1" applyAlignment="1">
      <alignment vertical="center"/>
    </xf>
    <xf numFmtId="170" fontId="19" fillId="5" borderId="24" xfId="0" applyNumberFormat="1" applyFont="1" applyFill="1" applyBorder="1" applyAlignment="1">
      <alignment vertical="center"/>
    </xf>
    <xf numFmtId="9" fontId="11" fillId="0" borderId="7" xfId="1" applyFont="1" applyBorder="1" applyAlignment="1">
      <alignment horizontal="left" vertical="center" wrapText="1"/>
    </xf>
    <xf numFmtId="170" fontId="18" fillId="5" borderId="7" xfId="0" applyNumberFormat="1" applyFont="1" applyFill="1" applyBorder="1" applyAlignment="1">
      <alignment horizontal="left" vertical="center"/>
    </xf>
    <xf numFmtId="0" fontId="18" fillId="5" borderId="7" xfId="0" quotePrefix="1" applyFont="1" applyFill="1" applyBorder="1" applyAlignment="1">
      <alignment horizontal="center" vertical="center"/>
    </xf>
    <xf numFmtId="0" fontId="11" fillId="0" borderId="0" xfId="0" applyFont="1" applyFill="1" applyBorder="1" applyAlignment="1">
      <alignment horizontal="left" vertical="center"/>
    </xf>
    <xf numFmtId="170" fontId="19" fillId="0" borderId="23" xfId="0" applyNumberFormat="1" applyFont="1" applyBorder="1" applyAlignment="1">
      <alignment horizontal="right" vertical="center"/>
    </xf>
    <xf numFmtId="170" fontId="11" fillId="0" borderId="0" xfId="0" applyNumberFormat="1" applyFont="1" applyAlignment="1">
      <alignment horizontal="left" vertical="center"/>
    </xf>
    <xf numFmtId="167" fontId="19" fillId="0" borderId="7" xfId="0" applyNumberFormat="1" applyFont="1" applyBorder="1" applyAlignment="1">
      <alignment horizontal="center" vertical="center"/>
    </xf>
    <xf numFmtId="170" fontId="18" fillId="5" borderId="7" xfId="0" applyNumberFormat="1" applyFont="1" applyFill="1" applyBorder="1" applyAlignment="1">
      <alignment horizontal="center" vertical="center"/>
    </xf>
    <xf numFmtId="170" fontId="18" fillId="5" borderId="7" xfId="0" applyNumberFormat="1" applyFont="1" applyFill="1" applyBorder="1" applyAlignment="1">
      <alignment horizontal="center" vertical="center" wrapText="1"/>
    </xf>
    <xf numFmtId="169" fontId="11" fillId="0" borderId="7" xfId="0" applyNumberFormat="1" applyFont="1" applyBorder="1" applyAlignment="1">
      <alignment horizontal="center" vertical="center"/>
    </xf>
    <xf numFmtId="167" fontId="11" fillId="0" borderId="7" xfId="0" applyNumberFormat="1" applyFont="1" applyBorder="1" applyAlignment="1">
      <alignment vertical="center"/>
    </xf>
    <xf numFmtId="0" fontId="11" fillId="0" borderId="7" xfId="0" applyFont="1" applyBorder="1" applyAlignment="1">
      <alignment vertical="center"/>
    </xf>
    <xf numFmtId="170" fontId="11" fillId="0" borderId="7" xfId="0" applyNumberFormat="1" applyFont="1" applyBorder="1" applyAlignment="1">
      <alignment vertical="center"/>
    </xf>
    <xf numFmtId="0" fontId="11" fillId="0" borderId="0" xfId="0" applyFont="1" applyAlignment="1">
      <alignment horizontal="center" vertical="center"/>
    </xf>
    <xf numFmtId="170" fontId="11" fillId="0" borderId="17" xfId="0" applyNumberFormat="1" applyFont="1" applyBorder="1" applyAlignment="1">
      <alignment vertical="center"/>
    </xf>
    <xf numFmtId="9" fontId="11" fillId="0" borderId="16" xfId="1" applyFont="1" applyBorder="1" applyAlignment="1">
      <alignment vertical="center"/>
    </xf>
    <xf numFmtId="9" fontId="11" fillId="0" borderId="0" xfId="1" applyFont="1" applyBorder="1" applyAlignment="1">
      <alignment vertical="center"/>
    </xf>
    <xf numFmtId="9" fontId="11" fillId="0" borderId="17" xfId="1" applyFont="1" applyBorder="1" applyAlignment="1">
      <alignment vertical="center"/>
    </xf>
    <xf numFmtId="167" fontId="19" fillId="0" borderId="11" xfId="0" applyNumberFormat="1" applyFont="1" applyBorder="1" applyAlignment="1">
      <alignment vertical="center"/>
    </xf>
    <xf numFmtId="167" fontId="19" fillId="0" borderId="12" xfId="0" applyNumberFormat="1" applyFont="1" applyBorder="1" applyAlignment="1">
      <alignment vertical="center"/>
    </xf>
    <xf numFmtId="167" fontId="19" fillId="0" borderId="13" xfId="0" applyNumberFormat="1" applyFont="1" applyBorder="1" applyAlignment="1">
      <alignment vertical="center"/>
    </xf>
    <xf numFmtId="167" fontId="11" fillId="0" borderId="0" xfId="0" applyNumberFormat="1" applyFont="1" applyAlignment="1">
      <alignment vertical="center"/>
    </xf>
    <xf numFmtId="167" fontId="11" fillId="0" borderId="0" xfId="0" applyNumberFormat="1" applyFont="1" applyAlignment="1">
      <alignment horizontal="right" vertical="center"/>
    </xf>
    <xf numFmtId="0" fontId="22" fillId="5" borderId="7" xfId="15" applyFont="1" applyFill="1" applyBorder="1" applyAlignment="1">
      <alignment horizontal="left" vertical="center"/>
    </xf>
    <xf numFmtId="0" fontId="22" fillId="5" borderId="11" xfId="15" applyFont="1" applyFill="1" applyBorder="1" applyAlignment="1">
      <alignment horizontal="left" vertical="center"/>
    </xf>
    <xf numFmtId="0" fontId="22" fillId="5" borderId="13" xfId="15" applyFont="1" applyFill="1" applyBorder="1" applyAlignment="1">
      <alignment horizontal="left" vertical="center"/>
    </xf>
    <xf numFmtId="0" fontId="22" fillId="5" borderId="12" xfId="15" applyFont="1" applyFill="1" applyBorder="1" applyAlignment="1">
      <alignment horizontal="left" vertical="center"/>
    </xf>
    <xf numFmtId="170" fontId="11" fillId="5" borderId="12" xfId="0" applyNumberFormat="1" applyFont="1" applyFill="1" applyBorder="1" applyAlignment="1">
      <alignment vertical="center"/>
    </xf>
    <xf numFmtId="169" fontId="19" fillId="5" borderId="7" xfId="0" applyNumberFormat="1" applyFont="1" applyFill="1" applyBorder="1" applyAlignment="1">
      <alignment horizontal="right" vertical="center" wrapText="1"/>
    </xf>
    <xf numFmtId="0" fontId="23" fillId="0" borderId="0" xfId="15" applyFont="1" applyFill="1" applyBorder="1" applyAlignment="1">
      <alignment vertical="center"/>
    </xf>
    <xf numFmtId="0" fontId="11" fillId="0" borderId="0" xfId="0" applyFont="1" applyBorder="1" applyAlignment="1">
      <alignment vertical="center"/>
    </xf>
    <xf numFmtId="167" fontId="11" fillId="0" borderId="9" xfId="0" applyNumberFormat="1" applyFont="1" applyBorder="1" applyAlignment="1">
      <alignment vertical="center"/>
    </xf>
    <xf numFmtId="0" fontId="23" fillId="0" borderId="19" xfId="15" applyFont="1" applyFill="1" applyBorder="1" applyAlignment="1">
      <alignment vertical="center"/>
    </xf>
    <xf numFmtId="0" fontId="11" fillId="0" borderId="19" xfId="0" applyFont="1" applyBorder="1" applyAlignment="1">
      <alignment vertical="center"/>
    </xf>
    <xf numFmtId="167" fontId="11" fillId="0" borderId="10" xfId="0" applyNumberFormat="1" applyFont="1" applyBorder="1" applyAlignment="1">
      <alignment vertical="center"/>
    </xf>
    <xf numFmtId="170" fontId="21" fillId="7" borderId="0" xfId="0" applyNumberFormat="1" applyFont="1" applyFill="1" applyAlignment="1">
      <alignment vertical="center"/>
    </xf>
    <xf numFmtId="167" fontId="19" fillId="5" borderId="25" xfId="0" applyNumberFormat="1" applyFont="1" applyFill="1" applyBorder="1" applyAlignment="1">
      <alignment vertical="center"/>
    </xf>
    <xf numFmtId="169" fontId="19" fillId="0" borderId="13" xfId="0" applyNumberFormat="1" applyFont="1" applyBorder="1" applyAlignment="1">
      <alignment vertical="center"/>
    </xf>
    <xf numFmtId="169" fontId="11" fillId="0" borderId="0" xfId="0" applyNumberFormat="1" applyFont="1" applyAlignment="1">
      <alignment horizontal="center" vertical="center"/>
    </xf>
    <xf numFmtId="0" fontId="11" fillId="0" borderId="0" xfId="0" applyFont="1" applyBorder="1" applyAlignment="1">
      <alignment vertical="center" wrapText="1"/>
    </xf>
    <xf numFmtId="0" fontId="11" fillId="0" borderId="0" xfId="0" applyFont="1" applyBorder="1" applyAlignment="1">
      <alignment horizontal="left" vertical="center"/>
    </xf>
    <xf numFmtId="0" fontId="11" fillId="0" borderId="16" xfId="0" applyFont="1" applyBorder="1" applyAlignment="1">
      <alignment vertical="center"/>
    </xf>
    <xf numFmtId="0" fontId="11" fillId="2" borderId="13" xfId="0" applyFont="1" applyFill="1" applyBorder="1" applyAlignment="1">
      <alignment horizontal="right" vertical="center"/>
    </xf>
    <xf numFmtId="9" fontId="11" fillId="2" borderId="13" xfId="1" applyFont="1" applyFill="1" applyBorder="1" applyAlignment="1">
      <alignment horizontal="center" vertical="center"/>
    </xf>
    <xf numFmtId="0" fontId="11" fillId="2" borderId="7" xfId="0" applyFont="1" applyFill="1" applyBorder="1" applyAlignment="1">
      <alignment horizontal="center" vertical="center"/>
    </xf>
    <xf numFmtId="170" fontId="19" fillId="2" borderId="23" xfId="0" applyNumberFormat="1" applyFont="1" applyFill="1" applyBorder="1" applyAlignment="1">
      <alignment horizontal="right" vertical="center"/>
    </xf>
    <xf numFmtId="170" fontId="11" fillId="2" borderId="7" xfId="0" applyNumberFormat="1" applyFont="1" applyFill="1" applyBorder="1" applyAlignment="1">
      <alignment vertical="center"/>
    </xf>
    <xf numFmtId="0" fontId="14" fillId="3" borderId="0" xfId="0" applyFont="1" applyFill="1" applyBorder="1" applyAlignment="1">
      <alignment horizontal="left" vertical="center"/>
    </xf>
    <xf numFmtId="0" fontId="5" fillId="4" borderId="0" xfId="0" applyFont="1" applyFill="1" applyBorder="1" applyAlignment="1">
      <alignment vertical="center"/>
    </xf>
    <xf numFmtId="169" fontId="11" fillId="0" borderId="0" xfId="0" applyNumberFormat="1" applyFont="1" applyAlignment="1">
      <alignment vertical="center"/>
    </xf>
    <xf numFmtId="170" fontId="11" fillId="0" borderId="0" xfId="0" applyNumberFormat="1" applyFont="1" applyAlignment="1">
      <alignment horizontal="center" vertical="center"/>
    </xf>
    <xf numFmtId="0" fontId="18" fillId="0" borderId="0" xfId="0" applyFont="1" applyFill="1" applyBorder="1" applyAlignment="1">
      <alignment horizontal="center" vertical="center"/>
    </xf>
    <xf numFmtId="0" fontId="18" fillId="3" borderId="7" xfId="0" applyFont="1" applyFill="1" applyBorder="1" applyAlignment="1">
      <alignment horizontal="left" vertical="center"/>
    </xf>
    <xf numFmtId="167" fontId="19" fillId="0" borderId="0" xfId="0" applyNumberFormat="1" applyFont="1" applyFill="1" applyBorder="1" applyAlignment="1">
      <alignment horizontal="center" vertical="center" wrapText="1"/>
    </xf>
    <xf numFmtId="170" fontId="19" fillId="4" borderId="14" xfId="0" quotePrefix="1" applyNumberFormat="1" applyFont="1" applyFill="1" applyBorder="1" applyAlignment="1">
      <alignment horizontal="center" vertical="center" wrapText="1"/>
    </xf>
    <xf numFmtId="170" fontId="19" fillId="4" borderId="15" xfId="0" quotePrefix="1" applyNumberFormat="1" applyFont="1" applyFill="1" applyBorder="1" applyAlignment="1">
      <alignment horizontal="center" vertical="center" wrapText="1"/>
    </xf>
    <xf numFmtId="170" fontId="19" fillId="4" borderId="21" xfId="0" quotePrefix="1" applyNumberFormat="1" applyFont="1" applyFill="1" applyBorder="1" applyAlignment="1">
      <alignment horizontal="center" vertical="center" wrapText="1"/>
    </xf>
    <xf numFmtId="170" fontId="19" fillId="4" borderId="15" xfId="0" quotePrefix="1" applyNumberFormat="1" applyFont="1" applyFill="1" applyBorder="1" applyAlignment="1">
      <alignment horizontal="right" vertical="center" wrapText="1"/>
    </xf>
    <xf numFmtId="170" fontId="19" fillId="4" borderId="21" xfId="0" quotePrefix="1" applyNumberFormat="1" applyFont="1" applyFill="1" applyBorder="1" applyAlignment="1">
      <alignment horizontal="right" vertical="center" wrapText="1"/>
    </xf>
    <xf numFmtId="0" fontId="11" fillId="0" borderId="14" xfId="0" applyFont="1" applyBorder="1" applyAlignment="1">
      <alignment vertical="center"/>
    </xf>
    <xf numFmtId="167" fontId="11" fillId="0" borderId="0" xfId="0" applyNumberFormat="1" applyFont="1" applyFill="1" applyBorder="1" applyAlignment="1">
      <alignment horizontal="center" vertical="center"/>
    </xf>
    <xf numFmtId="169" fontId="11" fillId="0" borderId="0" xfId="0" applyNumberFormat="1" applyFont="1" applyBorder="1" applyAlignment="1">
      <alignment vertical="center"/>
    </xf>
    <xf numFmtId="168" fontId="11" fillId="0" borderId="16" xfId="0" applyNumberFormat="1" applyFont="1" applyBorder="1" applyAlignment="1">
      <alignment horizontal="center" vertical="center"/>
    </xf>
    <xf numFmtId="170" fontId="11" fillId="0" borderId="0" xfId="0" applyNumberFormat="1" applyFont="1" applyBorder="1" applyAlignment="1">
      <alignment horizontal="center" vertical="center"/>
    </xf>
    <xf numFmtId="0" fontId="11" fillId="0" borderId="0" xfId="0" quotePrefix="1" applyFont="1" applyBorder="1" applyAlignment="1">
      <alignment horizontal="center" vertical="center"/>
    </xf>
    <xf numFmtId="0" fontId="11" fillId="0" borderId="0" xfId="0" applyFont="1" applyBorder="1" applyAlignment="1">
      <alignment horizontal="center" vertical="center"/>
    </xf>
    <xf numFmtId="167" fontId="11" fillId="0" borderId="0" xfId="0" applyNumberFormat="1" applyFont="1" applyBorder="1" applyAlignment="1">
      <alignment horizontal="center" vertical="center"/>
    </xf>
    <xf numFmtId="0" fontId="11" fillId="0" borderId="18" xfId="0" applyFont="1" applyBorder="1" applyAlignment="1">
      <alignment vertical="center"/>
    </xf>
    <xf numFmtId="168" fontId="11" fillId="0" borderId="20" xfId="0" applyNumberFormat="1" applyFont="1" applyBorder="1" applyAlignment="1">
      <alignment horizontal="center" vertical="center"/>
    </xf>
    <xf numFmtId="170" fontId="11" fillId="0" borderId="18" xfId="0" applyNumberFormat="1" applyFont="1" applyBorder="1" applyAlignment="1">
      <alignment horizontal="center" vertical="center"/>
    </xf>
    <xf numFmtId="170" fontId="11" fillId="0" borderId="19" xfId="0" applyNumberFormat="1" applyFont="1" applyBorder="1" applyAlignment="1">
      <alignment horizontal="center" vertical="center"/>
    </xf>
    <xf numFmtId="170" fontId="11" fillId="0" borderId="20" xfId="0" applyNumberFormat="1" applyFont="1" applyBorder="1" applyAlignment="1">
      <alignment horizontal="center" vertical="center"/>
    </xf>
    <xf numFmtId="167" fontId="11" fillId="0" borderId="0" xfId="0" applyNumberFormat="1" applyFont="1" applyAlignment="1">
      <alignment horizontal="center" vertical="center"/>
    </xf>
    <xf numFmtId="170" fontId="18" fillId="3" borderId="18" xfId="0" applyNumberFormat="1" applyFont="1" applyFill="1" applyBorder="1" applyAlignment="1">
      <alignment horizontal="center" vertical="center"/>
    </xf>
    <xf numFmtId="170" fontId="18" fillId="3" borderId="19" xfId="0" applyNumberFormat="1" applyFont="1" applyFill="1" applyBorder="1" applyAlignment="1">
      <alignment horizontal="center" vertical="center"/>
    </xf>
    <xf numFmtId="170" fontId="18" fillId="3" borderId="20" xfId="0" applyNumberFormat="1" applyFont="1" applyFill="1" applyBorder="1" applyAlignment="1">
      <alignment horizontal="center" vertical="center"/>
    </xf>
    <xf numFmtId="167" fontId="11" fillId="0" borderId="0" xfId="0" applyNumberFormat="1" applyFont="1" applyFill="1" applyAlignment="1">
      <alignment vertical="center"/>
    </xf>
    <xf numFmtId="0" fontId="19" fillId="4" borderId="11" xfId="0" applyFont="1" applyFill="1" applyBorder="1" applyAlignment="1">
      <alignment horizontal="center" vertical="center" wrapText="1"/>
    </xf>
    <xf numFmtId="0" fontId="19" fillId="4" borderId="12" xfId="0" applyFont="1" applyFill="1" applyBorder="1" applyAlignment="1">
      <alignment horizontal="center" vertical="center" wrapText="1"/>
    </xf>
    <xf numFmtId="0" fontId="19" fillId="4" borderId="13" xfId="0" applyFont="1" applyFill="1" applyBorder="1" applyAlignment="1">
      <alignment horizontal="center" vertical="center" wrapText="1"/>
    </xf>
    <xf numFmtId="168" fontId="11" fillId="0" borderId="17" xfId="0" applyNumberFormat="1" applyFont="1" applyFill="1" applyBorder="1" applyAlignment="1">
      <alignment horizontal="center" vertical="center"/>
    </xf>
    <xf numFmtId="168" fontId="11" fillId="0" borderId="0" xfId="0" applyNumberFormat="1" applyFont="1" applyBorder="1" applyAlignment="1">
      <alignment horizontal="center" vertical="center"/>
    </xf>
    <xf numFmtId="0" fontId="11" fillId="0" borderId="10" xfId="0" applyFont="1" applyBorder="1" applyAlignment="1">
      <alignment vertical="center"/>
    </xf>
    <xf numFmtId="168" fontId="11" fillId="0" borderId="19" xfId="0" applyNumberFormat="1" applyFont="1" applyBorder="1" applyAlignment="1">
      <alignment horizontal="center" vertical="center"/>
    </xf>
    <xf numFmtId="170" fontId="0" fillId="0" borderId="0" xfId="1" applyNumberFormat="1" applyFont="1"/>
    <xf numFmtId="169" fontId="5" fillId="0" borderId="0" xfId="0" applyNumberFormat="1" applyFont="1"/>
    <xf numFmtId="170" fontId="14" fillId="0" borderId="0" xfId="2" applyNumberFormat="1" applyFont="1"/>
    <xf numFmtId="0" fontId="7" fillId="2" borderId="0" xfId="0" applyFont="1" applyFill="1"/>
    <xf numFmtId="0" fontId="5" fillId="0" borderId="24" xfId="0" applyFont="1" applyFill="1" applyBorder="1"/>
    <xf numFmtId="166" fontId="14" fillId="0" borderId="24" xfId="2" applyNumberFormat="1" applyFont="1" applyBorder="1"/>
    <xf numFmtId="0" fontId="14" fillId="2" borderId="0" xfId="0" applyFont="1" applyFill="1"/>
    <xf numFmtId="0" fontId="4" fillId="7" borderId="0" xfId="0" applyFont="1" applyFill="1" applyAlignment="1">
      <alignment horizontal="left"/>
    </xf>
    <xf numFmtId="0" fontId="12" fillId="7" borderId="0" xfId="0" applyFont="1" applyFill="1"/>
    <xf numFmtId="0" fontId="6" fillId="7" borderId="0" xfId="0" applyFont="1" applyFill="1"/>
    <xf numFmtId="167" fontId="11" fillId="0" borderId="0" xfId="0" applyNumberFormat="1" applyFont="1" applyFill="1" applyBorder="1" applyAlignment="1">
      <alignment vertical="center" wrapText="1"/>
    </xf>
    <xf numFmtId="167" fontId="11" fillId="0" borderId="17" xfId="0" applyNumberFormat="1" applyFont="1" applyFill="1" applyBorder="1" applyAlignment="1">
      <alignment vertical="center" wrapText="1"/>
    </xf>
    <xf numFmtId="167" fontId="11" fillId="0" borderId="19" xfId="0" applyNumberFormat="1" applyFont="1" applyFill="1" applyBorder="1" applyAlignment="1">
      <alignment vertical="center" wrapText="1"/>
    </xf>
    <xf numFmtId="167" fontId="11" fillId="0" borderId="20" xfId="0" applyNumberFormat="1" applyFont="1" applyFill="1" applyBorder="1" applyAlignment="1">
      <alignment vertical="center" wrapText="1"/>
    </xf>
    <xf numFmtId="0" fontId="14" fillId="3" borderId="0" xfId="0" applyFont="1" applyFill="1" applyBorder="1" applyAlignment="1">
      <alignment vertical="top"/>
    </xf>
    <xf numFmtId="167" fontId="11" fillId="0" borderId="16" xfId="0" applyNumberFormat="1" applyFont="1" applyFill="1" applyBorder="1" applyAlignment="1">
      <alignment vertical="center" wrapText="1"/>
    </xf>
    <xf numFmtId="167" fontId="11" fillId="0" borderId="18" xfId="0" applyNumberFormat="1" applyFont="1" applyFill="1" applyBorder="1" applyAlignment="1">
      <alignment vertical="center" wrapText="1"/>
    </xf>
    <xf numFmtId="170" fontId="19" fillId="4" borderId="11" xfId="0" quotePrefix="1" applyNumberFormat="1" applyFont="1" applyFill="1" applyBorder="1" applyAlignment="1">
      <alignment horizontal="center" vertical="center" wrapText="1"/>
    </xf>
    <xf numFmtId="170" fontId="19" fillId="4" borderId="12" xfId="0" quotePrefix="1" applyNumberFormat="1" applyFont="1" applyFill="1" applyBorder="1" applyAlignment="1">
      <alignment horizontal="center" vertical="center" wrapText="1"/>
    </xf>
    <xf numFmtId="170" fontId="19" fillId="4" borderId="13" xfId="0" quotePrefix="1" applyNumberFormat="1" applyFont="1" applyFill="1" applyBorder="1" applyAlignment="1">
      <alignment horizontal="center" vertical="center" wrapText="1"/>
    </xf>
    <xf numFmtId="170" fontId="19" fillId="5" borderId="7" xfId="0" quotePrefix="1" applyNumberFormat="1" applyFont="1" applyFill="1" applyBorder="1" applyAlignment="1">
      <alignment horizontal="center" vertical="center" wrapText="1"/>
    </xf>
    <xf numFmtId="0" fontId="11" fillId="0" borderId="0" xfId="0" applyFont="1" applyFill="1" applyBorder="1" applyAlignment="1">
      <alignment vertical="center"/>
    </xf>
    <xf numFmtId="170" fontId="19" fillId="0" borderId="0" xfId="0" quotePrefix="1" applyNumberFormat="1" applyFont="1" applyFill="1" applyBorder="1" applyAlignment="1">
      <alignment horizontal="center" vertical="center" wrapText="1"/>
    </xf>
    <xf numFmtId="170" fontId="11" fillId="0" borderId="0" xfId="0" applyNumberFormat="1" applyFont="1" applyFill="1" applyBorder="1" applyAlignment="1">
      <alignment horizontal="center" vertical="center"/>
    </xf>
    <xf numFmtId="170" fontId="18" fillId="0" borderId="0" xfId="0" applyNumberFormat="1" applyFont="1" applyFill="1" applyBorder="1" applyAlignment="1">
      <alignment horizontal="center" vertical="center"/>
    </xf>
    <xf numFmtId="170" fontId="19" fillId="4" borderId="14" xfId="0" quotePrefix="1" applyNumberFormat="1" applyFont="1" applyFill="1" applyBorder="1" applyAlignment="1">
      <alignment horizontal="right" vertical="center" wrapText="1"/>
    </xf>
    <xf numFmtId="170" fontId="19" fillId="4" borderId="11" xfId="0" quotePrefix="1" applyNumberFormat="1" applyFont="1" applyFill="1" applyBorder="1" applyAlignment="1">
      <alignment horizontal="right" vertical="center" wrapText="1"/>
    </xf>
    <xf numFmtId="170" fontId="19" fillId="4" borderId="12" xfId="0" quotePrefix="1" applyNumberFormat="1" applyFont="1" applyFill="1" applyBorder="1" applyAlignment="1">
      <alignment horizontal="right" vertical="center" wrapText="1"/>
    </xf>
    <xf numFmtId="170" fontId="19" fillId="4" borderId="13" xfId="0" quotePrefix="1" applyNumberFormat="1" applyFont="1" applyFill="1" applyBorder="1" applyAlignment="1">
      <alignment horizontal="right" vertical="center" wrapText="1"/>
    </xf>
    <xf numFmtId="0" fontId="12" fillId="7" borderId="0" xfId="0" applyFont="1" applyFill="1" applyAlignment="1">
      <alignment vertical="center"/>
    </xf>
    <xf numFmtId="0" fontId="21" fillId="7" borderId="0" xfId="0" applyFont="1" applyFill="1" applyAlignment="1">
      <alignment vertical="center"/>
    </xf>
    <xf numFmtId="167" fontId="21" fillId="7" borderId="0" xfId="0" applyNumberFormat="1" applyFont="1" applyFill="1" applyAlignment="1">
      <alignment vertical="center"/>
    </xf>
    <xf numFmtId="170" fontId="18" fillId="3" borderId="11" xfId="0" applyNumberFormat="1" applyFont="1" applyFill="1" applyBorder="1" applyAlignment="1">
      <alignment horizontal="center" vertical="center"/>
    </xf>
    <xf numFmtId="170" fontId="18" fillId="3" borderId="12" xfId="0" applyNumberFormat="1" applyFont="1" applyFill="1" applyBorder="1" applyAlignment="1">
      <alignment horizontal="center" vertical="center"/>
    </xf>
    <xf numFmtId="170" fontId="18" fillId="3" borderId="13" xfId="0" applyNumberFormat="1" applyFont="1" applyFill="1" applyBorder="1" applyAlignment="1">
      <alignment horizontal="center" vertical="center"/>
    </xf>
    <xf numFmtId="0" fontId="11" fillId="2" borderId="9" xfId="0" applyFont="1" applyFill="1" applyBorder="1" applyAlignment="1">
      <alignment vertical="center"/>
    </xf>
    <xf numFmtId="167" fontId="11" fillId="2" borderId="9" xfId="0" applyNumberFormat="1" applyFont="1" applyFill="1" applyBorder="1" applyAlignment="1">
      <alignment vertical="center"/>
    </xf>
    <xf numFmtId="0" fontId="11" fillId="2" borderId="10" xfId="0" applyFont="1" applyFill="1" applyBorder="1" applyAlignment="1">
      <alignment vertical="center"/>
    </xf>
    <xf numFmtId="0" fontId="11" fillId="5" borderId="11" xfId="0" applyFont="1" applyFill="1" applyBorder="1" applyAlignment="1">
      <alignment vertical="center"/>
    </xf>
    <xf numFmtId="0" fontId="11" fillId="5" borderId="12" xfId="0" applyFont="1" applyFill="1" applyBorder="1" applyAlignment="1">
      <alignment vertical="center"/>
    </xf>
    <xf numFmtId="0" fontId="19" fillId="0" borderId="12" xfId="0" applyFont="1" applyBorder="1" applyAlignment="1">
      <alignment vertical="center"/>
    </xf>
    <xf numFmtId="10" fontId="19" fillId="0" borderId="12" xfId="1" applyNumberFormat="1" applyFont="1" applyBorder="1" applyAlignment="1">
      <alignment vertical="center"/>
    </xf>
    <xf numFmtId="10" fontId="19" fillId="0" borderId="13" xfId="1" applyNumberFormat="1" applyFont="1" applyBorder="1" applyAlignment="1">
      <alignment vertical="center"/>
    </xf>
    <xf numFmtId="169" fontId="11" fillId="0" borderId="0" xfId="0" applyNumberFormat="1" applyFont="1" applyAlignment="1">
      <alignment horizontal="right" vertical="center"/>
    </xf>
    <xf numFmtId="167" fontId="19" fillId="5" borderId="7" xfId="0" applyNumberFormat="1" applyFont="1" applyFill="1" applyBorder="1" applyAlignment="1">
      <alignment vertical="center"/>
    </xf>
    <xf numFmtId="9" fontId="19" fillId="5" borderId="7" xfId="1" applyFont="1" applyFill="1" applyBorder="1" applyAlignment="1">
      <alignment vertical="center"/>
    </xf>
    <xf numFmtId="167" fontId="11" fillId="0" borderId="14" xfId="0" applyNumberFormat="1" applyFont="1" applyBorder="1" applyAlignment="1">
      <alignment horizontal="right" vertical="center"/>
    </xf>
    <xf numFmtId="167" fontId="11" fillId="0" borderId="15" xfId="0" applyNumberFormat="1" applyFont="1" applyBorder="1" applyAlignment="1">
      <alignment horizontal="right" vertical="center"/>
    </xf>
    <xf numFmtId="167" fontId="11" fillId="0" borderId="21" xfId="0" applyNumberFormat="1" applyFont="1" applyBorder="1" applyAlignment="1">
      <alignment horizontal="right" vertical="center"/>
    </xf>
    <xf numFmtId="167" fontId="11" fillId="0" borderId="18" xfId="0" applyNumberFormat="1" applyFont="1" applyBorder="1" applyAlignment="1">
      <alignment horizontal="right" vertical="center"/>
    </xf>
    <xf numFmtId="167" fontId="11" fillId="0" borderId="19" xfId="0" applyNumberFormat="1" applyFont="1" applyBorder="1" applyAlignment="1">
      <alignment horizontal="right" vertical="center"/>
    </xf>
    <xf numFmtId="167" fontId="11" fillId="0" borderId="20" xfId="0" applyNumberFormat="1" applyFont="1" applyBorder="1" applyAlignment="1">
      <alignment horizontal="right" vertical="center"/>
    </xf>
    <xf numFmtId="171" fontId="7" fillId="0" borderId="0" xfId="3" applyNumberFormat="1" applyFont="1"/>
    <xf numFmtId="171" fontId="14" fillId="0" borderId="0" xfId="3" applyNumberFormat="1" applyFont="1"/>
    <xf numFmtId="0" fontId="14" fillId="3" borderId="6" xfId="0" applyFont="1" applyFill="1" applyBorder="1" applyAlignment="1">
      <alignment horizontal="center"/>
    </xf>
    <xf numFmtId="9" fontId="11" fillId="0" borderId="0" xfId="1" applyFont="1" applyAlignment="1">
      <alignment horizontal="center" vertical="center"/>
    </xf>
    <xf numFmtId="0" fontId="11" fillId="0" borderId="7" xfId="0" applyFont="1" applyBorder="1" applyAlignment="1">
      <alignment horizontal="left" vertical="center" wrapText="1"/>
    </xf>
    <xf numFmtId="0" fontId="23" fillId="0" borderId="15" xfId="15" applyFont="1" applyFill="1" applyBorder="1" applyAlignment="1">
      <alignment vertical="center"/>
    </xf>
    <xf numFmtId="0" fontId="11" fillId="0" borderId="15" xfId="0" applyFont="1" applyBorder="1" applyAlignment="1">
      <alignment vertical="center"/>
    </xf>
    <xf numFmtId="167" fontId="11" fillId="0" borderId="8" xfId="0" applyNumberFormat="1" applyFont="1" applyBorder="1" applyAlignment="1">
      <alignment vertical="center"/>
    </xf>
    <xf numFmtId="0" fontId="11" fillId="2" borderId="21" xfId="0" applyFont="1" applyFill="1" applyBorder="1" applyAlignment="1">
      <alignment vertical="center"/>
    </xf>
    <xf numFmtId="0" fontId="11" fillId="2" borderId="17" xfId="0" applyFont="1" applyFill="1" applyBorder="1" applyAlignment="1">
      <alignment vertical="center"/>
    </xf>
    <xf numFmtId="170" fontId="19" fillId="5" borderId="8" xfId="0" quotePrefix="1" applyNumberFormat="1" applyFont="1" applyFill="1" applyBorder="1" applyAlignment="1">
      <alignment horizontal="center" vertical="center"/>
    </xf>
    <xf numFmtId="167" fontId="11" fillId="0" borderId="18" xfId="0" applyNumberFormat="1" applyFont="1" applyBorder="1" applyAlignment="1">
      <alignment vertical="center"/>
    </xf>
    <xf numFmtId="167" fontId="11" fillId="0" borderId="19" xfId="0" applyNumberFormat="1" applyFont="1" applyBorder="1" applyAlignment="1">
      <alignment vertical="center"/>
    </xf>
    <xf numFmtId="167" fontId="11" fillId="0" borderId="20" xfId="0" applyNumberFormat="1" applyFont="1" applyBorder="1" applyAlignment="1">
      <alignment vertical="center"/>
    </xf>
    <xf numFmtId="170" fontId="11" fillId="0" borderId="21" xfId="0" applyNumberFormat="1" applyFont="1" applyBorder="1" applyAlignment="1">
      <alignment vertical="center"/>
    </xf>
    <xf numFmtId="170" fontId="11" fillId="0" borderId="20" xfId="0" applyNumberFormat="1" applyFont="1" applyBorder="1" applyAlignment="1">
      <alignment vertical="center"/>
    </xf>
    <xf numFmtId="0" fontId="7" fillId="4" borderId="0" xfId="0" applyFont="1" applyFill="1" applyBorder="1" applyAlignment="1">
      <alignment horizontal="left" vertical="top" wrapText="1"/>
    </xf>
    <xf numFmtId="170" fontId="18" fillId="5" borderId="11" xfId="0" applyNumberFormat="1" applyFont="1" applyFill="1" applyBorder="1" applyAlignment="1">
      <alignment horizontal="center" vertical="center"/>
    </xf>
    <xf numFmtId="0" fontId="14" fillId="3" borderId="0" xfId="0" applyFont="1" applyFill="1" applyBorder="1" applyAlignment="1">
      <alignment horizontal="center"/>
    </xf>
    <xf numFmtId="0" fontId="20" fillId="4" borderId="0" xfId="0" applyFont="1" applyFill="1" applyBorder="1" applyAlignment="1">
      <alignment horizontal="left" vertical="top" wrapText="1"/>
    </xf>
    <xf numFmtId="164" fontId="7" fillId="4" borderId="0" xfId="2" applyFont="1" applyFill="1" applyBorder="1" applyAlignment="1">
      <alignment horizontal="left" vertical="top" wrapText="1"/>
    </xf>
    <xf numFmtId="167" fontId="11" fillId="0" borderId="0" xfId="0" applyNumberFormat="1" applyFont="1" applyBorder="1" applyAlignment="1">
      <alignment horizontal="right" vertical="center"/>
    </xf>
    <xf numFmtId="169" fontId="19" fillId="0" borderId="7" xfId="0" applyNumberFormat="1" applyFont="1" applyBorder="1" applyAlignment="1">
      <alignment vertical="center"/>
    </xf>
    <xf numFmtId="169" fontId="19" fillId="4" borderId="7" xfId="0" quotePrefix="1" applyNumberFormat="1" applyFont="1" applyFill="1" applyBorder="1" applyAlignment="1">
      <alignment horizontal="right" vertical="center"/>
    </xf>
    <xf numFmtId="170" fontId="11" fillId="0" borderId="0" xfId="0" applyNumberFormat="1" applyFont="1" applyAlignment="1">
      <alignment horizontal="right" vertical="center"/>
    </xf>
    <xf numFmtId="170" fontId="11" fillId="0" borderId="9" xfId="0" applyNumberFormat="1" applyFont="1" applyBorder="1" applyAlignment="1">
      <alignment horizontal="right" vertical="center" wrapText="1"/>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11" fillId="0" borderId="0" xfId="0" applyFont="1" applyBorder="1" applyAlignment="1">
      <alignment horizontal="right" vertical="center"/>
    </xf>
    <xf numFmtId="0" fontId="11" fillId="0" borderId="12" xfId="0" applyFont="1" applyBorder="1" applyAlignment="1">
      <alignment horizontal="left"/>
    </xf>
    <xf numFmtId="170" fontId="18" fillId="5" borderId="11" xfId="0" applyNumberFormat="1" applyFont="1" applyFill="1" applyBorder="1" applyAlignment="1">
      <alignment vertical="center"/>
    </xf>
    <xf numFmtId="170" fontId="18" fillId="5" borderId="12" xfId="0" applyNumberFormat="1" applyFont="1" applyFill="1" applyBorder="1" applyAlignment="1">
      <alignment vertical="center"/>
    </xf>
    <xf numFmtId="10" fontId="11" fillId="0" borderId="7" xfId="1" applyNumberFormat="1" applyFont="1" applyBorder="1" applyAlignment="1">
      <alignment vertical="center"/>
    </xf>
    <xf numFmtId="10" fontId="11" fillId="0" borderId="12" xfId="1" applyNumberFormat="1" applyFont="1" applyBorder="1" applyAlignment="1">
      <alignment vertical="center"/>
    </xf>
    <xf numFmtId="170" fontId="19" fillId="5" borderId="13" xfId="0" quotePrefix="1" applyNumberFormat="1" applyFont="1" applyFill="1" applyBorder="1" applyAlignment="1">
      <alignment horizontal="center" vertical="center" wrapText="1"/>
    </xf>
    <xf numFmtId="170" fontId="19" fillId="5" borderId="13" xfId="0" quotePrefix="1" applyNumberFormat="1" applyFont="1" applyFill="1" applyBorder="1" applyAlignment="1">
      <alignment horizontal="center" vertical="center"/>
    </xf>
    <xf numFmtId="168" fontId="11" fillId="0" borderId="7" xfId="0" applyNumberFormat="1" applyFont="1" applyBorder="1" applyAlignment="1">
      <alignment horizontal="center" vertical="center"/>
    </xf>
    <xf numFmtId="170" fontId="11" fillId="0" borderId="7" xfId="0" applyNumberFormat="1" applyFont="1" applyBorder="1" applyAlignment="1">
      <alignment horizontal="center" vertical="center"/>
    </xf>
    <xf numFmtId="168" fontId="11" fillId="0" borderId="7" xfId="0" applyNumberFormat="1" applyFont="1" applyFill="1" applyBorder="1" applyAlignment="1">
      <alignment horizontal="center" vertical="center"/>
    </xf>
    <xf numFmtId="170" fontId="11" fillId="0" borderId="14" xfId="0" applyNumberFormat="1" applyFont="1" applyBorder="1" applyAlignment="1">
      <alignment horizontal="right" vertical="center"/>
    </xf>
    <xf numFmtId="170" fontId="11" fillId="0" borderId="15" xfId="0" applyNumberFormat="1" applyFont="1" applyBorder="1" applyAlignment="1">
      <alignment horizontal="right" vertical="center"/>
    </xf>
    <xf numFmtId="170" fontId="11" fillId="0" borderId="21" xfId="0" applyNumberFormat="1" applyFont="1" applyBorder="1" applyAlignment="1">
      <alignment horizontal="right" vertical="center"/>
    </xf>
    <xf numFmtId="170" fontId="11" fillId="0" borderId="16" xfId="0" applyNumberFormat="1" applyFont="1" applyBorder="1" applyAlignment="1">
      <alignment horizontal="right" vertical="center"/>
    </xf>
    <xf numFmtId="170" fontId="11" fillId="0" borderId="0" xfId="0" applyNumberFormat="1" applyFont="1" applyBorder="1" applyAlignment="1">
      <alignment horizontal="right" vertical="center"/>
    </xf>
    <xf numFmtId="170" fontId="11" fillId="0" borderId="17" xfId="0" applyNumberFormat="1" applyFont="1" applyBorder="1" applyAlignment="1">
      <alignment horizontal="right" vertical="center"/>
    </xf>
    <xf numFmtId="171" fontId="11" fillId="0" borderId="14" xfId="0" applyNumberFormat="1" applyFont="1" applyBorder="1" applyAlignment="1">
      <alignment horizontal="right" vertical="center"/>
    </xf>
    <xf numFmtId="171" fontId="11" fillId="0" borderId="15" xfId="0" applyNumberFormat="1" applyFont="1" applyBorder="1" applyAlignment="1">
      <alignment horizontal="right" vertical="center"/>
    </xf>
    <xf numFmtId="171" fontId="11" fillId="0" borderId="21" xfId="0" applyNumberFormat="1" applyFont="1" applyBorder="1" applyAlignment="1">
      <alignment horizontal="right" vertical="center"/>
    </xf>
    <xf numFmtId="171" fontId="11" fillId="0" borderId="18" xfId="0" applyNumberFormat="1" applyFont="1" applyBorder="1" applyAlignment="1">
      <alignment horizontal="right" vertical="center"/>
    </xf>
    <xf numFmtId="171" fontId="11" fillId="0" borderId="19" xfId="0" applyNumberFormat="1" applyFont="1" applyBorder="1" applyAlignment="1">
      <alignment horizontal="right" vertical="center"/>
    </xf>
    <xf numFmtId="171" fontId="11" fillId="0" borderId="20" xfId="0" applyNumberFormat="1" applyFont="1" applyBorder="1" applyAlignment="1">
      <alignment horizontal="right" vertical="center"/>
    </xf>
    <xf numFmtId="171" fontId="18" fillId="3" borderId="18" xfId="0" applyNumberFormat="1" applyFont="1" applyFill="1" applyBorder="1" applyAlignment="1">
      <alignment horizontal="right" vertical="center"/>
    </xf>
    <xf numFmtId="171" fontId="18" fillId="3" borderId="19" xfId="0" applyNumberFormat="1" applyFont="1" applyFill="1" applyBorder="1" applyAlignment="1">
      <alignment horizontal="right" vertical="center"/>
    </xf>
    <xf numFmtId="171" fontId="18" fillId="3" borderId="20" xfId="0" applyNumberFormat="1" applyFont="1" applyFill="1" applyBorder="1" applyAlignment="1">
      <alignment horizontal="right" vertical="center"/>
    </xf>
    <xf numFmtId="171" fontId="11" fillId="0" borderId="0" xfId="0" applyNumberFormat="1" applyFont="1" applyAlignment="1">
      <alignment horizontal="right" vertical="center"/>
    </xf>
    <xf numFmtId="171" fontId="11" fillId="0" borderId="0" xfId="0" applyNumberFormat="1" applyFont="1" applyAlignment="1">
      <alignment vertical="center"/>
    </xf>
    <xf numFmtId="171" fontId="18" fillId="3" borderId="11" xfId="0" applyNumberFormat="1" applyFont="1" applyFill="1" applyBorder="1" applyAlignment="1">
      <alignment horizontal="right" vertical="center"/>
    </xf>
    <xf numFmtId="171" fontId="18" fillId="3" borderId="12" xfId="0" applyNumberFormat="1" applyFont="1" applyFill="1" applyBorder="1" applyAlignment="1">
      <alignment horizontal="right" vertical="center"/>
    </xf>
    <xf numFmtId="171" fontId="18" fillId="3" borderId="13" xfId="0" applyNumberFormat="1" applyFont="1" applyFill="1" applyBorder="1" applyAlignment="1">
      <alignment horizontal="right" vertical="center"/>
    </xf>
    <xf numFmtId="0" fontId="19" fillId="8" borderId="8" xfId="0" applyFont="1" applyFill="1" applyBorder="1" applyAlignment="1">
      <alignment horizontal="left" vertical="center"/>
    </xf>
    <xf numFmtId="0" fontId="11" fillId="0" borderId="0" xfId="0" applyFont="1" applyBorder="1" applyAlignment="1">
      <alignment vertical="top" wrapText="1"/>
    </xf>
    <xf numFmtId="0" fontId="11" fillId="0" borderId="8" xfId="0" applyFont="1" applyBorder="1" applyAlignment="1">
      <alignment horizontal="left" vertical="center"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0" fontId="21" fillId="7" borderId="11" xfId="0" applyFont="1" applyFill="1" applyBorder="1" applyAlignment="1">
      <alignment horizontal="center" vertical="center"/>
    </xf>
    <xf numFmtId="0" fontId="21" fillId="7" borderId="12" xfId="0" applyFont="1" applyFill="1" applyBorder="1" applyAlignment="1">
      <alignment horizontal="center" vertical="center"/>
    </xf>
    <xf numFmtId="0" fontId="21" fillId="7" borderId="13" xfId="0" applyFont="1" applyFill="1" applyBorder="1" applyAlignment="1">
      <alignment horizontal="center" vertical="center"/>
    </xf>
    <xf numFmtId="0" fontId="11" fillId="0" borderId="11" xfId="0" applyFont="1" applyBorder="1" applyAlignment="1">
      <alignment horizontal="left" vertical="center" wrapText="1"/>
    </xf>
    <xf numFmtId="0" fontId="11" fillId="0" borderId="13" xfId="0" applyFont="1" applyBorder="1" applyAlignment="1">
      <alignment horizontal="left" vertical="center" wrapText="1"/>
    </xf>
    <xf numFmtId="170" fontId="18" fillId="5" borderId="11" xfId="0" applyNumberFormat="1" applyFont="1" applyFill="1" applyBorder="1" applyAlignment="1">
      <alignment horizontal="left" vertical="center"/>
    </xf>
    <xf numFmtId="170" fontId="18" fillId="5" borderId="13" xfId="0" applyNumberFormat="1" applyFont="1" applyFill="1" applyBorder="1" applyAlignment="1">
      <alignment horizontal="left" vertical="center"/>
    </xf>
    <xf numFmtId="170" fontId="18" fillId="2" borderId="11" xfId="0" applyNumberFormat="1" applyFont="1" applyFill="1" applyBorder="1" applyAlignment="1">
      <alignment horizontal="left" vertical="center"/>
    </xf>
    <xf numFmtId="170" fontId="18" fillId="2" borderId="12" xfId="0" applyNumberFormat="1" applyFont="1" applyFill="1" applyBorder="1" applyAlignment="1">
      <alignment horizontal="left" vertical="center"/>
    </xf>
    <xf numFmtId="170" fontId="18" fillId="2" borderId="13" xfId="0" applyNumberFormat="1" applyFont="1" applyFill="1" applyBorder="1" applyAlignment="1">
      <alignment horizontal="left" vertical="center"/>
    </xf>
    <xf numFmtId="0" fontId="11" fillId="0" borderId="14" xfId="0" applyFont="1" applyBorder="1" applyAlignment="1">
      <alignment horizontal="right"/>
    </xf>
    <xf numFmtId="0" fontId="11" fillId="0" borderId="15" xfId="0" applyFont="1" applyBorder="1" applyAlignment="1">
      <alignment horizontal="right"/>
    </xf>
    <xf numFmtId="0" fontId="11" fillId="0" borderId="21" xfId="0" applyFont="1" applyBorder="1" applyAlignment="1">
      <alignment horizontal="right"/>
    </xf>
    <xf numFmtId="0" fontId="19" fillId="0" borderId="11" xfId="0" applyFont="1" applyBorder="1" applyAlignment="1">
      <alignment horizontal="right" vertical="center"/>
    </xf>
    <xf numFmtId="0" fontId="19" fillId="0" borderId="12" xfId="0" applyFont="1" applyBorder="1" applyAlignment="1">
      <alignment horizontal="right" vertical="center"/>
    </xf>
    <xf numFmtId="0" fontId="19" fillId="0" borderId="13" xfId="0" applyFont="1" applyBorder="1" applyAlignment="1">
      <alignment horizontal="right" vertical="center"/>
    </xf>
    <xf numFmtId="170" fontId="18" fillId="5" borderId="11" xfId="0" applyNumberFormat="1" applyFont="1" applyFill="1" applyBorder="1" applyAlignment="1">
      <alignment horizontal="right"/>
    </xf>
    <xf numFmtId="170" fontId="18" fillId="5" borderId="12" xfId="0" applyNumberFormat="1" applyFont="1" applyFill="1" applyBorder="1" applyAlignment="1">
      <alignment horizontal="right"/>
    </xf>
    <xf numFmtId="170" fontId="18" fillId="5" borderId="13" xfId="0" applyNumberFormat="1" applyFont="1" applyFill="1" applyBorder="1" applyAlignment="1">
      <alignment horizontal="right"/>
    </xf>
    <xf numFmtId="0" fontId="11" fillId="0" borderId="18" xfId="0" applyFont="1" applyBorder="1" applyAlignment="1">
      <alignment horizontal="right"/>
    </xf>
    <xf numFmtId="0" fontId="11" fillId="0" borderId="19" xfId="0" applyFont="1" applyBorder="1" applyAlignment="1">
      <alignment horizontal="right"/>
    </xf>
    <xf numFmtId="0" fontId="11" fillId="0" borderId="20" xfId="0" applyFont="1" applyBorder="1" applyAlignment="1">
      <alignment horizontal="right"/>
    </xf>
    <xf numFmtId="0" fontId="19" fillId="0" borderId="11" xfId="0" applyFont="1" applyBorder="1" applyAlignment="1">
      <alignment horizontal="right"/>
    </xf>
    <xf numFmtId="0" fontId="19" fillId="0" borderId="12" xfId="0" applyFont="1" applyBorder="1" applyAlignment="1">
      <alignment horizontal="right"/>
    </xf>
    <xf numFmtId="0" fontId="19" fillId="0" borderId="13" xfId="0" applyFont="1" applyBorder="1" applyAlignment="1">
      <alignment horizontal="right"/>
    </xf>
    <xf numFmtId="0" fontId="11" fillId="0" borderId="8" xfId="0" applyFont="1" applyBorder="1" applyAlignment="1">
      <alignment horizontal="left" vertical="top" wrapText="1"/>
    </xf>
    <xf numFmtId="0" fontId="11" fillId="0" borderId="9" xfId="0" applyFont="1" applyBorder="1" applyAlignment="1">
      <alignment horizontal="left" vertical="top" wrapText="1"/>
    </xf>
    <xf numFmtId="0" fontId="11" fillId="0" borderId="10" xfId="0" applyFont="1" applyBorder="1" applyAlignment="1">
      <alignment horizontal="left" vertical="top" wrapText="1"/>
    </xf>
    <xf numFmtId="170" fontId="18" fillId="5" borderId="12" xfId="0" applyNumberFormat="1" applyFont="1" applyFill="1" applyBorder="1" applyAlignment="1">
      <alignment horizontal="left" vertical="center"/>
    </xf>
    <xf numFmtId="0" fontId="11" fillId="0" borderId="18" xfId="0" applyFont="1" applyBorder="1" applyAlignment="1">
      <alignment horizontal="left" vertical="center"/>
    </xf>
    <xf numFmtId="0" fontId="11" fillId="0" borderId="19" xfId="0" applyFont="1" applyBorder="1" applyAlignment="1">
      <alignment horizontal="left" vertical="center"/>
    </xf>
    <xf numFmtId="170" fontId="18" fillId="5" borderId="7" xfId="0" applyNumberFormat="1" applyFont="1" applyFill="1" applyBorder="1" applyAlignment="1">
      <alignment horizontal="left" vertical="center"/>
    </xf>
    <xf numFmtId="0" fontId="11" fillId="0" borderId="11" xfId="0" applyFont="1" applyFill="1" applyBorder="1" applyAlignment="1">
      <alignment horizontal="left" vertical="center"/>
    </xf>
    <xf numFmtId="0" fontId="11" fillId="0" borderId="12" xfId="0" applyFont="1" applyFill="1" applyBorder="1" applyAlignment="1">
      <alignment horizontal="left" vertical="center"/>
    </xf>
    <xf numFmtId="0" fontId="11" fillId="0" borderId="13" xfId="0" applyFont="1" applyFill="1" applyBorder="1" applyAlignment="1">
      <alignment horizontal="left" vertical="center"/>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11" fillId="0" borderId="13" xfId="0" applyFont="1" applyBorder="1" applyAlignment="1">
      <alignment horizontal="left" vertical="center"/>
    </xf>
    <xf numFmtId="0" fontId="11" fillId="0" borderId="18" xfId="0" applyFont="1" applyBorder="1" applyAlignment="1">
      <alignment horizontal="right" vertical="center"/>
    </xf>
    <xf numFmtId="0" fontId="11" fillId="0" borderId="19" xfId="0" applyFont="1" applyBorder="1" applyAlignment="1">
      <alignment horizontal="right" vertical="center"/>
    </xf>
    <xf numFmtId="0" fontId="11" fillId="0" borderId="20" xfId="0" applyFont="1" applyBorder="1" applyAlignment="1">
      <alignment horizontal="right" vertical="center"/>
    </xf>
    <xf numFmtId="170" fontId="18" fillId="5" borderId="11" xfId="0" applyNumberFormat="1" applyFont="1" applyFill="1" applyBorder="1" applyAlignment="1">
      <alignment horizontal="center" vertical="center"/>
    </xf>
    <xf numFmtId="170" fontId="18" fillId="5" borderId="12" xfId="0" applyNumberFormat="1" applyFont="1" applyFill="1" applyBorder="1" applyAlignment="1">
      <alignment horizontal="center" vertical="center"/>
    </xf>
    <xf numFmtId="170" fontId="18" fillId="5" borderId="13" xfId="0" applyNumberFormat="1" applyFont="1" applyFill="1" applyBorder="1" applyAlignment="1">
      <alignment horizontal="center" vertical="center"/>
    </xf>
    <xf numFmtId="0" fontId="11" fillId="0" borderId="14" xfId="0" applyFont="1" applyBorder="1" applyAlignment="1">
      <alignment horizontal="left" vertical="center"/>
    </xf>
    <xf numFmtId="0" fontId="11" fillId="0" borderId="15" xfId="0" applyFont="1" applyBorder="1" applyAlignment="1">
      <alignment horizontal="left" vertical="center"/>
    </xf>
    <xf numFmtId="0" fontId="11" fillId="0" borderId="21" xfId="0" applyFont="1" applyBorder="1" applyAlignment="1">
      <alignment horizontal="left" vertical="center"/>
    </xf>
    <xf numFmtId="0" fontId="19" fillId="0" borderId="18" xfId="0" applyFont="1" applyBorder="1" applyAlignment="1">
      <alignment horizontal="left" vertical="center"/>
    </xf>
    <xf numFmtId="0" fontId="19" fillId="0" borderId="19" xfId="0" applyFont="1" applyBorder="1" applyAlignment="1">
      <alignment horizontal="left" vertical="center"/>
    </xf>
    <xf numFmtId="0" fontId="19" fillId="0" borderId="20" xfId="0" applyFont="1" applyBorder="1" applyAlignment="1">
      <alignment horizontal="left" vertical="center"/>
    </xf>
    <xf numFmtId="167" fontId="19" fillId="2" borderId="7" xfId="0" applyNumberFormat="1" applyFont="1" applyFill="1" applyBorder="1" applyAlignment="1">
      <alignment horizontal="left" vertical="center"/>
    </xf>
    <xf numFmtId="170" fontId="18" fillId="5" borderId="11" xfId="0" applyNumberFormat="1" applyFont="1" applyFill="1" applyBorder="1" applyAlignment="1">
      <alignment horizontal="right" vertical="center"/>
    </xf>
    <xf numFmtId="170" fontId="18" fillId="5" borderId="12" xfId="0" applyNumberFormat="1" applyFont="1" applyFill="1" applyBorder="1" applyAlignment="1">
      <alignment horizontal="right" vertical="center"/>
    </xf>
    <xf numFmtId="170" fontId="18" fillId="5" borderId="13" xfId="0" applyNumberFormat="1" applyFont="1" applyFill="1" applyBorder="1" applyAlignment="1">
      <alignment horizontal="right" vertical="center"/>
    </xf>
    <xf numFmtId="0" fontId="11" fillId="0" borderId="14" xfId="0" applyFont="1" applyBorder="1" applyAlignment="1">
      <alignment horizontal="right" vertical="center"/>
    </xf>
    <xf numFmtId="0" fontId="11" fillId="0" borderId="15" xfId="0" applyFont="1" applyBorder="1" applyAlignment="1">
      <alignment horizontal="right" vertical="center"/>
    </xf>
    <xf numFmtId="0" fontId="11" fillId="0" borderId="21" xfId="0" applyFont="1" applyBorder="1" applyAlignment="1">
      <alignment horizontal="right" vertical="center"/>
    </xf>
    <xf numFmtId="0" fontId="7" fillId="0" borderId="0" xfId="2" applyNumberFormat="1" applyFont="1" applyAlignment="1">
      <alignment horizontal="left" vertical="top"/>
    </xf>
    <xf numFmtId="0" fontId="7" fillId="4" borderId="1" xfId="0" applyFont="1" applyFill="1" applyBorder="1" applyAlignment="1">
      <alignment horizontal="left" vertical="top" wrapText="1"/>
    </xf>
    <xf numFmtId="0" fontId="0" fillId="4" borderId="1" xfId="0" applyFill="1" applyBorder="1" applyAlignment="1">
      <alignment horizontal="left" vertical="top" wrapText="1"/>
    </xf>
    <xf numFmtId="0" fontId="7" fillId="4" borderId="0" xfId="0" applyFont="1" applyFill="1" applyBorder="1" applyAlignment="1">
      <alignment horizontal="left" vertical="top" wrapText="1"/>
    </xf>
    <xf numFmtId="0" fontId="14" fillId="3" borderId="6" xfId="0" applyFont="1" applyFill="1" applyBorder="1" applyAlignment="1">
      <alignment horizontal="left"/>
    </xf>
    <xf numFmtId="0" fontId="14" fillId="3" borderId="4" xfId="0" applyFont="1" applyFill="1" applyBorder="1" applyAlignment="1">
      <alignment horizontal="left"/>
    </xf>
    <xf numFmtId="0" fontId="5" fillId="4" borderId="6" xfId="0" applyFont="1" applyFill="1" applyBorder="1" applyAlignment="1">
      <alignment horizontal="left"/>
    </xf>
    <xf numFmtId="0" fontId="5" fillId="4" borderId="0" xfId="0" applyFont="1" applyFill="1" applyBorder="1" applyAlignment="1">
      <alignment horizontal="left"/>
    </xf>
    <xf numFmtId="170" fontId="18" fillId="3" borderId="11" xfId="0" applyNumberFormat="1" applyFont="1" applyFill="1" applyBorder="1" applyAlignment="1">
      <alignment horizontal="center" vertical="center"/>
    </xf>
    <xf numFmtId="170" fontId="18" fillId="3" borderId="12" xfId="0" applyNumberFormat="1" applyFont="1" applyFill="1" applyBorder="1" applyAlignment="1">
      <alignment horizontal="center" vertical="center"/>
    </xf>
    <xf numFmtId="170" fontId="18" fillId="3" borderId="13" xfId="0" applyNumberFormat="1" applyFont="1" applyFill="1" applyBorder="1" applyAlignment="1">
      <alignment horizontal="center" vertical="center"/>
    </xf>
    <xf numFmtId="170" fontId="18" fillId="3" borderId="14" xfId="0" applyNumberFormat="1" applyFont="1" applyFill="1" applyBorder="1" applyAlignment="1">
      <alignment horizontal="center"/>
    </xf>
    <xf numFmtId="170" fontId="18" fillId="3" borderId="15" xfId="0" applyNumberFormat="1" applyFont="1" applyFill="1" applyBorder="1" applyAlignment="1">
      <alignment horizontal="center"/>
    </xf>
    <xf numFmtId="170" fontId="18" fillId="3" borderId="21" xfId="0" applyNumberFormat="1" applyFont="1" applyFill="1" applyBorder="1" applyAlignment="1">
      <alignment horizontal="center"/>
    </xf>
    <xf numFmtId="0" fontId="18" fillId="3" borderId="14" xfId="0" applyFont="1" applyFill="1" applyBorder="1" applyAlignment="1">
      <alignment horizontal="center" vertical="center"/>
    </xf>
    <xf numFmtId="0" fontId="18" fillId="3" borderId="15" xfId="0" applyFont="1" applyFill="1" applyBorder="1" applyAlignment="1">
      <alignment horizontal="center" vertical="center"/>
    </xf>
    <xf numFmtId="0" fontId="18" fillId="3" borderId="21" xfId="0" applyFont="1" applyFill="1" applyBorder="1" applyAlignment="1">
      <alignment horizontal="center" vertical="center"/>
    </xf>
    <xf numFmtId="0" fontId="18" fillId="3" borderId="11" xfId="0" applyFont="1" applyFill="1" applyBorder="1" applyAlignment="1">
      <alignment horizontal="center" vertical="center"/>
    </xf>
    <xf numFmtId="0" fontId="18" fillId="3" borderId="12" xfId="0" applyFont="1" applyFill="1" applyBorder="1" applyAlignment="1">
      <alignment horizontal="center" vertical="center"/>
    </xf>
    <xf numFmtId="0" fontId="18" fillId="3" borderId="13" xfId="0" applyFont="1" applyFill="1" applyBorder="1" applyAlignment="1">
      <alignment horizontal="center" vertical="center"/>
    </xf>
    <xf numFmtId="170" fontId="18" fillId="0" borderId="0" xfId="0" applyNumberFormat="1" applyFont="1" applyFill="1" applyBorder="1" applyAlignment="1">
      <alignment horizontal="center" vertical="center"/>
    </xf>
    <xf numFmtId="170" fontId="18" fillId="3" borderId="14" xfId="0" applyNumberFormat="1" applyFont="1" applyFill="1" applyBorder="1" applyAlignment="1">
      <alignment horizontal="center" vertical="center"/>
    </xf>
    <xf numFmtId="170" fontId="18" fillId="3" borderId="15" xfId="0" applyNumberFormat="1" applyFont="1" applyFill="1" applyBorder="1" applyAlignment="1">
      <alignment horizontal="center" vertical="center"/>
    </xf>
    <xf numFmtId="170" fontId="18" fillId="3" borderId="21" xfId="0" applyNumberFormat="1" applyFont="1" applyFill="1" applyBorder="1" applyAlignment="1">
      <alignment horizontal="center" vertical="center"/>
    </xf>
    <xf numFmtId="0" fontId="23" fillId="2" borderId="8" xfId="15" applyFont="1" applyFill="1" applyBorder="1" applyAlignment="1">
      <alignment vertical="center"/>
    </xf>
    <xf numFmtId="0" fontId="23" fillId="2" borderId="14" xfId="15" applyFont="1" applyFill="1" applyBorder="1" applyAlignment="1">
      <alignment vertical="center"/>
    </xf>
    <xf numFmtId="0" fontId="23" fillId="2" borderId="21" xfId="15" applyFont="1" applyFill="1" applyBorder="1" applyAlignment="1">
      <alignment vertical="center"/>
    </xf>
    <xf numFmtId="0" fontId="23" fillId="2" borderId="9" xfId="15" applyFont="1" applyFill="1" applyBorder="1" applyAlignment="1">
      <alignment vertical="center"/>
    </xf>
    <xf numFmtId="0" fontId="23" fillId="2" borderId="16" xfId="15" applyFont="1" applyFill="1" applyBorder="1" applyAlignment="1">
      <alignment vertical="center"/>
    </xf>
    <xf numFmtId="0" fontId="23" fillId="2" borderId="17" xfId="15" applyFont="1" applyFill="1" applyBorder="1" applyAlignment="1">
      <alignment vertical="center"/>
    </xf>
    <xf numFmtId="0" fontId="23" fillId="2" borderId="10" xfId="15" applyFont="1" applyFill="1" applyBorder="1" applyAlignment="1">
      <alignment vertical="center"/>
    </xf>
    <xf numFmtId="0" fontId="23" fillId="2" borderId="18" xfId="15" applyFont="1" applyFill="1" applyBorder="1" applyAlignment="1">
      <alignment vertical="center"/>
    </xf>
    <xf numFmtId="0" fontId="23" fillId="2" borderId="20" xfId="15" applyFont="1" applyFill="1" applyBorder="1" applyAlignment="1">
      <alignment vertical="center"/>
    </xf>
  </cellXfs>
  <cellStyles count="18">
    <cellStyle name="Comma" xfId="3" builtinId="3"/>
    <cellStyle name="Comma 2" xfId="10"/>
    <cellStyle name="Comma 3" xfId="11"/>
    <cellStyle name="Currency" xfId="2" builtinId="4"/>
    <cellStyle name="Currency 2" xfId="4"/>
    <cellStyle name="Normal" xfId="0" builtinId="0"/>
    <cellStyle name="Normal 15" xfId="17"/>
    <cellStyle name="Normal 2" xfId="5"/>
    <cellStyle name="Normal 2 2" xfId="6"/>
    <cellStyle name="Normal 2 2 2" xfId="12"/>
    <cellStyle name="Normal 3" xfId="7"/>
    <cellStyle name="Normal 4" xfId="13"/>
    <cellStyle name="Normal 5" xfId="16"/>
    <cellStyle name="Normal_Sheet1" xfId="15"/>
    <cellStyle name="Note 2" xfId="14"/>
    <cellStyle name="Percent" xfId="1" builtinId="5"/>
    <cellStyle name="Percent 2" xfId="8"/>
    <cellStyle name="Percent 3" xfId="9"/>
  </cellStyles>
  <dxfs count="0"/>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customHeight="1" zeroHeight="1" x14ac:dyDescent="0.25"/>
  <cols>
    <col min="1" max="1" width="2.42578125" customWidth="1"/>
    <col min="2" max="5" width="9.140625" customWidth="1"/>
    <col min="6" max="16384" width="9.140625" hidden="1"/>
  </cols>
  <sheetData>
    <row r="1" spans="2:2" x14ac:dyDescent="0.25"/>
    <row r="2" spans="2:2" x14ac:dyDescent="0.25">
      <c r="B2" s="1" t="s">
        <v>47</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126"/>
  <sheetViews>
    <sheetView showGridLines="0" zoomScaleNormal="100" workbookViewId="0"/>
  </sheetViews>
  <sheetFormatPr defaultColWidth="9.140625" defaultRowHeight="12.75" x14ac:dyDescent="0.25"/>
  <cols>
    <col min="1" max="1" width="2.85546875" style="27" customWidth="1"/>
    <col min="2" max="2" width="21.140625" style="27" bestFit="1" customWidth="1"/>
    <col min="3" max="3" width="16.85546875" style="27" customWidth="1"/>
    <col min="4" max="4" width="13.42578125" style="27" bestFit="1" customWidth="1"/>
    <col min="5" max="5" width="13.42578125" style="27" customWidth="1"/>
    <col min="6" max="6" width="12.7109375" style="27" customWidth="1"/>
    <col min="7" max="10" width="12.85546875" style="29" customWidth="1"/>
    <col min="11" max="11" width="12.85546875" style="27" customWidth="1"/>
    <col min="12" max="12" width="2.85546875" style="27" customWidth="1"/>
    <col min="13" max="13" width="49.85546875" style="30" customWidth="1"/>
    <col min="14" max="14" width="2.85546875" style="27" customWidth="1"/>
    <col min="15" max="17" width="9.140625" style="27" customWidth="1"/>
    <col min="18" max="16384" width="9.140625" style="27"/>
  </cols>
  <sheetData>
    <row r="1" spans="2:13" x14ac:dyDescent="0.25">
      <c r="B1" s="28"/>
    </row>
    <row r="2" spans="2:13" ht="21" x14ac:dyDescent="0.25">
      <c r="B2" s="31" t="s">
        <v>45</v>
      </c>
    </row>
    <row r="3" spans="2:13" ht="21" x14ac:dyDescent="0.25">
      <c r="B3" s="31" t="str">
        <f>'AER Summary'!C3</f>
        <v>Site Establishment Fee</v>
      </c>
    </row>
    <row r="4" spans="2:13" ht="18.75" x14ac:dyDescent="0.25">
      <c r="B4" s="32" t="s">
        <v>46</v>
      </c>
    </row>
    <row r="6" spans="2:13" ht="15.75" x14ac:dyDescent="0.25">
      <c r="B6" s="33" t="s">
        <v>111</v>
      </c>
      <c r="C6" s="34"/>
      <c r="D6" s="34"/>
      <c r="E6" s="34"/>
      <c r="F6" s="34"/>
      <c r="G6" s="35"/>
      <c r="H6" s="35"/>
      <c r="I6" s="35"/>
      <c r="J6" s="35"/>
      <c r="K6" s="34"/>
      <c r="M6" s="36"/>
    </row>
    <row r="8" spans="2:13" ht="25.5" x14ac:dyDescent="0.25">
      <c r="B8" s="258" t="s">
        <v>29</v>
      </c>
      <c r="C8" s="281"/>
      <c r="D8" s="281"/>
      <c r="E8" s="281"/>
      <c r="F8" s="281"/>
      <c r="G8" s="224"/>
      <c r="H8" s="223" t="s">
        <v>54</v>
      </c>
      <c r="I8" s="157" t="s">
        <v>8</v>
      </c>
      <c r="J8" s="157" t="s">
        <v>63</v>
      </c>
      <c r="K8" s="157" t="s">
        <v>53</v>
      </c>
      <c r="M8" s="41" t="s">
        <v>5</v>
      </c>
    </row>
    <row r="9" spans="2:13" ht="25.5" x14ac:dyDescent="0.25">
      <c r="B9" s="282" t="s">
        <v>87</v>
      </c>
      <c r="C9" s="283"/>
      <c r="D9" s="283"/>
      <c r="E9" s="283"/>
      <c r="F9" s="283"/>
      <c r="G9" s="204"/>
      <c r="H9" s="225"/>
      <c r="I9" s="226"/>
      <c r="J9" s="225">
        <v>152.9</v>
      </c>
      <c r="K9" s="227">
        <f>+J9/11*10</f>
        <v>139</v>
      </c>
      <c r="M9" s="193" t="s">
        <v>112</v>
      </c>
    </row>
    <row r="11" spans="2:13" ht="15.75" x14ac:dyDescent="0.25">
      <c r="B11" s="33" t="s">
        <v>2</v>
      </c>
      <c r="C11" s="34"/>
      <c r="D11" s="34"/>
      <c r="E11" s="34"/>
      <c r="F11" s="34"/>
      <c r="G11" s="35"/>
      <c r="H11" s="35"/>
      <c r="I11" s="35"/>
      <c r="J11" s="35"/>
      <c r="K11" s="34"/>
      <c r="M11" s="36"/>
    </row>
    <row r="13" spans="2:13" x14ac:dyDescent="0.25">
      <c r="B13" s="258" t="s">
        <v>29</v>
      </c>
      <c r="C13" s="281"/>
      <c r="D13" s="281"/>
      <c r="E13" s="281"/>
      <c r="F13" s="259"/>
      <c r="G13" s="37" t="s">
        <v>11</v>
      </c>
      <c r="H13" s="38" t="s">
        <v>12</v>
      </c>
      <c r="I13" s="39" t="s">
        <v>13</v>
      </c>
      <c r="J13" s="38" t="s">
        <v>14</v>
      </c>
      <c r="K13" s="40" t="s">
        <v>15</v>
      </c>
      <c r="M13" s="41" t="s">
        <v>5</v>
      </c>
    </row>
    <row r="14" spans="2:13" ht="42" customHeight="1" x14ac:dyDescent="0.25">
      <c r="B14" s="288" t="s">
        <v>2</v>
      </c>
      <c r="C14" s="289"/>
      <c r="D14" s="289"/>
      <c r="E14" s="289"/>
      <c r="F14" s="290"/>
      <c r="G14" s="19">
        <v>1128187.72</v>
      </c>
      <c r="H14" s="20">
        <v>1591059</v>
      </c>
      <c r="I14" s="21">
        <v>1647340</v>
      </c>
      <c r="J14" s="20">
        <v>1815145</v>
      </c>
      <c r="K14" s="95"/>
      <c r="M14" s="42" t="s">
        <v>83</v>
      </c>
    </row>
    <row r="16" spans="2:13" ht="15.75" x14ac:dyDescent="0.25">
      <c r="B16" s="33" t="s">
        <v>31</v>
      </c>
      <c r="C16" s="34"/>
      <c r="D16" s="34"/>
      <c r="E16" s="34"/>
      <c r="F16" s="34"/>
      <c r="G16" s="35"/>
      <c r="H16" s="35"/>
      <c r="I16" s="35"/>
      <c r="J16" s="35"/>
      <c r="K16" s="34"/>
      <c r="M16" s="36"/>
    </row>
    <row r="18" spans="2:13" x14ac:dyDescent="0.25">
      <c r="B18" s="54" t="s">
        <v>25</v>
      </c>
      <c r="C18" s="284" t="s">
        <v>30</v>
      </c>
      <c r="D18" s="284"/>
      <c r="E18" s="284"/>
      <c r="F18" s="284"/>
      <c r="G18" s="38" t="s">
        <v>11</v>
      </c>
      <c r="H18" s="38" t="s">
        <v>12</v>
      </c>
      <c r="I18" s="38" t="s">
        <v>13</v>
      </c>
      <c r="J18" s="38" t="s">
        <v>14</v>
      </c>
      <c r="K18" s="55" t="s">
        <v>15</v>
      </c>
      <c r="M18" s="41" t="s">
        <v>5</v>
      </c>
    </row>
    <row r="19" spans="2:13" ht="51" x14ac:dyDescent="0.25">
      <c r="B19" s="22" t="s">
        <v>84</v>
      </c>
      <c r="C19" s="285" t="s">
        <v>85</v>
      </c>
      <c r="D19" s="286"/>
      <c r="E19" s="286"/>
      <c r="F19" s="287"/>
      <c r="G19" s="26" t="s">
        <v>10</v>
      </c>
      <c r="H19" s="23">
        <v>85868.519999999946</v>
      </c>
      <c r="I19" s="20">
        <v>97578.989999999947</v>
      </c>
      <c r="J19" s="20">
        <v>11466.45999999997</v>
      </c>
      <c r="K19" s="97"/>
      <c r="M19" s="193" t="s">
        <v>86</v>
      </c>
    </row>
    <row r="20" spans="2:13" ht="13.5" thickBot="1" x14ac:dyDescent="0.3">
      <c r="B20" s="56"/>
      <c r="C20" s="56"/>
      <c r="D20" s="56"/>
      <c r="E20" s="56"/>
      <c r="F20" s="56"/>
      <c r="G20" s="57">
        <f>SUM(G19:G19)</f>
        <v>0</v>
      </c>
      <c r="H20" s="57">
        <f>SUM(H19:H19)</f>
        <v>85868.519999999946</v>
      </c>
      <c r="I20" s="57">
        <f>SUM(I19:I19)</f>
        <v>97578.989999999947</v>
      </c>
      <c r="J20" s="57">
        <f>SUM(J19:J19)</f>
        <v>11466.45999999997</v>
      </c>
      <c r="K20" s="98"/>
    </row>
    <row r="21" spans="2:13" x14ac:dyDescent="0.25">
      <c r="B21" s="56"/>
      <c r="C21" s="56"/>
      <c r="D21" s="56"/>
      <c r="E21" s="56"/>
      <c r="F21" s="56"/>
      <c r="G21" s="58"/>
      <c r="H21" s="58"/>
      <c r="I21" s="58"/>
      <c r="J21" s="58"/>
      <c r="K21" s="30"/>
    </row>
    <row r="22" spans="2:13" ht="15.75" x14ac:dyDescent="0.25">
      <c r="B22" s="33" t="s">
        <v>41</v>
      </c>
      <c r="C22" s="34"/>
      <c r="D22" s="34"/>
      <c r="E22" s="34"/>
      <c r="F22" s="34"/>
      <c r="G22" s="35"/>
      <c r="H22" s="35"/>
      <c r="I22" s="35"/>
      <c r="J22" s="35"/>
      <c r="K22" s="34"/>
      <c r="M22" s="36"/>
    </row>
    <row r="24" spans="2:13" ht="38.25" x14ac:dyDescent="0.25">
      <c r="B24" s="258" t="s">
        <v>29</v>
      </c>
      <c r="C24" s="281"/>
      <c r="D24" s="281"/>
      <c r="E24" s="281"/>
      <c r="F24" s="259"/>
      <c r="G24" s="37" t="s">
        <v>11</v>
      </c>
      <c r="H24" s="38" t="s">
        <v>12</v>
      </c>
      <c r="I24" s="38" t="s">
        <v>13</v>
      </c>
      <c r="J24" s="38" t="s">
        <v>14</v>
      </c>
      <c r="K24" s="157" t="s">
        <v>64</v>
      </c>
      <c r="M24" s="41" t="s">
        <v>5</v>
      </c>
    </row>
    <row r="25" spans="2:13" ht="114.75" x14ac:dyDescent="0.25">
      <c r="B25" s="288" t="s">
        <v>87</v>
      </c>
      <c r="C25" s="289"/>
      <c r="D25" s="289"/>
      <c r="E25" s="289"/>
      <c r="F25" s="290"/>
      <c r="G25" s="43">
        <v>8116</v>
      </c>
      <c r="H25" s="44">
        <v>11446</v>
      </c>
      <c r="I25" s="45">
        <v>11851</v>
      </c>
      <c r="J25" s="44">
        <v>13059</v>
      </c>
      <c r="K25" s="44">
        <v>12197</v>
      </c>
      <c r="M25" s="193" t="s">
        <v>127</v>
      </c>
    </row>
    <row r="26" spans="2:13" ht="13.5" thickBot="1" x14ac:dyDescent="0.3">
      <c r="G26" s="50">
        <f>SUM(G25:G25)</f>
        <v>8116</v>
      </c>
      <c r="H26" s="51">
        <f>SUM(H25:H25)</f>
        <v>11446</v>
      </c>
      <c r="I26" s="52">
        <f>SUM(I25:I25)</f>
        <v>11851</v>
      </c>
      <c r="J26" s="51">
        <f>SUM(J25:J25)</f>
        <v>13059</v>
      </c>
      <c r="K26" s="51">
        <f>SUM(K25:K25)</f>
        <v>12197</v>
      </c>
    </row>
    <row r="28" spans="2:13" ht="15.75" x14ac:dyDescent="0.25">
      <c r="B28" s="33" t="s">
        <v>88</v>
      </c>
      <c r="C28" s="34"/>
      <c r="D28" s="34"/>
      <c r="E28" s="34"/>
      <c r="F28" s="34"/>
      <c r="G28" s="35"/>
      <c r="H28" s="35"/>
      <c r="I28" s="35"/>
      <c r="J28" s="35"/>
      <c r="K28" s="34"/>
      <c r="M28" s="36"/>
    </row>
    <row r="30" spans="2:13" ht="25.5" x14ac:dyDescent="0.25">
      <c r="B30" s="76" t="s">
        <v>32</v>
      </c>
      <c r="C30" s="77" t="s">
        <v>33</v>
      </c>
      <c r="D30" s="78"/>
      <c r="E30" s="79" t="s">
        <v>34</v>
      </c>
      <c r="F30" s="80"/>
      <c r="G30" s="80"/>
      <c r="H30" s="81" t="s">
        <v>35</v>
      </c>
      <c r="J30" s="27"/>
      <c r="M30" s="41" t="s">
        <v>5</v>
      </c>
    </row>
    <row r="31" spans="2:13" x14ac:dyDescent="0.25">
      <c r="B31" s="334"/>
      <c r="C31" s="335"/>
      <c r="D31" s="336"/>
      <c r="E31" s="194" t="s">
        <v>89</v>
      </c>
      <c r="F31" s="195"/>
      <c r="G31" s="45"/>
      <c r="H31" s="196">
        <v>58.058167589999996</v>
      </c>
      <c r="J31" s="27"/>
      <c r="M31" s="250" t="s">
        <v>113</v>
      </c>
    </row>
    <row r="32" spans="2:13" x14ac:dyDescent="0.25">
      <c r="B32" s="337"/>
      <c r="C32" s="338"/>
      <c r="D32" s="339"/>
      <c r="E32" s="82" t="s">
        <v>89</v>
      </c>
      <c r="F32" s="83"/>
      <c r="G32" s="47"/>
      <c r="H32" s="84">
        <v>58.255092770000005</v>
      </c>
      <c r="J32" s="27"/>
      <c r="M32" s="251"/>
    </row>
    <row r="33" spans="2:13" x14ac:dyDescent="0.25">
      <c r="B33" s="337"/>
      <c r="C33" s="338"/>
      <c r="D33" s="339"/>
      <c r="E33" s="82" t="s">
        <v>89</v>
      </c>
      <c r="F33" s="83"/>
      <c r="G33" s="47"/>
      <c r="H33" s="84">
        <v>58.058167589999996</v>
      </c>
      <c r="J33" s="27"/>
      <c r="M33" s="251"/>
    </row>
    <row r="34" spans="2:13" x14ac:dyDescent="0.25">
      <c r="B34" s="337"/>
      <c r="C34" s="338"/>
      <c r="D34" s="339"/>
      <c r="E34" s="82" t="s">
        <v>89</v>
      </c>
      <c r="F34" s="83"/>
      <c r="G34" s="47"/>
      <c r="H34" s="84">
        <v>58.255092770000005</v>
      </c>
      <c r="J34" s="27"/>
      <c r="M34" s="251"/>
    </row>
    <row r="35" spans="2:13" x14ac:dyDescent="0.25">
      <c r="B35" s="337"/>
      <c r="C35" s="338"/>
      <c r="D35" s="339"/>
      <c r="E35" s="82" t="s">
        <v>89</v>
      </c>
      <c r="F35" s="83"/>
      <c r="G35" s="47"/>
      <c r="H35" s="84">
        <v>58.255092770000005</v>
      </c>
      <c r="J35" s="27"/>
      <c r="M35" s="251"/>
    </row>
    <row r="36" spans="2:13" x14ac:dyDescent="0.25">
      <c r="B36" s="337"/>
      <c r="C36" s="338"/>
      <c r="D36" s="339"/>
      <c r="E36" s="82" t="s">
        <v>89</v>
      </c>
      <c r="F36" s="83"/>
      <c r="G36" s="47"/>
      <c r="H36" s="84">
        <v>58.255092770000005</v>
      </c>
      <c r="J36" s="27"/>
      <c r="M36" s="251"/>
    </row>
    <row r="37" spans="2:13" x14ac:dyDescent="0.25">
      <c r="B37" s="337"/>
      <c r="C37" s="338"/>
      <c r="D37" s="339"/>
      <c r="E37" s="82" t="s">
        <v>89</v>
      </c>
      <c r="F37" s="83"/>
      <c r="G37" s="47"/>
      <c r="H37" s="84">
        <v>58.255092770000005</v>
      </c>
      <c r="J37" s="27"/>
      <c r="M37" s="251"/>
    </row>
    <row r="38" spans="2:13" x14ac:dyDescent="0.25">
      <c r="B38" s="337"/>
      <c r="C38" s="338"/>
      <c r="D38" s="339"/>
      <c r="E38" s="82" t="s">
        <v>89</v>
      </c>
      <c r="F38" s="83"/>
      <c r="G38" s="47"/>
      <c r="H38" s="84">
        <v>58.255092770000005</v>
      </c>
      <c r="J38" s="27"/>
      <c r="M38" s="251"/>
    </row>
    <row r="39" spans="2:13" x14ac:dyDescent="0.25">
      <c r="B39" s="337"/>
      <c r="C39" s="338"/>
      <c r="D39" s="339"/>
      <c r="E39" s="82" t="s">
        <v>89</v>
      </c>
      <c r="F39" s="83"/>
      <c r="G39" s="47"/>
      <c r="H39" s="84">
        <v>58.053726820000001</v>
      </c>
      <c r="J39" s="27"/>
      <c r="M39" s="251"/>
    </row>
    <row r="40" spans="2:13" x14ac:dyDescent="0.25">
      <c r="B40" s="337"/>
      <c r="C40" s="338"/>
      <c r="D40" s="339"/>
      <c r="E40" s="82" t="s">
        <v>89</v>
      </c>
      <c r="F40" s="83"/>
      <c r="G40" s="47"/>
      <c r="H40" s="84">
        <v>58.255092770000005</v>
      </c>
      <c r="J40" s="27"/>
      <c r="M40" s="251"/>
    </row>
    <row r="41" spans="2:13" x14ac:dyDescent="0.25">
      <c r="B41" s="337"/>
      <c r="C41" s="338"/>
      <c r="D41" s="339"/>
      <c r="E41" s="82" t="s">
        <v>89</v>
      </c>
      <c r="F41" s="83"/>
      <c r="G41" s="47"/>
      <c r="H41" s="84">
        <v>58.255092770000005</v>
      </c>
      <c r="J41" s="27"/>
      <c r="M41" s="251"/>
    </row>
    <row r="42" spans="2:13" x14ac:dyDescent="0.25">
      <c r="B42" s="337"/>
      <c r="C42" s="338"/>
      <c r="D42" s="339"/>
      <c r="E42" s="82" t="s">
        <v>89</v>
      </c>
      <c r="F42" s="83"/>
      <c r="G42" s="47"/>
      <c r="H42" s="84">
        <v>53.893031589999993</v>
      </c>
      <c r="J42" s="27"/>
      <c r="M42" s="251"/>
    </row>
    <row r="43" spans="2:13" x14ac:dyDescent="0.25">
      <c r="B43" s="337"/>
      <c r="C43" s="338"/>
      <c r="D43" s="339"/>
      <c r="E43" s="82" t="s">
        <v>89</v>
      </c>
      <c r="F43" s="83"/>
      <c r="G43" s="47"/>
      <c r="H43" s="84">
        <v>58.058167589999996</v>
      </c>
      <c r="J43" s="27"/>
      <c r="M43" s="251"/>
    </row>
    <row r="44" spans="2:13" x14ac:dyDescent="0.25">
      <c r="B44" s="337"/>
      <c r="C44" s="338"/>
      <c r="D44" s="339"/>
      <c r="E44" s="82" t="s">
        <v>89</v>
      </c>
      <c r="F44" s="83"/>
      <c r="G44" s="47"/>
      <c r="H44" s="84">
        <v>58.255092770000005</v>
      </c>
      <c r="J44" s="27"/>
      <c r="M44" s="251"/>
    </row>
    <row r="45" spans="2:13" x14ac:dyDescent="0.25">
      <c r="B45" s="337"/>
      <c r="C45" s="338"/>
      <c r="D45" s="339"/>
      <c r="E45" s="82" t="s">
        <v>89</v>
      </c>
      <c r="F45" s="83"/>
      <c r="G45" s="47"/>
      <c r="H45" s="84">
        <v>58.255092770000005</v>
      </c>
      <c r="J45" s="27"/>
      <c r="M45" s="251"/>
    </row>
    <row r="46" spans="2:13" x14ac:dyDescent="0.25">
      <c r="B46" s="337"/>
      <c r="C46" s="338"/>
      <c r="D46" s="339"/>
      <c r="E46" s="82" t="s">
        <v>89</v>
      </c>
      <c r="F46" s="83"/>
      <c r="G46" s="47"/>
      <c r="H46" s="84">
        <v>58.255092770000005</v>
      </c>
      <c r="J46" s="27"/>
      <c r="M46" s="251"/>
    </row>
    <row r="47" spans="2:13" x14ac:dyDescent="0.25">
      <c r="B47" s="337"/>
      <c r="C47" s="338"/>
      <c r="D47" s="339"/>
      <c r="E47" s="82" t="s">
        <v>89</v>
      </c>
      <c r="F47" s="83"/>
      <c r="G47" s="47"/>
      <c r="H47" s="84">
        <v>58.053726820000001</v>
      </c>
      <c r="J47" s="27"/>
      <c r="M47" s="251"/>
    </row>
    <row r="48" spans="2:13" x14ac:dyDescent="0.25">
      <c r="B48" s="337"/>
      <c r="C48" s="338"/>
      <c r="D48" s="339"/>
      <c r="E48" s="82" t="s">
        <v>90</v>
      </c>
      <c r="F48" s="83"/>
      <c r="G48" s="47"/>
      <c r="H48" s="84">
        <v>58.053726820000001</v>
      </c>
      <c r="J48" s="27"/>
      <c r="M48" s="251"/>
    </row>
    <row r="49" spans="2:13" x14ac:dyDescent="0.25">
      <c r="B49" s="337"/>
      <c r="C49" s="338"/>
      <c r="D49" s="339"/>
      <c r="E49" s="82" t="s">
        <v>90</v>
      </c>
      <c r="F49" s="83"/>
      <c r="G49" s="47"/>
      <c r="H49" s="84">
        <v>58.053726820000001</v>
      </c>
      <c r="J49" s="27"/>
      <c r="M49" s="251"/>
    </row>
    <row r="50" spans="2:13" x14ac:dyDescent="0.25">
      <c r="B50" s="337"/>
      <c r="C50" s="338"/>
      <c r="D50" s="339"/>
      <c r="E50" s="82" t="s">
        <v>90</v>
      </c>
      <c r="F50" s="83"/>
      <c r="G50" s="47"/>
      <c r="H50" s="84">
        <v>58.053726820000001</v>
      </c>
      <c r="J50" s="27"/>
      <c r="M50" s="251"/>
    </row>
    <row r="51" spans="2:13" x14ac:dyDescent="0.25">
      <c r="B51" s="337"/>
      <c r="C51" s="338"/>
      <c r="D51" s="339"/>
      <c r="E51" s="82" t="s">
        <v>90</v>
      </c>
      <c r="F51" s="83"/>
      <c r="G51" s="47"/>
      <c r="H51" s="84">
        <v>58.053726820000001</v>
      </c>
      <c r="J51" s="27"/>
      <c r="M51" s="251"/>
    </row>
    <row r="52" spans="2:13" x14ac:dyDescent="0.25">
      <c r="B52" s="337"/>
      <c r="C52" s="338"/>
      <c r="D52" s="339"/>
      <c r="E52" s="82" t="s">
        <v>90</v>
      </c>
      <c r="F52" s="83"/>
      <c r="G52" s="47"/>
      <c r="H52" s="84">
        <v>58.058167589999996</v>
      </c>
      <c r="J52" s="27"/>
      <c r="M52" s="251"/>
    </row>
    <row r="53" spans="2:13" x14ac:dyDescent="0.25">
      <c r="B53" s="337"/>
      <c r="C53" s="338"/>
      <c r="D53" s="339"/>
      <c r="E53" s="82" t="s">
        <v>90</v>
      </c>
      <c r="F53" s="83"/>
      <c r="G53" s="47"/>
      <c r="H53" s="84">
        <v>58.058167589999996</v>
      </c>
      <c r="J53" s="27"/>
      <c r="M53" s="251"/>
    </row>
    <row r="54" spans="2:13" x14ac:dyDescent="0.25">
      <c r="B54" s="337"/>
      <c r="C54" s="338"/>
      <c r="D54" s="339"/>
      <c r="E54" s="82" t="s">
        <v>90</v>
      </c>
      <c r="F54" s="83"/>
      <c r="G54" s="47"/>
      <c r="H54" s="84">
        <v>58.053726820000001</v>
      </c>
      <c r="J54" s="27"/>
      <c r="M54" s="251"/>
    </row>
    <row r="55" spans="2:13" x14ac:dyDescent="0.25">
      <c r="B55" s="337"/>
      <c r="C55" s="338"/>
      <c r="D55" s="339"/>
      <c r="E55" s="82" t="s">
        <v>90</v>
      </c>
      <c r="F55" s="83"/>
      <c r="G55" s="47"/>
      <c r="H55" s="84">
        <v>58.058167589999996</v>
      </c>
      <c r="J55" s="27"/>
      <c r="M55" s="251"/>
    </row>
    <row r="56" spans="2:13" x14ac:dyDescent="0.25">
      <c r="B56" s="337"/>
      <c r="C56" s="338"/>
      <c r="D56" s="339"/>
      <c r="E56" s="82" t="s">
        <v>90</v>
      </c>
      <c r="F56" s="83"/>
      <c r="G56" s="47"/>
      <c r="H56" s="84">
        <v>58.053726820000001</v>
      </c>
      <c r="J56" s="27"/>
      <c r="M56" s="251"/>
    </row>
    <row r="57" spans="2:13" x14ac:dyDescent="0.25">
      <c r="B57" s="337"/>
      <c r="C57" s="338"/>
      <c r="D57" s="339"/>
      <c r="E57" s="82" t="s">
        <v>90</v>
      </c>
      <c r="F57" s="83"/>
      <c r="G57" s="47"/>
      <c r="H57" s="84">
        <v>58.053726820000001</v>
      </c>
      <c r="J57" s="27"/>
      <c r="M57" s="251"/>
    </row>
    <row r="58" spans="2:13" x14ac:dyDescent="0.25">
      <c r="B58" s="337"/>
      <c r="C58" s="338"/>
      <c r="D58" s="339"/>
      <c r="E58" s="82" t="s">
        <v>90</v>
      </c>
      <c r="F58" s="83"/>
      <c r="G58" s="47"/>
      <c r="H58" s="84">
        <v>58.058167589999996</v>
      </c>
      <c r="J58" s="27"/>
      <c r="M58" s="251"/>
    </row>
    <row r="59" spans="2:13" x14ac:dyDescent="0.25">
      <c r="B59" s="337"/>
      <c r="C59" s="338"/>
      <c r="D59" s="339"/>
      <c r="E59" s="82" t="s">
        <v>90</v>
      </c>
      <c r="F59" s="83"/>
      <c r="G59" s="47"/>
      <c r="H59" s="84">
        <v>58.058167589999996</v>
      </c>
      <c r="J59" s="27"/>
      <c r="M59" s="251"/>
    </row>
    <row r="60" spans="2:13" x14ac:dyDescent="0.25">
      <c r="B60" s="337"/>
      <c r="C60" s="338"/>
      <c r="D60" s="339"/>
      <c r="E60" s="82" t="s">
        <v>90</v>
      </c>
      <c r="F60" s="83"/>
      <c r="G60" s="47"/>
      <c r="H60" s="84">
        <v>58.058167589999996</v>
      </c>
      <c r="J60" s="27"/>
      <c r="M60" s="251"/>
    </row>
    <row r="61" spans="2:13" x14ac:dyDescent="0.25">
      <c r="B61" s="337"/>
      <c r="C61" s="338"/>
      <c r="D61" s="339"/>
      <c r="E61" s="82" t="s">
        <v>90</v>
      </c>
      <c r="F61" s="83"/>
      <c r="G61" s="47"/>
      <c r="H61" s="84">
        <v>58.058167589999996</v>
      </c>
      <c r="J61" s="27"/>
      <c r="M61" s="251"/>
    </row>
    <row r="62" spans="2:13" x14ac:dyDescent="0.25">
      <c r="B62" s="337"/>
      <c r="C62" s="338"/>
      <c r="D62" s="339"/>
      <c r="E62" s="82" t="s">
        <v>90</v>
      </c>
      <c r="F62" s="83"/>
      <c r="G62" s="47"/>
      <c r="H62" s="84">
        <v>55.809300410000006</v>
      </c>
      <c r="J62" s="27"/>
      <c r="M62" s="251"/>
    </row>
    <row r="63" spans="2:13" x14ac:dyDescent="0.25">
      <c r="B63" s="337"/>
      <c r="C63" s="338"/>
      <c r="D63" s="339"/>
      <c r="E63" s="82" t="s">
        <v>90</v>
      </c>
      <c r="F63" s="83"/>
      <c r="G63" s="47"/>
      <c r="H63" s="84">
        <v>58.053726820000001</v>
      </c>
      <c r="J63" s="27"/>
      <c r="M63" s="251"/>
    </row>
    <row r="64" spans="2:13" x14ac:dyDescent="0.25">
      <c r="B64" s="337"/>
      <c r="C64" s="338"/>
      <c r="D64" s="339"/>
      <c r="E64" s="82" t="s">
        <v>90</v>
      </c>
      <c r="F64" s="83"/>
      <c r="G64" s="47"/>
      <c r="H64" s="84">
        <v>58.058167589999996</v>
      </c>
      <c r="J64" s="27"/>
      <c r="M64" s="251"/>
    </row>
    <row r="65" spans="2:17" x14ac:dyDescent="0.25">
      <c r="B65" s="337"/>
      <c r="C65" s="338"/>
      <c r="D65" s="339"/>
      <c r="E65" s="82" t="s">
        <v>90</v>
      </c>
      <c r="F65" s="83"/>
      <c r="G65" s="47"/>
      <c r="H65" s="84">
        <v>58.058167589999996</v>
      </c>
      <c r="J65" s="27"/>
      <c r="M65" s="251"/>
    </row>
    <row r="66" spans="2:17" x14ac:dyDescent="0.25">
      <c r="B66" s="340"/>
      <c r="C66" s="341"/>
      <c r="D66" s="342"/>
      <c r="E66" s="85" t="s">
        <v>90</v>
      </c>
      <c r="F66" s="86"/>
      <c r="G66" s="49"/>
      <c r="H66" s="87">
        <v>58.058167589999996</v>
      </c>
      <c r="J66" s="27"/>
      <c r="M66" s="251"/>
    </row>
    <row r="67" spans="2:17" ht="13.5" thickBot="1" x14ac:dyDescent="0.3">
      <c r="G67" s="88" t="s">
        <v>36</v>
      </c>
      <c r="H67" s="89">
        <f>AVERAGE(H31:H66)</f>
        <v>57.938938870555575</v>
      </c>
      <c r="I67" s="94"/>
      <c r="J67" s="27"/>
      <c r="M67" s="252"/>
    </row>
    <row r="69" spans="2:17" ht="15.75" x14ac:dyDescent="0.25">
      <c r="B69" s="33" t="s">
        <v>42</v>
      </c>
      <c r="C69" s="34"/>
      <c r="D69" s="34"/>
      <c r="E69" s="34"/>
      <c r="F69" s="34"/>
      <c r="G69" s="35"/>
      <c r="H69" s="35"/>
      <c r="I69" s="35"/>
      <c r="J69" s="35"/>
      <c r="K69" s="34"/>
      <c r="M69" s="36"/>
    </row>
    <row r="71" spans="2:17" x14ac:dyDescent="0.25">
      <c r="B71" s="219" t="s">
        <v>29</v>
      </c>
      <c r="C71" s="220"/>
      <c r="D71" s="220"/>
      <c r="E71" s="220"/>
      <c r="F71" s="37" t="s">
        <v>110</v>
      </c>
      <c r="G71" s="37" t="s">
        <v>11</v>
      </c>
      <c r="H71" s="38" t="s">
        <v>12</v>
      </c>
      <c r="I71" s="39" t="s">
        <v>13</v>
      </c>
      <c r="J71" s="38" t="s">
        <v>14</v>
      </c>
      <c r="K71" s="40" t="s">
        <v>15</v>
      </c>
      <c r="M71" s="41" t="s">
        <v>5</v>
      </c>
    </row>
    <row r="72" spans="2:17" ht="54" customHeight="1" x14ac:dyDescent="0.2">
      <c r="B72" s="215" t="s">
        <v>40</v>
      </c>
      <c r="C72" s="218"/>
      <c r="D72" s="216"/>
      <c r="E72" s="218"/>
      <c r="F72" s="221">
        <v>3.5000000000000003E-2</v>
      </c>
      <c r="G72" s="221">
        <v>3.5000000000000003E-2</v>
      </c>
      <c r="H72" s="221">
        <v>0.04</v>
      </c>
      <c r="I72" s="222">
        <v>0.04</v>
      </c>
      <c r="J72" s="221">
        <v>0</v>
      </c>
      <c r="K72" s="96"/>
      <c r="M72" s="53" t="s">
        <v>44</v>
      </c>
    </row>
    <row r="74" spans="2:17" ht="15.75" x14ac:dyDescent="0.25">
      <c r="B74" s="33" t="s">
        <v>91</v>
      </c>
      <c r="C74" s="34"/>
      <c r="D74" s="34"/>
      <c r="E74" s="34"/>
      <c r="F74" s="34"/>
      <c r="G74" s="35"/>
      <c r="H74" s="35"/>
      <c r="I74" s="35"/>
      <c r="J74" s="35"/>
      <c r="K74" s="34"/>
      <c r="M74" s="36"/>
    </row>
    <row r="76" spans="2:17" ht="15" customHeight="1" x14ac:dyDescent="0.25">
      <c r="E76" s="253" t="s">
        <v>39</v>
      </c>
      <c r="F76" s="254"/>
      <c r="G76" s="255"/>
      <c r="H76" s="59">
        <f>+I76/(1+H72)</f>
        <v>53.567805908427857</v>
      </c>
      <c r="I76" s="59">
        <f>+J76/(1+I72)</f>
        <v>55.710518144764976</v>
      </c>
      <c r="J76" s="59">
        <f>+$H$67</f>
        <v>57.938938870555575</v>
      </c>
    </row>
    <row r="77" spans="2:17" ht="38.25" x14ac:dyDescent="0.25">
      <c r="B77" s="258" t="s">
        <v>3</v>
      </c>
      <c r="C77" s="259"/>
      <c r="D77" s="60" t="s">
        <v>37</v>
      </c>
      <c r="E77" s="60" t="s">
        <v>27</v>
      </c>
      <c r="F77" s="61" t="s">
        <v>38</v>
      </c>
      <c r="G77" s="37" t="s">
        <v>11</v>
      </c>
      <c r="H77" s="38" t="s">
        <v>12</v>
      </c>
      <c r="I77" s="38" t="s">
        <v>13</v>
      </c>
      <c r="J77" s="38" t="s">
        <v>14</v>
      </c>
      <c r="K77" s="55" t="s">
        <v>15</v>
      </c>
      <c r="M77" s="41" t="s">
        <v>5</v>
      </c>
    </row>
    <row r="78" spans="2:17" ht="114.75" x14ac:dyDescent="0.25">
      <c r="B78" s="256" t="s">
        <v>92</v>
      </c>
      <c r="C78" s="257"/>
      <c r="D78" s="24">
        <v>1</v>
      </c>
      <c r="E78" s="62">
        <f>15/60</f>
        <v>0.25</v>
      </c>
      <c r="F78" s="63">
        <f t="shared" ref="F78" si="0">+$H$67</f>
        <v>57.938938870555575</v>
      </c>
      <c r="G78" s="64"/>
      <c r="H78" s="65">
        <f>+H$76*$E78*H25</f>
        <v>153284.2766069663</v>
      </c>
      <c r="I78" s="65">
        <f>+I$76*$E78*I25</f>
        <v>165056.33763340244</v>
      </c>
      <c r="J78" s="65">
        <f>+J$76*$E78*J25</f>
        <v>189156.15067764631</v>
      </c>
      <c r="K78" s="99"/>
      <c r="M78" s="193" t="s">
        <v>93</v>
      </c>
      <c r="O78" s="29"/>
    </row>
    <row r="79" spans="2:17" ht="13.5" thickBot="1" x14ac:dyDescent="0.3">
      <c r="E79" s="66"/>
      <c r="H79" s="51">
        <f>SUM(H78:H78)</f>
        <v>153284.2766069663</v>
      </c>
      <c r="I79" s="51">
        <f>SUM(I78:I78)</f>
        <v>165056.33763340244</v>
      </c>
      <c r="J79" s="51">
        <f>SUM(J78:J78)</f>
        <v>189156.15067764631</v>
      </c>
      <c r="O79" s="28"/>
      <c r="P79" s="28"/>
      <c r="Q79" s="28"/>
    </row>
    <row r="80" spans="2:17" x14ac:dyDescent="0.25">
      <c r="E80" s="66"/>
    </row>
    <row r="81" spans="2:14" ht="15.75" x14ac:dyDescent="0.25">
      <c r="B81" s="33" t="s">
        <v>94</v>
      </c>
      <c r="C81" s="34"/>
      <c r="D81" s="34"/>
      <c r="E81" s="34"/>
      <c r="F81" s="34"/>
      <c r="G81" s="35"/>
      <c r="H81" s="35"/>
      <c r="I81" s="35"/>
      <c r="J81" s="35"/>
      <c r="K81" s="34"/>
      <c r="M81" s="36"/>
    </row>
    <row r="82" spans="2:14" x14ac:dyDescent="0.25">
      <c r="E82" s="66"/>
    </row>
    <row r="83" spans="2:14" x14ac:dyDescent="0.25">
      <c r="B83" s="294"/>
      <c r="C83" s="295"/>
      <c r="D83" s="295"/>
      <c r="E83" s="295"/>
      <c r="F83" s="295"/>
      <c r="G83" s="296"/>
      <c r="H83" s="199" t="s">
        <v>12</v>
      </c>
      <c r="I83" s="199" t="s">
        <v>13</v>
      </c>
      <c r="J83" s="199" t="s">
        <v>14</v>
      </c>
      <c r="K83" s="55" t="s">
        <v>15</v>
      </c>
      <c r="M83" s="41" t="s">
        <v>5</v>
      </c>
    </row>
    <row r="84" spans="2:14" x14ac:dyDescent="0.25">
      <c r="B84" s="297" t="s">
        <v>43</v>
      </c>
      <c r="C84" s="298"/>
      <c r="D84" s="298"/>
      <c r="E84" s="298"/>
      <c r="F84" s="298"/>
      <c r="G84" s="298"/>
      <c r="H84" s="43">
        <f>+H79+H20</f>
        <v>239152.79660696624</v>
      </c>
      <c r="I84" s="45">
        <f>+I79+I20</f>
        <v>262635.32763340237</v>
      </c>
      <c r="J84" s="203">
        <f>+J79+J20</f>
        <v>200622.61067764627</v>
      </c>
      <c r="K84" s="197"/>
      <c r="M84" s="250" t="s">
        <v>98</v>
      </c>
    </row>
    <row r="85" spans="2:14" x14ac:dyDescent="0.25">
      <c r="B85" s="282" t="s">
        <v>67</v>
      </c>
      <c r="C85" s="283"/>
      <c r="D85" s="283"/>
      <c r="E85" s="283"/>
      <c r="F85" s="283"/>
      <c r="G85" s="283"/>
      <c r="H85" s="48">
        <f>+H26</f>
        <v>11446</v>
      </c>
      <c r="I85" s="49">
        <f>+I26</f>
        <v>11851</v>
      </c>
      <c r="J85" s="204">
        <f>+J26</f>
        <v>13059</v>
      </c>
      <c r="K85" s="198"/>
      <c r="M85" s="251"/>
    </row>
    <row r="86" spans="2:14" x14ac:dyDescent="0.25">
      <c r="B86" s="288" t="s">
        <v>95</v>
      </c>
      <c r="C86" s="289"/>
      <c r="D86" s="289"/>
      <c r="E86" s="289"/>
      <c r="F86" s="289"/>
      <c r="G86" s="290"/>
      <c r="H86" s="200">
        <f>+H84/H85</f>
        <v>20.894006343435805</v>
      </c>
      <c r="I86" s="201">
        <f>+I84/I85</f>
        <v>22.161448623188118</v>
      </c>
      <c r="J86" s="202">
        <f>+J84/J85</f>
        <v>15.362785104345376</v>
      </c>
      <c r="K86" s="173"/>
      <c r="M86" s="251"/>
      <c r="N86" s="74"/>
    </row>
    <row r="87" spans="2:14" x14ac:dyDescent="0.25">
      <c r="B87" s="297" t="s">
        <v>65</v>
      </c>
      <c r="C87" s="298"/>
      <c r="D87" s="298"/>
      <c r="E87" s="298"/>
      <c r="F87" s="298"/>
      <c r="G87" s="299"/>
      <c r="H87" s="68">
        <f>+H72</f>
        <v>0.04</v>
      </c>
      <c r="I87" s="69">
        <f>+I72</f>
        <v>0.04</v>
      </c>
      <c r="J87" s="70">
        <f>+J72</f>
        <v>0</v>
      </c>
      <c r="K87" s="172"/>
      <c r="M87" s="251"/>
    </row>
    <row r="88" spans="2:14" x14ac:dyDescent="0.25">
      <c r="B88" s="300" t="s">
        <v>96</v>
      </c>
      <c r="C88" s="301"/>
      <c r="D88" s="301"/>
      <c r="E88" s="301"/>
      <c r="F88" s="301"/>
      <c r="G88" s="302"/>
      <c r="H88" s="71">
        <f>+H86*(1+H87)*(1+I87)</f>
        <v>22.598957261060168</v>
      </c>
      <c r="I88" s="72">
        <f>+I86*(1+I87)</f>
        <v>23.047906568115643</v>
      </c>
      <c r="J88" s="73">
        <f>+J86</f>
        <v>15.362785104345376</v>
      </c>
      <c r="K88" s="174"/>
      <c r="M88" s="251"/>
    </row>
    <row r="89" spans="2:14" x14ac:dyDescent="0.25">
      <c r="E89" s="66"/>
      <c r="H89" s="74"/>
      <c r="I89" s="74"/>
      <c r="J89" s="74"/>
      <c r="M89" s="251"/>
    </row>
    <row r="90" spans="2:14" x14ac:dyDescent="0.25">
      <c r="E90" s="66"/>
      <c r="G90" s="303" t="s">
        <v>128</v>
      </c>
      <c r="H90" s="303"/>
      <c r="I90" s="303"/>
      <c r="J90" s="181">
        <f>AVERAGE(H88:J88)</f>
        <v>20.336549644507063</v>
      </c>
      <c r="K90" s="102"/>
      <c r="M90" s="251"/>
    </row>
    <row r="91" spans="2:14" x14ac:dyDescent="0.25">
      <c r="E91" s="66"/>
      <c r="H91" s="74"/>
      <c r="I91" s="74"/>
      <c r="J91" s="74"/>
      <c r="K91" s="102"/>
      <c r="M91" s="251"/>
    </row>
    <row r="92" spans="2:14" x14ac:dyDescent="0.25">
      <c r="E92" s="66"/>
      <c r="G92" s="303" t="s">
        <v>49</v>
      </c>
      <c r="H92" s="303"/>
      <c r="I92" s="303"/>
      <c r="J92" s="182">
        <f>+K112-1</f>
        <v>1.2648945446885498</v>
      </c>
      <c r="K92" s="102"/>
      <c r="M92" s="251"/>
    </row>
    <row r="93" spans="2:14" x14ac:dyDescent="0.25">
      <c r="E93" s="66"/>
      <c r="H93" s="74"/>
      <c r="I93" s="74"/>
      <c r="J93" s="74"/>
      <c r="K93" s="102"/>
      <c r="M93" s="251"/>
    </row>
    <row r="94" spans="2:14" x14ac:dyDescent="0.25">
      <c r="E94" s="66"/>
      <c r="G94" s="303" t="s">
        <v>97</v>
      </c>
      <c r="H94" s="303"/>
      <c r="I94" s="303"/>
      <c r="J94" s="181">
        <f>+J90+(J92*J90)</f>
        <v>46.060140347631915</v>
      </c>
      <c r="K94" s="102"/>
      <c r="M94" s="252"/>
    </row>
    <row r="95" spans="2:14" x14ac:dyDescent="0.25">
      <c r="E95" s="66"/>
      <c r="H95" s="74"/>
      <c r="I95" s="74"/>
      <c r="J95" s="74"/>
    </row>
    <row r="96" spans="2:14" ht="15.75" x14ac:dyDescent="0.25">
      <c r="B96" s="33" t="s">
        <v>99</v>
      </c>
      <c r="C96" s="34"/>
      <c r="D96" s="34"/>
      <c r="E96" s="34"/>
      <c r="F96" s="34"/>
      <c r="G96" s="35"/>
      <c r="H96" s="35"/>
      <c r="I96" s="35"/>
      <c r="J96" s="35"/>
      <c r="K96" s="34"/>
      <c r="M96" s="36"/>
    </row>
    <row r="97" spans="2:13" x14ac:dyDescent="0.25">
      <c r="E97" s="66"/>
    </row>
    <row r="98" spans="2:13" x14ac:dyDescent="0.25">
      <c r="B98" s="175"/>
      <c r="C98" s="176"/>
      <c r="D98" s="176"/>
      <c r="E98" s="176"/>
      <c r="F98" s="38" t="s">
        <v>15</v>
      </c>
      <c r="G98" s="38" t="s">
        <v>16</v>
      </c>
      <c r="H98" s="38" t="s">
        <v>17</v>
      </c>
      <c r="I98" s="38" t="s">
        <v>18</v>
      </c>
      <c r="J98" s="38" t="s">
        <v>19</v>
      </c>
      <c r="K98" s="38" t="s">
        <v>20</v>
      </c>
      <c r="M98" s="41" t="s">
        <v>5</v>
      </c>
    </row>
    <row r="99" spans="2:13" x14ac:dyDescent="0.25">
      <c r="H99" s="74"/>
      <c r="I99" s="74"/>
      <c r="J99" s="74"/>
      <c r="M99" s="250" t="s">
        <v>102</v>
      </c>
    </row>
    <row r="100" spans="2:13" x14ac:dyDescent="0.25">
      <c r="B100" s="27" t="s">
        <v>100</v>
      </c>
      <c r="F100" s="75">
        <f>+G100/1.025</f>
        <v>21.214008719545845</v>
      </c>
      <c r="G100" s="75">
        <f>$J90*G119</f>
        <v>21.744358937534489</v>
      </c>
      <c r="H100" s="75">
        <f>$J90*H119</f>
        <v>22.693059227357629</v>
      </c>
      <c r="I100" s="75">
        <f>$J90*I119</f>
        <v>23.46139400403289</v>
      </c>
      <c r="J100" s="75">
        <f>$J90*J119</f>
        <v>24.287895697874987</v>
      </c>
      <c r="K100" s="75">
        <f>$J90*K119</f>
        <v>25.124282143588168</v>
      </c>
      <c r="M100" s="251"/>
    </row>
    <row r="101" spans="2:13" x14ac:dyDescent="0.25">
      <c r="B101" s="27" t="s">
        <v>101</v>
      </c>
      <c r="F101" s="75">
        <f>+G101/1.025</f>
        <v>48.04749261987471</v>
      </c>
      <c r="G101" s="75">
        <f>$J94*G119</f>
        <v>49.248679935371577</v>
      </c>
      <c r="H101" s="75">
        <f>$J94*H119</f>
        <v>51.39738604633645</v>
      </c>
      <c r="I101" s="75">
        <f>$J94*I119</f>
        <v>53.137583290522741</v>
      </c>
      <c r="J101" s="75">
        <f>$J94*J119</f>
        <v>55.009522468081556</v>
      </c>
      <c r="K101" s="75">
        <f>$J94*K119</f>
        <v>56.903849566228793</v>
      </c>
      <c r="M101" s="251"/>
    </row>
    <row r="102" spans="2:13" x14ac:dyDescent="0.25">
      <c r="G102" s="75"/>
      <c r="H102" s="75"/>
      <c r="I102" s="75"/>
      <c r="J102" s="75"/>
      <c r="K102" s="75"/>
      <c r="M102" s="251"/>
    </row>
    <row r="103" spans="2:13" x14ac:dyDescent="0.25">
      <c r="B103" s="177" t="s">
        <v>66</v>
      </c>
      <c r="C103" s="177"/>
      <c r="D103" s="177"/>
      <c r="E103" s="177"/>
      <c r="F103" s="177"/>
      <c r="G103" s="178"/>
      <c r="H103" s="178">
        <f t="shared" ref="H103:K103" si="1">(H101-G101)/G101</f>
        <v>4.3629719898778882E-2</v>
      </c>
      <c r="I103" s="178">
        <f t="shared" si="1"/>
        <v>3.3857699351041812E-2</v>
      </c>
      <c r="J103" s="178">
        <f t="shared" si="1"/>
        <v>3.5228157956003266E-2</v>
      </c>
      <c r="K103" s="179">
        <f t="shared" si="1"/>
        <v>3.4436348711196163E-2</v>
      </c>
      <c r="M103" s="252"/>
    </row>
    <row r="104" spans="2:13" x14ac:dyDescent="0.25">
      <c r="E104" s="66"/>
      <c r="H104" s="74"/>
      <c r="I104" s="74"/>
      <c r="J104" s="74"/>
    </row>
    <row r="105" spans="2:13" ht="15.75" x14ac:dyDescent="0.25">
      <c r="B105" s="33" t="s">
        <v>48</v>
      </c>
      <c r="C105" s="34"/>
      <c r="D105" s="34"/>
      <c r="E105" s="34"/>
      <c r="F105" s="34"/>
      <c r="G105" s="35"/>
      <c r="H105" s="35"/>
      <c r="I105" s="35"/>
      <c r="J105" s="35"/>
      <c r="K105" s="34"/>
      <c r="M105" s="36"/>
    </row>
    <row r="107" spans="2:13" x14ac:dyDescent="0.25">
      <c r="B107" s="304" t="s">
        <v>21</v>
      </c>
      <c r="C107" s="305"/>
      <c r="D107" s="305"/>
      <c r="E107" s="306"/>
      <c r="F107" s="206" t="s">
        <v>15</v>
      </c>
      <c r="G107" s="206" t="s">
        <v>16</v>
      </c>
      <c r="H107" s="206" t="s">
        <v>17</v>
      </c>
      <c r="I107" s="206" t="s">
        <v>18</v>
      </c>
      <c r="J107" s="206" t="s">
        <v>19</v>
      </c>
      <c r="K107" s="60" t="s">
        <v>20</v>
      </c>
      <c r="M107" s="41" t="s">
        <v>5</v>
      </c>
    </row>
    <row r="108" spans="2:13" ht="12.75" customHeight="1" x14ac:dyDescent="0.25">
      <c r="B108" s="307" t="s">
        <v>114</v>
      </c>
      <c r="C108" s="308"/>
      <c r="D108" s="308"/>
      <c r="E108" s="309"/>
      <c r="F108" s="46"/>
      <c r="G108" s="67">
        <v>18449161.14072692</v>
      </c>
      <c r="H108" s="67">
        <v>19652616.51053571</v>
      </c>
      <c r="I108" s="67">
        <v>20750302.453561164</v>
      </c>
      <c r="J108" s="67">
        <v>21950966.582370307</v>
      </c>
      <c r="K108" s="46">
        <v>23217206.584968176</v>
      </c>
      <c r="M108" s="250" t="s">
        <v>117</v>
      </c>
    </row>
    <row r="109" spans="2:13" x14ac:dyDescent="0.25">
      <c r="B109" s="291" t="s">
        <v>115</v>
      </c>
      <c r="C109" s="292"/>
      <c r="D109" s="292"/>
      <c r="E109" s="293"/>
      <c r="F109" s="46"/>
      <c r="G109" s="67">
        <v>40098372.700329572</v>
      </c>
      <c r="H109" s="67">
        <v>44414981.708611391</v>
      </c>
      <c r="I109" s="67">
        <v>47124811.758132517</v>
      </c>
      <c r="J109" s="67">
        <v>50429626.415997855</v>
      </c>
      <c r="K109" s="46">
        <v>53924251.70079805</v>
      </c>
      <c r="M109" s="251"/>
    </row>
    <row r="110" spans="2:13" x14ac:dyDescent="0.25">
      <c r="B110" s="266" t="s">
        <v>21</v>
      </c>
      <c r="C110" s="267"/>
      <c r="D110" s="267"/>
      <c r="E110" s="268"/>
      <c r="F110" s="90"/>
      <c r="G110" s="90">
        <f t="shared" ref="G110:K110" si="2">+G109/G108</f>
        <v>2.1734523534412387</v>
      </c>
      <c r="H110" s="90">
        <f t="shared" si="2"/>
        <v>2.2600034801880273</v>
      </c>
      <c r="I110" s="90">
        <f t="shared" si="2"/>
        <v>2.2710421625707418</v>
      </c>
      <c r="J110" s="90">
        <f t="shared" si="2"/>
        <v>2.2973761190315822</v>
      </c>
      <c r="K110" s="211">
        <f t="shared" si="2"/>
        <v>2.3225986082111594</v>
      </c>
      <c r="M110" s="251"/>
    </row>
    <row r="111" spans="2:13" x14ac:dyDescent="0.25">
      <c r="F111" s="29"/>
      <c r="K111" s="29"/>
      <c r="M111" s="251"/>
    </row>
    <row r="112" spans="2:13" x14ac:dyDescent="0.25">
      <c r="F112" s="260" t="s">
        <v>22</v>
      </c>
      <c r="G112" s="261"/>
      <c r="H112" s="261"/>
      <c r="I112" s="261"/>
      <c r="J112" s="262"/>
      <c r="K112" s="212">
        <f>AVERAGE(G110:K110)</f>
        <v>2.2648945446885498</v>
      </c>
      <c r="M112" s="252"/>
    </row>
    <row r="113" spans="2:13" x14ac:dyDescent="0.25">
      <c r="G113" s="27"/>
      <c r="H113" s="27"/>
      <c r="I113" s="27"/>
      <c r="J113" s="27"/>
      <c r="K113" s="213"/>
    </row>
    <row r="114" spans="2:13" ht="15.75" x14ac:dyDescent="0.25">
      <c r="B114" s="33" t="s">
        <v>131</v>
      </c>
      <c r="C114" s="34"/>
      <c r="D114" s="34"/>
      <c r="E114" s="34"/>
      <c r="F114" s="34"/>
      <c r="G114" s="35"/>
      <c r="H114" s="35"/>
      <c r="I114" s="35"/>
      <c r="J114" s="35"/>
      <c r="K114" s="34"/>
      <c r="M114" s="36"/>
    </row>
    <row r="116" spans="2:13" x14ac:dyDescent="0.2">
      <c r="B116" s="269" t="s">
        <v>132</v>
      </c>
      <c r="C116" s="270"/>
      <c r="D116" s="270"/>
      <c r="E116" s="271"/>
      <c r="F116" s="206" t="s">
        <v>15</v>
      </c>
      <c r="G116" s="206" t="s">
        <v>16</v>
      </c>
      <c r="H116" s="206" t="s">
        <v>17</v>
      </c>
      <c r="I116" s="206" t="s">
        <v>18</v>
      </c>
      <c r="J116" s="206" t="s">
        <v>19</v>
      </c>
      <c r="K116" s="60" t="s">
        <v>20</v>
      </c>
      <c r="M116" s="248" t="s">
        <v>5</v>
      </c>
    </row>
    <row r="117" spans="2:13" ht="12.75" customHeight="1" x14ac:dyDescent="0.2">
      <c r="B117" s="263" t="s">
        <v>116</v>
      </c>
      <c r="C117" s="264"/>
      <c r="D117" s="264"/>
      <c r="E117" s="265"/>
      <c r="F117" s="25"/>
      <c r="G117" s="25">
        <v>17254695.000010207</v>
      </c>
      <c r="H117" s="25">
        <v>17611834.848126188</v>
      </c>
      <c r="I117" s="25">
        <v>17986550.838063825</v>
      </c>
      <c r="J117" s="25">
        <v>18379810.552560411</v>
      </c>
      <c r="K117" s="214">
        <v>18792890.146016706</v>
      </c>
      <c r="M117" s="278" t="s">
        <v>135</v>
      </c>
    </row>
    <row r="118" spans="2:13" x14ac:dyDescent="0.2">
      <c r="B118" s="272" t="s">
        <v>133</v>
      </c>
      <c r="C118" s="273"/>
      <c r="D118" s="273"/>
      <c r="E118" s="274"/>
      <c r="F118" s="25"/>
      <c r="G118" s="25">
        <v>18449161.14072692</v>
      </c>
      <c r="H118" s="25">
        <v>19652616.51053571</v>
      </c>
      <c r="I118" s="25">
        <v>20750302.453561164</v>
      </c>
      <c r="J118" s="25">
        <v>21950966.582370307</v>
      </c>
      <c r="K118" s="214">
        <v>23217206.584968176</v>
      </c>
      <c r="M118" s="279"/>
    </row>
    <row r="119" spans="2:13" x14ac:dyDescent="0.2">
      <c r="B119" s="275" t="s">
        <v>134</v>
      </c>
      <c r="C119" s="276"/>
      <c r="D119" s="276"/>
      <c r="E119" s="277"/>
      <c r="F119" s="90"/>
      <c r="G119" s="90">
        <f t="shared" ref="G119:K119" si="3">+G118/G117</f>
        <v>1.0692255725595849</v>
      </c>
      <c r="H119" s="90">
        <f t="shared" si="3"/>
        <v>1.1158755847989712</v>
      </c>
      <c r="I119" s="90">
        <f t="shared" si="3"/>
        <v>1.1536565648622628</v>
      </c>
      <c r="J119" s="90">
        <f t="shared" si="3"/>
        <v>1.1942977605562106</v>
      </c>
      <c r="K119" s="211">
        <f t="shared" si="3"/>
        <v>1.2354250147037249</v>
      </c>
      <c r="M119" s="279"/>
    </row>
    <row r="120" spans="2:13" x14ac:dyDescent="0.25">
      <c r="F120" s="29"/>
      <c r="K120" s="29"/>
      <c r="M120" s="279"/>
    </row>
    <row r="121" spans="2:13" x14ac:dyDescent="0.25">
      <c r="F121" s="260" t="s">
        <v>23</v>
      </c>
      <c r="G121" s="261"/>
      <c r="H121" s="261"/>
      <c r="I121" s="261"/>
      <c r="J121" s="262"/>
      <c r="K121" s="212">
        <f>AVERAGE(G119:K119)</f>
        <v>1.1536960994961507</v>
      </c>
      <c r="M121" s="280"/>
    </row>
    <row r="122" spans="2:13" x14ac:dyDescent="0.25">
      <c r="K122" s="180"/>
      <c r="M122" s="249"/>
    </row>
    <row r="123" spans="2:13" x14ac:dyDescent="0.25">
      <c r="M123" s="92"/>
    </row>
    <row r="124" spans="2:13" x14ac:dyDescent="0.25">
      <c r="M124" s="93"/>
    </row>
    <row r="125" spans="2:13" x14ac:dyDescent="0.25">
      <c r="M125" s="93"/>
    </row>
    <row r="126" spans="2:13" x14ac:dyDescent="0.25">
      <c r="M126" s="93"/>
    </row>
  </sheetData>
  <mergeCells count="35">
    <mergeCell ref="B24:F24"/>
    <mergeCell ref="B25:F25"/>
    <mergeCell ref="B109:E109"/>
    <mergeCell ref="B83:G83"/>
    <mergeCell ref="B84:G84"/>
    <mergeCell ref="B85:G85"/>
    <mergeCell ref="B86:G86"/>
    <mergeCell ref="B87:G87"/>
    <mergeCell ref="B88:G88"/>
    <mergeCell ref="G90:I90"/>
    <mergeCell ref="G94:I94"/>
    <mergeCell ref="G92:I92"/>
    <mergeCell ref="B107:E107"/>
    <mergeCell ref="B108:E108"/>
    <mergeCell ref="B8:F8"/>
    <mergeCell ref="B9:F9"/>
    <mergeCell ref="C18:F18"/>
    <mergeCell ref="C19:F19"/>
    <mergeCell ref="B13:F13"/>
    <mergeCell ref="B14:F14"/>
    <mergeCell ref="M31:M67"/>
    <mergeCell ref="E76:G76"/>
    <mergeCell ref="B78:C78"/>
    <mergeCell ref="B77:C77"/>
    <mergeCell ref="F121:J121"/>
    <mergeCell ref="M108:M112"/>
    <mergeCell ref="B117:E117"/>
    <mergeCell ref="B110:E110"/>
    <mergeCell ref="B116:E116"/>
    <mergeCell ref="B118:E118"/>
    <mergeCell ref="B119:E119"/>
    <mergeCell ref="F112:J112"/>
    <mergeCell ref="M84:M94"/>
    <mergeCell ref="M99:M103"/>
    <mergeCell ref="M117:M121"/>
  </mergeCells>
  <pageMargins left="0.39370078740157483" right="0.39370078740157483" top="0.39370078740157483" bottom="0.39370078740157483" header="0.19685039370078741" footer="0.19685039370078741"/>
  <pageSetup paperSize="9" scale="48" fitToHeight="0" orientation="portrait" r:id="rId1"/>
  <headerFooter>
    <oddFooter>&amp;C&amp;F&amp;R&amp;A</oddFooter>
  </headerFooter>
  <rowBreaks count="1" manualBreakCount="1">
    <brk id="8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zeroHeight="1" x14ac:dyDescent="0.25"/>
  <cols>
    <col min="1" max="1" width="2.42578125" customWidth="1"/>
    <col min="2" max="5" width="9.140625" customWidth="1"/>
    <col min="6" max="16384" width="9.140625" hidden="1"/>
  </cols>
  <sheetData>
    <row r="1" spans="2:2" x14ac:dyDescent="0.25"/>
    <row r="2" spans="2:2" x14ac:dyDescent="0.25">
      <c r="B2" s="1" t="s">
        <v>47</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45"/>
  <sheetViews>
    <sheetView showGridLines="0" tabSelected="1" zoomScaleNormal="100" workbookViewId="0"/>
  </sheetViews>
  <sheetFormatPr defaultColWidth="9.140625" defaultRowHeight="15" x14ac:dyDescent="0.25"/>
  <cols>
    <col min="1" max="1" width="2.42578125" customWidth="1"/>
    <col min="2" max="2" width="42.85546875" customWidth="1"/>
    <col min="3" max="8" width="14.28515625" customWidth="1"/>
    <col min="9" max="9" width="3" style="2" customWidth="1"/>
  </cols>
  <sheetData>
    <row r="2" spans="2:8" ht="21" x14ac:dyDescent="0.35">
      <c r="B2" s="145" t="s">
        <v>51</v>
      </c>
      <c r="C2" s="146"/>
      <c r="D2" s="146"/>
      <c r="E2" s="146"/>
      <c r="F2" s="146"/>
      <c r="G2" s="146"/>
      <c r="H2" s="146"/>
    </row>
    <row r="3" spans="2:8" x14ac:dyDescent="0.25">
      <c r="B3" s="11" t="s">
        <v>0</v>
      </c>
      <c r="C3" s="16" t="s">
        <v>81</v>
      </c>
      <c r="D3" s="17"/>
      <c r="E3" s="17"/>
      <c r="F3" s="17"/>
      <c r="G3" s="17"/>
      <c r="H3" s="17"/>
    </row>
    <row r="4" spans="2:8" x14ac:dyDescent="0.25">
      <c r="B4" s="11" t="s">
        <v>118</v>
      </c>
      <c r="C4" s="16" t="s">
        <v>82</v>
      </c>
      <c r="D4" s="17"/>
      <c r="E4" s="17"/>
      <c r="F4" s="17"/>
      <c r="G4" s="17"/>
      <c r="H4" s="17"/>
    </row>
    <row r="5" spans="2:8" x14ac:dyDescent="0.25">
      <c r="B5" s="11" t="s">
        <v>28</v>
      </c>
      <c r="C5" s="16" t="s">
        <v>120</v>
      </c>
      <c r="D5" s="17"/>
      <c r="E5" s="17"/>
      <c r="F5" s="17"/>
      <c r="G5" s="17"/>
      <c r="H5" s="17"/>
    </row>
    <row r="6" spans="2:8" x14ac:dyDescent="0.25">
      <c r="B6" s="151" t="s">
        <v>119</v>
      </c>
      <c r="C6" s="311" t="s">
        <v>121</v>
      </c>
      <c r="D6" s="311"/>
      <c r="E6" s="311"/>
      <c r="F6" s="311"/>
      <c r="G6" s="311"/>
      <c r="H6" s="311"/>
    </row>
    <row r="7" spans="2:8" x14ac:dyDescent="0.25">
      <c r="B7" s="151"/>
      <c r="C7" s="205"/>
      <c r="D7" s="207" t="s">
        <v>16</v>
      </c>
      <c r="E7" s="207" t="s">
        <v>17</v>
      </c>
      <c r="F7" s="207" t="s">
        <v>18</v>
      </c>
      <c r="G7" s="207" t="s">
        <v>19</v>
      </c>
      <c r="H7" s="207" t="s">
        <v>20</v>
      </c>
    </row>
    <row r="8" spans="2:8" x14ac:dyDescent="0.25">
      <c r="B8" s="151"/>
      <c r="C8" s="208"/>
      <c r="D8" s="209">
        <f>+'Input Sheet'!G101</f>
        <v>49.248679935371577</v>
      </c>
      <c r="E8" s="209">
        <f>+'Input Sheet'!H101</f>
        <v>51.39738604633645</v>
      </c>
      <c r="F8" s="209">
        <f>+'Input Sheet'!I101</f>
        <v>53.137583290522741</v>
      </c>
      <c r="G8" s="209">
        <f>+'Input Sheet'!J101</f>
        <v>55.009522468081556</v>
      </c>
      <c r="H8" s="209">
        <f>+'Input Sheet'!K101</f>
        <v>56.903849566228793</v>
      </c>
    </row>
    <row r="10" spans="2:8" x14ac:dyDescent="0.25">
      <c r="B10" s="143" t="s">
        <v>58</v>
      </c>
      <c r="C10" s="140"/>
      <c r="D10" s="140"/>
      <c r="E10" s="140"/>
      <c r="F10" s="140"/>
      <c r="G10" s="140"/>
      <c r="H10" s="140"/>
    </row>
    <row r="11" spans="2:8" ht="29.25" customHeight="1" x14ac:dyDescent="0.25">
      <c r="B11" s="312" t="s">
        <v>105</v>
      </c>
      <c r="C11" s="312"/>
      <c r="D11" s="312"/>
      <c r="E11" s="312"/>
      <c r="F11" s="312"/>
      <c r="G11" s="312"/>
      <c r="H11" s="312"/>
    </row>
    <row r="13" spans="2:8" x14ac:dyDescent="0.25">
      <c r="B13" s="143" t="s">
        <v>129</v>
      </c>
      <c r="C13" s="140"/>
      <c r="D13" s="140"/>
      <c r="E13" s="140"/>
      <c r="F13" s="140"/>
      <c r="G13" s="140"/>
      <c r="H13" s="140"/>
    </row>
    <row r="14" spans="2:8" ht="15" customHeight="1" x14ac:dyDescent="0.25">
      <c r="B14" s="312" t="s">
        <v>71</v>
      </c>
      <c r="C14" s="312"/>
      <c r="D14" s="312"/>
      <c r="E14" s="312"/>
      <c r="F14" s="312"/>
      <c r="G14" s="312"/>
      <c r="H14" s="312"/>
    </row>
    <row r="15" spans="2:8" ht="47.25" customHeight="1" x14ac:dyDescent="0.25">
      <c r="B15" s="313" t="s">
        <v>72</v>
      </c>
      <c r="C15" s="313"/>
      <c r="D15" s="313"/>
      <c r="E15" s="313"/>
      <c r="F15" s="313"/>
      <c r="G15" s="313"/>
      <c r="H15" s="313"/>
    </row>
    <row r="16" spans="2:8" ht="33" customHeight="1" x14ac:dyDescent="0.25">
      <c r="B16" s="313" t="s">
        <v>122</v>
      </c>
      <c r="C16" s="313"/>
      <c r="D16" s="313"/>
      <c r="E16" s="313"/>
      <c r="F16" s="313"/>
      <c r="G16" s="313"/>
      <c r="H16" s="313"/>
    </row>
    <row r="17" spans="2:8" ht="48.75" customHeight="1" x14ac:dyDescent="0.25">
      <c r="B17" s="313" t="s">
        <v>123</v>
      </c>
      <c r="C17" s="313"/>
      <c r="D17" s="313"/>
      <c r="E17" s="313"/>
      <c r="F17" s="313"/>
      <c r="G17" s="313"/>
      <c r="H17" s="313"/>
    </row>
    <row r="18" spans="2:8" ht="47.25" customHeight="1" x14ac:dyDescent="0.25">
      <c r="B18" s="313" t="s">
        <v>107</v>
      </c>
      <c r="C18" s="313"/>
      <c r="D18" s="313"/>
      <c r="E18" s="313"/>
      <c r="F18" s="313"/>
      <c r="G18" s="313"/>
      <c r="H18" s="313"/>
    </row>
    <row r="19" spans="2:8" ht="47.25" customHeight="1" x14ac:dyDescent="0.25">
      <c r="B19" s="313" t="s">
        <v>108</v>
      </c>
      <c r="C19" s="313"/>
      <c r="D19" s="313"/>
      <c r="E19" s="313"/>
      <c r="F19" s="313"/>
      <c r="G19" s="313"/>
      <c r="H19" s="313"/>
    </row>
    <row r="21" spans="2:8" x14ac:dyDescent="0.25">
      <c r="B21" s="143" t="s">
        <v>73</v>
      </c>
      <c r="C21" s="140"/>
      <c r="D21" s="140"/>
      <c r="E21" s="140"/>
      <c r="F21" s="140"/>
      <c r="G21" s="140"/>
      <c r="H21" s="140"/>
    </row>
    <row r="22" spans="2:8" ht="77.25" customHeight="1" x14ac:dyDescent="0.25">
      <c r="B22" s="312" t="s">
        <v>124</v>
      </c>
      <c r="C22" s="312"/>
      <c r="D22" s="312"/>
      <c r="E22" s="312"/>
      <c r="F22" s="312"/>
      <c r="G22" s="312"/>
      <c r="H22" s="312"/>
    </row>
    <row r="24" spans="2:8" x14ac:dyDescent="0.25">
      <c r="B24" s="14" t="s">
        <v>76</v>
      </c>
      <c r="C24" s="314" t="s">
        <v>5</v>
      </c>
      <c r="D24" s="315"/>
      <c r="E24" s="13" t="s">
        <v>12</v>
      </c>
      <c r="F24" s="13" t="s">
        <v>13</v>
      </c>
      <c r="G24" s="13" t="s">
        <v>14</v>
      </c>
      <c r="H24" s="191" t="s">
        <v>1</v>
      </c>
    </row>
    <row r="25" spans="2:8" x14ac:dyDescent="0.25">
      <c r="B25" s="15" t="s">
        <v>74</v>
      </c>
      <c r="C25" s="310" t="s">
        <v>77</v>
      </c>
      <c r="D25" s="310"/>
      <c r="E25" s="9">
        <f>'Input Sheet'!H14</f>
        <v>1591059</v>
      </c>
      <c r="F25" s="9">
        <f>'Input Sheet'!I14</f>
        <v>1647340</v>
      </c>
      <c r="G25" s="9">
        <f>'Input Sheet'!J14</f>
        <v>1815145</v>
      </c>
      <c r="H25" s="18">
        <f>SUM(D25:G25)</f>
        <v>5053544</v>
      </c>
    </row>
    <row r="26" spans="2:8" x14ac:dyDescent="0.25">
      <c r="B26" s="15" t="s">
        <v>24</v>
      </c>
      <c r="C26" s="310" t="s">
        <v>78</v>
      </c>
      <c r="D26" s="310"/>
      <c r="E26" s="9">
        <f>'Input Sheet'!H84</f>
        <v>239152.79660696624</v>
      </c>
      <c r="F26" s="9">
        <f>'Input Sheet'!I84</f>
        <v>262635.32763340237</v>
      </c>
      <c r="G26" s="9">
        <f>'Input Sheet'!J84</f>
        <v>200622.61067764627</v>
      </c>
      <c r="H26" s="18">
        <f>SUM(D26:G26)</f>
        <v>702410.73491801484</v>
      </c>
    </row>
    <row r="27" spans="2:8" x14ac:dyDescent="0.25">
      <c r="B27" t="s">
        <v>4</v>
      </c>
      <c r="C27" s="310" t="s">
        <v>125</v>
      </c>
      <c r="D27" s="310"/>
      <c r="E27" s="137">
        <f>'Input Sheet'!H26</f>
        <v>11446</v>
      </c>
      <c r="F27" s="137">
        <f>'Input Sheet'!I26</f>
        <v>11851</v>
      </c>
      <c r="G27" s="137">
        <f>'Input Sheet'!J26</f>
        <v>13059</v>
      </c>
      <c r="H27" s="139">
        <f>SUM(D27:G27)</f>
        <v>36356</v>
      </c>
    </row>
    <row r="29" spans="2:8" x14ac:dyDescent="0.25">
      <c r="B29" s="143" t="s">
        <v>75</v>
      </c>
      <c r="C29" s="140"/>
      <c r="D29" s="140"/>
      <c r="E29" s="140"/>
      <c r="F29" s="140"/>
      <c r="G29" s="140"/>
      <c r="H29" s="140"/>
    </row>
    <row r="30" spans="2:8" ht="63.75" customHeight="1" x14ac:dyDescent="0.25">
      <c r="B30" s="312" t="s">
        <v>130</v>
      </c>
      <c r="C30" s="312"/>
      <c r="D30" s="312"/>
      <c r="E30" s="312"/>
      <c r="F30" s="312"/>
      <c r="G30" s="312"/>
      <c r="H30" s="312"/>
    </row>
    <row r="32" spans="2:8" x14ac:dyDescent="0.25">
      <c r="B32" s="12" t="s">
        <v>76</v>
      </c>
      <c r="C32" s="13" t="s">
        <v>16</v>
      </c>
      <c r="D32" s="13" t="s">
        <v>17</v>
      </c>
      <c r="E32" s="13" t="s">
        <v>18</v>
      </c>
      <c r="F32" s="13" t="s">
        <v>19</v>
      </c>
      <c r="G32" s="13" t="s">
        <v>20</v>
      </c>
      <c r="H32" s="191" t="s">
        <v>1</v>
      </c>
    </row>
    <row r="33" spans="2:8" x14ac:dyDescent="0.25">
      <c r="B33" s="15" t="s">
        <v>74</v>
      </c>
      <c r="C33" s="9">
        <f>'Fee Breakdown'!Z11</f>
        <v>536958.3573353563</v>
      </c>
      <c r="D33" s="9">
        <f>'Fee Breakdown'!AA11</f>
        <v>560385.70006320637</v>
      </c>
      <c r="E33" s="9">
        <f>'Fee Breakdown'!AB11</f>
        <v>579359.07061656949</v>
      </c>
      <c r="F33" s="9">
        <f>'Fee Breakdown'!AC11</f>
        <v>599768.82346949319</v>
      </c>
      <c r="G33" s="9">
        <f>'Fee Breakdown'!AD11</f>
        <v>620422.67182059248</v>
      </c>
      <c r="H33" s="18">
        <f>SUM(C33:G33)</f>
        <v>2896894.6233052178</v>
      </c>
    </row>
    <row r="34" spans="2:8" x14ac:dyDescent="0.25">
      <c r="B34" s="15"/>
      <c r="C34" s="9"/>
      <c r="D34" s="9"/>
      <c r="E34" s="9"/>
      <c r="F34" s="9"/>
      <c r="G34" s="9"/>
      <c r="H34" s="18"/>
    </row>
    <row r="35" spans="2:8" x14ac:dyDescent="0.25">
      <c r="B35" s="15" t="s">
        <v>24</v>
      </c>
      <c r="C35" s="9">
        <f>'Fee Breakdown'!N19</f>
        <v>237078.74549593855</v>
      </c>
      <c r="D35" s="9">
        <f>'Fee Breakdown'!O19</f>
        <v>247422.42475588023</v>
      </c>
      <c r="E35" s="9">
        <f>'Fee Breakdown'!P19</f>
        <v>255799.57882597059</v>
      </c>
      <c r="F35" s="9">
        <f>'Fee Breakdown'!Q19</f>
        <v>264810.92679393099</v>
      </c>
      <c r="G35" s="9">
        <f>'Fee Breakdown'!R19</f>
        <v>273930.04821154178</v>
      </c>
      <c r="H35" s="18">
        <f>SUM(C35:G35)</f>
        <v>1279041.724083262</v>
      </c>
    </row>
    <row r="36" spans="2:8" x14ac:dyDescent="0.25">
      <c r="B36" s="15" t="s">
        <v>26</v>
      </c>
      <c r="C36" s="9">
        <f>'Fee Breakdown'!T19</f>
        <v>278200.61185310554</v>
      </c>
      <c r="D36" s="9">
        <f>'Fee Breakdown'!U19</f>
        <v>311753.11626896943</v>
      </c>
      <c r="E36" s="9">
        <f>'Fee Breakdown'!V19</f>
        <v>325132.04985564656</v>
      </c>
      <c r="F36" s="9">
        <f>'Fee Breakdown'!W19</f>
        <v>343559.37248106662</v>
      </c>
      <c r="G36" s="9">
        <f>'Fee Breakdown'!X19</f>
        <v>362299.50051180093</v>
      </c>
      <c r="H36" s="18">
        <f>SUM(C36:G36)</f>
        <v>1620944.6509705889</v>
      </c>
    </row>
    <row r="37" spans="2:8" ht="15.75" thickBot="1" x14ac:dyDescent="0.3">
      <c r="B37" s="141" t="s">
        <v>62</v>
      </c>
      <c r="C37" s="142">
        <f>SUM(C35:C36)</f>
        <v>515279.35734904406</v>
      </c>
      <c r="D37" s="142">
        <f t="shared" ref="D37:H37" si="0">SUM(D35:D36)</f>
        <v>559175.54102484963</v>
      </c>
      <c r="E37" s="142">
        <f t="shared" si="0"/>
        <v>580931.62868161709</v>
      </c>
      <c r="F37" s="142">
        <f t="shared" si="0"/>
        <v>608370.29927499755</v>
      </c>
      <c r="G37" s="142">
        <f t="shared" si="0"/>
        <v>636229.54872334271</v>
      </c>
      <c r="H37" s="142">
        <f t="shared" si="0"/>
        <v>2899986.3750538509</v>
      </c>
    </row>
    <row r="38" spans="2:8" x14ac:dyDescent="0.25">
      <c r="B38" s="15"/>
      <c r="C38" s="9"/>
      <c r="D38" s="9"/>
      <c r="E38" s="9"/>
      <c r="F38" s="9"/>
      <c r="G38" s="9"/>
      <c r="H38" s="9"/>
    </row>
    <row r="39" spans="2:8" x14ac:dyDescent="0.25">
      <c r="B39" t="s">
        <v>4</v>
      </c>
      <c r="C39" s="189">
        <f>'Fee Breakdown'!H19</f>
        <v>10903</v>
      </c>
      <c r="D39" s="189">
        <f>'Fee Breakdown'!I19</f>
        <v>10903</v>
      </c>
      <c r="E39" s="189">
        <f>'Fee Breakdown'!J19</f>
        <v>10903</v>
      </c>
      <c r="F39" s="189">
        <f>'Fee Breakdown'!K19</f>
        <v>10903</v>
      </c>
      <c r="G39" s="189">
        <f>'Fee Breakdown'!L19</f>
        <v>10903</v>
      </c>
      <c r="H39" s="190">
        <f>SUM(C39:G39)</f>
        <v>54515</v>
      </c>
    </row>
    <row r="40" spans="2:8" x14ac:dyDescent="0.25">
      <c r="C40" s="3"/>
      <c r="D40" s="4"/>
      <c r="E40" s="3"/>
      <c r="F40" s="3"/>
      <c r="G40" s="3"/>
    </row>
    <row r="41" spans="2:8" x14ac:dyDescent="0.25">
      <c r="B41" s="143" t="s">
        <v>59</v>
      </c>
      <c r="C41" s="140"/>
      <c r="D41" s="140"/>
      <c r="E41" s="140"/>
      <c r="F41" s="140"/>
      <c r="G41" s="140"/>
      <c r="H41" s="140"/>
    </row>
    <row r="42" spans="2:8" ht="61.5" customHeight="1" x14ac:dyDescent="0.25">
      <c r="B42" s="312" t="s">
        <v>126</v>
      </c>
      <c r="C42" s="312"/>
      <c r="D42" s="312"/>
      <c r="E42" s="312"/>
      <c r="F42" s="312"/>
      <c r="G42" s="312"/>
      <c r="H42" s="312"/>
    </row>
    <row r="44" spans="2:8" x14ac:dyDescent="0.25">
      <c r="B44" s="12" t="s">
        <v>76</v>
      </c>
      <c r="C44" s="13" t="s">
        <v>16</v>
      </c>
      <c r="D44" s="13" t="s">
        <v>17</v>
      </c>
      <c r="E44" s="13" t="s">
        <v>18</v>
      </c>
      <c r="F44" s="13" t="s">
        <v>19</v>
      </c>
      <c r="G44" s="13" t="s">
        <v>20</v>
      </c>
      <c r="H44" s="191" t="s">
        <v>61</v>
      </c>
    </row>
    <row r="45" spans="2:8" x14ac:dyDescent="0.25">
      <c r="B45" t="s">
        <v>60</v>
      </c>
      <c r="C45" s="8">
        <f>+'Input Sheet'!G110</f>
        <v>2.1734523534412387</v>
      </c>
      <c r="D45" s="8">
        <f>+'Input Sheet'!H110</f>
        <v>2.2600034801880273</v>
      </c>
      <c r="E45" s="8">
        <f>+'Input Sheet'!I110</f>
        <v>2.2710421625707418</v>
      </c>
      <c r="F45" s="8">
        <f>+'Input Sheet'!J110</f>
        <v>2.2973761190315822</v>
      </c>
      <c r="G45" s="8">
        <f>+'Input Sheet'!K110</f>
        <v>2.3225986082111594</v>
      </c>
      <c r="H45" s="138">
        <f>AVERAGE(C45:G45)</f>
        <v>2.2648945446885498</v>
      </c>
    </row>
  </sheetData>
  <mergeCells count="15">
    <mergeCell ref="C26:D26"/>
    <mergeCell ref="C27:D27"/>
    <mergeCell ref="C6:H6"/>
    <mergeCell ref="B42:H42"/>
    <mergeCell ref="B14:H14"/>
    <mergeCell ref="B11:H11"/>
    <mergeCell ref="B15:H15"/>
    <mergeCell ref="B16:H16"/>
    <mergeCell ref="B17:H17"/>
    <mergeCell ref="B22:H22"/>
    <mergeCell ref="B18:H18"/>
    <mergeCell ref="B19:H19"/>
    <mergeCell ref="B30:H30"/>
    <mergeCell ref="C24:D24"/>
    <mergeCell ref="C25:D25"/>
  </mergeCells>
  <pageMargins left="0.39370078740157483" right="0.39370078740157483" top="0.39370078740157483" bottom="0.39370078740157483" header="0.19685039370078741" footer="0.19685039370078741"/>
  <pageSetup paperSize="9" scale="71" orientation="portrait" r:id="rId1"/>
  <headerFooter>
    <oddFooter>&amp;C&amp;F&amp;R&amp;A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13"/>
  <sheetViews>
    <sheetView showGridLines="0" zoomScaleNormal="100" workbookViewId="0"/>
  </sheetViews>
  <sheetFormatPr defaultColWidth="9.140625" defaultRowHeight="15" x14ac:dyDescent="0.25"/>
  <cols>
    <col min="1" max="1" width="2.42578125" customWidth="1"/>
    <col min="2" max="2" width="2.42578125" style="5" customWidth="1"/>
    <col min="3" max="3" width="10.140625" style="5" customWidth="1"/>
    <col min="4" max="9" width="13.140625" style="5" customWidth="1"/>
    <col min="10" max="11" width="9.140625" style="5" customWidth="1"/>
    <col min="12" max="12" width="2.85546875" style="5" customWidth="1"/>
    <col min="13" max="14" width="9.140625" customWidth="1"/>
  </cols>
  <sheetData>
    <row r="2" spans="2:13" ht="21" x14ac:dyDescent="0.35">
      <c r="B2" s="145" t="s">
        <v>50</v>
      </c>
      <c r="C2" s="145"/>
      <c r="D2" s="144"/>
      <c r="E2" s="144"/>
      <c r="F2" s="144"/>
      <c r="G2" s="144"/>
      <c r="H2" s="144"/>
      <c r="I2" s="144"/>
      <c r="J2" s="144"/>
      <c r="K2" s="144"/>
    </row>
    <row r="3" spans="2:13" x14ac:dyDescent="0.25">
      <c r="B3" s="14" t="s">
        <v>0</v>
      </c>
      <c r="C3" s="12"/>
      <c r="D3" s="316" t="str">
        <f>'AER Summary'!C3</f>
        <v>Site Establishment Fee</v>
      </c>
      <c r="E3" s="317"/>
      <c r="F3" s="317"/>
      <c r="G3" s="317"/>
      <c r="H3" s="317"/>
      <c r="I3" s="317"/>
      <c r="J3" s="317"/>
      <c r="K3" s="317"/>
      <c r="M3" s="6"/>
    </row>
    <row r="4" spans="2:13" x14ac:dyDescent="0.25">
      <c r="M4" s="6"/>
    </row>
    <row r="5" spans="2:13" x14ac:dyDescent="0.25">
      <c r="B5" s="143" t="s">
        <v>79</v>
      </c>
      <c r="C5" s="143"/>
      <c r="D5" s="143"/>
      <c r="E5" s="143"/>
      <c r="F5" s="143"/>
      <c r="G5" s="143"/>
      <c r="H5" s="143"/>
      <c r="I5" s="143"/>
      <c r="J5" s="143"/>
      <c r="K5" s="143"/>
      <c r="M5" s="7"/>
    </row>
    <row r="6" spans="2:13" ht="47.25" customHeight="1" x14ac:dyDescent="0.25">
      <c r="B6" s="312" t="s">
        <v>104</v>
      </c>
      <c r="C6" s="312"/>
      <c r="D6" s="312"/>
      <c r="E6" s="312"/>
      <c r="F6" s="312"/>
      <c r="G6" s="312"/>
      <c r="H6" s="312"/>
      <c r="I6" s="312"/>
      <c r="J6" s="312"/>
      <c r="K6" s="312"/>
      <c r="M6" s="7"/>
    </row>
    <row r="8" spans="2:13" x14ac:dyDescent="0.25">
      <c r="B8" s="143" t="s">
        <v>7</v>
      </c>
      <c r="C8" s="143"/>
      <c r="D8" s="143"/>
      <c r="E8" s="143"/>
      <c r="F8" s="143"/>
      <c r="G8" s="143"/>
      <c r="H8" s="143"/>
      <c r="I8" s="143"/>
      <c r="J8" s="143"/>
      <c r="K8" s="143"/>
    </row>
    <row r="9" spans="2:13" ht="32.25" customHeight="1" x14ac:dyDescent="0.25">
      <c r="B9" s="312" t="s">
        <v>105</v>
      </c>
      <c r="C9" s="312"/>
      <c r="D9" s="312"/>
      <c r="E9" s="312"/>
      <c r="F9" s="312"/>
      <c r="G9" s="312"/>
      <c r="H9" s="312"/>
      <c r="I9" s="312"/>
      <c r="J9" s="312"/>
      <c r="K9" s="312"/>
    </row>
    <row r="11" spans="2:13" x14ac:dyDescent="0.25">
      <c r="B11" s="143" t="s">
        <v>80</v>
      </c>
      <c r="C11" s="143"/>
      <c r="D11" s="143"/>
      <c r="E11" s="143"/>
      <c r="F11" s="143"/>
      <c r="G11" s="143"/>
      <c r="H11" s="143"/>
      <c r="I11" s="143"/>
      <c r="J11" s="143"/>
      <c r="K11" s="143"/>
    </row>
    <row r="12" spans="2:13" ht="47.25" customHeight="1" x14ac:dyDescent="0.25">
      <c r="B12" s="312" t="s">
        <v>106</v>
      </c>
      <c r="C12" s="312"/>
      <c r="D12" s="312"/>
      <c r="E12" s="312"/>
      <c r="F12" s="312"/>
      <c r="G12" s="312"/>
      <c r="H12" s="312"/>
      <c r="I12" s="312"/>
      <c r="J12" s="312"/>
      <c r="K12" s="312"/>
    </row>
    <row r="13" spans="2:13" x14ac:dyDescent="0.25">
      <c r="B13" s="10"/>
    </row>
  </sheetData>
  <mergeCells count="4">
    <mergeCell ref="D3:K3"/>
    <mergeCell ref="B9:K9"/>
    <mergeCell ref="B6:K6"/>
    <mergeCell ref="B12:K12"/>
  </mergeCells>
  <pageMargins left="0.39370078740157483" right="0.39370078740157483" top="0.39370078740157483" bottom="0.39370078740157483" header="0.19685039370078741" footer="0.19685039370078741"/>
  <pageSetup paperSize="9" scale="85" orientation="portrait" r:id="rId1"/>
  <headerFooter>
    <oddFooter>&amp;C&amp;F&amp;R&amp;A</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E64"/>
  <sheetViews>
    <sheetView showGridLines="0" zoomScaleNormal="100" workbookViewId="0"/>
  </sheetViews>
  <sheetFormatPr defaultColWidth="9.140625" defaultRowHeight="12.75" zeroHeight="1" x14ac:dyDescent="0.25"/>
  <cols>
    <col min="1" max="1" width="2.5703125" style="27" customWidth="1"/>
    <col min="2" max="2" width="57.28515625" style="27" bestFit="1" customWidth="1"/>
    <col min="3" max="6" width="10" style="27" customWidth="1"/>
    <col min="7" max="7" width="2.85546875" style="27" customWidth="1"/>
    <col min="8" max="9" width="10" style="27" customWidth="1"/>
    <col min="10" max="12" width="10" style="74" customWidth="1"/>
    <col min="13" max="13" width="2.85546875" style="74" customWidth="1"/>
    <col min="14" max="18" width="10" style="74" customWidth="1"/>
    <col min="19" max="19" width="3.7109375" style="102" customWidth="1"/>
    <col min="20" max="24" width="10" style="103" customWidth="1"/>
    <col min="25" max="25" width="3.7109375" style="27" customWidth="1"/>
    <col min="26" max="30" width="10" style="27" customWidth="1"/>
    <col min="31" max="31" width="2.85546875" style="27" customWidth="1"/>
    <col min="32" max="61" width="9.140625" style="27" customWidth="1"/>
    <col min="62" max="16384" width="9.140625" style="27"/>
  </cols>
  <sheetData>
    <row r="1" spans="2:31" x14ac:dyDescent="0.25"/>
    <row r="2" spans="2:31" ht="21" x14ac:dyDescent="0.25">
      <c r="B2" s="166" t="s">
        <v>52</v>
      </c>
      <c r="C2" s="167"/>
      <c r="D2" s="167"/>
      <c r="E2" s="167"/>
      <c r="F2" s="167"/>
      <c r="G2" s="167"/>
      <c r="H2" s="167"/>
      <c r="I2" s="167"/>
      <c r="J2" s="168"/>
      <c r="K2" s="168"/>
      <c r="L2" s="168"/>
      <c r="M2" s="168"/>
      <c r="N2" s="168"/>
      <c r="O2" s="168"/>
      <c r="P2" s="168"/>
      <c r="Q2" s="168"/>
      <c r="R2" s="168"/>
      <c r="S2" s="168"/>
      <c r="T2" s="168"/>
      <c r="U2" s="168"/>
      <c r="V2" s="168"/>
      <c r="W2" s="168"/>
      <c r="X2" s="168"/>
      <c r="Y2" s="168"/>
      <c r="Z2" s="168"/>
      <c r="AA2" s="168"/>
      <c r="AB2" s="168"/>
      <c r="AC2" s="168"/>
      <c r="AD2" s="168"/>
    </row>
    <row r="3" spans="2:31" ht="15" x14ac:dyDescent="0.25">
      <c r="B3" s="100" t="s">
        <v>0</v>
      </c>
      <c r="C3" s="101" t="str">
        <f>+'AER Summary'!C3</f>
        <v>Site Establishment Fee</v>
      </c>
      <c r="D3" s="101"/>
      <c r="E3" s="101"/>
      <c r="F3" s="101"/>
      <c r="G3" s="101"/>
      <c r="H3" s="101"/>
      <c r="I3" s="101"/>
      <c r="J3" s="101"/>
      <c r="K3" s="101"/>
      <c r="L3" s="101"/>
      <c r="M3" s="101"/>
      <c r="N3" s="101"/>
      <c r="O3" s="101"/>
      <c r="P3" s="101"/>
      <c r="Q3" s="101"/>
      <c r="R3" s="101"/>
      <c r="S3" s="101"/>
      <c r="T3" s="101"/>
      <c r="U3" s="101"/>
      <c r="V3" s="101"/>
      <c r="W3" s="101"/>
      <c r="X3" s="101"/>
      <c r="Y3" s="101"/>
      <c r="Z3" s="101"/>
      <c r="AA3" s="101"/>
      <c r="AB3" s="101"/>
      <c r="AC3" s="101"/>
      <c r="AD3" s="101"/>
    </row>
    <row r="4" spans="2:31" x14ac:dyDescent="0.25"/>
    <row r="5" spans="2:31" ht="15" x14ac:dyDescent="0.25">
      <c r="B5" s="143" t="str">
        <f>"Proposed "&amp;'AER Summary'!C3&amp;" Fees &amp; Revenue"</f>
        <v>Proposed Site Establishment Fee Fees &amp; Revenue</v>
      </c>
      <c r="C5" s="143"/>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c r="AD5" s="143"/>
    </row>
    <row r="6" spans="2:31" x14ac:dyDescent="0.25">
      <c r="M6" s="129"/>
      <c r="T6" s="91"/>
      <c r="U6" s="91"/>
      <c r="V6" s="91"/>
      <c r="W6" s="91"/>
      <c r="X6" s="91"/>
    </row>
    <row r="7" spans="2:31" x14ac:dyDescent="0.25">
      <c r="C7" s="324" t="s">
        <v>6</v>
      </c>
      <c r="D7" s="325"/>
      <c r="E7" s="325"/>
      <c r="F7" s="326"/>
      <c r="H7" s="327" t="s">
        <v>103</v>
      </c>
      <c r="I7" s="328"/>
      <c r="J7" s="328"/>
      <c r="K7" s="328"/>
      <c r="L7" s="329"/>
      <c r="M7" s="104"/>
      <c r="N7" s="327" t="s">
        <v>68</v>
      </c>
      <c r="O7" s="328"/>
      <c r="P7" s="328"/>
      <c r="Q7" s="328"/>
      <c r="R7" s="329"/>
      <c r="T7" s="330"/>
      <c r="U7" s="330"/>
      <c r="V7" s="330"/>
      <c r="W7" s="330"/>
      <c r="X7" s="330"/>
      <c r="Y7" s="158"/>
      <c r="Z7" s="327" t="s">
        <v>109</v>
      </c>
      <c r="AA7" s="328"/>
      <c r="AB7" s="328"/>
      <c r="AC7" s="328"/>
      <c r="AD7" s="329"/>
      <c r="AE7" s="158"/>
    </row>
    <row r="8" spans="2:31" ht="51" x14ac:dyDescent="0.25">
      <c r="B8" s="105" t="s">
        <v>9</v>
      </c>
      <c r="C8" s="130" t="s">
        <v>54</v>
      </c>
      <c r="D8" s="131" t="s">
        <v>8</v>
      </c>
      <c r="E8" s="131" t="s">
        <v>63</v>
      </c>
      <c r="F8" s="132" t="s">
        <v>53</v>
      </c>
      <c r="H8" s="154" t="s">
        <v>16</v>
      </c>
      <c r="I8" s="155" t="s">
        <v>17</v>
      </c>
      <c r="J8" s="155" t="s">
        <v>18</v>
      </c>
      <c r="K8" s="155" t="s">
        <v>19</v>
      </c>
      <c r="L8" s="156" t="s">
        <v>20</v>
      </c>
      <c r="M8" s="106"/>
      <c r="N8" s="107" t="s">
        <v>16</v>
      </c>
      <c r="O8" s="108" t="s">
        <v>17</v>
      </c>
      <c r="P8" s="108" t="s">
        <v>18</v>
      </c>
      <c r="Q8" s="108" t="s">
        <v>19</v>
      </c>
      <c r="R8" s="109" t="s">
        <v>20</v>
      </c>
      <c r="T8" s="159"/>
      <c r="U8" s="159"/>
      <c r="V8" s="159"/>
      <c r="W8" s="159"/>
      <c r="X8" s="159"/>
      <c r="Y8" s="158"/>
      <c r="Z8" s="107" t="s">
        <v>16</v>
      </c>
      <c r="AA8" s="108" t="s">
        <v>17</v>
      </c>
      <c r="AB8" s="108" t="s">
        <v>18</v>
      </c>
      <c r="AC8" s="108" t="s">
        <v>19</v>
      </c>
      <c r="AD8" s="109" t="s">
        <v>20</v>
      </c>
      <c r="AE8" s="158"/>
    </row>
    <row r="9" spans="2:31" x14ac:dyDescent="0.25">
      <c r="B9" s="112" t="s">
        <v>87</v>
      </c>
      <c r="C9" s="115"/>
      <c r="D9" s="116"/>
      <c r="E9" s="134">
        <f>'Input Sheet'!J9</f>
        <v>152.9</v>
      </c>
      <c r="F9" s="133">
        <f>'Input Sheet'!K9</f>
        <v>139</v>
      </c>
      <c r="G9" s="117"/>
      <c r="H9" s="152">
        <f>+'Input Sheet'!G$101</f>
        <v>49.248679935371577</v>
      </c>
      <c r="I9" s="147">
        <f>+'Input Sheet'!H$101</f>
        <v>51.39738604633645</v>
      </c>
      <c r="J9" s="147">
        <f>+'Input Sheet'!I$101</f>
        <v>53.137583290522741</v>
      </c>
      <c r="K9" s="147">
        <f>+'Input Sheet'!J$101</f>
        <v>55.009522468081556</v>
      </c>
      <c r="L9" s="148">
        <f>+'Input Sheet'!K$101</f>
        <v>56.903849566228793</v>
      </c>
      <c r="M9" s="113"/>
      <c r="N9" s="183">
        <f>+H9</f>
        <v>49.248679935371577</v>
      </c>
      <c r="O9" s="184">
        <f>+I9</f>
        <v>51.39738604633645</v>
      </c>
      <c r="P9" s="184">
        <f>+J9</f>
        <v>53.137583290522741</v>
      </c>
      <c r="Q9" s="184">
        <f>+K9</f>
        <v>55.009522468081556</v>
      </c>
      <c r="R9" s="185">
        <f>+L9</f>
        <v>56.903849566228793</v>
      </c>
      <c r="S9" s="114"/>
      <c r="T9" s="160"/>
      <c r="U9" s="160"/>
      <c r="V9" s="160"/>
      <c r="W9" s="160"/>
      <c r="X9" s="160"/>
      <c r="Y9" s="158"/>
      <c r="Z9" s="234">
        <f>+N9*H17</f>
        <v>536958.3573353563</v>
      </c>
      <c r="AA9" s="235">
        <f>+O9*I17</f>
        <v>560385.70006320637</v>
      </c>
      <c r="AB9" s="235">
        <f>+P9*J17</f>
        <v>579359.07061656949</v>
      </c>
      <c r="AC9" s="235">
        <f>+Q9*K17</f>
        <v>599768.82346949319</v>
      </c>
      <c r="AD9" s="236">
        <f>+R9*L17</f>
        <v>620422.67182059248</v>
      </c>
      <c r="AE9" s="158"/>
    </row>
    <row r="10" spans="2:31" x14ac:dyDescent="0.25">
      <c r="B10" s="135"/>
      <c r="C10" s="136"/>
      <c r="D10" s="86"/>
      <c r="E10" s="86"/>
      <c r="F10" s="121"/>
      <c r="G10" s="118"/>
      <c r="H10" s="153"/>
      <c r="I10" s="149"/>
      <c r="J10" s="149"/>
      <c r="K10" s="149"/>
      <c r="L10" s="150"/>
      <c r="M10" s="119"/>
      <c r="N10" s="186"/>
      <c r="O10" s="187"/>
      <c r="P10" s="187"/>
      <c r="Q10" s="187"/>
      <c r="R10" s="188"/>
      <c r="S10" s="114"/>
      <c r="T10" s="160"/>
      <c r="U10" s="160"/>
      <c r="V10" s="160"/>
      <c r="W10" s="160"/>
      <c r="X10" s="160"/>
      <c r="Y10" s="158"/>
      <c r="Z10" s="237"/>
      <c r="AA10" s="238"/>
      <c r="AB10" s="238"/>
      <c r="AC10" s="238"/>
      <c r="AD10" s="239"/>
      <c r="AE10" s="158"/>
    </row>
    <row r="11" spans="2:31" x14ac:dyDescent="0.25">
      <c r="B11" s="83"/>
      <c r="C11" s="134"/>
      <c r="D11" s="83"/>
      <c r="E11" s="83"/>
      <c r="F11" s="134"/>
      <c r="G11" s="118"/>
      <c r="H11" s="147"/>
      <c r="I11" s="147"/>
      <c r="J11" s="147"/>
      <c r="K11" s="147"/>
      <c r="L11" s="147"/>
      <c r="M11" s="119"/>
      <c r="N11" s="210"/>
      <c r="O11" s="210"/>
      <c r="P11" s="210"/>
      <c r="Q11" s="210"/>
      <c r="R11" s="210"/>
      <c r="S11" s="114"/>
      <c r="T11" s="160"/>
      <c r="U11" s="160"/>
      <c r="V11" s="160"/>
      <c r="W11" s="160"/>
      <c r="X11" s="160"/>
      <c r="Y11" s="158"/>
      <c r="Z11" s="240">
        <f>SUM(Z9:Z10)</f>
        <v>536958.3573353563</v>
      </c>
      <c r="AA11" s="241">
        <f>SUM(AA9:AA10)</f>
        <v>560385.70006320637</v>
      </c>
      <c r="AB11" s="241">
        <f>SUM(AB9:AB10)</f>
        <v>579359.07061656949</v>
      </c>
      <c r="AC11" s="241">
        <f>SUM(AC9:AC10)</f>
        <v>599768.82346949319</v>
      </c>
      <c r="AD11" s="242">
        <f>SUM(AD9:AD10)</f>
        <v>620422.67182059248</v>
      </c>
      <c r="AE11" s="158"/>
    </row>
    <row r="12" spans="2:31" x14ac:dyDescent="0.25">
      <c r="C12" s="119"/>
      <c r="D12" s="83"/>
      <c r="E12" s="83"/>
      <c r="F12" s="83"/>
      <c r="G12" s="118"/>
      <c r="H12" s="118"/>
      <c r="I12" s="118"/>
      <c r="J12" s="125"/>
      <c r="K12" s="125"/>
      <c r="L12" s="125"/>
      <c r="M12" s="125"/>
      <c r="N12" s="125"/>
      <c r="O12" s="125"/>
      <c r="P12" s="125"/>
      <c r="Q12" s="125"/>
      <c r="R12" s="125"/>
      <c r="T12" s="161"/>
      <c r="U12" s="161"/>
      <c r="V12" s="161"/>
      <c r="W12" s="161"/>
      <c r="X12" s="161"/>
      <c r="Y12" s="158"/>
      <c r="Z12" s="161"/>
      <c r="AA12" s="161"/>
      <c r="AB12" s="161"/>
      <c r="AC12" s="161"/>
      <c r="AD12" s="161"/>
      <c r="AE12" s="158"/>
    </row>
    <row r="13" spans="2:31" ht="15" x14ac:dyDescent="0.25">
      <c r="B13" s="143" t="s">
        <v>70</v>
      </c>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row>
    <row r="14" spans="2:31" x14ac:dyDescent="0.25">
      <c r="M14" s="129"/>
      <c r="T14" s="192"/>
      <c r="U14" s="192"/>
      <c r="V14" s="192"/>
      <c r="W14" s="192"/>
      <c r="X14" s="192"/>
    </row>
    <row r="15" spans="2:31" s="102" customFormat="1" x14ac:dyDescent="0.2">
      <c r="C15" s="318" t="s">
        <v>55</v>
      </c>
      <c r="D15" s="319"/>
      <c r="E15" s="319"/>
      <c r="F15" s="320"/>
      <c r="G15" s="27"/>
      <c r="H15" s="321" t="s">
        <v>69</v>
      </c>
      <c r="I15" s="322"/>
      <c r="J15" s="322"/>
      <c r="K15" s="322"/>
      <c r="L15" s="323"/>
      <c r="N15" s="331" t="s">
        <v>57</v>
      </c>
      <c r="O15" s="332"/>
      <c r="P15" s="332"/>
      <c r="Q15" s="332"/>
      <c r="R15" s="333"/>
      <c r="T15" s="318" t="s">
        <v>56</v>
      </c>
      <c r="U15" s="319"/>
      <c r="V15" s="319"/>
      <c r="W15" s="319"/>
      <c r="X15" s="320"/>
      <c r="Z15" s="318" t="s">
        <v>43</v>
      </c>
      <c r="AA15" s="319"/>
      <c r="AB15" s="319"/>
      <c r="AC15" s="319"/>
      <c r="AD15" s="320"/>
    </row>
    <row r="16" spans="2:31" s="102" customFormat="1" x14ac:dyDescent="0.25">
      <c r="B16" s="105" t="s">
        <v>9</v>
      </c>
      <c r="C16" s="107" t="s">
        <v>11</v>
      </c>
      <c r="D16" s="108" t="s">
        <v>12</v>
      </c>
      <c r="E16" s="108" t="s">
        <v>13</v>
      </c>
      <c r="F16" s="109" t="s">
        <v>14</v>
      </c>
      <c r="G16" s="27"/>
      <c r="H16" s="154" t="s">
        <v>16</v>
      </c>
      <c r="I16" s="155" t="s">
        <v>17</v>
      </c>
      <c r="J16" s="155" t="s">
        <v>18</v>
      </c>
      <c r="K16" s="155" t="s">
        <v>19</v>
      </c>
      <c r="L16" s="156" t="s">
        <v>20</v>
      </c>
      <c r="N16" s="162" t="s">
        <v>16</v>
      </c>
      <c r="O16" s="110" t="s">
        <v>17</v>
      </c>
      <c r="P16" s="110" t="s">
        <v>18</v>
      </c>
      <c r="Q16" s="110" t="s">
        <v>19</v>
      </c>
      <c r="R16" s="111" t="s">
        <v>20</v>
      </c>
      <c r="T16" s="162" t="s">
        <v>16</v>
      </c>
      <c r="U16" s="110" t="s">
        <v>17</v>
      </c>
      <c r="V16" s="110" t="s">
        <v>18</v>
      </c>
      <c r="W16" s="110" t="s">
        <v>19</v>
      </c>
      <c r="X16" s="111" t="s">
        <v>20</v>
      </c>
      <c r="Z16" s="163" t="s">
        <v>16</v>
      </c>
      <c r="AA16" s="164" t="s">
        <v>17</v>
      </c>
      <c r="AB16" s="164" t="s">
        <v>18</v>
      </c>
      <c r="AC16" s="164" t="s">
        <v>19</v>
      </c>
      <c r="AD16" s="165" t="s">
        <v>20</v>
      </c>
    </row>
    <row r="17" spans="2:30" s="102" customFormat="1" x14ac:dyDescent="0.25">
      <c r="B17" s="112" t="s">
        <v>87</v>
      </c>
      <c r="C17" s="228">
        <f>+'Input Sheet'!G25</f>
        <v>8116</v>
      </c>
      <c r="D17" s="229">
        <f>+'Input Sheet'!H25</f>
        <v>11446</v>
      </c>
      <c r="E17" s="229">
        <f>+'Input Sheet'!I25</f>
        <v>11851</v>
      </c>
      <c r="F17" s="230">
        <f>+'Input Sheet'!K25</f>
        <v>12197</v>
      </c>
      <c r="G17" s="217"/>
      <c r="H17" s="231">
        <f>ROUND(AVERAGE($C17:$F17),0)</f>
        <v>10903</v>
      </c>
      <c r="I17" s="232">
        <f t="shared" ref="I17:L17" si="0">ROUND(AVERAGE($C17:$F17),0)</f>
        <v>10903</v>
      </c>
      <c r="J17" s="232">
        <f t="shared" si="0"/>
        <v>10903</v>
      </c>
      <c r="K17" s="232">
        <f t="shared" si="0"/>
        <v>10903</v>
      </c>
      <c r="L17" s="233">
        <f t="shared" si="0"/>
        <v>10903</v>
      </c>
      <c r="M17" s="180"/>
      <c r="N17" s="234">
        <f>+H17*'Input Sheet'!G$100</f>
        <v>237078.74549593855</v>
      </c>
      <c r="O17" s="235">
        <f>+I17*'Input Sheet'!H$100</f>
        <v>247422.42475588023</v>
      </c>
      <c r="P17" s="235">
        <f>+J17*'Input Sheet'!I$100</f>
        <v>255799.57882597059</v>
      </c>
      <c r="Q17" s="235">
        <f>+K17*'Input Sheet'!J$100</f>
        <v>264810.92679393099</v>
      </c>
      <c r="R17" s="236">
        <f>+L17*'Input Sheet'!K$100</f>
        <v>273930.04821154178</v>
      </c>
      <c r="S17" s="243"/>
      <c r="T17" s="234">
        <f>+N17*('Input Sheet'!G$110-1)</f>
        <v>278200.61185310554</v>
      </c>
      <c r="U17" s="235">
        <f>+O17*('Input Sheet'!H$110-1)</f>
        <v>311753.11626896943</v>
      </c>
      <c r="V17" s="235">
        <f>+P17*('Input Sheet'!I$110-1)</f>
        <v>325132.04985564656</v>
      </c>
      <c r="W17" s="235">
        <f>+Q17*('Input Sheet'!J$110-1)</f>
        <v>343559.37248106662</v>
      </c>
      <c r="X17" s="236">
        <f>+R17*('Input Sheet'!K$110-1)</f>
        <v>362299.50051180093</v>
      </c>
      <c r="Y17" s="243"/>
      <c r="Z17" s="234">
        <f>+N17+T17</f>
        <v>515279.35734904406</v>
      </c>
      <c r="AA17" s="235">
        <f t="shared" ref="AA17" si="1">+O17+U17</f>
        <v>559175.54102484963</v>
      </c>
      <c r="AB17" s="235">
        <f t="shared" ref="AB17" si="2">+P17+V17</f>
        <v>580931.62868161709</v>
      </c>
      <c r="AC17" s="235">
        <f t="shared" ref="AC17" si="3">+Q17+W17</f>
        <v>608370.29927499755</v>
      </c>
      <c r="AD17" s="236">
        <f t="shared" ref="AD17" si="4">+R17+X17</f>
        <v>636229.54872334271</v>
      </c>
    </row>
    <row r="18" spans="2:30" s="102" customFormat="1" x14ac:dyDescent="0.25">
      <c r="B18" s="120"/>
      <c r="C18" s="122"/>
      <c r="D18" s="123"/>
      <c r="E18" s="123"/>
      <c r="F18" s="124"/>
      <c r="G18" s="83"/>
      <c r="H18" s="122"/>
      <c r="I18" s="123"/>
      <c r="J18" s="123"/>
      <c r="K18" s="123"/>
      <c r="L18" s="124"/>
      <c r="N18" s="237"/>
      <c r="O18" s="238"/>
      <c r="P18" s="238"/>
      <c r="Q18" s="238"/>
      <c r="R18" s="239"/>
      <c r="S18" s="244"/>
      <c r="T18" s="237"/>
      <c r="U18" s="238"/>
      <c r="V18" s="238"/>
      <c r="W18" s="238"/>
      <c r="X18" s="239"/>
      <c r="Y18" s="244"/>
      <c r="Z18" s="237"/>
      <c r="AA18" s="238"/>
      <c r="AB18" s="238"/>
      <c r="AC18" s="238"/>
      <c r="AD18" s="239"/>
    </row>
    <row r="19" spans="2:30" s="102" customFormat="1" x14ac:dyDescent="0.25">
      <c r="C19" s="126">
        <f>SUM(C17:C18)</f>
        <v>8116</v>
      </c>
      <c r="D19" s="127">
        <f>SUM(D17:D18)</f>
        <v>11446</v>
      </c>
      <c r="E19" s="127">
        <f>SUM(E17:E18)</f>
        <v>11851</v>
      </c>
      <c r="F19" s="128">
        <f>SUM(F17:F18)</f>
        <v>12197</v>
      </c>
      <c r="G19" s="27"/>
      <c r="H19" s="169">
        <f>SUM(H17:H18)</f>
        <v>10903</v>
      </c>
      <c r="I19" s="170">
        <f>SUM(I17:I18)</f>
        <v>10903</v>
      </c>
      <c r="J19" s="170">
        <f>SUM(J17:J18)</f>
        <v>10903</v>
      </c>
      <c r="K19" s="170">
        <f>SUM(K17:K18)</f>
        <v>10903</v>
      </c>
      <c r="L19" s="171">
        <f>SUM(L17:L18)</f>
        <v>10903</v>
      </c>
      <c r="N19" s="240">
        <f>SUM(N17:N18)</f>
        <v>237078.74549593855</v>
      </c>
      <c r="O19" s="241">
        <f>SUM(O17:O18)</f>
        <v>247422.42475588023</v>
      </c>
      <c r="P19" s="241">
        <f>SUM(P17:P18)</f>
        <v>255799.57882597059</v>
      </c>
      <c r="Q19" s="241">
        <f>SUM(Q17:Q18)</f>
        <v>264810.92679393099</v>
      </c>
      <c r="R19" s="242">
        <f>SUM(R17:R18)</f>
        <v>273930.04821154178</v>
      </c>
      <c r="S19" s="244"/>
      <c r="T19" s="245">
        <f>SUM(T17:T18)</f>
        <v>278200.61185310554</v>
      </c>
      <c r="U19" s="246">
        <f>SUM(U17:U18)</f>
        <v>311753.11626896943</v>
      </c>
      <c r="V19" s="246">
        <f>SUM(V17:V18)</f>
        <v>325132.04985564656</v>
      </c>
      <c r="W19" s="246">
        <f>SUM(W17:W18)</f>
        <v>343559.37248106662</v>
      </c>
      <c r="X19" s="247">
        <f>SUM(X17:X18)</f>
        <v>362299.50051180093</v>
      </c>
      <c r="Y19" s="244"/>
      <c r="Z19" s="245">
        <f>SUM(Z17:Z18)</f>
        <v>515279.35734904406</v>
      </c>
      <c r="AA19" s="246">
        <f>SUM(AA17:AA18)</f>
        <v>559175.54102484963</v>
      </c>
      <c r="AB19" s="246">
        <f>SUM(AB17:AB18)</f>
        <v>580931.62868161709</v>
      </c>
      <c r="AC19" s="246">
        <f>SUM(AC17:AC18)</f>
        <v>608370.29927499755</v>
      </c>
      <c r="AD19" s="247">
        <f>SUM(AD17:AD18)</f>
        <v>636229.54872334271</v>
      </c>
    </row>
    <row r="20" spans="2:30" s="102" customFormat="1" x14ac:dyDescent="0.25">
      <c r="Y20" s="29"/>
    </row>
    <row r="21" spans="2:30" s="102" customFormat="1" hidden="1" x14ac:dyDescent="0.25">
      <c r="T21" s="91"/>
      <c r="U21" s="91"/>
      <c r="V21" s="91"/>
      <c r="W21" s="91"/>
      <c r="X21" s="91"/>
    </row>
    <row r="22" spans="2:30" x14ac:dyDescent="0.25"/>
    <row r="23" spans="2:30" x14ac:dyDescent="0.25"/>
    <row r="24" spans="2:30" x14ac:dyDescent="0.25"/>
    <row r="25" spans="2:30" x14ac:dyDescent="0.25"/>
    <row r="26" spans="2:30" x14ac:dyDescent="0.25"/>
    <row r="27" spans="2:30" x14ac:dyDescent="0.25"/>
    <row r="28" spans="2:30" x14ac:dyDescent="0.25"/>
    <row r="29" spans="2:30" x14ac:dyDescent="0.25"/>
    <row r="30" spans="2:30" x14ac:dyDescent="0.25"/>
    <row r="31" spans="2:30" x14ac:dyDescent="0.25"/>
    <row r="32" spans="2:30"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sheetData>
  <mergeCells count="10">
    <mergeCell ref="Z15:AD15"/>
    <mergeCell ref="C15:F15"/>
    <mergeCell ref="H15:L15"/>
    <mergeCell ref="C7:F7"/>
    <mergeCell ref="N7:R7"/>
    <mergeCell ref="H7:L7"/>
    <mergeCell ref="T7:X7"/>
    <mergeCell ref="N15:R15"/>
    <mergeCell ref="T15:X15"/>
    <mergeCell ref="Z7:AD7"/>
  </mergeCells>
  <pageMargins left="0.39370078740157483" right="0.39370078740157483" top="0.39370078740157483" bottom="0.39370078740157483" header="0.19685039370078741" footer="0.19685039370078741"/>
  <pageSetup paperSize="8" scale="60" orientation="landscape" r:id="rId1"/>
  <headerFooter>
    <oddFooter>&amp;C&amp;F&amp;R&amp;A</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Input Documents --&gt;</vt:lpstr>
      <vt:lpstr>Input Sheet</vt:lpstr>
      <vt:lpstr>Methodology Statements --&gt;</vt:lpstr>
      <vt:lpstr>AER Summary</vt:lpstr>
      <vt:lpstr>Service Description</vt:lpstr>
      <vt:lpstr>Fee Breakdown</vt:lpstr>
      <vt:lpstr>'AER Summary'!Print_Area</vt:lpstr>
      <vt:lpstr>'Fee Breakdown'!Print_Area</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Jacob Muscat</cp:lastModifiedBy>
  <cp:lastPrinted>2014-03-31T23:31:00Z</cp:lastPrinted>
  <dcterms:created xsi:type="dcterms:W3CDTF">2013-06-17T01:25:32Z</dcterms:created>
  <dcterms:modified xsi:type="dcterms:W3CDTF">2015-01-05T00:58:06Z</dcterms:modified>
</cp:coreProperties>
</file>