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 windowWidth="21720" windowHeight="13290" activeTab="3"/>
  </bookViews>
  <sheets>
    <sheet name="Input Documents --&gt;" sheetId="16" r:id="rId1"/>
    <sheet name="Input Sheet" sheetId="13" r:id="rId2"/>
    <sheet name="Methodology Statements --&gt;" sheetId="15" r:id="rId3"/>
    <sheet name="AER Summary" sheetId="8" r:id="rId4"/>
    <sheet name="Service Description" sheetId="9" r:id="rId5"/>
    <sheet name="Fee Breakdown" sheetId="11" r:id="rId6"/>
  </sheets>
  <definedNames>
    <definedName name="_xlnm.Print_Area" localSheetId="3">'AER Summary'!$A:$I</definedName>
    <definedName name="_xlnm.Print_Area" localSheetId="5">'Fee Breakdown'!$A$1:$AA$24</definedName>
    <definedName name="TM1REBUILDOPTION">1</definedName>
  </definedNames>
  <calcPr calcId="145621" calcMode="manual" concurrentCalc="0"/>
</workbook>
</file>

<file path=xl/calcChain.xml><?xml version="1.0" encoding="utf-8"?>
<calcChain xmlns="http://schemas.openxmlformats.org/spreadsheetml/2006/main">
  <c r="K117" i="13" l="1"/>
  <c r="K95" i="13"/>
  <c r="N18" i="11"/>
  <c r="K108" i="13"/>
  <c r="T18" i="11"/>
  <c r="Z18" i="11"/>
  <c r="K96" i="13"/>
  <c r="N19" i="11"/>
  <c r="T19" i="11"/>
  <c r="Z19" i="11"/>
  <c r="Z21" i="11"/>
  <c r="J117" i="13"/>
  <c r="J95" i="13"/>
  <c r="M18" i="11"/>
  <c r="J108" i="13"/>
  <c r="S18" i="11"/>
  <c r="Y18" i="11"/>
  <c r="J96" i="13"/>
  <c r="M19" i="11"/>
  <c r="S19" i="11"/>
  <c r="Y19" i="11"/>
  <c r="Y21" i="11"/>
  <c r="I117" i="13"/>
  <c r="I95" i="13"/>
  <c r="L18" i="11"/>
  <c r="I108" i="13"/>
  <c r="R18" i="11"/>
  <c r="X18" i="11"/>
  <c r="I96" i="13"/>
  <c r="L19" i="11"/>
  <c r="R19" i="11"/>
  <c r="X19" i="11"/>
  <c r="X21" i="11"/>
  <c r="H117" i="13"/>
  <c r="H95" i="13"/>
  <c r="K18" i="11"/>
  <c r="H108" i="13"/>
  <c r="Q18" i="11"/>
  <c r="W18" i="11"/>
  <c r="H96" i="13"/>
  <c r="K19" i="11"/>
  <c r="Q19" i="11"/>
  <c r="W19" i="11"/>
  <c r="W21" i="11"/>
  <c r="G117" i="13"/>
  <c r="G95" i="13"/>
  <c r="J18" i="11"/>
  <c r="G108" i="13"/>
  <c r="P18" i="11"/>
  <c r="V18" i="11"/>
  <c r="G96" i="13"/>
  <c r="J19" i="11"/>
  <c r="P19" i="11"/>
  <c r="V19" i="11"/>
  <c r="V21" i="11"/>
  <c r="T21" i="11"/>
  <c r="S21" i="11"/>
  <c r="R21" i="11"/>
  <c r="Q21" i="11"/>
  <c r="P21" i="11"/>
  <c r="N21" i="11"/>
  <c r="M21" i="11"/>
  <c r="L21" i="11"/>
  <c r="K21" i="11"/>
  <c r="J21" i="11"/>
  <c r="D19" i="11"/>
  <c r="C34" i="8"/>
  <c r="E19" i="11"/>
  <c r="D34" i="8"/>
  <c r="F19" i="11"/>
  <c r="E34" i="8"/>
  <c r="G19" i="11"/>
  <c r="F34" i="8"/>
  <c r="H19" i="11"/>
  <c r="G34" i="8"/>
  <c r="H34" i="8"/>
  <c r="E18" i="11"/>
  <c r="D33" i="8"/>
  <c r="F18" i="11"/>
  <c r="E33" i="8"/>
  <c r="G18" i="11"/>
  <c r="F33" i="8"/>
  <c r="H18" i="11"/>
  <c r="G33" i="8"/>
  <c r="D18" i="11"/>
  <c r="C33" i="8"/>
  <c r="C3" i="11"/>
  <c r="H60" i="13"/>
  <c r="H61" i="13"/>
  <c r="H63" i="13"/>
  <c r="H71" i="13"/>
  <c r="H72" i="13"/>
  <c r="H74" i="13"/>
  <c r="F96" i="13"/>
  <c r="K110" i="13"/>
  <c r="F95" i="13"/>
  <c r="H21" i="11"/>
  <c r="G21" i="11"/>
  <c r="F21" i="11"/>
  <c r="E21" i="11"/>
  <c r="D21" i="11"/>
  <c r="H76" i="13"/>
  <c r="H78" i="13"/>
  <c r="G99" i="13"/>
  <c r="F99" i="13"/>
  <c r="H65" i="13"/>
  <c r="H67" i="13"/>
  <c r="G98" i="13"/>
  <c r="F98" i="13"/>
  <c r="K119" i="13"/>
  <c r="K99" i="13"/>
  <c r="H10" i="11"/>
  <c r="Z10" i="11"/>
  <c r="J99" i="13"/>
  <c r="G10" i="11"/>
  <c r="Y10" i="11"/>
  <c r="I99" i="13"/>
  <c r="F10" i="11"/>
  <c r="X10" i="11"/>
  <c r="H99" i="13"/>
  <c r="E10" i="11"/>
  <c r="W10" i="11"/>
  <c r="D10" i="11"/>
  <c r="V10" i="11"/>
  <c r="K98" i="13"/>
  <c r="H9" i="11"/>
  <c r="Z9" i="11"/>
  <c r="J98" i="13"/>
  <c r="G9" i="11"/>
  <c r="Y9" i="11"/>
  <c r="I98" i="13"/>
  <c r="F9" i="11"/>
  <c r="X9" i="11"/>
  <c r="H98" i="13"/>
  <c r="E9" i="11"/>
  <c r="W9" i="11"/>
  <c r="D9" i="11"/>
  <c r="V9" i="11"/>
  <c r="H9" i="8"/>
  <c r="G9" i="8"/>
  <c r="F9" i="8"/>
  <c r="E9" i="8"/>
  <c r="D9" i="8"/>
  <c r="H8" i="8"/>
  <c r="G8" i="8"/>
  <c r="F8" i="8"/>
  <c r="E8" i="8"/>
  <c r="D8" i="8"/>
  <c r="K101" i="13"/>
  <c r="J101" i="13"/>
  <c r="I101" i="13"/>
  <c r="H101" i="13"/>
  <c r="B5" i="11"/>
  <c r="V12" i="11"/>
  <c r="C27" i="8"/>
  <c r="W12" i="11"/>
  <c r="D27" i="8"/>
  <c r="X12" i="11"/>
  <c r="E27" i="8"/>
  <c r="Y12" i="11"/>
  <c r="F27" i="8"/>
  <c r="Z12" i="11"/>
  <c r="G27" i="8"/>
  <c r="H27" i="8"/>
  <c r="B3" i="13"/>
  <c r="D30" i="8"/>
  <c r="E30" i="8"/>
  <c r="F30" i="8"/>
  <c r="G30" i="8"/>
  <c r="C30" i="8"/>
  <c r="D29" i="8"/>
  <c r="E29" i="8"/>
  <c r="F29" i="8"/>
  <c r="G29" i="8"/>
  <c r="C29" i="8"/>
  <c r="I85" i="13"/>
  <c r="J85" i="13"/>
  <c r="H85" i="13"/>
  <c r="K85" i="13"/>
  <c r="H29" i="8"/>
  <c r="H30" i="8"/>
  <c r="H31" i="8"/>
  <c r="G31" i="8"/>
  <c r="F31" i="8"/>
  <c r="E31" i="8"/>
  <c r="D31" i="8"/>
  <c r="C31" i="8"/>
  <c r="C40" i="8"/>
  <c r="D40" i="8"/>
  <c r="E40" i="8"/>
  <c r="F40" i="8"/>
  <c r="G40" i="8"/>
  <c r="H40" i="8"/>
  <c r="G85" i="13"/>
  <c r="H33" i="8"/>
  <c r="D3" i="9"/>
</calcChain>
</file>

<file path=xl/sharedStrings.xml><?xml version="1.0" encoding="utf-8"?>
<sst xmlns="http://schemas.openxmlformats.org/spreadsheetml/2006/main" count="263" uniqueCount="119">
  <si>
    <t>Service:</t>
  </si>
  <si>
    <t>Total</t>
  </si>
  <si>
    <t>Historical Revenue</t>
  </si>
  <si>
    <t>Volumes</t>
  </si>
  <si>
    <t>Source</t>
  </si>
  <si>
    <t>AER Framework and Approach paper March 2013</t>
  </si>
  <si>
    <t>Fee Type</t>
  </si>
  <si>
    <t>Not available</t>
  </si>
  <si>
    <t>2009/10</t>
  </si>
  <si>
    <t>2010/11</t>
  </si>
  <si>
    <t>2011/12</t>
  </si>
  <si>
    <t>2012/13</t>
  </si>
  <si>
    <t>2013/14</t>
  </si>
  <si>
    <t>2014/15</t>
  </si>
  <si>
    <t>2015/16</t>
  </si>
  <si>
    <t>2016/17</t>
  </si>
  <si>
    <t>2017/18</t>
  </si>
  <si>
    <t>2018/19</t>
  </si>
  <si>
    <t>Overhead Factor (Nominal)</t>
  </si>
  <si>
    <t>Average NOMINAL Overhead Factor for Regulatory Period</t>
  </si>
  <si>
    <t>Average Conversion Factor From Real to Nominal</t>
  </si>
  <si>
    <t>Direct Costs (Nominal)</t>
  </si>
  <si>
    <t>Work Order</t>
  </si>
  <si>
    <t>Indirect Costs (Nominal)</t>
  </si>
  <si>
    <t>Type</t>
  </si>
  <si>
    <t>Work Order Description</t>
  </si>
  <si>
    <t>Historical Work Order Costs</t>
  </si>
  <si>
    <t>EMPLOYEE_ID</t>
  </si>
  <si>
    <t>Name</t>
  </si>
  <si>
    <t>POS_TITLE</t>
  </si>
  <si>
    <t>Hourly Rate (Inc On-cost)</t>
  </si>
  <si>
    <t>Assumed annual labour growth</t>
  </si>
  <si>
    <t>Labour Growth</t>
  </si>
  <si>
    <t>Total Operating Expenditure</t>
  </si>
  <si>
    <t>Ancillary Network Services</t>
  </si>
  <si>
    <t>Data Input Work Sheet</t>
  </si>
  <si>
    <t>This worksheet left blank intentionally</t>
  </si>
  <si>
    <t>Calculation of Overhead Factor</t>
  </si>
  <si>
    <t>Overhead Factor</t>
  </si>
  <si>
    <t>Ancillary Network Services - Service Description</t>
  </si>
  <si>
    <t>Ancillary Network Services - Summary</t>
  </si>
  <si>
    <t>Ancillary Network Services - Fee Breakdown</t>
  </si>
  <si>
    <t>Overheads</t>
  </si>
  <si>
    <t>Direct Operating Expenditure</t>
  </si>
  <si>
    <t>Framework &amp; Approach Service Description</t>
  </si>
  <si>
    <t>Network &amp; Corporate Overhead Factor</t>
  </si>
  <si>
    <t>Overhead Conversion Factor</t>
  </si>
  <si>
    <t>Average</t>
  </si>
  <si>
    <t>Total Costs</t>
  </si>
  <si>
    <t>Average Hourly Rates - Forecast Nominal</t>
  </si>
  <si>
    <t>Growth</t>
  </si>
  <si>
    <t>Proposed Fees (Nominal)</t>
  </si>
  <si>
    <t>Forecast Volumes</t>
  </si>
  <si>
    <t>In order to derive unit rates for this Ancillary Network Service, the following methodology was used:</t>
  </si>
  <si>
    <t>1) The AER's Framework and Approach Paper (March 2013) was provided to Managers throughout Endeavour Energy in order to confirm what types of Ancillary Network Services were performed by the Company. Based on the responses received, the primary contributors to each service were identified.</t>
  </si>
  <si>
    <t>Historic Revenue, Costs &amp; Volumes</t>
  </si>
  <si>
    <t>Revenue</t>
  </si>
  <si>
    <t>Forecast Revenue, Costs &amp; Volumes</t>
  </si>
  <si>
    <t>Item</t>
  </si>
  <si>
    <t xml:space="preserve">Existing Service Description (2009-14) </t>
  </si>
  <si>
    <t>Updated Service Description (2015-19)</t>
  </si>
  <si>
    <t>Current Fee (Excl GST):</t>
  </si>
  <si>
    <t>Proposed Fee (Excl GST):</t>
  </si>
  <si>
    <t>Forecast Operating Expenditure</t>
  </si>
  <si>
    <t>Proposed Revenue (Nominal)</t>
  </si>
  <si>
    <t>Hours as per Work Order</t>
  </si>
  <si>
    <t>2012/13 Costs</t>
  </si>
  <si>
    <t>Forecast Volumes &amp; Hours</t>
  </si>
  <si>
    <t>Estimated Hours Per Job</t>
  </si>
  <si>
    <t>2015-2019 Pricing Methodology for Service (Summary)</t>
  </si>
  <si>
    <t>Connection Offer Service (basic or standard)</t>
  </si>
  <si>
    <t>Basic</t>
  </si>
  <si>
    <t>Standard</t>
  </si>
  <si>
    <t>Connection Offer Service (Basic)</t>
  </si>
  <si>
    <t>Connection Offer Service (Standard)</t>
  </si>
  <si>
    <t>Average Unit Rates - 2012/13 Dollars</t>
  </si>
  <si>
    <t xml:space="preserve">CUSTOMER SERVICE REP - CIC NORTH        </t>
  </si>
  <si>
    <t xml:space="preserve">CUSTOMER SERVICE REP - CIC SOUTH        </t>
  </si>
  <si>
    <t>Average Hourly Rate</t>
  </si>
  <si>
    <t>BASIC OFFER</t>
  </si>
  <si>
    <t>STANDARD OFFER</t>
  </si>
  <si>
    <t>NCN10001</t>
  </si>
  <si>
    <t>CONNECTION APPLICATION/ENQUIRIES (50% only)</t>
  </si>
  <si>
    <t>For services provided by distributors in assessing the applicant’s application and making a basic or standard connection offer.</t>
  </si>
  <si>
    <t>2008/09</t>
  </si>
  <si>
    <t xml:space="preserve">This represents a new fee for Endeavour Energy. As a result, there are no historic revenues associated with the provision of this service. </t>
  </si>
  <si>
    <t>Specific work orders do not exist which capture the costs associated with the provision of this service. Current costs are estimated based on information provided by relevant stakeholders.</t>
  </si>
  <si>
    <t>All unit rates have been calculated in real 2012/13 dollars for comparison purposes. To estimate labour rates in real 2012/13 dollars for prior years, the actual salary increases for award staff in those years has been used.</t>
  </si>
  <si>
    <t>The Manager CIC identified those employees that were involved in providing this service.
Payroll data was extracted as at 14/06/13 and provided by the Budgeting &amp; Forecasting Manager. These hourly labour rates represent 2012/13 labour costs and are multiplied by estimated hours per job to derive a 2012/13 unit rate.
The unit rate is inflated by the overhead factor derived from the CAM to calculate an hourly labour rate inclusive of network and corporate overheads.</t>
  </si>
  <si>
    <t>Historic data in relation to volumes and/or hours required per job is not available for the provision of this service. 
Forecasts were provided by Manager Network Connections and Manager CIC.</t>
  </si>
  <si>
    <t>Estimated Hours per Job</t>
  </si>
  <si>
    <t>Manager Network Connections advised that the mix of employees that cost time to these work orders are the same employees that would be involved in carrying out this ancillary network service. As a result, the average hourly rate was calculated by dividing the 2012/13 costs by total hours for this work order which was used as a proxy. 
The hourly rate was multiplied by the estimated hours per job to derive a 2012/13 unit rate. The unit rate is inflated by the overhead factor derived from the CAM to calculate an hourly labour rate inclusive of network and corporate overheads.</t>
  </si>
  <si>
    <t>The average hourly labour rate in 2012/13 real dollars is converted to nominal dollars for each year in the next regulatory period using the nominal conversion factor derived from the CAM.</t>
  </si>
  <si>
    <t>Direct Opex ANS (Nominal)</t>
  </si>
  <si>
    <t>Total Opex ANS (Nominal)</t>
  </si>
  <si>
    <t>Direct ANS (Real 2012/13$)</t>
  </si>
  <si>
    <t>Endeavour Energy's overhead factor is derived from the Cost Allocation Methodology ('CAM') approved by the AER and the final opex budget for the regulatory period. Refer to the CAM model output for the forecast period.</t>
  </si>
  <si>
    <t>This represents a new fee for Endeavour Energy. As a result, there is no existing service description for the 2009-14 regulatory period.</t>
  </si>
  <si>
    <t>Services provided by DNSP in assessing connection applications and making basic or standard connection offers.  This may include without limitation:
• Assessment of application by relevant staff.
- If the application is deemed to require a basic connection offer service the application is forwarded for processing.
- If the application is deemed to require a standard connection offer service the application is allocated to Network Connections. 
Network Connections is responsible for deriving the estimated loading on the electrical distribution network, technically known as the ADMD (After Diversity Maximum Demand). This estimate depends on such factors as the number of customers served and specific features of the customer’s demand.
• Once the ADMD is derived the customer is advised what is required to connect to the electrical distribution network. This could be one of the following methods of supply:
- A direct distributor from an existing substation;
- A direct distributor from a new kiosk substation;
- A direct distributor from a new pole mounted transformer substation; or
- A direct distributor from a new chamber substation.
• Once the assessment has been completed by Network Connections, relevant staff forward the assessment of the standard connection offer to the customer.</t>
  </si>
  <si>
    <t>Average Unit Rate (2012/13$) - Excl OH</t>
  </si>
  <si>
    <t>Average Unit Rate (2012/13$) - Incl OH</t>
  </si>
  <si>
    <t>Unit rate (excl overheads)</t>
  </si>
  <si>
    <t>Unit rate (incl overheads)</t>
  </si>
  <si>
    <t>Per service offer</t>
  </si>
  <si>
    <t>Pricing Mechanism:</t>
  </si>
  <si>
    <t>N/A - represents a new fee for the 2015-19 regulatory period</t>
  </si>
  <si>
    <t>Based on the following unit rates for the 2015-19 regulatory period</t>
  </si>
  <si>
    <t>2) As historic work order data was not available for the provision of this service, a 2012/13 direct cost unit rate was developed based on information provided by relevant internal stakeholders. This included identifying the individuals involved in the provision of this service, quantifying the amount of time required to perform each task and calculating a unit rate by utilising actual 2012/13 labour rates inclusive of labour on-costs.</t>
  </si>
  <si>
    <t>3) An overhead factor derived from Endeavour Energy's Cost Allocation Model ('CAM') was applied to the direct cost unit rates to calculate unit rates inclusive of network and corporate overheads. In addition, a 2012/13 real to nominal conversion factor derived from the CAM was applied to the unit rates to calculate forecast rates in nominal dollars over the 2015-19 regulatory period.</t>
  </si>
  <si>
    <t>This represents a new fee for Endeavour Energy, and as a result there are no historic revenues associated with the provision of this service. In addition, specific work orders do not exist which capture the costs / volumes associated with the provision of this service. Therefore, actual historic costs and volumes cannot be provided.</t>
  </si>
  <si>
    <t>Proposed fees (including network and corporate overheads) were multiplied by forecast volumes to calculate forecast revenue. Forecast costs associated with the provision of this service were calculated by multiplying direct cost unit rates (per year) by the annual overhead factor and forecast volumes. Forecast revenue differs slightly to forecast costs, as the calculation of proposed fees uses an average overhead factor for the regulatory period, whereas costs are forecast based on the actual overhead factor for the year in order to balance to CAM outcomes. Forecast volumes were provided by the Manager Network Connections and Manager CIC.</t>
  </si>
  <si>
    <t>Volumes - Basic</t>
  </si>
  <si>
    <t>Volumes - Standard</t>
  </si>
  <si>
    <t>Endeavour Energy's overhead factor is derived from the Cost Allocation Methodology ('CAM') approved by the AER and the operating expenditure forecast for the 2015-19 regulatory period.  Specifically, the overhead factor represents the difference between Ancillary Network Services direct costs in the operating expenditure forecast and total Ancillary Network Services costs following the allocation of network and corporate overheads through the CAM.</t>
  </si>
  <si>
    <t>Endeavour initially derived forecast ANS opex in real 2012/13 dollars. In order to convert from real to nominal the CAM provides a nominal conversion factor. Refer to the CAM model output for the forecast period.</t>
  </si>
  <si>
    <t>Calculation of Real to Nominal Conversion Factor</t>
  </si>
  <si>
    <t>Conversion Real to Nominal</t>
  </si>
  <si>
    <t>Direct ANS (Nominal)</t>
  </si>
  <si>
    <t>Conversion Factor (Real 2012/13$ to Nominal)</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</si>
</sst>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quot;$&quot;* #,##0.00_);_(&quot;$&quot;* \(#,##0.00\);_(&quot;$&quot;* &quot;-&quot;??_);_(@_)"/>
    <numFmt numFmtId="165" formatCode="_(* #,##0.00_);_(* \(#,##0.00\);_(* &quot;-&quot;??_);_(@_)"/>
    <numFmt numFmtId="166" formatCode="_-&quot;$&quot;* #,##0_-;\-&quot;$&quot;* #,##0_-;_-&quot;$&quot;* &quot;-&quot;??_-;_-@_-"/>
    <numFmt numFmtId="167" formatCode="&quot;$&quot;#,##0.00"/>
    <numFmt numFmtId="168" formatCode="&quot;$&quot;#,##0"/>
    <numFmt numFmtId="169" formatCode="#,##0.00\ ;\(#,##0.00\);\-\ "/>
    <numFmt numFmtId="170" formatCode="#,##0\ ;\(#,##0\);\-\ "/>
    <numFmt numFmtId="171" formatCode="_(* #,##0_);_(* \(#,##0\);_(* &quot;-&quot;??_);_(@_)"/>
  </numFmts>
  <fonts count="27"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name val="Calibri"/>
      <family val="2"/>
      <scheme val="minor"/>
    </font>
    <font>
      <sz val="10"/>
      <name val="Arial"/>
      <family val="2"/>
    </font>
    <font>
      <sz val="10"/>
      <color theme="1"/>
      <name val="Arial"/>
      <family val="2"/>
    </font>
    <font>
      <sz val="10"/>
      <color theme="1"/>
      <name val="Symbol"/>
      <family val="1"/>
      <charset val="2"/>
    </font>
    <font>
      <sz val="10"/>
      <color theme="1"/>
      <name val="Calibri"/>
      <family val="2"/>
      <scheme val="minor"/>
    </font>
    <font>
      <b/>
      <sz val="16"/>
      <color theme="0"/>
      <name val="Calibri"/>
      <family val="2"/>
      <scheme val="minor"/>
    </font>
    <font>
      <b/>
      <sz val="11"/>
      <color rgb="FFFF0000"/>
      <name val="Calibri"/>
      <family val="2"/>
      <scheme val="minor"/>
    </font>
    <font>
      <b/>
      <sz val="11"/>
      <name val="Calibri"/>
      <family val="2"/>
      <scheme val="minor"/>
    </font>
    <font>
      <sz val="11"/>
      <color theme="1"/>
      <name val="Arial"/>
      <family val="2"/>
    </font>
    <font>
      <sz val="10"/>
      <color indexed="8"/>
      <name val="Arial"/>
      <family val="2"/>
    </font>
    <font>
      <b/>
      <sz val="16"/>
      <color theme="1"/>
      <name val="Calibri"/>
      <family val="2"/>
      <scheme val="minor"/>
    </font>
    <font>
      <b/>
      <sz val="10"/>
      <name val="Calibri"/>
      <family val="2"/>
      <scheme val="minor"/>
    </font>
    <font>
      <b/>
      <sz val="10"/>
      <color theme="1"/>
      <name val="Calibri"/>
      <family val="2"/>
      <scheme val="minor"/>
    </font>
    <font>
      <sz val="10"/>
      <name val="Calibri"/>
      <family val="2"/>
      <scheme val="minor"/>
    </font>
    <font>
      <b/>
      <sz val="10"/>
      <color theme="0"/>
      <name val="Calibri"/>
      <family val="2"/>
      <scheme val="minor"/>
    </font>
    <font>
      <b/>
      <sz val="10"/>
      <color indexed="8"/>
      <name val="Calibri"/>
      <family val="2"/>
      <scheme val="minor"/>
    </font>
    <font>
      <sz val="10"/>
      <color indexed="8"/>
      <name val="Calibri"/>
      <family val="2"/>
      <scheme val="minor"/>
    </font>
    <font>
      <sz val="14"/>
      <color theme="1"/>
      <name val="Calibri"/>
      <family val="2"/>
      <scheme val="minor"/>
    </font>
    <font>
      <b/>
      <sz val="12"/>
      <color theme="0"/>
      <name val="Calibri"/>
      <family val="2"/>
      <scheme val="minor"/>
    </font>
    <font>
      <sz val="10"/>
      <color theme="0"/>
      <name val="Calibri"/>
      <family val="2"/>
      <scheme val="minor"/>
    </font>
  </fonts>
  <fills count="9">
    <fill>
      <patternFill patternType="none"/>
    </fill>
    <fill>
      <patternFill patternType="gray125"/>
    </fill>
    <fill>
      <patternFill patternType="solid">
        <fgColor theme="0" tint="-0.249977111117893"/>
        <bgColor indexed="64"/>
      </patternFill>
    </fill>
    <fill>
      <patternFill patternType="solid">
        <fgColor theme="6"/>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rgb="FFFFFFCC"/>
      </patternFill>
    </fill>
    <fill>
      <patternFill patternType="solid">
        <fgColor theme="1"/>
        <bgColor indexed="64"/>
      </patternFill>
    </fill>
    <fill>
      <patternFill patternType="solid">
        <fgColor theme="9" tint="0.39997558519241921"/>
        <bgColor indexed="64"/>
      </patternFill>
    </fill>
  </fills>
  <borders count="27">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theme="0"/>
      </left>
      <right/>
      <top/>
      <bottom style="thin">
        <color theme="0"/>
      </bottom>
      <diagonal/>
    </border>
  </borders>
  <cellStyleXfs count="18">
    <xf numFmtId="0" fontId="0" fillId="0" borderId="0"/>
    <xf numFmtId="9"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0" fontId="8" fillId="0" borderId="0"/>
    <xf numFmtId="0" fontId="15"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165" fontId="8" fillId="0" borderId="0" applyFont="0" applyFill="0" applyBorder="0" applyAlignment="0" applyProtection="0"/>
    <xf numFmtId="165" fontId="15" fillId="0" borderId="0" applyFont="0" applyFill="0" applyBorder="0" applyAlignment="0" applyProtection="0"/>
    <xf numFmtId="0" fontId="8" fillId="0" borderId="0"/>
    <xf numFmtId="0" fontId="2" fillId="0" borderId="0"/>
    <xf numFmtId="0" fontId="3" fillId="6" borderId="22" applyNumberFormat="0" applyFont="0" applyAlignment="0" applyProtection="0"/>
    <xf numFmtId="0" fontId="16" fillId="0" borderId="0"/>
    <xf numFmtId="0" fontId="1" fillId="0" borderId="0"/>
    <xf numFmtId="0" fontId="15" fillId="0" borderId="0"/>
  </cellStyleXfs>
  <cellXfs count="282">
    <xf numFmtId="0" fontId="0" fillId="0" borderId="0" xfId="0"/>
    <xf numFmtId="0" fontId="5" fillId="0" borderId="0" xfId="0" applyFont="1"/>
    <xf numFmtId="0" fontId="0" fillId="0" borderId="0" xfId="0" applyFill="1"/>
    <xf numFmtId="10" fontId="0" fillId="0" borderId="0" xfId="1" applyNumberFormat="1" applyFont="1"/>
    <xf numFmtId="10" fontId="0" fillId="0" borderId="0" xfId="0" applyNumberFormat="1"/>
    <xf numFmtId="0" fontId="0" fillId="0" borderId="0" xfId="0" applyAlignment="1">
      <alignment horizontal="left"/>
    </xf>
    <xf numFmtId="0" fontId="9" fillId="0" borderId="0" xfId="0" applyFont="1" applyAlignment="1">
      <alignment horizontal="left" indent="15"/>
    </xf>
    <xf numFmtId="0" fontId="10" fillId="0" borderId="0" xfId="0" applyFont="1" applyAlignment="1">
      <alignment horizontal="left" indent="15"/>
    </xf>
    <xf numFmtId="169" fontId="0" fillId="0" borderId="0" xfId="0" applyNumberFormat="1"/>
    <xf numFmtId="166" fontId="7" fillId="0" borderId="0" xfId="2" applyNumberFormat="1" applyFont="1"/>
    <xf numFmtId="0" fontId="13" fillId="0" borderId="0" xfId="0" applyFont="1" applyAlignment="1">
      <alignment horizontal="left"/>
    </xf>
    <xf numFmtId="0" fontId="14" fillId="3" borderId="3" xfId="0" applyFont="1" applyFill="1" applyBorder="1"/>
    <xf numFmtId="0" fontId="14" fillId="3" borderId="4" xfId="0" applyFont="1" applyFill="1" applyBorder="1" applyAlignment="1">
      <alignment horizontal="left"/>
    </xf>
    <xf numFmtId="0" fontId="14" fillId="3" borderId="5" xfId="0" applyFont="1" applyFill="1" applyBorder="1" applyAlignment="1">
      <alignment horizontal="center"/>
    </xf>
    <xf numFmtId="0" fontId="14" fillId="3" borderId="0" xfId="0" applyFont="1" applyFill="1" applyBorder="1" applyAlignment="1">
      <alignment horizontal="left"/>
    </xf>
    <xf numFmtId="0" fontId="0" fillId="0" borderId="0" xfId="0" applyFont="1"/>
    <xf numFmtId="166" fontId="14" fillId="0" borderId="0" xfId="2" applyNumberFormat="1" applyFont="1"/>
    <xf numFmtId="0" fontId="11" fillId="0" borderId="7" xfId="0" applyFont="1" applyFill="1" applyBorder="1" applyAlignment="1">
      <alignment horizontal="left" vertical="center"/>
    </xf>
    <xf numFmtId="170" fontId="11" fillId="0" borderId="17" xfId="0" applyNumberFormat="1" applyFont="1" applyBorder="1" applyAlignment="1">
      <alignment horizontal="right" vertical="center" wrapText="1"/>
    </xf>
    <xf numFmtId="0" fontId="11" fillId="0" borderId="0" xfId="0" applyFont="1" applyAlignment="1">
      <alignment vertical="center"/>
    </xf>
    <xf numFmtId="0" fontId="19" fillId="0" borderId="0" xfId="0" applyFont="1" applyAlignment="1">
      <alignment vertical="center"/>
    </xf>
    <xf numFmtId="170" fontId="11" fillId="0" borderId="0" xfId="0" applyNumberFormat="1" applyFont="1" applyAlignment="1">
      <alignment vertical="center"/>
    </xf>
    <xf numFmtId="0" fontId="11" fillId="0" borderId="0" xfId="0" applyFont="1" applyAlignment="1">
      <alignment horizontal="left" vertical="center"/>
    </xf>
    <xf numFmtId="0" fontId="17" fillId="0" borderId="0" xfId="0" applyFont="1" applyAlignment="1">
      <alignment vertical="center"/>
    </xf>
    <xf numFmtId="0" fontId="24" fillId="0" borderId="0" xfId="0" applyFont="1" applyAlignment="1">
      <alignment vertical="center"/>
    </xf>
    <xf numFmtId="0" fontId="25" fillId="7" borderId="0" xfId="0" applyFont="1" applyFill="1" applyAlignment="1">
      <alignment vertical="center"/>
    </xf>
    <xf numFmtId="0" fontId="26" fillId="7" borderId="0" xfId="0" applyFont="1" applyFill="1" applyAlignment="1">
      <alignment vertical="center"/>
    </xf>
    <xf numFmtId="170" fontId="26" fillId="7" borderId="0" xfId="0" applyNumberFormat="1" applyFont="1" applyFill="1" applyAlignment="1">
      <alignment vertical="center"/>
    </xf>
    <xf numFmtId="0" fontId="26" fillId="7" borderId="0" xfId="0" applyFont="1" applyFill="1" applyAlignment="1">
      <alignment horizontal="left" vertical="center"/>
    </xf>
    <xf numFmtId="170" fontId="19" fillId="5" borderId="11" xfId="0" quotePrefix="1" applyNumberFormat="1" applyFont="1" applyFill="1" applyBorder="1" applyAlignment="1">
      <alignment horizontal="center" vertical="center"/>
    </xf>
    <xf numFmtId="170" fontId="19" fillId="5" borderId="7" xfId="0" quotePrefix="1" applyNumberFormat="1" applyFont="1" applyFill="1" applyBorder="1" applyAlignment="1">
      <alignment horizontal="center" vertical="center"/>
    </xf>
    <xf numFmtId="170" fontId="19" fillId="5" borderId="12" xfId="0" quotePrefix="1" applyNumberFormat="1" applyFont="1" applyFill="1" applyBorder="1" applyAlignment="1">
      <alignment horizontal="center" vertical="center"/>
    </xf>
    <xf numFmtId="0" fontId="18" fillId="5" borderId="13" xfId="0" quotePrefix="1" applyFont="1" applyFill="1" applyBorder="1" applyAlignment="1">
      <alignment horizontal="center" vertical="center"/>
    </xf>
    <xf numFmtId="0" fontId="19" fillId="8" borderId="7" xfId="0" applyFont="1" applyFill="1" applyBorder="1" applyAlignment="1">
      <alignment horizontal="left" vertical="center"/>
    </xf>
    <xf numFmtId="0" fontId="20" fillId="0" borderId="7" xfId="0" applyFont="1" applyBorder="1" applyAlignment="1">
      <alignment horizontal="left" vertical="center" wrapText="1"/>
    </xf>
    <xf numFmtId="170" fontId="11" fillId="0" borderId="8" xfId="0" applyNumberFormat="1" applyFont="1" applyBorder="1" applyAlignment="1">
      <alignment vertical="center"/>
    </xf>
    <xf numFmtId="170" fontId="11" fillId="0" borderId="15" xfId="0" applyNumberFormat="1" applyFont="1" applyBorder="1" applyAlignment="1">
      <alignment vertical="center"/>
    </xf>
    <xf numFmtId="170" fontId="11" fillId="0" borderId="9" xfId="0" applyNumberFormat="1" applyFont="1" applyBorder="1" applyAlignment="1">
      <alignment vertical="center"/>
    </xf>
    <xf numFmtId="170" fontId="11" fillId="0" borderId="0" xfId="0" applyNumberFormat="1" applyFont="1" applyBorder="1" applyAlignment="1">
      <alignment vertical="center"/>
    </xf>
    <xf numFmtId="170" fontId="11" fillId="0" borderId="19" xfId="0" applyNumberFormat="1" applyFont="1" applyBorder="1" applyAlignment="1">
      <alignment vertical="center"/>
    </xf>
    <xf numFmtId="9" fontId="11" fillId="0" borderId="7" xfId="1" applyFont="1" applyBorder="1" applyAlignment="1">
      <alignment horizontal="left" vertical="center" wrapText="1"/>
    </xf>
    <xf numFmtId="170" fontId="18" fillId="5" borderId="7" xfId="0" applyNumberFormat="1" applyFont="1" applyFill="1" applyBorder="1" applyAlignment="1">
      <alignment horizontal="left" vertical="center"/>
    </xf>
    <xf numFmtId="0" fontId="18" fillId="5" borderId="7" xfId="0" quotePrefix="1" applyFont="1" applyFill="1" applyBorder="1" applyAlignment="1">
      <alignment horizontal="center" vertical="center"/>
    </xf>
    <xf numFmtId="0" fontId="11" fillId="0" borderId="0" xfId="0" applyFont="1" applyFill="1" applyBorder="1" applyAlignment="1">
      <alignment horizontal="left" vertical="center"/>
    </xf>
    <xf numFmtId="170" fontId="11" fillId="0" borderId="0" xfId="0" applyNumberFormat="1" applyFont="1" applyAlignment="1">
      <alignment horizontal="left" vertical="center"/>
    </xf>
    <xf numFmtId="170" fontId="18" fillId="5" borderId="7" xfId="0" applyNumberFormat="1" applyFont="1" applyFill="1" applyBorder="1" applyAlignment="1">
      <alignment horizontal="center" vertical="center"/>
    </xf>
    <xf numFmtId="0" fontId="11" fillId="0" borderId="7" xfId="0" applyFont="1" applyBorder="1" applyAlignment="1">
      <alignment vertical="center"/>
    </xf>
    <xf numFmtId="0" fontId="11" fillId="0" borderId="0" xfId="0" applyFont="1" applyAlignment="1">
      <alignment horizontal="center" vertical="center"/>
    </xf>
    <xf numFmtId="170" fontId="11" fillId="0" borderId="17" xfId="0" applyNumberFormat="1" applyFont="1" applyBorder="1" applyAlignment="1">
      <alignment vertical="center"/>
    </xf>
    <xf numFmtId="167" fontId="11" fillId="0" borderId="0" xfId="0" applyNumberFormat="1" applyFont="1" applyAlignment="1">
      <alignment vertical="center"/>
    </xf>
    <xf numFmtId="167" fontId="11" fillId="0" borderId="0" xfId="0" applyNumberFormat="1" applyFont="1" applyAlignment="1">
      <alignment horizontal="right" vertical="center"/>
    </xf>
    <xf numFmtId="0" fontId="22" fillId="5" borderId="7" xfId="15" applyFont="1" applyFill="1" applyBorder="1" applyAlignment="1">
      <alignment horizontal="left" vertical="center"/>
    </xf>
    <xf numFmtId="0" fontId="22" fillId="5" borderId="11" xfId="15" applyFont="1" applyFill="1" applyBorder="1" applyAlignment="1">
      <alignment horizontal="left" vertical="center"/>
    </xf>
    <xf numFmtId="0" fontId="22" fillId="5" borderId="13" xfId="15" applyFont="1" applyFill="1" applyBorder="1" applyAlignment="1">
      <alignment horizontal="left" vertical="center"/>
    </xf>
    <xf numFmtId="0" fontId="22" fillId="5" borderId="12" xfId="15" applyFont="1" applyFill="1" applyBorder="1" applyAlignment="1">
      <alignment horizontal="left" vertical="center"/>
    </xf>
    <xf numFmtId="170" fontId="11" fillId="5" borderId="12" xfId="0" applyNumberFormat="1" applyFont="1" applyFill="1" applyBorder="1" applyAlignment="1">
      <alignment vertical="center"/>
    </xf>
    <xf numFmtId="169" fontId="19" fillId="5" borderId="7" xfId="0" applyNumberFormat="1" applyFont="1" applyFill="1" applyBorder="1" applyAlignment="1">
      <alignment horizontal="right" vertical="center" wrapText="1"/>
    </xf>
    <xf numFmtId="0" fontId="23" fillId="0" borderId="0" xfId="15" applyFont="1" applyFill="1" applyBorder="1" applyAlignment="1">
      <alignment vertical="center"/>
    </xf>
    <xf numFmtId="0" fontId="11" fillId="0" borderId="0" xfId="0" applyFont="1" applyBorder="1" applyAlignment="1">
      <alignment vertical="center"/>
    </xf>
    <xf numFmtId="167" fontId="11" fillId="0" borderId="9" xfId="0" applyNumberFormat="1" applyFont="1" applyBorder="1" applyAlignment="1">
      <alignment vertical="center"/>
    </xf>
    <xf numFmtId="0" fontId="23" fillId="0" borderId="19" xfId="15" applyFont="1" applyFill="1" applyBorder="1" applyAlignment="1">
      <alignment vertical="center"/>
    </xf>
    <xf numFmtId="0" fontId="11" fillId="0" borderId="19" xfId="0" applyFont="1" applyBorder="1" applyAlignment="1">
      <alignment vertical="center"/>
    </xf>
    <xf numFmtId="167" fontId="11" fillId="0" borderId="10" xfId="0" applyNumberFormat="1" applyFont="1" applyBorder="1" applyAlignment="1">
      <alignment vertical="center"/>
    </xf>
    <xf numFmtId="169" fontId="19" fillId="0" borderId="13" xfId="0" applyNumberFormat="1" applyFont="1" applyBorder="1" applyAlignment="1">
      <alignment vertical="center"/>
    </xf>
    <xf numFmtId="169" fontId="11" fillId="0" borderId="0" xfId="0" applyNumberFormat="1" applyFont="1" applyAlignment="1">
      <alignment horizontal="center" vertical="center"/>
    </xf>
    <xf numFmtId="0" fontId="11" fillId="0" borderId="0" xfId="0" applyFont="1" applyBorder="1" applyAlignment="1">
      <alignment vertical="center" wrapText="1"/>
    </xf>
    <xf numFmtId="0" fontId="11" fillId="0" borderId="0" xfId="0" applyFont="1" applyBorder="1" applyAlignment="1">
      <alignment horizontal="left" vertical="center"/>
    </xf>
    <xf numFmtId="9" fontId="11" fillId="2" borderId="13" xfId="1" applyFont="1" applyFill="1" applyBorder="1" applyAlignment="1">
      <alignment horizontal="center" vertical="center"/>
    </xf>
    <xf numFmtId="0" fontId="14" fillId="3" borderId="0" xfId="0" applyFont="1" applyFill="1" applyBorder="1" applyAlignment="1">
      <alignment horizontal="left" vertical="center"/>
    </xf>
    <xf numFmtId="0" fontId="5" fillId="4" borderId="0" xfId="0" applyFont="1" applyFill="1" applyBorder="1" applyAlignment="1">
      <alignment vertical="center"/>
    </xf>
    <xf numFmtId="169" fontId="11" fillId="0" borderId="0" xfId="0" applyNumberFormat="1" applyFont="1" applyAlignment="1">
      <alignment vertical="center"/>
    </xf>
    <xf numFmtId="170" fontId="11" fillId="0" borderId="0" xfId="0" applyNumberFormat="1" applyFont="1" applyAlignment="1">
      <alignment horizontal="center" vertical="center"/>
    </xf>
    <xf numFmtId="0" fontId="18" fillId="0" borderId="0" xfId="0" applyFont="1" applyFill="1" applyBorder="1" applyAlignment="1">
      <alignment horizontal="center" vertical="center"/>
    </xf>
    <xf numFmtId="0" fontId="18" fillId="3" borderId="7" xfId="0" applyFont="1" applyFill="1" applyBorder="1" applyAlignment="1">
      <alignment horizontal="left" vertical="center"/>
    </xf>
    <xf numFmtId="167" fontId="19" fillId="0" borderId="0" xfId="0" applyNumberFormat="1" applyFont="1" applyFill="1" applyBorder="1" applyAlignment="1">
      <alignment horizontal="center" vertical="center" wrapText="1"/>
    </xf>
    <xf numFmtId="170" fontId="19" fillId="4" borderId="14" xfId="0" quotePrefix="1" applyNumberFormat="1" applyFont="1" applyFill="1" applyBorder="1" applyAlignment="1">
      <alignment horizontal="center" vertical="center" wrapText="1"/>
    </xf>
    <xf numFmtId="170" fontId="19" fillId="4" borderId="15" xfId="0" quotePrefix="1" applyNumberFormat="1" applyFont="1" applyFill="1" applyBorder="1" applyAlignment="1">
      <alignment horizontal="center" vertical="center" wrapText="1"/>
    </xf>
    <xf numFmtId="170" fontId="19" fillId="4" borderId="21" xfId="0" quotePrefix="1" applyNumberFormat="1" applyFont="1" applyFill="1" applyBorder="1" applyAlignment="1">
      <alignment horizontal="center" vertical="center" wrapText="1"/>
    </xf>
    <xf numFmtId="167" fontId="11" fillId="0" borderId="0" xfId="0" applyNumberFormat="1" applyFont="1" applyFill="1" applyBorder="1" applyAlignment="1">
      <alignment horizontal="center" vertical="center"/>
    </xf>
    <xf numFmtId="169" fontId="11" fillId="0" borderId="0" xfId="0" applyNumberFormat="1" applyFont="1" applyBorder="1" applyAlignment="1">
      <alignment vertical="center"/>
    </xf>
    <xf numFmtId="0" fontId="11" fillId="0" borderId="0" xfId="0" quotePrefix="1" applyFont="1" applyBorder="1" applyAlignment="1">
      <alignment horizontal="center" vertical="center"/>
    </xf>
    <xf numFmtId="0" fontId="11" fillId="0" borderId="0" xfId="0" applyFont="1" applyBorder="1" applyAlignment="1">
      <alignment horizontal="center" vertical="center"/>
    </xf>
    <xf numFmtId="167" fontId="11" fillId="0" borderId="0" xfId="0" applyNumberFormat="1" applyFont="1" applyBorder="1" applyAlignment="1">
      <alignment horizontal="center" vertical="center"/>
    </xf>
    <xf numFmtId="167" fontId="11" fillId="0" borderId="0" xfId="0" applyNumberFormat="1" applyFont="1" applyAlignment="1">
      <alignment horizontal="center" vertical="center"/>
    </xf>
    <xf numFmtId="167" fontId="11" fillId="0" borderId="0" xfId="0" applyNumberFormat="1" applyFont="1" applyFill="1" applyAlignment="1">
      <alignment vertical="center"/>
    </xf>
    <xf numFmtId="169" fontId="5" fillId="0" borderId="0" xfId="0" applyNumberFormat="1" applyFont="1"/>
    <xf numFmtId="0" fontId="7" fillId="2" borderId="0" xfId="0" applyFont="1" applyFill="1"/>
    <xf numFmtId="0" fontId="5" fillId="0" borderId="24" xfId="0" applyFont="1" applyFill="1" applyBorder="1"/>
    <xf numFmtId="166" fontId="14" fillId="0" borderId="24" xfId="2" applyNumberFormat="1" applyFont="1" applyBorder="1"/>
    <xf numFmtId="0" fontId="14" fillId="2" borderId="0" xfId="0" applyFont="1" applyFill="1"/>
    <xf numFmtId="0" fontId="4" fillId="7" borderId="0" xfId="0" applyFont="1" applyFill="1" applyAlignment="1">
      <alignment horizontal="left"/>
    </xf>
    <xf numFmtId="0" fontId="12" fillId="7" borderId="0" xfId="0" applyFont="1" applyFill="1"/>
    <xf numFmtId="0" fontId="6" fillId="7" borderId="0" xfId="0" applyFont="1" applyFill="1"/>
    <xf numFmtId="0" fontId="14" fillId="3" borderId="0" xfId="0" applyFont="1" applyFill="1" applyBorder="1" applyAlignment="1">
      <alignment vertical="top"/>
    </xf>
    <xf numFmtId="170" fontId="19" fillId="4" borderId="11" xfId="0" quotePrefix="1" applyNumberFormat="1" applyFont="1" applyFill="1" applyBorder="1" applyAlignment="1">
      <alignment horizontal="center" vertical="center" wrapText="1"/>
    </xf>
    <xf numFmtId="170" fontId="19" fillId="4" borderId="12" xfId="0" quotePrefix="1" applyNumberFormat="1" applyFont="1" applyFill="1" applyBorder="1" applyAlignment="1">
      <alignment horizontal="center" vertical="center" wrapText="1"/>
    </xf>
    <xf numFmtId="170" fontId="19" fillId="4" borderId="13" xfId="0" quotePrefix="1" applyNumberFormat="1" applyFont="1" applyFill="1" applyBorder="1" applyAlignment="1">
      <alignment horizontal="center" vertical="center" wrapText="1"/>
    </xf>
    <xf numFmtId="170" fontId="19" fillId="5" borderId="7" xfId="0" quotePrefix="1" applyNumberFormat="1" applyFont="1" applyFill="1" applyBorder="1" applyAlignment="1">
      <alignment horizontal="center" vertical="center" wrapText="1"/>
    </xf>
    <xf numFmtId="0" fontId="11" fillId="0" borderId="0" xfId="0" applyFont="1" applyFill="1" applyBorder="1" applyAlignment="1">
      <alignment vertical="center"/>
    </xf>
    <xf numFmtId="0" fontId="12" fillId="7" borderId="0" xfId="0" applyFont="1" applyFill="1" applyAlignment="1">
      <alignment vertical="center"/>
    </xf>
    <xf numFmtId="0" fontId="21" fillId="7" borderId="0" xfId="0" applyFont="1" applyFill="1" applyAlignment="1">
      <alignment vertical="center"/>
    </xf>
    <xf numFmtId="167" fontId="21" fillId="7" borderId="0" xfId="0" applyNumberFormat="1" applyFont="1" applyFill="1" applyAlignment="1">
      <alignment vertical="center"/>
    </xf>
    <xf numFmtId="170" fontId="18" fillId="5" borderId="11" xfId="0" applyNumberFormat="1" applyFont="1" applyFill="1" applyBorder="1" applyAlignment="1">
      <alignment horizontal="center" vertical="center"/>
    </xf>
    <xf numFmtId="0" fontId="11" fillId="5" borderId="11" xfId="0" applyFont="1" applyFill="1" applyBorder="1" applyAlignment="1">
      <alignment vertical="center"/>
    </xf>
    <xf numFmtId="0" fontId="11" fillId="5" borderId="12" xfId="0" applyFont="1" applyFill="1" applyBorder="1" applyAlignment="1">
      <alignment vertical="center"/>
    </xf>
    <xf numFmtId="0" fontId="19" fillId="0" borderId="12" xfId="0" applyFont="1" applyBorder="1" applyAlignment="1">
      <alignment vertical="center"/>
    </xf>
    <xf numFmtId="10" fontId="19" fillId="0" borderId="12" xfId="1" applyNumberFormat="1" applyFont="1" applyBorder="1" applyAlignment="1">
      <alignment vertical="center"/>
    </xf>
    <xf numFmtId="169" fontId="11" fillId="0" borderId="0" xfId="0" applyNumberFormat="1" applyFont="1" applyAlignment="1">
      <alignment horizontal="right" vertical="center"/>
    </xf>
    <xf numFmtId="167" fontId="19" fillId="5" borderId="7" xfId="0" applyNumberFormat="1" applyFont="1" applyFill="1" applyBorder="1" applyAlignment="1">
      <alignment vertical="center"/>
    </xf>
    <xf numFmtId="9" fontId="19" fillId="5" borderId="7" xfId="1" applyFont="1" applyFill="1" applyBorder="1" applyAlignment="1">
      <alignment vertical="center"/>
    </xf>
    <xf numFmtId="167" fontId="11" fillId="0" borderId="14" xfId="0" applyNumberFormat="1" applyFont="1" applyBorder="1" applyAlignment="1">
      <alignment horizontal="right" vertical="center"/>
    </xf>
    <xf numFmtId="167" fontId="11" fillId="0" borderId="15" xfId="0" applyNumberFormat="1" applyFont="1" applyBorder="1" applyAlignment="1">
      <alignment horizontal="right" vertical="center"/>
    </xf>
    <xf numFmtId="167" fontId="11" fillId="0" borderId="21" xfId="0" applyNumberFormat="1" applyFont="1" applyBorder="1" applyAlignment="1">
      <alignment horizontal="right" vertical="center"/>
    </xf>
    <xf numFmtId="167" fontId="11" fillId="0" borderId="16" xfId="0" applyNumberFormat="1" applyFont="1" applyBorder="1" applyAlignment="1">
      <alignment horizontal="right" vertical="center"/>
    </xf>
    <xf numFmtId="167" fontId="11" fillId="0" borderId="0" xfId="0" applyNumberFormat="1" applyFont="1" applyBorder="1" applyAlignment="1">
      <alignment horizontal="right" vertical="center"/>
    </xf>
    <xf numFmtId="167" fontId="11" fillId="0" borderId="17" xfId="0" applyNumberFormat="1" applyFont="1" applyBorder="1" applyAlignment="1">
      <alignment horizontal="right" vertical="center"/>
    </xf>
    <xf numFmtId="167" fontId="11" fillId="0" borderId="18" xfId="0" applyNumberFormat="1" applyFont="1" applyBorder="1" applyAlignment="1">
      <alignment horizontal="right" vertical="center"/>
    </xf>
    <xf numFmtId="167" fontId="11" fillId="0" borderId="19" xfId="0" applyNumberFormat="1" applyFont="1" applyBorder="1" applyAlignment="1">
      <alignment horizontal="right" vertical="center"/>
    </xf>
    <xf numFmtId="167" fontId="11" fillId="0" borderId="20" xfId="0" applyNumberFormat="1" applyFont="1" applyBorder="1" applyAlignment="1">
      <alignment horizontal="right" vertical="center"/>
    </xf>
    <xf numFmtId="171" fontId="7" fillId="0" borderId="0" xfId="3" applyNumberFormat="1" applyFont="1"/>
    <xf numFmtId="171" fontId="14" fillId="0" borderId="0" xfId="3" applyNumberFormat="1" applyFont="1"/>
    <xf numFmtId="0" fontId="14" fillId="3" borderId="6" xfId="0" applyFont="1" applyFill="1" applyBorder="1" applyAlignment="1">
      <alignment horizontal="center"/>
    </xf>
    <xf numFmtId="9" fontId="11" fillId="0" borderId="0" xfId="1" applyFont="1" applyAlignment="1">
      <alignment horizontal="center" vertical="center"/>
    </xf>
    <xf numFmtId="0" fontId="7" fillId="4" borderId="0" xfId="0" applyFont="1" applyFill="1" applyBorder="1" applyAlignment="1">
      <alignment horizontal="left" vertical="top" wrapText="1"/>
    </xf>
    <xf numFmtId="0" fontId="14" fillId="3" borderId="3" xfId="0" applyFont="1" applyFill="1" applyBorder="1" applyAlignment="1">
      <alignment vertical="top"/>
    </xf>
    <xf numFmtId="0" fontId="14" fillId="3" borderId="0" xfId="0" applyFont="1" applyFill="1" applyBorder="1" applyAlignment="1">
      <alignment horizontal="center"/>
    </xf>
    <xf numFmtId="164" fontId="7" fillId="4" borderId="0" xfId="2" applyFont="1" applyFill="1" applyBorder="1" applyAlignment="1">
      <alignment horizontal="left" vertical="top" wrapText="1"/>
    </xf>
    <xf numFmtId="0" fontId="11" fillId="0" borderId="0" xfId="0" applyFont="1" applyBorder="1" applyAlignment="1">
      <alignment horizontal="center" vertical="center"/>
    </xf>
    <xf numFmtId="170" fontId="18" fillId="0" borderId="0" xfId="0" applyNumberFormat="1" applyFont="1" applyFill="1" applyBorder="1" applyAlignment="1">
      <alignment horizontal="center" vertical="center"/>
    </xf>
    <xf numFmtId="0" fontId="11" fillId="0" borderId="0" xfId="0" applyFont="1" applyFill="1" applyBorder="1" applyAlignment="1">
      <alignment horizontal="center" vertical="center"/>
    </xf>
    <xf numFmtId="0" fontId="7" fillId="4" borderId="0" xfId="0" applyFont="1" applyFill="1" applyBorder="1" applyAlignment="1">
      <alignment horizontal="left" vertical="top" wrapText="1"/>
    </xf>
    <xf numFmtId="168" fontId="11" fillId="0" borderId="0" xfId="0" applyNumberFormat="1" applyFont="1" applyAlignment="1">
      <alignment vertical="center"/>
    </xf>
    <xf numFmtId="0" fontId="0" fillId="4" borderId="26" xfId="0" applyFont="1" applyFill="1" applyBorder="1" applyAlignment="1">
      <alignment horizontal="left"/>
    </xf>
    <xf numFmtId="0" fontId="5" fillId="4" borderId="2" xfId="0" applyFont="1" applyFill="1" applyBorder="1" applyAlignment="1">
      <alignment horizontal="left"/>
    </xf>
    <xf numFmtId="0" fontId="0" fillId="4" borderId="2" xfId="0" applyFont="1" applyFill="1" applyBorder="1" applyAlignment="1">
      <alignment horizontal="left"/>
    </xf>
    <xf numFmtId="0" fontId="11" fillId="0" borderId="7" xfId="0" applyFont="1" applyBorder="1" applyAlignment="1">
      <alignment horizontal="left" vertical="center" wrapText="1"/>
    </xf>
    <xf numFmtId="0" fontId="23" fillId="0" borderId="15" xfId="15" applyFont="1" applyFill="1" applyBorder="1" applyAlignment="1">
      <alignment vertical="center"/>
    </xf>
    <xf numFmtId="0" fontId="11" fillId="0" borderId="15" xfId="0" applyFont="1" applyBorder="1" applyAlignment="1">
      <alignment vertical="center"/>
    </xf>
    <xf numFmtId="167" fontId="11" fillId="0" borderId="8" xfId="0" applyNumberFormat="1" applyFont="1" applyBorder="1" applyAlignment="1">
      <alignment vertical="center"/>
    </xf>
    <xf numFmtId="0" fontId="22" fillId="5" borderId="7" xfId="15" applyFont="1" applyFill="1" applyBorder="1" applyAlignment="1">
      <alignment horizontal="left"/>
    </xf>
    <xf numFmtId="0" fontId="22" fillId="5" borderId="11" xfId="15" applyFont="1" applyFill="1" applyBorder="1" applyAlignment="1">
      <alignment horizontal="left"/>
    </xf>
    <xf numFmtId="0" fontId="22" fillId="5" borderId="13" xfId="15" applyFont="1" applyFill="1" applyBorder="1" applyAlignment="1">
      <alignment horizontal="left"/>
    </xf>
    <xf numFmtId="0" fontId="22" fillId="5" borderId="12" xfId="15" applyFont="1" applyFill="1" applyBorder="1" applyAlignment="1">
      <alignment horizontal="left"/>
    </xf>
    <xf numFmtId="170" fontId="19" fillId="5" borderId="7" xfId="0" applyNumberFormat="1" applyFont="1" applyFill="1" applyBorder="1" applyAlignment="1">
      <alignment horizontal="center" vertical="center" wrapText="1"/>
    </xf>
    <xf numFmtId="170" fontId="19" fillId="5" borderId="13" xfId="0" applyNumberFormat="1" applyFont="1" applyFill="1" applyBorder="1" applyAlignment="1">
      <alignment horizontal="center" vertical="center" wrapText="1"/>
    </xf>
    <xf numFmtId="0" fontId="19" fillId="0" borderId="16" xfId="0" applyFont="1" applyBorder="1" applyAlignment="1">
      <alignment vertical="center"/>
    </xf>
    <xf numFmtId="167" fontId="19" fillId="0" borderId="7" xfId="0" applyNumberFormat="1" applyFont="1" applyBorder="1" applyAlignment="1">
      <alignment vertical="center"/>
    </xf>
    <xf numFmtId="167" fontId="19" fillId="0" borderId="10" xfId="0" applyNumberFormat="1" applyFont="1" applyBorder="1" applyAlignment="1">
      <alignment vertical="center"/>
    </xf>
    <xf numFmtId="169" fontId="19" fillId="5" borderId="7" xfId="0" applyNumberFormat="1" applyFont="1" applyFill="1" applyBorder="1" applyAlignment="1">
      <alignment horizontal="center"/>
    </xf>
    <xf numFmtId="0" fontId="26" fillId="7" borderId="19" xfId="0" applyFont="1" applyFill="1" applyBorder="1" applyAlignment="1">
      <alignment vertical="center"/>
    </xf>
    <xf numFmtId="170" fontId="26" fillId="7" borderId="19" xfId="0" applyNumberFormat="1" applyFont="1" applyFill="1" applyBorder="1" applyAlignment="1">
      <alignment vertical="center"/>
    </xf>
    <xf numFmtId="0" fontId="21" fillId="7" borderId="19" xfId="15" applyFont="1" applyFill="1" applyBorder="1" applyAlignment="1">
      <alignment vertical="center"/>
    </xf>
    <xf numFmtId="0" fontId="11" fillId="0" borderId="12" xfId="0" applyFont="1" applyBorder="1" applyAlignment="1">
      <alignment vertical="center"/>
    </xf>
    <xf numFmtId="169" fontId="19" fillId="0" borderId="10" xfId="0" applyNumberFormat="1" applyFont="1" applyBorder="1" applyAlignment="1">
      <alignment vertical="center"/>
    </xf>
    <xf numFmtId="0" fontId="11" fillId="0" borderId="11" xfId="0" applyFont="1" applyBorder="1" applyAlignment="1">
      <alignment vertical="center"/>
    </xf>
    <xf numFmtId="0" fontId="11" fillId="0" borderId="13" xfId="0" applyFont="1" applyBorder="1" applyAlignment="1">
      <alignment vertical="center"/>
    </xf>
    <xf numFmtId="168" fontId="11" fillId="0" borderId="9" xfId="0" applyNumberFormat="1" applyFont="1" applyBorder="1" applyAlignment="1">
      <alignment vertical="center"/>
    </xf>
    <xf numFmtId="169" fontId="19" fillId="4" borderId="7" xfId="0" quotePrefix="1" applyNumberFormat="1" applyFont="1" applyFill="1" applyBorder="1" applyAlignment="1">
      <alignment horizontal="right" vertical="center"/>
    </xf>
    <xf numFmtId="169" fontId="19" fillId="0" borderId="7" xfId="0" applyNumberFormat="1" applyFont="1" applyBorder="1" applyAlignment="1">
      <alignment vertical="center"/>
    </xf>
    <xf numFmtId="0" fontId="21" fillId="7" borderId="11" xfId="15" applyFont="1" applyFill="1" applyBorder="1" applyAlignment="1">
      <alignment vertical="center"/>
    </xf>
    <xf numFmtId="0" fontId="26" fillId="7" borderId="12" xfId="0" applyFont="1" applyFill="1" applyBorder="1" applyAlignment="1">
      <alignment vertical="center"/>
    </xf>
    <xf numFmtId="170" fontId="26" fillId="7" borderId="13" xfId="0" applyNumberFormat="1" applyFont="1" applyFill="1" applyBorder="1" applyAlignment="1">
      <alignment vertical="center"/>
    </xf>
    <xf numFmtId="170" fontId="11" fillId="0" borderId="0" xfId="0" applyNumberFormat="1" applyFont="1" applyAlignment="1">
      <alignment horizontal="right" vertical="center"/>
    </xf>
    <xf numFmtId="170" fontId="11" fillId="0" borderId="9" xfId="0" applyNumberFormat="1" applyFont="1" applyBorder="1" applyAlignment="1">
      <alignment horizontal="right" vertical="center" wrapText="1"/>
    </xf>
    <xf numFmtId="0" fontId="11" fillId="0" borderId="11" xfId="0" applyFont="1" applyBorder="1" applyAlignment="1">
      <alignment horizontal="left" vertical="center"/>
    </xf>
    <xf numFmtId="0" fontId="11" fillId="0" borderId="12" xfId="0" applyFont="1" applyBorder="1" applyAlignment="1">
      <alignment horizontal="left" vertical="center"/>
    </xf>
    <xf numFmtId="0" fontId="11" fillId="0" borderId="12" xfId="0" applyFont="1" applyBorder="1" applyAlignment="1">
      <alignment horizontal="left"/>
    </xf>
    <xf numFmtId="170" fontId="18" fillId="5" borderId="12" xfId="0" applyNumberFormat="1" applyFont="1" applyFill="1" applyBorder="1" applyAlignment="1">
      <alignment vertical="center"/>
    </xf>
    <xf numFmtId="10" fontId="11" fillId="0" borderId="7" xfId="1" applyNumberFormat="1" applyFont="1" applyBorder="1" applyAlignment="1">
      <alignment vertical="center"/>
    </xf>
    <xf numFmtId="10" fontId="11" fillId="0" borderId="12" xfId="1" applyNumberFormat="1" applyFont="1" applyBorder="1" applyAlignment="1">
      <alignment vertical="center"/>
    </xf>
    <xf numFmtId="170" fontId="18" fillId="5" borderId="11" xfId="0" applyNumberFormat="1" applyFont="1" applyFill="1" applyBorder="1" applyAlignment="1">
      <alignment vertical="center"/>
    </xf>
    <xf numFmtId="0" fontId="11" fillId="0" borderId="8" xfId="0" applyFont="1" applyBorder="1" applyAlignment="1">
      <alignment vertical="center"/>
    </xf>
    <xf numFmtId="0" fontId="11" fillId="0" borderId="9" xfId="0" applyFont="1" applyBorder="1" applyAlignment="1">
      <alignment vertical="center"/>
    </xf>
    <xf numFmtId="0" fontId="11" fillId="0" borderId="10" xfId="0" applyFont="1" applyBorder="1" applyAlignment="1">
      <alignment vertical="center"/>
    </xf>
    <xf numFmtId="170" fontId="11" fillId="0" borderId="14" xfId="0" applyNumberFormat="1" applyFont="1" applyBorder="1" applyAlignment="1">
      <alignment horizontal="right" vertical="center"/>
    </xf>
    <xf numFmtId="170" fontId="11" fillId="0" borderId="8" xfId="0" applyNumberFormat="1" applyFont="1" applyBorder="1" applyAlignment="1">
      <alignment horizontal="right" vertical="center"/>
    </xf>
    <xf numFmtId="170" fontId="11" fillId="0" borderId="15" xfId="0" applyNumberFormat="1" applyFont="1" applyBorder="1" applyAlignment="1">
      <alignment horizontal="right" vertical="center"/>
    </xf>
    <xf numFmtId="170" fontId="19" fillId="5" borderId="25" xfId="0" applyNumberFormat="1" applyFont="1" applyFill="1" applyBorder="1" applyAlignment="1">
      <alignment horizontal="right"/>
    </xf>
    <xf numFmtId="170" fontId="19" fillId="5" borderId="23" xfId="0" applyNumberFormat="1" applyFont="1" applyFill="1" applyBorder="1" applyAlignment="1">
      <alignment horizontal="right"/>
    </xf>
    <xf numFmtId="170" fontId="19" fillId="5" borderId="24" xfId="0" applyNumberFormat="1" applyFont="1" applyFill="1" applyBorder="1" applyAlignment="1">
      <alignment horizontal="right"/>
    </xf>
    <xf numFmtId="170" fontId="11" fillId="0" borderId="21" xfId="0" applyNumberFormat="1" applyFont="1" applyBorder="1" applyAlignment="1">
      <alignment horizontal="right" vertical="center"/>
    </xf>
    <xf numFmtId="170" fontId="11" fillId="0" borderId="16" xfId="0" applyNumberFormat="1" applyFont="1" applyBorder="1" applyAlignment="1">
      <alignment horizontal="right" vertical="center"/>
    </xf>
    <xf numFmtId="170" fontId="11" fillId="0" borderId="0" xfId="0" applyNumberFormat="1" applyFont="1" applyBorder="1" applyAlignment="1">
      <alignment horizontal="right" vertical="center"/>
    </xf>
    <xf numFmtId="170" fontId="11" fillId="0" borderId="17" xfId="0" applyNumberFormat="1" applyFont="1" applyBorder="1" applyAlignment="1">
      <alignment horizontal="right" vertical="center"/>
    </xf>
    <xf numFmtId="170" fontId="11" fillId="0" borderId="18" xfId="0" applyNumberFormat="1" applyFont="1" applyBorder="1" applyAlignment="1">
      <alignment horizontal="right" vertical="center"/>
    </xf>
    <xf numFmtId="170" fontId="11" fillId="0" borderId="19" xfId="0" applyNumberFormat="1" applyFont="1" applyBorder="1" applyAlignment="1">
      <alignment horizontal="right" vertical="center"/>
    </xf>
    <xf numFmtId="170" fontId="11" fillId="0" borderId="20" xfId="0" applyNumberFormat="1" applyFont="1" applyBorder="1" applyAlignment="1">
      <alignment horizontal="right" vertical="center"/>
    </xf>
    <xf numFmtId="170" fontId="18" fillId="3" borderId="18" xfId="0" applyNumberFormat="1" applyFont="1" applyFill="1" applyBorder="1" applyAlignment="1">
      <alignment horizontal="right" vertical="center"/>
    </xf>
    <xf numFmtId="170" fontId="18" fillId="3" borderId="19" xfId="0" applyNumberFormat="1" applyFont="1" applyFill="1" applyBorder="1" applyAlignment="1">
      <alignment horizontal="right" vertical="center"/>
    </xf>
    <xf numFmtId="170" fontId="18" fillId="3" borderId="20" xfId="0" applyNumberFormat="1" applyFont="1" applyFill="1" applyBorder="1" applyAlignment="1">
      <alignment horizontal="right" vertical="center"/>
    </xf>
    <xf numFmtId="171" fontId="11" fillId="0" borderId="14" xfId="0" applyNumberFormat="1" applyFont="1" applyBorder="1" applyAlignment="1">
      <alignment horizontal="right" vertical="center"/>
    </xf>
    <xf numFmtId="171" fontId="11" fillId="0" borderId="15" xfId="0" applyNumberFormat="1" applyFont="1" applyBorder="1" applyAlignment="1">
      <alignment horizontal="right" vertical="center"/>
    </xf>
    <xf numFmtId="171" fontId="11" fillId="0" borderId="21" xfId="0" applyNumberFormat="1" applyFont="1" applyBorder="1" applyAlignment="1">
      <alignment horizontal="right" vertical="center"/>
    </xf>
    <xf numFmtId="171" fontId="11" fillId="0" borderId="0" xfId="0" applyNumberFormat="1" applyFont="1" applyAlignment="1">
      <alignment vertical="center"/>
    </xf>
    <xf numFmtId="171" fontId="11" fillId="0" borderId="16" xfId="0" applyNumberFormat="1" applyFont="1" applyBorder="1" applyAlignment="1">
      <alignment horizontal="right" vertical="center"/>
    </xf>
    <xf numFmtId="171" fontId="11" fillId="0" borderId="0" xfId="0" applyNumberFormat="1" applyFont="1" applyBorder="1" applyAlignment="1">
      <alignment horizontal="right" vertical="center"/>
    </xf>
    <xf numFmtId="171" fontId="11" fillId="0" borderId="17" xfId="0" applyNumberFormat="1" applyFont="1" applyBorder="1" applyAlignment="1">
      <alignment horizontal="right" vertical="center"/>
    </xf>
    <xf numFmtId="171" fontId="11" fillId="0" borderId="18" xfId="0" applyNumberFormat="1" applyFont="1" applyBorder="1" applyAlignment="1">
      <alignment horizontal="right" vertical="center"/>
    </xf>
    <xf numFmtId="171" fontId="11" fillId="0" borderId="19" xfId="0" applyNumberFormat="1" applyFont="1" applyBorder="1" applyAlignment="1">
      <alignment horizontal="right" vertical="center"/>
    </xf>
    <xf numFmtId="171" fontId="11" fillId="0" borderId="20" xfId="0" applyNumberFormat="1" applyFont="1" applyBorder="1" applyAlignment="1">
      <alignment horizontal="right" vertical="center"/>
    </xf>
    <xf numFmtId="171" fontId="18" fillId="3" borderId="18" xfId="0" applyNumberFormat="1" applyFont="1" applyFill="1" applyBorder="1" applyAlignment="1">
      <alignment horizontal="right" vertical="center"/>
    </xf>
    <xf numFmtId="171" fontId="18" fillId="3" borderId="19" xfId="0" applyNumberFormat="1" applyFont="1" applyFill="1" applyBorder="1" applyAlignment="1">
      <alignment horizontal="right" vertical="center"/>
    </xf>
    <xf numFmtId="171" fontId="18" fillId="3" borderId="20" xfId="0" applyNumberFormat="1" applyFont="1" applyFill="1" applyBorder="1" applyAlignment="1">
      <alignment horizontal="right" vertical="center"/>
    </xf>
    <xf numFmtId="171" fontId="18" fillId="3" borderId="11" xfId="0" applyNumberFormat="1" applyFont="1" applyFill="1" applyBorder="1" applyAlignment="1">
      <alignment horizontal="right" vertical="center"/>
    </xf>
    <xf numFmtId="171" fontId="18" fillId="3" borderId="12" xfId="0" applyNumberFormat="1" applyFont="1" applyFill="1" applyBorder="1" applyAlignment="1">
      <alignment horizontal="right" vertical="center"/>
    </xf>
    <xf numFmtId="171" fontId="18" fillId="3" borderId="13" xfId="0" applyNumberFormat="1" applyFont="1" applyFill="1" applyBorder="1" applyAlignment="1">
      <alignment horizontal="right" vertical="center"/>
    </xf>
    <xf numFmtId="0" fontId="19" fillId="8" borderId="8" xfId="0" applyFont="1" applyFill="1" applyBorder="1" applyAlignment="1">
      <alignment horizontal="left" vertical="center"/>
    </xf>
    <xf numFmtId="0" fontId="11" fillId="0" borderId="0" xfId="0" applyFont="1" applyBorder="1" applyAlignment="1">
      <alignment vertical="top" wrapText="1"/>
    </xf>
    <xf numFmtId="0" fontId="23" fillId="2" borderId="8" xfId="15" applyFont="1" applyFill="1" applyBorder="1" applyAlignment="1">
      <alignment vertical="center"/>
    </xf>
    <xf numFmtId="0" fontId="23" fillId="2" borderId="14" xfId="15" applyFont="1" applyFill="1" applyBorder="1" applyAlignment="1">
      <alignment vertical="center"/>
    </xf>
    <xf numFmtId="0" fontId="23" fillId="2" borderId="21" xfId="15" applyFont="1" applyFill="1" applyBorder="1" applyAlignment="1">
      <alignment vertical="center"/>
    </xf>
    <xf numFmtId="0" fontId="23" fillId="2" borderId="9" xfId="15" applyFont="1" applyFill="1" applyBorder="1" applyAlignment="1">
      <alignment vertical="center"/>
    </xf>
    <xf numFmtId="0" fontId="23" fillId="2" borderId="16" xfId="15" applyFont="1" applyFill="1" applyBorder="1" applyAlignment="1">
      <alignment vertical="center"/>
    </xf>
    <xf numFmtId="0" fontId="23" fillId="2" borderId="17" xfId="15" applyFont="1" applyFill="1" applyBorder="1" applyAlignment="1">
      <alignment vertical="center"/>
    </xf>
    <xf numFmtId="0" fontId="23" fillId="2" borderId="10" xfId="15" applyFont="1" applyFill="1" applyBorder="1" applyAlignment="1">
      <alignment vertical="center"/>
    </xf>
    <xf numFmtId="0" fontId="23" fillId="2" borderId="18" xfId="15" applyFont="1" applyFill="1" applyBorder="1" applyAlignment="1">
      <alignment vertical="center"/>
    </xf>
    <xf numFmtId="0" fontId="23" fillId="2" borderId="20" xfId="15" applyFont="1" applyFill="1" applyBorder="1" applyAlignment="1">
      <alignment vertical="center"/>
    </xf>
    <xf numFmtId="167" fontId="19" fillId="2" borderId="7" xfId="0" applyNumberFormat="1" applyFont="1" applyFill="1" applyBorder="1" applyAlignment="1">
      <alignment horizontal="left" vertical="center"/>
    </xf>
    <xf numFmtId="0" fontId="11" fillId="0" borderId="7" xfId="0" applyFont="1" applyBorder="1" applyAlignment="1">
      <alignment horizontal="left" vertical="top" wrapText="1"/>
    </xf>
    <xf numFmtId="0" fontId="11" fillId="0" borderId="8" xfId="0" applyFont="1" applyBorder="1" applyAlignment="1">
      <alignment horizontal="left" vertical="center" wrapText="1"/>
    </xf>
    <xf numFmtId="0" fontId="11" fillId="0" borderId="9" xfId="0" applyFont="1" applyBorder="1" applyAlignment="1">
      <alignment horizontal="left" vertical="center" wrapText="1"/>
    </xf>
    <xf numFmtId="0" fontId="11" fillId="0" borderId="10" xfId="0" applyFont="1" applyBorder="1" applyAlignment="1">
      <alignment horizontal="left" vertical="center" wrapText="1"/>
    </xf>
    <xf numFmtId="170" fontId="18" fillId="5" borderId="7" xfId="0" applyNumberFormat="1" applyFont="1" applyFill="1" applyBorder="1" applyAlignment="1">
      <alignment horizontal="left" vertical="center"/>
    </xf>
    <xf numFmtId="0" fontId="11" fillId="0" borderId="11" xfId="0" applyFont="1" applyFill="1" applyBorder="1" applyAlignment="1">
      <alignment horizontal="left" vertical="center"/>
    </xf>
    <xf numFmtId="0" fontId="11" fillId="0" borderId="12" xfId="0" applyFont="1" applyFill="1" applyBorder="1" applyAlignment="1">
      <alignment horizontal="left" vertical="center"/>
    </xf>
    <xf numFmtId="0" fontId="11" fillId="0" borderId="13" xfId="0" applyFont="1" applyFill="1" applyBorder="1" applyAlignment="1">
      <alignment horizontal="left" vertical="center"/>
    </xf>
    <xf numFmtId="170" fontId="18" fillId="5" borderId="11" xfId="0" applyNumberFormat="1" applyFont="1" applyFill="1" applyBorder="1" applyAlignment="1">
      <alignment horizontal="left" vertical="center"/>
    </xf>
    <xf numFmtId="170" fontId="18" fillId="5" borderId="12" xfId="0" applyNumberFormat="1" applyFont="1" applyFill="1" applyBorder="1" applyAlignment="1">
      <alignment horizontal="left" vertical="center"/>
    </xf>
    <xf numFmtId="170" fontId="18" fillId="5" borderId="13" xfId="0" applyNumberFormat="1" applyFont="1" applyFill="1" applyBorder="1" applyAlignment="1">
      <alignment horizontal="left" vertical="center"/>
    </xf>
    <xf numFmtId="0" fontId="11" fillId="0" borderId="11" xfId="0" applyFont="1" applyBorder="1" applyAlignment="1">
      <alignment horizontal="left" vertical="center"/>
    </xf>
    <xf numFmtId="0" fontId="11" fillId="0" borderId="12" xfId="0" applyFont="1" applyBorder="1" applyAlignment="1">
      <alignment horizontal="left" vertical="center"/>
    </xf>
    <xf numFmtId="0" fontId="11" fillId="0" borderId="13" xfId="0" applyFont="1" applyBorder="1" applyAlignment="1">
      <alignment horizontal="left" vertical="center"/>
    </xf>
    <xf numFmtId="170" fontId="11" fillId="2" borderId="11" xfId="0" applyNumberFormat="1" applyFont="1" applyFill="1" applyBorder="1" applyAlignment="1">
      <alignment horizontal="center" vertical="center"/>
    </xf>
    <xf numFmtId="170" fontId="11" fillId="2" borderId="12" xfId="0" applyNumberFormat="1" applyFont="1" applyFill="1" applyBorder="1" applyAlignment="1">
      <alignment horizontal="center" vertical="center"/>
    </xf>
    <xf numFmtId="170" fontId="11" fillId="2" borderId="13" xfId="0" applyNumberFormat="1" applyFont="1" applyFill="1" applyBorder="1" applyAlignment="1">
      <alignment horizontal="center" vertical="center"/>
    </xf>
    <xf numFmtId="170" fontId="18" fillId="5" borderId="11" xfId="0" applyNumberFormat="1" applyFont="1" applyFill="1" applyBorder="1" applyAlignment="1">
      <alignment horizontal="right" vertical="center"/>
    </xf>
    <xf numFmtId="170" fontId="18" fillId="5" borderId="12" xfId="0" applyNumberFormat="1" applyFont="1" applyFill="1" applyBorder="1" applyAlignment="1">
      <alignment horizontal="right" vertical="center"/>
    </xf>
    <xf numFmtId="170" fontId="18" fillId="5" borderId="13" xfId="0" applyNumberFormat="1" applyFont="1" applyFill="1" applyBorder="1" applyAlignment="1">
      <alignment horizontal="right" vertical="center"/>
    </xf>
    <xf numFmtId="0" fontId="11" fillId="0" borderId="14" xfId="0" applyFont="1" applyBorder="1" applyAlignment="1">
      <alignment horizontal="right" vertical="center"/>
    </xf>
    <xf numFmtId="0" fontId="11" fillId="0" borderId="15" xfId="0" applyFont="1" applyBorder="1" applyAlignment="1">
      <alignment horizontal="right" vertical="center"/>
    </xf>
    <xf numFmtId="0" fontId="11" fillId="0" borderId="21" xfId="0" applyFont="1" applyBorder="1" applyAlignment="1">
      <alignment horizontal="right" vertical="center"/>
    </xf>
    <xf numFmtId="0" fontId="11" fillId="0" borderId="18" xfId="0" applyFont="1" applyBorder="1" applyAlignment="1">
      <alignment horizontal="right" vertical="center"/>
    </xf>
    <xf numFmtId="0" fontId="11" fillId="0" borderId="19" xfId="0" applyFont="1" applyBorder="1" applyAlignment="1">
      <alignment horizontal="right" vertical="center"/>
    </xf>
    <xf numFmtId="0" fontId="11" fillId="0" borderId="20" xfId="0" applyFont="1" applyBorder="1" applyAlignment="1">
      <alignment horizontal="right" vertical="center"/>
    </xf>
    <xf numFmtId="0" fontId="19" fillId="0" borderId="11" xfId="0" applyFont="1" applyBorder="1" applyAlignment="1">
      <alignment horizontal="right" vertical="center"/>
    </xf>
    <xf numFmtId="0" fontId="19" fillId="0" borderId="12" xfId="0" applyFont="1" applyBorder="1" applyAlignment="1">
      <alignment horizontal="right" vertical="center"/>
    </xf>
    <xf numFmtId="0" fontId="19" fillId="0" borderId="13" xfId="0" applyFont="1" applyBorder="1" applyAlignment="1">
      <alignment horizontal="right" vertical="center"/>
    </xf>
    <xf numFmtId="170" fontId="18" fillId="5" borderId="11" xfId="0" applyNumberFormat="1" applyFont="1" applyFill="1" applyBorder="1" applyAlignment="1">
      <alignment horizontal="right"/>
    </xf>
    <xf numFmtId="170" fontId="18" fillId="5" borderId="12" xfId="0" applyNumberFormat="1" applyFont="1" applyFill="1" applyBorder="1" applyAlignment="1">
      <alignment horizontal="right"/>
    </xf>
    <xf numFmtId="170" fontId="18" fillId="5" borderId="13" xfId="0" applyNumberFormat="1" applyFont="1" applyFill="1" applyBorder="1" applyAlignment="1">
      <alignment horizontal="right"/>
    </xf>
    <xf numFmtId="0" fontId="11" fillId="0" borderId="18" xfId="0" applyFont="1" applyBorder="1" applyAlignment="1">
      <alignment horizontal="right"/>
    </xf>
    <xf numFmtId="0" fontId="11" fillId="0" borderId="19" xfId="0" applyFont="1" applyBorder="1" applyAlignment="1">
      <alignment horizontal="right"/>
    </xf>
    <xf numFmtId="0" fontId="11" fillId="0" borderId="20" xfId="0" applyFont="1" applyBorder="1" applyAlignment="1">
      <alignment horizontal="right"/>
    </xf>
    <xf numFmtId="0" fontId="19" fillId="0" borderId="11" xfId="0" applyFont="1" applyBorder="1" applyAlignment="1">
      <alignment horizontal="right"/>
    </xf>
    <xf numFmtId="0" fontId="19" fillId="0" borderId="12" xfId="0" applyFont="1" applyBorder="1" applyAlignment="1">
      <alignment horizontal="right"/>
    </xf>
    <xf numFmtId="0" fontId="19" fillId="0" borderId="13" xfId="0" applyFont="1" applyBorder="1" applyAlignment="1">
      <alignment horizontal="right"/>
    </xf>
    <xf numFmtId="170" fontId="18" fillId="2" borderId="11" xfId="0" applyNumberFormat="1" applyFont="1" applyFill="1" applyBorder="1" applyAlignment="1">
      <alignment horizontal="left" vertical="center"/>
    </xf>
    <xf numFmtId="170" fontId="18" fillId="2" borderId="12" xfId="0" applyNumberFormat="1" applyFont="1" applyFill="1" applyBorder="1" applyAlignment="1">
      <alignment horizontal="left" vertical="center"/>
    </xf>
    <xf numFmtId="170" fontId="18" fillId="2" borderId="13" xfId="0" applyNumberFormat="1" applyFont="1" applyFill="1" applyBorder="1" applyAlignment="1">
      <alignment horizontal="left" vertical="center"/>
    </xf>
    <xf numFmtId="0" fontId="11" fillId="0" borderId="14" xfId="0" applyFont="1" applyBorder="1" applyAlignment="1">
      <alignment horizontal="right"/>
    </xf>
    <xf numFmtId="0" fontId="11" fillId="0" borderId="15" xfId="0" applyFont="1" applyBorder="1" applyAlignment="1">
      <alignment horizontal="right"/>
    </xf>
    <xf numFmtId="0" fontId="11" fillId="0" borderId="21" xfId="0" applyFont="1" applyBorder="1" applyAlignment="1">
      <alignment horizontal="right"/>
    </xf>
    <xf numFmtId="0" fontId="11" fillId="0" borderId="8" xfId="0" applyFont="1" applyBorder="1" applyAlignment="1">
      <alignment horizontal="left" vertical="top" wrapText="1"/>
    </xf>
    <xf numFmtId="0" fontId="11" fillId="0" borderId="9" xfId="0" applyFont="1" applyBorder="1" applyAlignment="1">
      <alignment horizontal="left" vertical="top" wrapText="1"/>
    </xf>
    <xf numFmtId="0" fontId="11" fillId="0" borderId="10" xfId="0" applyFont="1" applyBorder="1" applyAlignment="1">
      <alignment horizontal="left" vertical="top" wrapText="1"/>
    </xf>
    <xf numFmtId="0" fontId="7" fillId="4" borderId="1" xfId="0" applyFont="1" applyFill="1" applyBorder="1" applyAlignment="1">
      <alignment horizontal="left" vertical="top" wrapText="1"/>
    </xf>
    <xf numFmtId="0" fontId="0" fillId="4" borderId="1" xfId="0" applyFill="1" applyBorder="1" applyAlignment="1">
      <alignment horizontal="left" vertical="top" wrapText="1"/>
    </xf>
    <xf numFmtId="0" fontId="7" fillId="4" borderId="0" xfId="0" applyFont="1" applyFill="1" applyBorder="1" applyAlignment="1">
      <alignment horizontal="left" vertical="top" wrapText="1"/>
    </xf>
    <xf numFmtId="0" fontId="5" fillId="4" borderId="6" xfId="0" applyFont="1" applyFill="1" applyBorder="1" applyAlignment="1">
      <alignment horizontal="left"/>
    </xf>
    <xf numFmtId="0" fontId="5" fillId="4" borderId="0" xfId="0" applyFont="1" applyFill="1" applyBorder="1" applyAlignment="1">
      <alignment horizontal="left"/>
    </xf>
    <xf numFmtId="170" fontId="18" fillId="3" borderId="11" xfId="0" applyNumberFormat="1" applyFont="1" applyFill="1" applyBorder="1" applyAlignment="1">
      <alignment horizontal="center" vertical="center"/>
    </xf>
    <xf numFmtId="170" fontId="18" fillId="3" borderId="12" xfId="0" applyNumberFormat="1" applyFont="1" applyFill="1" applyBorder="1" applyAlignment="1">
      <alignment horizontal="center" vertical="center"/>
    </xf>
    <xf numFmtId="170" fontId="18" fillId="3" borderId="13" xfId="0" applyNumberFormat="1" applyFont="1" applyFill="1" applyBorder="1" applyAlignment="1">
      <alignment horizontal="center" vertical="center"/>
    </xf>
    <xf numFmtId="170" fontId="18" fillId="3" borderId="14" xfId="0" applyNumberFormat="1" applyFont="1" applyFill="1" applyBorder="1" applyAlignment="1">
      <alignment horizontal="center"/>
    </xf>
    <xf numFmtId="170" fontId="18" fillId="3" borderId="15" xfId="0" applyNumberFormat="1" applyFont="1" applyFill="1" applyBorder="1" applyAlignment="1">
      <alignment horizontal="center"/>
    </xf>
    <xf numFmtId="170" fontId="18" fillId="3" borderId="21" xfId="0" applyNumberFormat="1" applyFont="1" applyFill="1" applyBorder="1" applyAlignment="1">
      <alignment horizontal="center"/>
    </xf>
    <xf numFmtId="0" fontId="18" fillId="3" borderId="11" xfId="0" applyFont="1" applyFill="1" applyBorder="1" applyAlignment="1">
      <alignment horizontal="center" vertical="center"/>
    </xf>
    <xf numFmtId="0" fontId="18" fillId="3" borderId="12" xfId="0" applyFont="1" applyFill="1" applyBorder="1" applyAlignment="1">
      <alignment horizontal="center" vertical="center"/>
    </xf>
    <xf numFmtId="0" fontId="18" fillId="3" borderId="13" xfId="0" applyFont="1" applyFill="1" applyBorder="1" applyAlignment="1">
      <alignment horizontal="center" vertical="center"/>
    </xf>
    <xf numFmtId="170" fontId="18" fillId="3" borderId="14" xfId="0" applyNumberFormat="1" applyFont="1" applyFill="1" applyBorder="1" applyAlignment="1">
      <alignment horizontal="center" vertical="center"/>
    </xf>
    <xf numFmtId="170" fontId="18" fillId="3" borderId="15" xfId="0" applyNumberFormat="1" applyFont="1" applyFill="1" applyBorder="1" applyAlignment="1">
      <alignment horizontal="center" vertical="center"/>
    </xf>
    <xf numFmtId="170" fontId="18" fillId="3" borderId="21" xfId="0" applyNumberFormat="1" applyFont="1" applyFill="1" applyBorder="1" applyAlignment="1">
      <alignment horizontal="center" vertical="center"/>
    </xf>
  </cellXfs>
  <cellStyles count="18">
    <cellStyle name="Comma" xfId="3" builtinId="3"/>
    <cellStyle name="Comma 2" xfId="10"/>
    <cellStyle name="Comma 3" xfId="11"/>
    <cellStyle name="Currency" xfId="2" builtinId="4"/>
    <cellStyle name="Currency 2" xfId="4"/>
    <cellStyle name="Normal" xfId="0" builtinId="0"/>
    <cellStyle name="Normal 15" xfId="17"/>
    <cellStyle name="Normal 2" xfId="5"/>
    <cellStyle name="Normal 2 2" xfId="6"/>
    <cellStyle name="Normal 2 2 2" xfId="12"/>
    <cellStyle name="Normal 3" xfId="7"/>
    <cellStyle name="Normal 4" xfId="13"/>
    <cellStyle name="Normal 5" xfId="16"/>
    <cellStyle name="Normal_Sheet1" xfId="15"/>
    <cellStyle name="Note 2" xfId="14"/>
    <cellStyle name="Percent" xfId="1" builtinId="5"/>
    <cellStyle name="Percent 2" xfId="8"/>
    <cellStyle name="Percent 3" xfId="9"/>
  </cellStyles>
  <dxfs count="0"/>
  <tableStyles count="0" defaultTableStyle="TableStyleMedium9" defaultPivotStyle="PivotStyleLight16"/>
  <colors>
    <mruColors>
      <color rgb="FF0065A6"/>
      <color rgb="FF76AD1C"/>
      <color rgb="FF13294B"/>
      <color rgb="FF209AD2"/>
      <color rgb="FFACDC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customHeight="1" zeroHeight="1" x14ac:dyDescent="0.25"/>
  <cols>
    <col min="1" max="1" width="2.42578125" customWidth="1"/>
    <col min="2" max="5" width="9.140625" customWidth="1"/>
    <col min="6" max="16384" width="9.140625" hidden="1"/>
  </cols>
  <sheetData>
    <row r="1" spans="2:2" x14ac:dyDescent="0.25"/>
    <row r="2" spans="2:2" x14ac:dyDescent="0.25">
      <c r="B2" s="1" t="s">
        <v>36</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124"/>
  <sheetViews>
    <sheetView showGridLines="0" zoomScaleNormal="100" workbookViewId="0"/>
  </sheetViews>
  <sheetFormatPr defaultColWidth="9.140625" defaultRowHeight="12.75" x14ac:dyDescent="0.25"/>
  <cols>
    <col min="1" max="1" width="2.85546875" style="19" customWidth="1"/>
    <col min="2" max="2" width="21.140625" style="19" bestFit="1" customWidth="1"/>
    <col min="3" max="3" width="16.85546875" style="19" customWidth="1"/>
    <col min="4" max="4" width="13.42578125" style="19" bestFit="1" customWidth="1"/>
    <col min="5" max="5" width="13.42578125" style="19" customWidth="1"/>
    <col min="6" max="6" width="12.7109375" style="19" customWidth="1"/>
    <col min="7" max="10" width="12.85546875" style="21" customWidth="1"/>
    <col min="11" max="11" width="12.85546875" style="19" customWidth="1"/>
    <col min="12" max="12" width="2.85546875" style="19" customWidth="1"/>
    <col min="13" max="13" width="49.85546875" style="22" customWidth="1"/>
    <col min="14" max="14" width="2.85546875" style="19" customWidth="1"/>
    <col min="15" max="17" width="9.140625" style="19" customWidth="1"/>
    <col min="18" max="16384" width="9.140625" style="19"/>
  </cols>
  <sheetData>
    <row r="1" spans="2:13" x14ac:dyDescent="0.25">
      <c r="B1" s="20"/>
    </row>
    <row r="2" spans="2:13" ht="21" x14ac:dyDescent="0.25">
      <c r="B2" s="23" t="s">
        <v>34</v>
      </c>
    </row>
    <row r="3" spans="2:13" ht="21" x14ac:dyDescent="0.25">
      <c r="B3" s="23" t="str">
        <f>'AER Summary'!C3</f>
        <v>Connection Offer Service (basic or standard)</v>
      </c>
    </row>
    <row r="4" spans="2:13" ht="18.75" x14ac:dyDescent="0.25">
      <c r="B4" s="24" t="s">
        <v>35</v>
      </c>
    </row>
    <row r="6" spans="2:13" ht="15.75" x14ac:dyDescent="0.25">
      <c r="B6" s="25" t="s">
        <v>2</v>
      </c>
      <c r="C6" s="26"/>
      <c r="D6" s="26"/>
      <c r="E6" s="26"/>
      <c r="F6" s="26"/>
      <c r="G6" s="27"/>
      <c r="H6" s="27"/>
      <c r="I6" s="27"/>
      <c r="J6" s="27"/>
      <c r="K6" s="26"/>
      <c r="M6" s="28"/>
    </row>
    <row r="8" spans="2:13" x14ac:dyDescent="0.25">
      <c r="B8" s="226" t="s">
        <v>24</v>
      </c>
      <c r="C8" s="227"/>
      <c r="D8" s="227"/>
      <c r="E8" s="227"/>
      <c r="F8" s="228"/>
      <c r="G8" s="29" t="s">
        <v>8</v>
      </c>
      <c r="H8" s="30" t="s">
        <v>9</v>
      </c>
      <c r="I8" s="31" t="s">
        <v>10</v>
      </c>
      <c r="J8" s="30" t="s">
        <v>11</v>
      </c>
      <c r="K8" s="32" t="s">
        <v>12</v>
      </c>
      <c r="M8" s="33" t="s">
        <v>4</v>
      </c>
    </row>
    <row r="9" spans="2:13" ht="38.25" x14ac:dyDescent="0.25">
      <c r="B9" s="229" t="s">
        <v>2</v>
      </c>
      <c r="C9" s="230"/>
      <c r="D9" s="230"/>
      <c r="E9" s="230"/>
      <c r="F9" s="231"/>
      <c r="G9" s="232" t="s">
        <v>7</v>
      </c>
      <c r="H9" s="233"/>
      <c r="I9" s="233"/>
      <c r="J9" s="233"/>
      <c r="K9" s="234"/>
      <c r="M9" s="34" t="s">
        <v>85</v>
      </c>
    </row>
    <row r="11" spans="2:13" ht="15.75" x14ac:dyDescent="0.25">
      <c r="B11" s="25" t="s">
        <v>26</v>
      </c>
      <c r="C11" s="26"/>
      <c r="D11" s="26"/>
      <c r="E11" s="26"/>
      <c r="F11" s="26"/>
      <c r="G11" s="27"/>
      <c r="H11" s="27"/>
      <c r="I11" s="27"/>
      <c r="J11" s="27"/>
      <c r="K11" s="26"/>
      <c r="M11" s="28"/>
    </row>
    <row r="13" spans="2:13" x14ac:dyDescent="0.25">
      <c r="B13" s="41" t="s">
        <v>22</v>
      </c>
      <c r="C13" s="222" t="s">
        <v>25</v>
      </c>
      <c r="D13" s="222"/>
      <c r="E13" s="222"/>
      <c r="F13" s="222"/>
      <c r="G13" s="30" t="s">
        <v>8</v>
      </c>
      <c r="H13" s="30" t="s">
        <v>9</v>
      </c>
      <c r="I13" s="30" t="s">
        <v>10</v>
      </c>
      <c r="J13" s="30" t="s">
        <v>11</v>
      </c>
      <c r="K13" s="42" t="s">
        <v>12</v>
      </c>
      <c r="M13" s="33" t="s">
        <v>4</v>
      </c>
    </row>
    <row r="14" spans="2:13" ht="51" x14ac:dyDescent="0.25">
      <c r="B14" s="17"/>
      <c r="C14" s="223"/>
      <c r="D14" s="224"/>
      <c r="E14" s="224"/>
      <c r="F14" s="225"/>
      <c r="G14" s="232" t="s">
        <v>7</v>
      </c>
      <c r="H14" s="233"/>
      <c r="I14" s="233"/>
      <c r="J14" s="233"/>
      <c r="K14" s="234"/>
      <c r="M14" s="135" t="s">
        <v>86</v>
      </c>
    </row>
    <row r="15" spans="2:13" x14ac:dyDescent="0.25">
      <c r="B15" s="43"/>
      <c r="C15" s="43"/>
      <c r="D15" s="43"/>
      <c r="E15" s="43"/>
      <c r="F15" s="43"/>
      <c r="G15" s="44"/>
      <c r="H15" s="44"/>
      <c r="I15" s="44"/>
      <c r="J15" s="44"/>
      <c r="K15" s="22"/>
    </row>
    <row r="16" spans="2:13" ht="15.75" x14ac:dyDescent="0.25">
      <c r="B16" s="25" t="s">
        <v>32</v>
      </c>
      <c r="C16" s="26"/>
      <c r="D16" s="26"/>
      <c r="E16" s="26"/>
      <c r="F16" s="26"/>
      <c r="G16" s="27"/>
      <c r="H16" s="27"/>
      <c r="I16" s="27"/>
      <c r="J16" s="27"/>
      <c r="K16" s="26"/>
      <c r="M16" s="28"/>
    </row>
    <row r="18" spans="2:13" x14ac:dyDescent="0.25">
      <c r="B18" s="170" t="s">
        <v>24</v>
      </c>
      <c r="C18" s="167"/>
      <c r="D18" s="167"/>
      <c r="E18" s="167"/>
      <c r="F18" s="29" t="s">
        <v>84</v>
      </c>
      <c r="G18" s="29" t="s">
        <v>8</v>
      </c>
      <c r="H18" s="30" t="s">
        <v>9</v>
      </c>
      <c r="I18" s="31" t="s">
        <v>10</v>
      </c>
      <c r="J18" s="30" t="s">
        <v>11</v>
      </c>
      <c r="K18" s="32" t="s">
        <v>12</v>
      </c>
      <c r="M18" s="33" t="s">
        <v>4</v>
      </c>
    </row>
    <row r="19" spans="2:13" ht="51" x14ac:dyDescent="0.2">
      <c r="B19" s="164" t="s">
        <v>31</v>
      </c>
      <c r="C19" s="166"/>
      <c r="D19" s="165"/>
      <c r="E19" s="166"/>
      <c r="F19" s="168">
        <v>3.5000000000000003E-2</v>
      </c>
      <c r="G19" s="168">
        <v>3.5000000000000003E-2</v>
      </c>
      <c r="H19" s="168">
        <v>0.04</v>
      </c>
      <c r="I19" s="169">
        <v>0.04</v>
      </c>
      <c r="J19" s="168">
        <v>0</v>
      </c>
      <c r="K19" s="67"/>
      <c r="M19" s="40" t="s">
        <v>87</v>
      </c>
    </row>
    <row r="21" spans="2:13" ht="15.75" x14ac:dyDescent="0.25">
      <c r="B21" s="25" t="s">
        <v>75</v>
      </c>
      <c r="C21" s="26"/>
      <c r="D21" s="26"/>
      <c r="E21" s="26"/>
      <c r="F21" s="26"/>
      <c r="G21" s="27"/>
      <c r="H21" s="27"/>
      <c r="I21" s="27"/>
      <c r="J21" s="27"/>
      <c r="K21" s="26"/>
      <c r="M21" s="28"/>
    </row>
    <row r="23" spans="2:13" ht="25.5" x14ac:dyDescent="0.25">
      <c r="B23" s="51" t="s">
        <v>27</v>
      </c>
      <c r="C23" s="52" t="s">
        <v>28</v>
      </c>
      <c r="D23" s="53"/>
      <c r="E23" s="54" t="s">
        <v>29</v>
      </c>
      <c r="F23" s="55"/>
      <c r="G23" s="55"/>
      <c r="H23" s="56" t="s">
        <v>30</v>
      </c>
      <c r="J23" s="19"/>
      <c r="M23" s="33" t="s">
        <v>4</v>
      </c>
    </row>
    <row r="24" spans="2:13" ht="12.75" customHeight="1" x14ac:dyDescent="0.25">
      <c r="B24" s="208"/>
      <c r="C24" s="209"/>
      <c r="D24" s="210"/>
      <c r="E24" s="136" t="s">
        <v>76</v>
      </c>
      <c r="F24" s="137"/>
      <c r="G24" s="36"/>
      <c r="H24" s="138">
        <v>58.058167589999996</v>
      </c>
      <c r="J24" s="19"/>
      <c r="M24" s="219" t="s">
        <v>88</v>
      </c>
    </row>
    <row r="25" spans="2:13" ht="12.75" customHeight="1" x14ac:dyDescent="0.25">
      <c r="B25" s="211"/>
      <c r="C25" s="212"/>
      <c r="D25" s="213"/>
      <c r="E25" s="57" t="s">
        <v>76</v>
      </c>
      <c r="F25" s="58"/>
      <c r="G25" s="38"/>
      <c r="H25" s="59">
        <v>58.255092770000005</v>
      </c>
      <c r="J25" s="19"/>
      <c r="M25" s="220"/>
    </row>
    <row r="26" spans="2:13" ht="12.75" customHeight="1" x14ac:dyDescent="0.25">
      <c r="B26" s="211"/>
      <c r="C26" s="212"/>
      <c r="D26" s="213"/>
      <c r="E26" s="57" t="s">
        <v>76</v>
      </c>
      <c r="F26" s="58"/>
      <c r="G26" s="38"/>
      <c r="H26" s="59">
        <v>58.058167589999996</v>
      </c>
      <c r="J26" s="19"/>
      <c r="M26" s="220"/>
    </row>
    <row r="27" spans="2:13" ht="12.75" customHeight="1" x14ac:dyDescent="0.25">
      <c r="B27" s="211"/>
      <c r="C27" s="212"/>
      <c r="D27" s="213"/>
      <c r="E27" s="57" t="s">
        <v>76</v>
      </c>
      <c r="F27" s="58"/>
      <c r="G27" s="38"/>
      <c r="H27" s="59">
        <v>58.255092770000005</v>
      </c>
      <c r="J27" s="19"/>
      <c r="M27" s="220"/>
    </row>
    <row r="28" spans="2:13" ht="12.75" customHeight="1" x14ac:dyDescent="0.25">
      <c r="B28" s="211"/>
      <c r="C28" s="212"/>
      <c r="D28" s="213"/>
      <c r="E28" s="57" t="s">
        <v>76</v>
      </c>
      <c r="F28" s="58"/>
      <c r="G28" s="38"/>
      <c r="H28" s="59">
        <v>58.255092770000005</v>
      </c>
      <c r="J28" s="19"/>
      <c r="M28" s="220"/>
    </row>
    <row r="29" spans="2:13" ht="12.75" customHeight="1" x14ac:dyDescent="0.25">
      <c r="B29" s="211"/>
      <c r="C29" s="212"/>
      <c r="D29" s="213"/>
      <c r="E29" s="57" t="s">
        <v>76</v>
      </c>
      <c r="F29" s="58"/>
      <c r="G29" s="38"/>
      <c r="H29" s="59">
        <v>58.255092770000005</v>
      </c>
      <c r="J29" s="19"/>
      <c r="M29" s="220"/>
    </row>
    <row r="30" spans="2:13" ht="12.75" customHeight="1" x14ac:dyDescent="0.25">
      <c r="B30" s="211"/>
      <c r="C30" s="212"/>
      <c r="D30" s="213"/>
      <c r="E30" s="57" t="s">
        <v>76</v>
      </c>
      <c r="F30" s="58"/>
      <c r="G30" s="38"/>
      <c r="H30" s="59">
        <v>58.255092770000005</v>
      </c>
      <c r="J30" s="19"/>
      <c r="M30" s="220"/>
    </row>
    <row r="31" spans="2:13" ht="12.75" customHeight="1" x14ac:dyDescent="0.25">
      <c r="B31" s="211"/>
      <c r="C31" s="212"/>
      <c r="D31" s="213"/>
      <c r="E31" s="57" t="s">
        <v>76</v>
      </c>
      <c r="F31" s="58"/>
      <c r="G31" s="38"/>
      <c r="H31" s="59">
        <v>58.255092770000005</v>
      </c>
      <c r="J31" s="19"/>
      <c r="M31" s="220"/>
    </row>
    <row r="32" spans="2:13" ht="12.75" customHeight="1" x14ac:dyDescent="0.25">
      <c r="B32" s="211"/>
      <c r="C32" s="212"/>
      <c r="D32" s="213"/>
      <c r="E32" s="57" t="s">
        <v>76</v>
      </c>
      <c r="F32" s="58"/>
      <c r="G32" s="38"/>
      <c r="H32" s="59">
        <v>58.053726820000001</v>
      </c>
      <c r="J32" s="19"/>
      <c r="M32" s="220"/>
    </row>
    <row r="33" spans="2:13" ht="12.75" customHeight="1" x14ac:dyDescent="0.25">
      <c r="B33" s="211"/>
      <c r="C33" s="212"/>
      <c r="D33" s="213"/>
      <c r="E33" s="57" t="s">
        <v>76</v>
      </c>
      <c r="F33" s="58"/>
      <c r="G33" s="38"/>
      <c r="H33" s="59">
        <v>58.255092770000005</v>
      </c>
      <c r="J33" s="19"/>
      <c r="M33" s="220"/>
    </row>
    <row r="34" spans="2:13" ht="12.75" customHeight="1" x14ac:dyDescent="0.25">
      <c r="B34" s="211"/>
      <c r="C34" s="212"/>
      <c r="D34" s="213"/>
      <c r="E34" s="57" t="s">
        <v>76</v>
      </c>
      <c r="F34" s="58"/>
      <c r="G34" s="38"/>
      <c r="H34" s="59">
        <v>58.255092770000005</v>
      </c>
      <c r="J34" s="19"/>
      <c r="M34" s="220"/>
    </row>
    <row r="35" spans="2:13" ht="12.75" customHeight="1" x14ac:dyDescent="0.25">
      <c r="B35" s="211"/>
      <c r="C35" s="212"/>
      <c r="D35" s="213"/>
      <c r="E35" s="57" t="s">
        <v>76</v>
      </c>
      <c r="F35" s="58"/>
      <c r="G35" s="38"/>
      <c r="H35" s="59">
        <v>53.893031589999993</v>
      </c>
      <c r="J35" s="19"/>
      <c r="M35" s="220"/>
    </row>
    <row r="36" spans="2:13" ht="12.75" customHeight="1" x14ac:dyDescent="0.25">
      <c r="B36" s="211"/>
      <c r="C36" s="212"/>
      <c r="D36" s="213"/>
      <c r="E36" s="57" t="s">
        <v>76</v>
      </c>
      <c r="F36" s="58"/>
      <c r="G36" s="38"/>
      <c r="H36" s="59">
        <v>58.058167589999996</v>
      </c>
      <c r="J36" s="19"/>
      <c r="M36" s="220"/>
    </row>
    <row r="37" spans="2:13" ht="12.75" customHeight="1" x14ac:dyDescent="0.25">
      <c r="B37" s="211"/>
      <c r="C37" s="212"/>
      <c r="D37" s="213"/>
      <c r="E37" s="57" t="s">
        <v>76</v>
      </c>
      <c r="F37" s="58"/>
      <c r="G37" s="38"/>
      <c r="H37" s="59">
        <v>58.255092770000005</v>
      </c>
      <c r="J37" s="19"/>
      <c r="M37" s="220"/>
    </row>
    <row r="38" spans="2:13" ht="12.75" customHeight="1" x14ac:dyDescent="0.25">
      <c r="B38" s="211"/>
      <c r="C38" s="212"/>
      <c r="D38" s="213"/>
      <c r="E38" s="57" t="s">
        <v>76</v>
      </c>
      <c r="F38" s="58"/>
      <c r="G38" s="38"/>
      <c r="H38" s="59">
        <v>58.255092770000005</v>
      </c>
      <c r="J38" s="19"/>
      <c r="M38" s="220"/>
    </row>
    <row r="39" spans="2:13" ht="12.75" customHeight="1" x14ac:dyDescent="0.25">
      <c r="B39" s="211"/>
      <c r="C39" s="212"/>
      <c r="D39" s="213"/>
      <c r="E39" s="57" t="s">
        <v>76</v>
      </c>
      <c r="F39" s="58"/>
      <c r="G39" s="38"/>
      <c r="H39" s="59">
        <v>58.255092770000005</v>
      </c>
      <c r="J39" s="19"/>
      <c r="M39" s="220"/>
    </row>
    <row r="40" spans="2:13" ht="12.75" customHeight="1" x14ac:dyDescent="0.25">
      <c r="B40" s="211"/>
      <c r="C40" s="212"/>
      <c r="D40" s="213"/>
      <c r="E40" s="57" t="s">
        <v>76</v>
      </c>
      <c r="F40" s="58"/>
      <c r="G40" s="38"/>
      <c r="H40" s="59">
        <v>58.053726820000001</v>
      </c>
      <c r="J40" s="19"/>
      <c r="M40" s="220"/>
    </row>
    <row r="41" spans="2:13" ht="12.75" customHeight="1" x14ac:dyDescent="0.25">
      <c r="B41" s="211"/>
      <c r="C41" s="212"/>
      <c r="D41" s="213"/>
      <c r="E41" s="57" t="s">
        <v>77</v>
      </c>
      <c r="F41" s="58"/>
      <c r="G41" s="38"/>
      <c r="H41" s="59">
        <v>58.053726820000001</v>
      </c>
      <c r="J41" s="19"/>
      <c r="M41" s="220"/>
    </row>
    <row r="42" spans="2:13" ht="12.75" customHeight="1" x14ac:dyDescent="0.25">
      <c r="B42" s="211"/>
      <c r="C42" s="212"/>
      <c r="D42" s="213"/>
      <c r="E42" s="57" t="s">
        <v>77</v>
      </c>
      <c r="F42" s="58"/>
      <c r="G42" s="38"/>
      <c r="H42" s="59">
        <v>58.053726820000001</v>
      </c>
      <c r="J42" s="19"/>
      <c r="M42" s="220"/>
    </row>
    <row r="43" spans="2:13" ht="12.75" customHeight="1" x14ac:dyDescent="0.25">
      <c r="B43" s="211"/>
      <c r="C43" s="212"/>
      <c r="D43" s="213"/>
      <c r="E43" s="57" t="s">
        <v>77</v>
      </c>
      <c r="F43" s="58"/>
      <c r="G43" s="38"/>
      <c r="H43" s="59">
        <v>58.053726820000001</v>
      </c>
      <c r="J43" s="19"/>
      <c r="M43" s="220"/>
    </row>
    <row r="44" spans="2:13" ht="12.75" customHeight="1" x14ac:dyDescent="0.25">
      <c r="B44" s="211"/>
      <c r="C44" s="212"/>
      <c r="D44" s="213"/>
      <c r="E44" s="57" t="s">
        <v>77</v>
      </c>
      <c r="F44" s="58"/>
      <c r="G44" s="38"/>
      <c r="H44" s="59">
        <v>58.053726820000001</v>
      </c>
      <c r="J44" s="19"/>
      <c r="M44" s="220"/>
    </row>
    <row r="45" spans="2:13" ht="12.75" customHeight="1" x14ac:dyDescent="0.25">
      <c r="B45" s="211"/>
      <c r="C45" s="212"/>
      <c r="D45" s="213"/>
      <c r="E45" s="57" t="s">
        <v>77</v>
      </c>
      <c r="F45" s="58"/>
      <c r="G45" s="38"/>
      <c r="H45" s="59">
        <v>58.058167589999996</v>
      </c>
      <c r="J45" s="19"/>
      <c r="M45" s="220"/>
    </row>
    <row r="46" spans="2:13" ht="12.75" customHeight="1" x14ac:dyDescent="0.25">
      <c r="B46" s="211"/>
      <c r="C46" s="212"/>
      <c r="D46" s="213"/>
      <c r="E46" s="57" t="s">
        <v>77</v>
      </c>
      <c r="F46" s="58"/>
      <c r="G46" s="38"/>
      <c r="H46" s="59">
        <v>58.058167589999996</v>
      </c>
      <c r="J46" s="19"/>
      <c r="M46" s="220"/>
    </row>
    <row r="47" spans="2:13" ht="12.75" customHeight="1" x14ac:dyDescent="0.25">
      <c r="B47" s="211"/>
      <c r="C47" s="212"/>
      <c r="D47" s="213"/>
      <c r="E47" s="57" t="s">
        <v>77</v>
      </c>
      <c r="F47" s="58"/>
      <c r="G47" s="38"/>
      <c r="H47" s="59">
        <v>58.053726820000001</v>
      </c>
      <c r="J47" s="19"/>
      <c r="M47" s="220"/>
    </row>
    <row r="48" spans="2:13" ht="12.75" customHeight="1" x14ac:dyDescent="0.25">
      <c r="B48" s="211"/>
      <c r="C48" s="212"/>
      <c r="D48" s="213"/>
      <c r="E48" s="57" t="s">
        <v>77</v>
      </c>
      <c r="F48" s="58"/>
      <c r="G48" s="38"/>
      <c r="H48" s="59">
        <v>58.058167589999996</v>
      </c>
      <c r="J48" s="19"/>
      <c r="M48" s="220"/>
    </row>
    <row r="49" spans="2:13" ht="12.75" customHeight="1" x14ac:dyDescent="0.25">
      <c r="B49" s="211"/>
      <c r="C49" s="212"/>
      <c r="D49" s="213"/>
      <c r="E49" s="57" t="s">
        <v>77</v>
      </c>
      <c r="F49" s="58"/>
      <c r="G49" s="38"/>
      <c r="H49" s="59">
        <v>58.053726820000001</v>
      </c>
      <c r="J49" s="19"/>
      <c r="M49" s="220"/>
    </row>
    <row r="50" spans="2:13" ht="12.75" customHeight="1" x14ac:dyDescent="0.25">
      <c r="B50" s="211"/>
      <c r="C50" s="212"/>
      <c r="D50" s="213"/>
      <c r="E50" s="57" t="s">
        <v>77</v>
      </c>
      <c r="F50" s="58"/>
      <c r="G50" s="38"/>
      <c r="H50" s="59">
        <v>58.053726820000001</v>
      </c>
      <c r="J50" s="19"/>
      <c r="M50" s="220"/>
    </row>
    <row r="51" spans="2:13" ht="12.75" customHeight="1" x14ac:dyDescent="0.25">
      <c r="B51" s="211"/>
      <c r="C51" s="212"/>
      <c r="D51" s="213"/>
      <c r="E51" s="57" t="s">
        <v>77</v>
      </c>
      <c r="F51" s="58"/>
      <c r="G51" s="38"/>
      <c r="H51" s="59">
        <v>58.058167589999996</v>
      </c>
      <c r="J51" s="19"/>
      <c r="M51" s="220"/>
    </row>
    <row r="52" spans="2:13" ht="12.75" customHeight="1" x14ac:dyDescent="0.25">
      <c r="B52" s="211"/>
      <c r="C52" s="212"/>
      <c r="D52" s="213"/>
      <c r="E52" s="57" t="s">
        <v>77</v>
      </c>
      <c r="F52" s="58"/>
      <c r="G52" s="38"/>
      <c r="H52" s="59">
        <v>58.058167589999996</v>
      </c>
      <c r="J52" s="19"/>
      <c r="M52" s="220"/>
    </row>
    <row r="53" spans="2:13" ht="12.75" customHeight="1" x14ac:dyDescent="0.25">
      <c r="B53" s="211"/>
      <c r="C53" s="212"/>
      <c r="D53" s="213"/>
      <c r="E53" s="57" t="s">
        <v>77</v>
      </c>
      <c r="F53" s="58"/>
      <c r="G53" s="38"/>
      <c r="H53" s="59">
        <v>58.058167589999996</v>
      </c>
      <c r="J53" s="19"/>
      <c r="M53" s="220"/>
    </row>
    <row r="54" spans="2:13" ht="12.75" customHeight="1" x14ac:dyDescent="0.25">
      <c r="B54" s="211"/>
      <c r="C54" s="212"/>
      <c r="D54" s="213"/>
      <c r="E54" s="57" t="s">
        <v>77</v>
      </c>
      <c r="F54" s="58"/>
      <c r="G54" s="38"/>
      <c r="H54" s="59">
        <v>58.058167589999996</v>
      </c>
      <c r="J54" s="19"/>
      <c r="M54" s="220"/>
    </row>
    <row r="55" spans="2:13" ht="12.75" customHeight="1" x14ac:dyDescent="0.25">
      <c r="B55" s="211"/>
      <c r="C55" s="212"/>
      <c r="D55" s="213"/>
      <c r="E55" s="57" t="s">
        <v>77</v>
      </c>
      <c r="F55" s="58"/>
      <c r="G55" s="38"/>
      <c r="H55" s="59">
        <v>55.809300410000006</v>
      </c>
      <c r="J55" s="19"/>
      <c r="M55" s="220"/>
    </row>
    <row r="56" spans="2:13" ht="12.75" customHeight="1" x14ac:dyDescent="0.25">
      <c r="B56" s="211"/>
      <c r="C56" s="212"/>
      <c r="D56" s="213"/>
      <c r="E56" s="57" t="s">
        <v>77</v>
      </c>
      <c r="F56" s="58"/>
      <c r="G56" s="38"/>
      <c r="H56" s="59">
        <v>58.053726820000001</v>
      </c>
      <c r="J56" s="19"/>
      <c r="M56" s="220"/>
    </row>
    <row r="57" spans="2:13" ht="12.75" customHeight="1" x14ac:dyDescent="0.25">
      <c r="B57" s="211"/>
      <c r="C57" s="212"/>
      <c r="D57" s="213"/>
      <c r="E57" s="57" t="s">
        <v>77</v>
      </c>
      <c r="F57" s="58"/>
      <c r="G57" s="38"/>
      <c r="H57" s="59">
        <v>58.058167589999996</v>
      </c>
      <c r="J57" s="19"/>
      <c r="M57" s="220"/>
    </row>
    <row r="58" spans="2:13" ht="12.75" customHeight="1" x14ac:dyDescent="0.25">
      <c r="B58" s="211"/>
      <c r="C58" s="212"/>
      <c r="D58" s="213"/>
      <c r="E58" s="57" t="s">
        <v>77</v>
      </c>
      <c r="F58" s="58"/>
      <c r="G58" s="38"/>
      <c r="H58" s="59">
        <v>58.058167589999996</v>
      </c>
      <c r="J58" s="19"/>
      <c r="M58" s="220"/>
    </row>
    <row r="59" spans="2:13" ht="12.75" customHeight="1" x14ac:dyDescent="0.25">
      <c r="B59" s="214"/>
      <c r="C59" s="215"/>
      <c r="D59" s="216"/>
      <c r="E59" s="60" t="s">
        <v>77</v>
      </c>
      <c r="F59" s="61"/>
      <c r="G59" s="39"/>
      <c r="H59" s="62">
        <v>58.058167589999996</v>
      </c>
      <c r="J59" s="19"/>
      <c r="M59" s="220"/>
    </row>
    <row r="60" spans="2:13" ht="12.75" customHeight="1" x14ac:dyDescent="0.25">
      <c r="B60" s="57"/>
      <c r="C60" s="57"/>
      <c r="D60" s="57"/>
      <c r="E60" s="151" t="s">
        <v>78</v>
      </c>
      <c r="F60" s="149"/>
      <c r="G60" s="150"/>
      <c r="H60" s="147">
        <f>AVERAGE(H24:H59)</f>
        <v>57.938938870555575</v>
      </c>
      <c r="J60" s="19"/>
      <c r="M60" s="220"/>
    </row>
    <row r="61" spans="2:13" ht="12.75" customHeight="1" x14ac:dyDescent="0.25">
      <c r="B61" s="57"/>
      <c r="C61" s="57"/>
      <c r="D61" s="57"/>
      <c r="E61" s="159" t="s">
        <v>90</v>
      </c>
      <c r="F61" s="160"/>
      <c r="G61" s="161"/>
      <c r="H61" s="153">
        <f>+G88</f>
        <v>0.25</v>
      </c>
      <c r="J61" s="19"/>
      <c r="M61" s="220"/>
    </row>
    <row r="62" spans="2:13" x14ac:dyDescent="0.25">
      <c r="E62" s="21"/>
      <c r="F62" s="49"/>
      <c r="G62" s="49"/>
      <c r="H62" s="49"/>
      <c r="I62" s="58"/>
      <c r="J62" s="19"/>
      <c r="M62" s="220"/>
    </row>
    <row r="63" spans="2:13" x14ac:dyDescent="0.25">
      <c r="E63" s="217" t="s">
        <v>99</v>
      </c>
      <c r="F63" s="217"/>
      <c r="G63" s="217"/>
      <c r="H63" s="108">
        <f>+H60*H61</f>
        <v>14.484734717638894</v>
      </c>
      <c r="I63" s="145"/>
      <c r="J63" s="19"/>
      <c r="M63" s="220"/>
    </row>
    <row r="64" spans="2:13" x14ac:dyDescent="0.25">
      <c r="E64" s="21"/>
      <c r="F64" s="49"/>
      <c r="G64" s="49"/>
      <c r="H64" s="49"/>
      <c r="I64" s="58"/>
      <c r="J64" s="19"/>
      <c r="M64" s="220"/>
    </row>
    <row r="65" spans="2:13" x14ac:dyDescent="0.25">
      <c r="E65" s="217" t="s">
        <v>38</v>
      </c>
      <c r="F65" s="217"/>
      <c r="G65" s="217"/>
      <c r="H65" s="109">
        <f>+$K$110-1</f>
        <v>1.2648945446885498</v>
      </c>
      <c r="I65" s="58"/>
      <c r="J65" s="19"/>
      <c r="M65" s="220"/>
    </row>
    <row r="66" spans="2:13" x14ac:dyDescent="0.25">
      <c r="E66" s="21"/>
      <c r="F66" s="49"/>
      <c r="G66" s="49"/>
      <c r="H66" s="49"/>
      <c r="I66" s="58"/>
      <c r="J66" s="19"/>
      <c r="M66" s="220"/>
    </row>
    <row r="67" spans="2:13" x14ac:dyDescent="0.25">
      <c r="E67" s="217" t="s">
        <v>100</v>
      </c>
      <c r="F67" s="217"/>
      <c r="G67" s="217"/>
      <c r="H67" s="108">
        <f>+H63+(H65*H63)</f>
        <v>32.806396643241172</v>
      </c>
      <c r="I67" s="145" t="s">
        <v>79</v>
      </c>
      <c r="J67" s="19"/>
      <c r="M67" s="221"/>
    </row>
    <row r="69" spans="2:13" ht="25.5" x14ac:dyDescent="0.2">
      <c r="B69" s="139" t="s">
        <v>22</v>
      </c>
      <c r="C69" s="140" t="s">
        <v>25</v>
      </c>
      <c r="D69" s="142"/>
      <c r="E69" s="142"/>
      <c r="F69" s="141"/>
      <c r="G69" s="143" t="s">
        <v>66</v>
      </c>
      <c r="H69" s="144" t="s">
        <v>65</v>
      </c>
      <c r="M69" s="33" t="s">
        <v>4</v>
      </c>
    </row>
    <row r="70" spans="2:13" ht="12.75" customHeight="1" x14ac:dyDescent="0.25">
      <c r="B70" s="46" t="s">
        <v>81</v>
      </c>
      <c r="C70" s="154" t="s">
        <v>82</v>
      </c>
      <c r="D70" s="152"/>
      <c r="E70" s="152"/>
      <c r="F70" s="155"/>
      <c r="G70" s="156">
        <v>221720.90500000099</v>
      </c>
      <c r="H70" s="35">
        <v>3132.7521000000102</v>
      </c>
      <c r="M70" s="218" t="s">
        <v>91</v>
      </c>
    </row>
    <row r="71" spans="2:13" x14ac:dyDescent="0.25">
      <c r="E71" s="159" t="s">
        <v>78</v>
      </c>
      <c r="F71" s="160"/>
      <c r="G71" s="161"/>
      <c r="H71" s="146">
        <f>+G70/H70</f>
        <v>70.775119742159063</v>
      </c>
      <c r="I71" s="19"/>
      <c r="M71" s="218"/>
    </row>
    <row r="72" spans="2:13" x14ac:dyDescent="0.25">
      <c r="E72" s="159" t="s">
        <v>90</v>
      </c>
      <c r="F72" s="160"/>
      <c r="G72" s="161"/>
      <c r="H72" s="153">
        <f>+G89</f>
        <v>1.5</v>
      </c>
      <c r="I72" s="19"/>
      <c r="M72" s="218"/>
    </row>
    <row r="73" spans="2:13" x14ac:dyDescent="0.25">
      <c r="E73" s="21"/>
      <c r="F73" s="49"/>
      <c r="G73" s="49"/>
      <c r="H73" s="49"/>
      <c r="M73" s="218"/>
    </row>
    <row r="74" spans="2:13" x14ac:dyDescent="0.25">
      <c r="E74" s="217" t="s">
        <v>99</v>
      </c>
      <c r="F74" s="217"/>
      <c r="G74" s="217"/>
      <c r="H74" s="108">
        <f>+H71*H72</f>
        <v>106.16267961323859</v>
      </c>
      <c r="M74" s="218"/>
    </row>
    <row r="75" spans="2:13" x14ac:dyDescent="0.25">
      <c r="E75" s="21"/>
      <c r="F75" s="49"/>
      <c r="G75" s="49"/>
      <c r="H75" s="49"/>
      <c r="M75" s="218"/>
    </row>
    <row r="76" spans="2:13" x14ac:dyDescent="0.25">
      <c r="E76" s="217" t="s">
        <v>38</v>
      </c>
      <c r="F76" s="217"/>
      <c r="G76" s="217"/>
      <c r="H76" s="109">
        <f>+$K$110-1</f>
        <v>1.2648945446885498</v>
      </c>
      <c r="M76" s="218"/>
    </row>
    <row r="77" spans="2:13" x14ac:dyDescent="0.25">
      <c r="E77" s="21"/>
      <c r="F77" s="49"/>
      <c r="G77" s="49"/>
      <c r="H77" s="49"/>
      <c r="M77" s="218"/>
    </row>
    <row r="78" spans="2:13" x14ac:dyDescent="0.25">
      <c r="E78" s="217" t="s">
        <v>100</v>
      </c>
      <c r="F78" s="217"/>
      <c r="G78" s="217"/>
      <c r="H78" s="108">
        <f>+H74+(H76*H74)</f>
        <v>240.4472739055424</v>
      </c>
      <c r="I78" s="145" t="s">
        <v>80</v>
      </c>
      <c r="M78" s="218"/>
    </row>
    <row r="80" spans="2:13" ht="15.75" x14ac:dyDescent="0.25">
      <c r="B80" s="25" t="s">
        <v>67</v>
      </c>
      <c r="C80" s="26"/>
      <c r="D80" s="26"/>
      <c r="E80" s="26"/>
      <c r="F80" s="26"/>
      <c r="G80" s="27"/>
      <c r="H80" s="27"/>
      <c r="I80" s="27"/>
      <c r="J80" s="27"/>
      <c r="K80" s="26"/>
      <c r="M80" s="28"/>
    </row>
    <row r="82" spans="2:13" x14ac:dyDescent="0.25">
      <c r="B82" s="226" t="s">
        <v>3</v>
      </c>
      <c r="C82" s="227"/>
      <c r="D82" s="227"/>
      <c r="E82" s="227"/>
      <c r="F82" s="228"/>
      <c r="G82" s="29" t="s">
        <v>13</v>
      </c>
      <c r="H82" s="30" t="s">
        <v>14</v>
      </c>
      <c r="I82" s="30" t="s">
        <v>15</v>
      </c>
      <c r="J82" s="30" t="s">
        <v>16</v>
      </c>
      <c r="K82" s="97" t="s">
        <v>17</v>
      </c>
      <c r="M82" s="33" t="s">
        <v>4</v>
      </c>
    </row>
    <row r="83" spans="2:13" x14ac:dyDescent="0.25">
      <c r="B83" s="229" t="s">
        <v>73</v>
      </c>
      <c r="C83" s="230"/>
      <c r="D83" s="230"/>
      <c r="E83" s="230"/>
      <c r="F83" s="231"/>
      <c r="G83" s="174">
        <v>27000</v>
      </c>
      <c r="H83" s="175">
        <v>27000</v>
      </c>
      <c r="I83" s="176">
        <v>27000</v>
      </c>
      <c r="J83" s="175">
        <v>27000</v>
      </c>
      <c r="K83" s="175">
        <v>27000</v>
      </c>
      <c r="M83" s="219" t="s">
        <v>89</v>
      </c>
    </row>
    <row r="84" spans="2:13" x14ac:dyDescent="0.25">
      <c r="B84" s="229" t="s">
        <v>74</v>
      </c>
      <c r="C84" s="230"/>
      <c r="D84" s="230"/>
      <c r="E84" s="230"/>
      <c r="F84" s="231"/>
      <c r="G84" s="174">
        <v>3000</v>
      </c>
      <c r="H84" s="175">
        <v>3000</v>
      </c>
      <c r="I84" s="176">
        <v>3000</v>
      </c>
      <c r="J84" s="175">
        <v>3000</v>
      </c>
      <c r="K84" s="175">
        <v>3000</v>
      </c>
      <c r="M84" s="220"/>
    </row>
    <row r="85" spans="2:13" ht="13.5" thickBot="1" x14ac:dyDescent="0.25">
      <c r="G85" s="177">
        <f>SUM(G83:G83)</f>
        <v>27000</v>
      </c>
      <c r="H85" s="178">
        <f>SUM(H83:H83)</f>
        <v>27000</v>
      </c>
      <c r="I85" s="179">
        <f>SUM(I83:I83)</f>
        <v>27000</v>
      </c>
      <c r="J85" s="178">
        <f>SUM(J83:J83)</f>
        <v>27000</v>
      </c>
      <c r="K85" s="178">
        <f>SUM(K83:K83)</f>
        <v>27000</v>
      </c>
      <c r="M85" s="220"/>
    </row>
    <row r="86" spans="2:13" x14ac:dyDescent="0.25">
      <c r="M86" s="220"/>
    </row>
    <row r="87" spans="2:13" x14ac:dyDescent="0.25">
      <c r="B87" s="226" t="s">
        <v>68</v>
      </c>
      <c r="C87" s="227"/>
      <c r="D87" s="227"/>
      <c r="E87" s="227"/>
      <c r="F87" s="228"/>
      <c r="M87" s="220"/>
    </row>
    <row r="88" spans="2:13" x14ac:dyDescent="0.2">
      <c r="B88" s="229" t="s">
        <v>73</v>
      </c>
      <c r="C88" s="230"/>
      <c r="D88" s="230"/>
      <c r="E88" s="230"/>
      <c r="F88" s="231"/>
      <c r="G88" s="148">
        <v>0.25</v>
      </c>
      <c r="M88" s="220"/>
    </row>
    <row r="89" spans="2:13" x14ac:dyDescent="0.2">
      <c r="B89" s="229" t="s">
        <v>74</v>
      </c>
      <c r="C89" s="230"/>
      <c r="D89" s="230"/>
      <c r="E89" s="230"/>
      <c r="F89" s="231"/>
      <c r="G89" s="148">
        <v>1.5</v>
      </c>
      <c r="M89" s="221"/>
    </row>
    <row r="91" spans="2:13" ht="15.75" x14ac:dyDescent="0.25">
      <c r="B91" s="25" t="s">
        <v>49</v>
      </c>
      <c r="C91" s="26"/>
      <c r="D91" s="26"/>
      <c r="E91" s="26"/>
      <c r="F91" s="26"/>
      <c r="G91" s="27"/>
      <c r="H91" s="27"/>
      <c r="I91" s="27"/>
      <c r="J91" s="27"/>
      <c r="K91" s="26"/>
      <c r="M91" s="28"/>
    </row>
    <row r="92" spans="2:13" x14ac:dyDescent="0.25">
      <c r="E92" s="47"/>
    </row>
    <row r="93" spans="2:13" x14ac:dyDescent="0.25">
      <c r="B93" s="103"/>
      <c r="C93" s="104"/>
      <c r="D93" s="104"/>
      <c r="E93" s="104"/>
      <c r="F93" s="30" t="s">
        <v>12</v>
      </c>
      <c r="G93" s="30" t="s">
        <v>13</v>
      </c>
      <c r="H93" s="30" t="s">
        <v>14</v>
      </c>
      <c r="I93" s="30" t="s">
        <v>15</v>
      </c>
      <c r="J93" s="30" t="s">
        <v>16</v>
      </c>
      <c r="K93" s="30" t="s">
        <v>17</v>
      </c>
      <c r="M93" s="33" t="s">
        <v>4</v>
      </c>
    </row>
    <row r="94" spans="2:13" x14ac:dyDescent="0.25">
      <c r="H94" s="49"/>
      <c r="I94" s="49"/>
      <c r="J94" s="49"/>
      <c r="M94" s="219" t="s">
        <v>92</v>
      </c>
    </row>
    <row r="95" spans="2:13" x14ac:dyDescent="0.25">
      <c r="B95" s="19" t="s">
        <v>73</v>
      </c>
      <c r="E95" s="19" t="s">
        <v>101</v>
      </c>
      <c r="F95" s="50">
        <f>+G95/1.025</f>
        <v>15.109706118869411</v>
      </c>
      <c r="G95" s="50">
        <f>+$H$63*G117</f>
        <v>15.487448771841144</v>
      </c>
      <c r="H95" s="50">
        <f t="shared" ref="H95:K95" si="0">+$H$63*H117</f>
        <v>16.163161823703263</v>
      </c>
      <c r="I95" s="50">
        <f>+$H$63*I117</f>
        <v>16.710409297292443</v>
      </c>
      <c r="J95" s="50">
        <f t="shared" si="0"/>
        <v>17.299086235526925</v>
      </c>
      <c r="K95" s="50">
        <f t="shared" si="0"/>
        <v>17.894803601518586</v>
      </c>
      <c r="M95" s="220"/>
    </row>
    <row r="96" spans="2:13" x14ac:dyDescent="0.25">
      <c r="B96" s="19" t="s">
        <v>74</v>
      </c>
      <c r="E96" s="19" t="s">
        <v>101</v>
      </c>
      <c r="F96" s="50">
        <f>+G96/1.025</f>
        <v>110.74327014041447</v>
      </c>
      <c r="G96" s="50">
        <f>+$H$74*G117</f>
        <v>113.51185189392481</v>
      </c>
      <c r="H96" s="50">
        <f>+$H$74*H117</f>
        <v>118.46434219724843</v>
      </c>
      <c r="I96" s="50">
        <f>+$H$74*I117</f>
        <v>122.47527227918181</v>
      </c>
      <c r="J96" s="50">
        <f>+$H$74*J117</f>
        <v>126.78985051673733</v>
      </c>
      <c r="K96" s="50">
        <f>+$H$74*K117</f>
        <v>131.15603002217213</v>
      </c>
      <c r="M96" s="220"/>
    </row>
    <row r="97" spans="2:13" x14ac:dyDescent="0.25">
      <c r="F97" s="50"/>
      <c r="G97" s="50"/>
      <c r="H97" s="50"/>
      <c r="I97" s="50"/>
      <c r="J97" s="50"/>
      <c r="K97" s="50"/>
      <c r="M97" s="220"/>
    </row>
    <row r="98" spans="2:13" x14ac:dyDescent="0.25">
      <c r="B98" s="19" t="s">
        <v>73</v>
      </c>
      <c r="E98" s="19" t="s">
        <v>102</v>
      </c>
      <c r="F98" s="50">
        <f t="shared" ref="F98:F99" si="1">+G98/1.025</f>
        <v>34.221890960474525</v>
      </c>
      <c r="G98" s="50">
        <f>+$H$67*G117</f>
        <v>35.077438234486387</v>
      </c>
      <c r="H98" s="50">
        <f t="shared" ref="H98:K98" si="2">+$H$67*H117</f>
        <v>36.607857039423749</v>
      </c>
      <c r="I98" s="50">
        <f t="shared" si="2"/>
        <v>37.847314856950476</v>
      </c>
      <c r="J98" s="50">
        <f t="shared" si="2"/>
        <v>39.180606042941719</v>
      </c>
      <c r="K98" s="50">
        <f t="shared" si="2"/>
        <v>40.529843055352458</v>
      </c>
      <c r="M98" s="220"/>
    </row>
    <row r="99" spans="2:13" x14ac:dyDescent="0.25">
      <c r="B99" s="19" t="s">
        <v>74</v>
      </c>
      <c r="E99" s="19" t="s">
        <v>102</v>
      </c>
      <c r="F99" s="50">
        <f t="shared" si="1"/>
        <v>250.82182840199508</v>
      </c>
      <c r="G99" s="50">
        <f>+$H$78*G117</f>
        <v>257.09237411204492</v>
      </c>
      <c r="H99" s="50">
        <f>+$H$78*H117</f>
        <v>268.30924238266556</v>
      </c>
      <c r="I99" s="50">
        <f>+$H$78*I117</f>
        <v>277.39357604436361</v>
      </c>
      <c r="J99" s="50">
        <f>+$H$78*J117</f>
        <v>287.16564075723505</v>
      </c>
      <c r="K99" s="50">
        <f>+$H$78*K117</f>
        <v>297.0545769002253</v>
      </c>
      <c r="M99" s="220"/>
    </row>
    <row r="100" spans="2:13" x14ac:dyDescent="0.25">
      <c r="G100" s="50"/>
      <c r="H100" s="50"/>
      <c r="I100" s="50"/>
      <c r="J100" s="50"/>
      <c r="K100" s="50"/>
      <c r="M100" s="220"/>
    </row>
    <row r="101" spans="2:13" x14ac:dyDescent="0.25">
      <c r="B101" s="105" t="s">
        <v>50</v>
      </c>
      <c r="C101" s="105"/>
      <c r="D101" s="105"/>
      <c r="E101" s="105"/>
      <c r="F101" s="105"/>
      <c r="G101" s="106"/>
      <c r="H101" s="106">
        <f>(H95-G95)/G95</f>
        <v>4.3629719898779014E-2</v>
      </c>
      <c r="I101" s="106">
        <f t="shared" ref="I101:K101" si="3">(I95-H95)/H95</f>
        <v>3.3857699351041756E-2</v>
      </c>
      <c r="J101" s="106">
        <f t="shared" si="3"/>
        <v>3.5228157956003141E-2</v>
      </c>
      <c r="K101" s="106">
        <f t="shared" si="3"/>
        <v>3.443634871119626E-2</v>
      </c>
      <c r="M101" s="221"/>
    </row>
    <row r="102" spans="2:13" x14ac:dyDescent="0.25">
      <c r="E102" s="47"/>
      <c r="H102" s="49"/>
      <c r="I102" s="49"/>
      <c r="J102" s="49"/>
    </row>
    <row r="103" spans="2:13" ht="15.75" x14ac:dyDescent="0.25">
      <c r="B103" s="25" t="s">
        <v>37</v>
      </c>
      <c r="C103" s="26"/>
      <c r="D103" s="26"/>
      <c r="E103" s="26"/>
      <c r="F103" s="26"/>
      <c r="G103" s="27"/>
      <c r="H103" s="27"/>
      <c r="I103" s="27"/>
      <c r="J103" s="27"/>
      <c r="K103" s="26"/>
      <c r="M103" s="28"/>
    </row>
    <row r="105" spans="2:13" x14ac:dyDescent="0.25">
      <c r="B105" s="235" t="s">
        <v>18</v>
      </c>
      <c r="C105" s="236"/>
      <c r="D105" s="236"/>
      <c r="E105" s="237"/>
      <c r="F105" s="102" t="s">
        <v>12</v>
      </c>
      <c r="G105" s="102" t="s">
        <v>13</v>
      </c>
      <c r="H105" s="102" t="s">
        <v>14</v>
      </c>
      <c r="I105" s="102" t="s">
        <v>15</v>
      </c>
      <c r="J105" s="102" t="s">
        <v>16</v>
      </c>
      <c r="K105" s="45" t="s">
        <v>17</v>
      </c>
      <c r="M105" s="33" t="s">
        <v>4</v>
      </c>
    </row>
    <row r="106" spans="2:13" ht="12.75" customHeight="1" x14ac:dyDescent="0.25">
      <c r="B106" s="238" t="s">
        <v>93</v>
      </c>
      <c r="C106" s="239"/>
      <c r="D106" s="239"/>
      <c r="E106" s="240"/>
      <c r="F106" s="37"/>
      <c r="G106" s="48">
        <v>18449161.14072692</v>
      </c>
      <c r="H106" s="48">
        <v>19652616.51053571</v>
      </c>
      <c r="I106" s="48">
        <v>20750302.453561164</v>
      </c>
      <c r="J106" s="48">
        <v>21950966.582370307</v>
      </c>
      <c r="K106" s="37">
        <v>23217206.584968176</v>
      </c>
      <c r="M106" s="219" t="s">
        <v>96</v>
      </c>
    </row>
    <row r="107" spans="2:13" x14ac:dyDescent="0.25">
      <c r="B107" s="241" t="s">
        <v>94</v>
      </c>
      <c r="C107" s="242"/>
      <c r="D107" s="242"/>
      <c r="E107" s="243"/>
      <c r="F107" s="37"/>
      <c r="G107" s="48">
        <v>40098372.700329572</v>
      </c>
      <c r="H107" s="48">
        <v>44414981.708611391</v>
      </c>
      <c r="I107" s="48">
        <v>47124811.758132517</v>
      </c>
      <c r="J107" s="48">
        <v>50429626.415997855</v>
      </c>
      <c r="K107" s="37">
        <v>53924251.70079805</v>
      </c>
      <c r="M107" s="220"/>
    </row>
    <row r="108" spans="2:13" x14ac:dyDescent="0.25">
      <c r="B108" s="244" t="s">
        <v>18</v>
      </c>
      <c r="C108" s="245"/>
      <c r="D108" s="245"/>
      <c r="E108" s="246"/>
      <c r="F108" s="63"/>
      <c r="G108" s="63">
        <f t="shared" ref="G108:K108" si="4">+G107/G106</f>
        <v>2.1734523534412387</v>
      </c>
      <c r="H108" s="63">
        <f t="shared" si="4"/>
        <v>2.2600034801880273</v>
      </c>
      <c r="I108" s="63">
        <f t="shared" si="4"/>
        <v>2.2710421625707418</v>
      </c>
      <c r="J108" s="63">
        <f t="shared" si="4"/>
        <v>2.2973761190315822</v>
      </c>
      <c r="K108" s="158">
        <f t="shared" si="4"/>
        <v>2.3225986082111594</v>
      </c>
      <c r="M108" s="220"/>
    </row>
    <row r="109" spans="2:13" x14ac:dyDescent="0.25">
      <c r="F109" s="21"/>
      <c r="K109" s="21"/>
      <c r="M109" s="220"/>
    </row>
    <row r="110" spans="2:13" x14ac:dyDescent="0.25">
      <c r="F110" s="256" t="s">
        <v>19</v>
      </c>
      <c r="G110" s="257"/>
      <c r="H110" s="257"/>
      <c r="I110" s="257"/>
      <c r="J110" s="258"/>
      <c r="K110" s="157">
        <f>AVERAGE(G108:K108)</f>
        <v>2.2648945446885498</v>
      </c>
      <c r="M110" s="221"/>
    </row>
    <row r="111" spans="2:13" x14ac:dyDescent="0.25">
      <c r="G111" s="19"/>
      <c r="H111" s="19"/>
      <c r="I111" s="19"/>
      <c r="J111" s="19"/>
      <c r="K111" s="162"/>
    </row>
    <row r="112" spans="2:13" ht="15.75" x14ac:dyDescent="0.25">
      <c r="B112" s="25" t="s">
        <v>115</v>
      </c>
      <c r="C112" s="26"/>
      <c r="D112" s="26"/>
      <c r="E112" s="26"/>
      <c r="F112" s="26"/>
      <c r="G112" s="27"/>
      <c r="H112" s="27"/>
      <c r="I112" s="27"/>
      <c r="J112" s="27"/>
      <c r="K112" s="26"/>
      <c r="M112" s="28"/>
    </row>
    <row r="114" spans="2:13" x14ac:dyDescent="0.2">
      <c r="B114" s="247" t="s">
        <v>116</v>
      </c>
      <c r="C114" s="248"/>
      <c r="D114" s="248"/>
      <c r="E114" s="249"/>
      <c r="F114" s="102" t="s">
        <v>12</v>
      </c>
      <c r="G114" s="102" t="s">
        <v>13</v>
      </c>
      <c r="H114" s="102" t="s">
        <v>14</v>
      </c>
      <c r="I114" s="102" t="s">
        <v>15</v>
      </c>
      <c r="J114" s="102" t="s">
        <v>16</v>
      </c>
      <c r="K114" s="45" t="s">
        <v>17</v>
      </c>
      <c r="M114" s="206" t="s">
        <v>4</v>
      </c>
    </row>
    <row r="115" spans="2:13" ht="12.75" customHeight="1" x14ac:dyDescent="0.2">
      <c r="B115" s="259" t="s">
        <v>95</v>
      </c>
      <c r="C115" s="260"/>
      <c r="D115" s="260"/>
      <c r="E115" s="261"/>
      <c r="F115" s="18"/>
      <c r="G115" s="18">
        <v>17254695.000010207</v>
      </c>
      <c r="H115" s="18">
        <v>17611834.848126188</v>
      </c>
      <c r="I115" s="18">
        <v>17986550.838063825</v>
      </c>
      <c r="J115" s="18">
        <v>18379810.552560411</v>
      </c>
      <c r="K115" s="163">
        <v>18792890.146016706</v>
      </c>
      <c r="M115" s="262" t="s">
        <v>114</v>
      </c>
    </row>
    <row r="116" spans="2:13" x14ac:dyDescent="0.2">
      <c r="B116" s="250" t="s">
        <v>117</v>
      </c>
      <c r="C116" s="251"/>
      <c r="D116" s="251"/>
      <c r="E116" s="252"/>
      <c r="F116" s="18"/>
      <c r="G116" s="18">
        <v>18449161.14072692</v>
      </c>
      <c r="H116" s="18">
        <v>19652616.51053571</v>
      </c>
      <c r="I116" s="18">
        <v>20750302.453561164</v>
      </c>
      <c r="J116" s="18">
        <v>21950966.582370307</v>
      </c>
      <c r="K116" s="163">
        <v>23217206.584968176</v>
      </c>
      <c r="M116" s="263"/>
    </row>
    <row r="117" spans="2:13" x14ac:dyDescent="0.2">
      <c r="B117" s="253" t="s">
        <v>118</v>
      </c>
      <c r="C117" s="254"/>
      <c r="D117" s="254"/>
      <c r="E117" s="255"/>
      <c r="F117" s="63"/>
      <c r="G117" s="63">
        <f t="shared" ref="G117:K117" si="5">+G116/G115</f>
        <v>1.0692255725595849</v>
      </c>
      <c r="H117" s="63">
        <f t="shared" si="5"/>
        <v>1.1158755847989712</v>
      </c>
      <c r="I117" s="63">
        <f t="shared" si="5"/>
        <v>1.1536565648622628</v>
      </c>
      <c r="J117" s="63">
        <f t="shared" si="5"/>
        <v>1.1942977605562106</v>
      </c>
      <c r="K117" s="158">
        <f t="shared" si="5"/>
        <v>1.2354250147037249</v>
      </c>
      <c r="M117" s="263"/>
    </row>
    <row r="118" spans="2:13" x14ac:dyDescent="0.25">
      <c r="F118" s="21"/>
      <c r="K118" s="21"/>
      <c r="M118" s="263"/>
    </row>
    <row r="119" spans="2:13" x14ac:dyDescent="0.25">
      <c r="F119" s="256" t="s">
        <v>20</v>
      </c>
      <c r="G119" s="257"/>
      <c r="H119" s="257"/>
      <c r="I119" s="257"/>
      <c r="J119" s="258"/>
      <c r="K119" s="157">
        <f>AVERAGE(G117:K117)</f>
        <v>1.1536960994961507</v>
      </c>
      <c r="M119" s="264"/>
    </row>
    <row r="120" spans="2:13" x14ac:dyDescent="0.25">
      <c r="K120" s="107"/>
      <c r="M120" s="207"/>
    </row>
    <row r="121" spans="2:13" x14ac:dyDescent="0.25">
      <c r="M121" s="65"/>
    </row>
    <row r="122" spans="2:13" x14ac:dyDescent="0.25">
      <c r="M122" s="66"/>
    </row>
    <row r="123" spans="2:13" x14ac:dyDescent="0.25">
      <c r="M123" s="66"/>
    </row>
    <row r="124" spans="2:13" x14ac:dyDescent="0.25">
      <c r="M124" s="66"/>
    </row>
  </sheetData>
  <mergeCells count="34">
    <mergeCell ref="B116:E116"/>
    <mergeCell ref="B117:E117"/>
    <mergeCell ref="F110:J110"/>
    <mergeCell ref="F119:J119"/>
    <mergeCell ref="M106:M110"/>
    <mergeCell ref="B115:E115"/>
    <mergeCell ref="M115:M119"/>
    <mergeCell ref="B105:E105"/>
    <mergeCell ref="B106:E106"/>
    <mergeCell ref="B107:E107"/>
    <mergeCell ref="B108:E108"/>
    <mergeCell ref="B114:E114"/>
    <mergeCell ref="M94:M101"/>
    <mergeCell ref="C13:F13"/>
    <mergeCell ref="C14:F14"/>
    <mergeCell ref="B8:F8"/>
    <mergeCell ref="B9:F9"/>
    <mergeCell ref="B88:F88"/>
    <mergeCell ref="B89:F89"/>
    <mergeCell ref="B82:F82"/>
    <mergeCell ref="B83:F83"/>
    <mergeCell ref="B84:F84"/>
    <mergeCell ref="G9:K9"/>
    <mergeCell ref="G14:K14"/>
    <mergeCell ref="E63:G63"/>
    <mergeCell ref="B87:F87"/>
    <mergeCell ref="M83:M89"/>
    <mergeCell ref="M24:M67"/>
    <mergeCell ref="E65:G65"/>
    <mergeCell ref="E67:G67"/>
    <mergeCell ref="E74:G74"/>
    <mergeCell ref="E76:G76"/>
    <mergeCell ref="M70:M78"/>
    <mergeCell ref="E78:G78"/>
  </mergeCells>
  <pageMargins left="0.39370078740157483" right="0.39370078740157483" top="0.39370078740157483" bottom="0.39370078740157483" header="0.19685039370078741" footer="0.19685039370078741"/>
  <pageSetup paperSize="9" scale="48" fitToHeight="0" orientation="portrait" r:id="rId1"/>
  <headerFooter>
    <oddFooter>&amp;C&amp;F&amp;R&amp;A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zeroHeight="1" x14ac:dyDescent="0.25"/>
  <cols>
    <col min="1" max="1" width="2.42578125" customWidth="1"/>
    <col min="2" max="5" width="9.140625" customWidth="1"/>
    <col min="6" max="16384" width="9.140625" hidden="1"/>
  </cols>
  <sheetData>
    <row r="1" spans="2:2" x14ac:dyDescent="0.25"/>
    <row r="2" spans="2:2" x14ac:dyDescent="0.25">
      <c r="B2" s="1" t="s">
        <v>36</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40"/>
  <sheetViews>
    <sheetView showGridLines="0" tabSelected="1" zoomScaleNormal="100" workbookViewId="0"/>
  </sheetViews>
  <sheetFormatPr defaultColWidth="9.140625" defaultRowHeight="15" x14ac:dyDescent="0.25"/>
  <cols>
    <col min="1" max="1" width="2.42578125" customWidth="1"/>
    <col min="2" max="2" width="42.85546875" customWidth="1"/>
    <col min="3" max="8" width="14.28515625" customWidth="1"/>
    <col min="9" max="9" width="3" style="2" customWidth="1"/>
  </cols>
  <sheetData>
    <row r="2" spans="2:8" ht="21" x14ac:dyDescent="0.35">
      <c r="B2" s="91" t="s">
        <v>40</v>
      </c>
      <c r="C2" s="92"/>
      <c r="D2" s="92"/>
      <c r="E2" s="92"/>
      <c r="F2" s="92"/>
      <c r="G2" s="92"/>
      <c r="H2" s="92"/>
    </row>
    <row r="3" spans="2:8" x14ac:dyDescent="0.25">
      <c r="B3" s="11" t="s">
        <v>0</v>
      </c>
      <c r="C3" s="132" t="s">
        <v>70</v>
      </c>
      <c r="D3" s="133"/>
      <c r="E3" s="133"/>
      <c r="F3" s="133"/>
      <c r="G3" s="133"/>
      <c r="H3" s="133"/>
    </row>
    <row r="4" spans="2:8" x14ac:dyDescent="0.25">
      <c r="B4" s="11" t="s">
        <v>104</v>
      </c>
      <c r="C4" s="134" t="s">
        <v>103</v>
      </c>
      <c r="D4" s="133"/>
      <c r="E4" s="133"/>
      <c r="F4" s="133"/>
      <c r="G4" s="133"/>
      <c r="H4" s="133"/>
    </row>
    <row r="5" spans="2:8" x14ac:dyDescent="0.25">
      <c r="B5" s="124" t="s">
        <v>61</v>
      </c>
      <c r="C5" s="134" t="s">
        <v>105</v>
      </c>
      <c r="D5" s="133"/>
      <c r="E5" s="133"/>
      <c r="F5" s="133"/>
      <c r="G5" s="133"/>
      <c r="H5" s="133"/>
    </row>
    <row r="6" spans="2:8" x14ac:dyDescent="0.25">
      <c r="B6" s="93" t="s">
        <v>62</v>
      </c>
      <c r="C6" s="265" t="s">
        <v>106</v>
      </c>
      <c r="D6" s="265"/>
      <c r="E6" s="265"/>
      <c r="F6" s="265"/>
      <c r="G6" s="265"/>
      <c r="H6" s="265"/>
    </row>
    <row r="7" spans="2:8" x14ac:dyDescent="0.25">
      <c r="B7" s="93"/>
      <c r="C7" s="123"/>
      <c r="D7" s="125" t="s">
        <v>13</v>
      </c>
      <c r="E7" s="125" t="s">
        <v>14</v>
      </c>
      <c r="F7" s="125" t="s">
        <v>15</v>
      </c>
      <c r="G7" s="125" t="s">
        <v>16</v>
      </c>
      <c r="H7" s="125" t="s">
        <v>17</v>
      </c>
    </row>
    <row r="8" spans="2:8" x14ac:dyDescent="0.25">
      <c r="B8" s="93"/>
      <c r="C8" s="130" t="s">
        <v>71</v>
      </c>
      <c r="D8" s="126">
        <f>+'Input Sheet'!G98</f>
        <v>35.077438234486387</v>
      </c>
      <c r="E8" s="126">
        <f>+'Input Sheet'!H98</f>
        <v>36.607857039423749</v>
      </c>
      <c r="F8" s="126">
        <f>+'Input Sheet'!I98</f>
        <v>37.847314856950476</v>
      </c>
      <c r="G8" s="126">
        <f>+'Input Sheet'!J98</f>
        <v>39.180606042941719</v>
      </c>
      <c r="H8" s="126">
        <f>+'Input Sheet'!K98</f>
        <v>40.529843055352458</v>
      </c>
    </row>
    <row r="9" spans="2:8" x14ac:dyDescent="0.25">
      <c r="B9" s="93"/>
      <c r="C9" s="123" t="s">
        <v>72</v>
      </c>
      <c r="D9" s="126">
        <f>+'Input Sheet'!G99</f>
        <v>257.09237411204492</v>
      </c>
      <c r="E9" s="126">
        <f>+'Input Sheet'!H99</f>
        <v>268.30924238266556</v>
      </c>
      <c r="F9" s="126">
        <f>+'Input Sheet'!I99</f>
        <v>277.39357604436361</v>
      </c>
      <c r="G9" s="126">
        <f>+'Input Sheet'!J99</f>
        <v>287.16564075723505</v>
      </c>
      <c r="H9" s="126">
        <f>+'Input Sheet'!K99</f>
        <v>297.0545769002253</v>
      </c>
    </row>
    <row r="11" spans="2:8" x14ac:dyDescent="0.25">
      <c r="B11" s="89" t="s">
        <v>44</v>
      </c>
      <c r="C11" s="86"/>
      <c r="D11" s="86"/>
      <c r="E11" s="86"/>
      <c r="F11" s="86"/>
      <c r="G11" s="86"/>
      <c r="H11" s="86"/>
    </row>
    <row r="12" spans="2:8" x14ac:dyDescent="0.25">
      <c r="B12" s="266" t="s">
        <v>83</v>
      </c>
      <c r="C12" s="266"/>
      <c r="D12" s="266"/>
      <c r="E12" s="266"/>
      <c r="F12" s="266"/>
      <c r="G12" s="266"/>
      <c r="H12" s="266"/>
    </row>
    <row r="14" spans="2:8" x14ac:dyDescent="0.25">
      <c r="B14" s="89" t="s">
        <v>69</v>
      </c>
      <c r="C14" s="86"/>
      <c r="D14" s="86"/>
      <c r="E14" s="86"/>
      <c r="F14" s="86"/>
      <c r="G14" s="86"/>
      <c r="H14" s="86"/>
    </row>
    <row r="15" spans="2:8" ht="15" customHeight="1" x14ac:dyDescent="0.25">
      <c r="B15" s="266" t="s">
        <v>53</v>
      </c>
      <c r="C15" s="266"/>
      <c r="D15" s="266"/>
      <c r="E15" s="266"/>
      <c r="F15" s="266"/>
      <c r="G15" s="266"/>
      <c r="H15" s="266"/>
    </row>
    <row r="16" spans="2:8" ht="47.25" customHeight="1" x14ac:dyDescent="0.25">
      <c r="B16" s="267" t="s">
        <v>54</v>
      </c>
      <c r="C16" s="267"/>
      <c r="D16" s="267"/>
      <c r="E16" s="267"/>
      <c r="F16" s="267"/>
      <c r="G16" s="267"/>
      <c r="H16" s="267"/>
    </row>
    <row r="17" spans="2:8" ht="62.25" customHeight="1" x14ac:dyDescent="0.25">
      <c r="B17" s="267" t="s">
        <v>107</v>
      </c>
      <c r="C17" s="267"/>
      <c r="D17" s="267"/>
      <c r="E17" s="267"/>
      <c r="F17" s="267"/>
      <c r="G17" s="267"/>
      <c r="H17" s="267"/>
    </row>
    <row r="18" spans="2:8" ht="47.25" customHeight="1" x14ac:dyDescent="0.25">
      <c r="B18" s="267" t="s">
        <v>108</v>
      </c>
      <c r="C18" s="267"/>
      <c r="D18" s="267"/>
      <c r="E18" s="267"/>
      <c r="F18" s="267"/>
      <c r="G18" s="267"/>
      <c r="H18" s="267"/>
    </row>
    <row r="20" spans="2:8" x14ac:dyDescent="0.25">
      <c r="B20" s="89" t="s">
        <v>55</v>
      </c>
      <c r="C20" s="86"/>
      <c r="D20" s="86"/>
      <c r="E20" s="86"/>
      <c r="F20" s="86"/>
      <c r="G20" s="86"/>
      <c r="H20" s="86"/>
    </row>
    <row r="21" spans="2:8" ht="46.5" customHeight="1" x14ac:dyDescent="0.25">
      <c r="B21" s="266" t="s">
        <v>109</v>
      </c>
      <c r="C21" s="266"/>
      <c r="D21" s="266"/>
      <c r="E21" s="266"/>
      <c r="F21" s="266"/>
      <c r="G21" s="266"/>
      <c r="H21" s="266"/>
    </row>
    <row r="23" spans="2:8" x14ac:dyDescent="0.25">
      <c r="B23" s="89" t="s">
        <v>57</v>
      </c>
      <c r="C23" s="86"/>
      <c r="D23" s="86"/>
      <c r="E23" s="86"/>
      <c r="F23" s="86"/>
      <c r="G23" s="86"/>
      <c r="H23" s="86"/>
    </row>
    <row r="24" spans="2:8" ht="78" customHeight="1" x14ac:dyDescent="0.25">
      <c r="B24" s="266" t="s">
        <v>110</v>
      </c>
      <c r="C24" s="266"/>
      <c r="D24" s="266"/>
      <c r="E24" s="266"/>
      <c r="F24" s="266"/>
      <c r="G24" s="266"/>
      <c r="H24" s="266"/>
    </row>
    <row r="26" spans="2:8" x14ac:dyDescent="0.25">
      <c r="B26" s="12" t="s">
        <v>58</v>
      </c>
      <c r="C26" s="13" t="s">
        <v>13</v>
      </c>
      <c r="D26" s="13" t="s">
        <v>14</v>
      </c>
      <c r="E26" s="13" t="s">
        <v>15</v>
      </c>
      <c r="F26" s="13" t="s">
        <v>16</v>
      </c>
      <c r="G26" s="13" t="s">
        <v>17</v>
      </c>
      <c r="H26" s="121" t="s">
        <v>1</v>
      </c>
    </row>
    <row r="27" spans="2:8" x14ac:dyDescent="0.25">
      <c r="B27" s="15" t="s">
        <v>56</v>
      </c>
      <c r="C27" s="9">
        <f>'Fee Breakdown'!V12</f>
        <v>1718367.9546672674</v>
      </c>
      <c r="D27" s="9">
        <f>'Fee Breakdown'!W12</f>
        <v>1793339.867212438</v>
      </c>
      <c r="E27" s="9">
        <f>'Fee Breakdown'!X12</f>
        <v>1854058.2292707537</v>
      </c>
      <c r="F27" s="9">
        <f>'Fee Breakdown'!Y12</f>
        <v>1919373.2854311317</v>
      </c>
      <c r="G27" s="9">
        <f>'Fee Breakdown'!Z12</f>
        <v>1985469.4931951922</v>
      </c>
      <c r="H27" s="16">
        <f>SUM(C27:G27)</f>
        <v>9270608.8297767825</v>
      </c>
    </row>
    <row r="28" spans="2:8" x14ac:dyDescent="0.25">
      <c r="B28" s="15"/>
      <c r="C28" s="9"/>
      <c r="D28" s="9"/>
      <c r="E28" s="9"/>
      <c r="F28" s="9"/>
      <c r="G28" s="9"/>
      <c r="H28" s="16"/>
    </row>
    <row r="29" spans="2:8" x14ac:dyDescent="0.25">
      <c r="B29" s="15" t="s">
        <v>21</v>
      </c>
      <c r="C29" s="9">
        <f>'Fee Breakdown'!J21</f>
        <v>758696.67252148536</v>
      </c>
      <c r="D29" s="9">
        <f>'Fee Breakdown'!K21</f>
        <v>791798.39583173336</v>
      </c>
      <c r="E29" s="9">
        <f>'Fee Breakdown'!L21</f>
        <v>818606.86786444136</v>
      </c>
      <c r="F29" s="9">
        <f>'Fee Breakdown'!M21</f>
        <v>847444.87990943901</v>
      </c>
      <c r="G29" s="9">
        <f>'Fee Breakdown'!N21</f>
        <v>876627.7873075183</v>
      </c>
      <c r="H29" s="16">
        <f>SUM(C29:G29)</f>
        <v>4093174.6034346176</v>
      </c>
    </row>
    <row r="30" spans="2:8" x14ac:dyDescent="0.25">
      <c r="B30" s="15" t="s">
        <v>23</v>
      </c>
      <c r="C30" s="9">
        <f>'Fee Breakdown'!P21</f>
        <v>890294.39591837372</v>
      </c>
      <c r="D30" s="9">
        <f>'Fee Breakdown'!Q21</f>
        <v>997668.73435528122</v>
      </c>
      <c r="E30" s="9">
        <f>'Fee Breakdown'!R21</f>
        <v>1040483.843625681</v>
      </c>
      <c r="F30" s="9">
        <f>'Fee Breakdown'!S21</f>
        <v>1099454.7493900931</v>
      </c>
      <c r="G30" s="9">
        <f>'Fee Breakdown'!T21</f>
        <v>1159426.6914121518</v>
      </c>
      <c r="H30" s="16">
        <f>SUM(C30:G30)</f>
        <v>5187328.414701581</v>
      </c>
    </row>
    <row r="31" spans="2:8" ht="15.75" thickBot="1" x14ac:dyDescent="0.3">
      <c r="B31" s="87" t="s">
        <v>48</v>
      </c>
      <c r="C31" s="88">
        <f>SUM(C29:C30)</f>
        <v>1648991.068439859</v>
      </c>
      <c r="D31" s="88">
        <f t="shared" ref="D31:H31" si="0">SUM(D29:D30)</f>
        <v>1789467.1301870146</v>
      </c>
      <c r="E31" s="88">
        <f t="shared" si="0"/>
        <v>1859090.7114901224</v>
      </c>
      <c r="F31" s="88">
        <f t="shared" si="0"/>
        <v>1946899.6292995322</v>
      </c>
      <c r="G31" s="88">
        <f t="shared" si="0"/>
        <v>2036054.4787196701</v>
      </c>
      <c r="H31" s="88">
        <f t="shared" si="0"/>
        <v>9280503.0181361996</v>
      </c>
    </row>
    <row r="32" spans="2:8" x14ac:dyDescent="0.25">
      <c r="B32" s="15"/>
      <c r="C32" s="9"/>
      <c r="D32" s="9"/>
      <c r="E32" s="9"/>
      <c r="F32" s="9"/>
      <c r="G32" s="9"/>
      <c r="H32" s="16"/>
    </row>
    <row r="33" spans="2:8" x14ac:dyDescent="0.25">
      <c r="B33" t="s">
        <v>111</v>
      </c>
      <c r="C33" s="119">
        <f>'Fee Breakdown'!D18</f>
        <v>27000</v>
      </c>
      <c r="D33" s="119">
        <f>'Fee Breakdown'!E18</f>
        <v>27000</v>
      </c>
      <c r="E33" s="119">
        <f>'Fee Breakdown'!F18</f>
        <v>27000</v>
      </c>
      <c r="F33" s="119">
        <f>'Fee Breakdown'!G18</f>
        <v>27000</v>
      </c>
      <c r="G33" s="119">
        <f>'Fee Breakdown'!H18</f>
        <v>27000</v>
      </c>
      <c r="H33" s="120">
        <f>SUM(C33:G33)</f>
        <v>135000</v>
      </c>
    </row>
    <row r="34" spans="2:8" x14ac:dyDescent="0.25">
      <c r="B34" t="s">
        <v>112</v>
      </c>
      <c r="C34" s="119">
        <f>'Fee Breakdown'!D19</f>
        <v>3000</v>
      </c>
      <c r="D34" s="119">
        <f>'Fee Breakdown'!E19</f>
        <v>3000</v>
      </c>
      <c r="E34" s="119">
        <f>'Fee Breakdown'!F19</f>
        <v>3000</v>
      </c>
      <c r="F34" s="119">
        <f>'Fee Breakdown'!G19</f>
        <v>3000</v>
      </c>
      <c r="G34" s="119">
        <f>'Fee Breakdown'!H19</f>
        <v>3000</v>
      </c>
      <c r="H34" s="120">
        <f>SUM(C34:G34)</f>
        <v>15000</v>
      </c>
    </row>
    <row r="35" spans="2:8" x14ac:dyDescent="0.25">
      <c r="C35" s="3"/>
      <c r="D35" s="4"/>
      <c r="E35" s="3"/>
      <c r="F35" s="3"/>
      <c r="G35" s="3"/>
    </row>
    <row r="36" spans="2:8" x14ac:dyDescent="0.25">
      <c r="B36" s="89" t="s">
        <v>45</v>
      </c>
      <c r="C36" s="86"/>
      <c r="D36" s="86"/>
      <c r="E36" s="86"/>
      <c r="F36" s="86"/>
      <c r="G36" s="86"/>
      <c r="H36" s="86"/>
    </row>
    <row r="37" spans="2:8" ht="63" customHeight="1" x14ac:dyDescent="0.25">
      <c r="B37" s="266" t="s">
        <v>113</v>
      </c>
      <c r="C37" s="266"/>
      <c r="D37" s="266"/>
      <c r="E37" s="266"/>
      <c r="F37" s="266"/>
      <c r="G37" s="266"/>
      <c r="H37" s="266"/>
    </row>
    <row r="39" spans="2:8" x14ac:dyDescent="0.25">
      <c r="B39" s="12" t="s">
        <v>58</v>
      </c>
      <c r="C39" s="13" t="s">
        <v>13</v>
      </c>
      <c r="D39" s="13" t="s">
        <v>14</v>
      </c>
      <c r="E39" s="13" t="s">
        <v>15</v>
      </c>
      <c r="F39" s="13" t="s">
        <v>16</v>
      </c>
      <c r="G39" s="13" t="s">
        <v>17</v>
      </c>
      <c r="H39" s="121" t="s">
        <v>47</v>
      </c>
    </row>
    <row r="40" spans="2:8" x14ac:dyDescent="0.25">
      <c r="B40" t="s">
        <v>46</v>
      </c>
      <c r="C40" s="8">
        <f>+'Input Sheet'!G108</f>
        <v>2.1734523534412387</v>
      </c>
      <c r="D40" s="8">
        <f>+'Input Sheet'!H108</f>
        <v>2.2600034801880273</v>
      </c>
      <c r="E40" s="8">
        <f>+'Input Sheet'!I108</f>
        <v>2.2710421625707418</v>
      </c>
      <c r="F40" s="8">
        <f>+'Input Sheet'!J108</f>
        <v>2.2973761190315822</v>
      </c>
      <c r="G40" s="8">
        <f>+'Input Sheet'!K108</f>
        <v>2.3225986082111594</v>
      </c>
      <c r="H40" s="85">
        <f>AVERAGE(C40:G40)</f>
        <v>2.2648945446885498</v>
      </c>
    </row>
  </sheetData>
  <mergeCells count="9">
    <mergeCell ref="C6:H6"/>
    <mergeCell ref="B37:H37"/>
    <mergeCell ref="B15:H15"/>
    <mergeCell ref="B12:H12"/>
    <mergeCell ref="B16:H16"/>
    <mergeCell ref="B17:H17"/>
    <mergeCell ref="B21:H21"/>
    <mergeCell ref="B18:H18"/>
    <mergeCell ref="B24:H24"/>
  </mergeCells>
  <pageMargins left="0.39370078740157483" right="0.39370078740157483" top="0.39370078740157483" bottom="0.39370078740157483" header="0.19685039370078741" footer="0.19685039370078741"/>
  <pageSetup paperSize="9" scale="71" orientation="portrait" r:id="rId1"/>
  <headerFooter>
    <oddFooter>&amp;C&amp;F&amp;R&amp;A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13"/>
  <sheetViews>
    <sheetView showGridLines="0" zoomScaleNormal="100" workbookViewId="0"/>
  </sheetViews>
  <sheetFormatPr defaultColWidth="9.140625" defaultRowHeight="15" x14ac:dyDescent="0.25"/>
  <cols>
    <col min="1" max="1" width="2.42578125" customWidth="1"/>
    <col min="2" max="2" width="2.42578125" style="5" customWidth="1"/>
    <col min="3" max="3" width="10.140625" style="5" customWidth="1"/>
    <col min="4" max="9" width="13.140625" style="5" customWidth="1"/>
    <col min="10" max="11" width="9.140625" style="5" customWidth="1"/>
    <col min="12" max="12" width="2.85546875" style="5" customWidth="1"/>
    <col min="13" max="14" width="9.140625" customWidth="1"/>
  </cols>
  <sheetData>
    <row r="2" spans="2:13" ht="21" x14ac:dyDescent="0.35">
      <c r="B2" s="91" t="s">
        <v>39</v>
      </c>
      <c r="C2" s="91"/>
      <c r="D2" s="90"/>
      <c r="E2" s="90"/>
      <c r="F2" s="90"/>
      <c r="G2" s="90"/>
      <c r="H2" s="90"/>
      <c r="I2" s="90"/>
      <c r="J2" s="90"/>
      <c r="K2" s="90"/>
    </row>
    <row r="3" spans="2:13" x14ac:dyDescent="0.25">
      <c r="B3" s="14" t="s">
        <v>0</v>
      </c>
      <c r="C3" s="12"/>
      <c r="D3" s="268" t="str">
        <f>'AER Summary'!C3</f>
        <v>Connection Offer Service (basic or standard)</v>
      </c>
      <c r="E3" s="269"/>
      <c r="F3" s="269"/>
      <c r="G3" s="269"/>
      <c r="H3" s="269"/>
      <c r="I3" s="269"/>
      <c r="J3" s="269"/>
      <c r="K3" s="269"/>
      <c r="M3" s="6"/>
    </row>
    <row r="4" spans="2:13" x14ac:dyDescent="0.25">
      <c r="M4" s="6"/>
    </row>
    <row r="5" spans="2:13" x14ac:dyDescent="0.25">
      <c r="B5" s="89" t="s">
        <v>59</v>
      </c>
      <c r="C5" s="89"/>
      <c r="D5" s="89"/>
      <c r="E5" s="89"/>
      <c r="F5" s="89"/>
      <c r="G5" s="89"/>
      <c r="H5" s="89"/>
      <c r="I5" s="89"/>
      <c r="J5" s="89"/>
      <c r="K5" s="89"/>
      <c r="M5" s="7"/>
    </row>
    <row r="6" spans="2:13" ht="33" customHeight="1" x14ac:dyDescent="0.25">
      <c r="B6" s="266" t="s">
        <v>97</v>
      </c>
      <c r="C6" s="266"/>
      <c r="D6" s="266"/>
      <c r="E6" s="266"/>
      <c r="F6" s="266"/>
      <c r="G6" s="266"/>
      <c r="H6" s="266"/>
      <c r="I6" s="266"/>
      <c r="J6" s="266"/>
      <c r="K6" s="266"/>
      <c r="M6" s="7"/>
    </row>
    <row r="8" spans="2:13" x14ac:dyDescent="0.25">
      <c r="B8" s="89" t="s">
        <v>5</v>
      </c>
      <c r="C8" s="89"/>
      <c r="D8" s="89"/>
      <c r="E8" s="89"/>
      <c r="F8" s="89"/>
      <c r="G8" s="89"/>
      <c r="H8" s="89"/>
      <c r="I8" s="89"/>
      <c r="J8" s="89"/>
      <c r="K8" s="89"/>
    </row>
    <row r="9" spans="2:13" ht="30.75" customHeight="1" x14ac:dyDescent="0.25">
      <c r="B9" s="266" t="s">
        <v>83</v>
      </c>
      <c r="C9" s="266"/>
      <c r="D9" s="266"/>
      <c r="E9" s="266"/>
      <c r="F9" s="266"/>
      <c r="G9" s="266"/>
      <c r="H9" s="266"/>
      <c r="I9" s="266"/>
      <c r="J9" s="266"/>
      <c r="K9" s="266"/>
    </row>
    <row r="11" spans="2:13" x14ac:dyDescent="0.25">
      <c r="B11" s="89" t="s">
        <v>60</v>
      </c>
      <c r="C11" s="89"/>
      <c r="D11" s="89"/>
      <c r="E11" s="89"/>
      <c r="F11" s="89"/>
      <c r="G11" s="89"/>
      <c r="H11" s="89"/>
      <c r="I11" s="89"/>
      <c r="J11" s="89"/>
      <c r="K11" s="89"/>
    </row>
    <row r="12" spans="2:13" ht="300.75" customHeight="1" x14ac:dyDescent="0.25">
      <c r="B12" s="266" t="s">
        <v>98</v>
      </c>
      <c r="C12" s="266"/>
      <c r="D12" s="266"/>
      <c r="E12" s="266"/>
      <c r="F12" s="266"/>
      <c r="G12" s="266"/>
      <c r="H12" s="266"/>
      <c r="I12" s="266"/>
      <c r="J12" s="266"/>
      <c r="K12" s="266"/>
    </row>
    <row r="13" spans="2:13" x14ac:dyDescent="0.25">
      <c r="B13" s="10"/>
    </row>
  </sheetData>
  <mergeCells count="4">
    <mergeCell ref="B12:K12"/>
    <mergeCell ref="D3:K3"/>
    <mergeCell ref="B9:K9"/>
    <mergeCell ref="B6:K6"/>
  </mergeCells>
  <pageMargins left="0.39370078740157483" right="0.39370078740157483" top="0.39370078740157483" bottom="0.39370078740157483" header="0.19685039370078741" footer="0.19685039370078741"/>
  <pageSetup paperSize="9" scale="85" orientation="portrait" r:id="rId1"/>
  <headerFooter>
    <oddFooter>&amp;C&amp;F&amp;R&amp;A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A28"/>
  <sheetViews>
    <sheetView showGridLines="0" zoomScaleNormal="100" workbookViewId="0"/>
  </sheetViews>
  <sheetFormatPr defaultColWidth="9.140625" defaultRowHeight="12.75" x14ac:dyDescent="0.25"/>
  <cols>
    <col min="1" max="1" width="2.5703125" style="19" customWidth="1"/>
    <col min="2" max="2" width="57.28515625" style="19" bestFit="1" customWidth="1"/>
    <col min="3" max="3" width="2.85546875" style="19" customWidth="1"/>
    <col min="4" max="5" width="10" style="19" customWidth="1"/>
    <col min="6" max="8" width="10" style="49" customWidth="1"/>
    <col min="9" max="9" width="2.85546875" style="49" customWidth="1"/>
    <col min="10" max="14" width="10" style="49" customWidth="1"/>
    <col min="15" max="15" width="3.7109375" style="70" customWidth="1"/>
    <col min="16" max="20" width="10" style="71" customWidth="1"/>
    <col min="21" max="21" width="3.7109375" style="19" customWidth="1"/>
    <col min="22" max="26" width="10" style="19" customWidth="1"/>
    <col min="27" max="27" width="2.85546875" style="19" customWidth="1"/>
    <col min="28" max="57" width="9.140625" style="19" customWidth="1"/>
    <col min="58" max="16384" width="9.140625" style="19"/>
  </cols>
  <sheetData>
    <row r="2" spans="2:27" ht="21" x14ac:dyDescent="0.25">
      <c r="B2" s="99" t="s">
        <v>41</v>
      </c>
      <c r="C2" s="100"/>
      <c r="D2" s="100"/>
      <c r="E2" s="100"/>
      <c r="F2" s="101"/>
      <c r="G2" s="101"/>
      <c r="H2" s="101"/>
      <c r="I2" s="101"/>
      <c r="J2" s="101"/>
      <c r="K2" s="101"/>
      <c r="L2" s="101"/>
      <c r="M2" s="101"/>
      <c r="N2" s="101"/>
      <c r="O2" s="101"/>
      <c r="P2" s="101"/>
      <c r="Q2" s="101"/>
      <c r="R2" s="101"/>
      <c r="S2" s="101"/>
      <c r="T2" s="101"/>
      <c r="U2" s="101"/>
      <c r="V2" s="101"/>
      <c r="W2" s="101"/>
      <c r="X2" s="101"/>
      <c r="Y2" s="101"/>
      <c r="Z2" s="101"/>
    </row>
    <row r="3" spans="2:27" ht="15" x14ac:dyDescent="0.25">
      <c r="B3" s="68" t="s">
        <v>0</v>
      </c>
      <c r="C3" s="69" t="str">
        <f>'AER Summary'!C3</f>
        <v>Connection Offer Service (basic or standard)</v>
      </c>
      <c r="D3" s="69"/>
      <c r="E3" s="69"/>
      <c r="F3" s="69"/>
      <c r="G3" s="69"/>
      <c r="H3" s="69"/>
      <c r="I3" s="69"/>
      <c r="J3" s="69"/>
      <c r="K3" s="69"/>
      <c r="L3" s="69"/>
      <c r="M3" s="69"/>
      <c r="N3" s="69"/>
      <c r="O3" s="69"/>
      <c r="P3" s="69"/>
      <c r="Q3" s="69"/>
      <c r="R3" s="69"/>
      <c r="S3" s="69"/>
      <c r="T3" s="69"/>
      <c r="U3" s="69"/>
      <c r="V3" s="69"/>
      <c r="W3" s="69"/>
      <c r="X3" s="69"/>
      <c r="Y3" s="69"/>
      <c r="Z3" s="69"/>
    </row>
    <row r="5" spans="2:27" ht="15" x14ac:dyDescent="0.25">
      <c r="B5" s="89" t="str">
        <f>"Proposed "&amp;'AER Summary'!C3&amp;" Fees &amp; Revenue"</f>
        <v>Proposed Connection Offer Service (basic or standard) Fees &amp; Revenue</v>
      </c>
      <c r="C5" s="89"/>
      <c r="D5" s="89"/>
      <c r="E5" s="89"/>
      <c r="F5" s="89"/>
      <c r="G5" s="89"/>
      <c r="H5" s="89"/>
      <c r="I5" s="89"/>
      <c r="J5" s="89"/>
      <c r="K5" s="89"/>
      <c r="L5" s="89"/>
      <c r="M5" s="89"/>
      <c r="N5" s="89"/>
      <c r="O5" s="89"/>
      <c r="P5" s="89"/>
      <c r="Q5" s="89"/>
      <c r="R5" s="89"/>
      <c r="S5" s="89"/>
      <c r="T5" s="89"/>
      <c r="U5" s="89"/>
      <c r="V5" s="89"/>
      <c r="W5" s="89"/>
      <c r="X5" s="89"/>
      <c r="Y5" s="89"/>
      <c r="Z5" s="89"/>
    </row>
    <row r="6" spans="2:27" x14ac:dyDescent="0.25">
      <c r="I6" s="84"/>
      <c r="P6" s="64"/>
      <c r="Q6" s="64"/>
      <c r="R6" s="64"/>
      <c r="S6" s="64"/>
      <c r="T6" s="64"/>
    </row>
    <row r="7" spans="2:27" x14ac:dyDescent="0.25">
      <c r="D7" s="276" t="s">
        <v>51</v>
      </c>
      <c r="E7" s="277"/>
      <c r="F7" s="277"/>
      <c r="G7" s="277"/>
      <c r="H7" s="278"/>
      <c r="I7" s="72"/>
      <c r="J7" s="70"/>
      <c r="K7" s="70"/>
      <c r="L7" s="70"/>
      <c r="M7" s="70"/>
      <c r="N7" s="70"/>
      <c r="U7" s="98"/>
      <c r="V7" s="276" t="s">
        <v>64</v>
      </c>
      <c r="W7" s="277"/>
      <c r="X7" s="277"/>
      <c r="Y7" s="277"/>
      <c r="Z7" s="278"/>
      <c r="AA7" s="98"/>
    </row>
    <row r="8" spans="2:27" x14ac:dyDescent="0.25">
      <c r="B8" s="73" t="s">
        <v>6</v>
      </c>
      <c r="D8" s="75" t="s">
        <v>13</v>
      </c>
      <c r="E8" s="76" t="s">
        <v>14</v>
      </c>
      <c r="F8" s="76" t="s">
        <v>15</v>
      </c>
      <c r="G8" s="76" t="s">
        <v>16</v>
      </c>
      <c r="H8" s="77" t="s">
        <v>17</v>
      </c>
      <c r="I8" s="74"/>
      <c r="J8" s="64"/>
      <c r="K8" s="64"/>
      <c r="L8" s="64"/>
      <c r="M8" s="64"/>
      <c r="N8" s="64"/>
      <c r="O8" s="64"/>
      <c r="U8" s="129"/>
      <c r="V8" s="75" t="s">
        <v>13</v>
      </c>
      <c r="W8" s="76" t="s">
        <v>14</v>
      </c>
      <c r="X8" s="76" t="s">
        <v>15</v>
      </c>
      <c r="Y8" s="76" t="s">
        <v>16</v>
      </c>
      <c r="Z8" s="77" t="s">
        <v>17</v>
      </c>
      <c r="AA8" s="98"/>
    </row>
    <row r="9" spans="2:27" x14ac:dyDescent="0.25">
      <c r="B9" s="171" t="s">
        <v>73</v>
      </c>
      <c r="C9" s="80"/>
      <c r="D9" s="110">
        <f>+'Input Sheet'!G98</f>
        <v>35.077438234486387</v>
      </c>
      <c r="E9" s="111">
        <f>+'Input Sheet'!H98</f>
        <v>36.607857039423749</v>
      </c>
      <c r="F9" s="111">
        <f>+'Input Sheet'!I98</f>
        <v>37.847314856950476</v>
      </c>
      <c r="G9" s="111">
        <f>+'Input Sheet'!J98</f>
        <v>39.180606042941719</v>
      </c>
      <c r="H9" s="112">
        <f>+'Input Sheet'!K98</f>
        <v>40.529843055352458</v>
      </c>
      <c r="I9" s="78"/>
      <c r="J9" s="79"/>
      <c r="K9" s="79"/>
      <c r="L9" s="79"/>
      <c r="M9" s="79"/>
      <c r="N9" s="79"/>
      <c r="O9" s="79"/>
      <c r="U9" s="98"/>
      <c r="V9" s="190">
        <f>+D9*D18</f>
        <v>947090.83233113249</v>
      </c>
      <c r="W9" s="191">
        <f t="shared" ref="W9:Z9" si="0">+E9*E18</f>
        <v>988412.14006444125</v>
      </c>
      <c r="X9" s="191">
        <f t="shared" si="0"/>
        <v>1021877.5011376628</v>
      </c>
      <c r="Y9" s="191">
        <f t="shared" si="0"/>
        <v>1057876.3631594265</v>
      </c>
      <c r="Z9" s="192">
        <f t="shared" si="0"/>
        <v>1094305.7624945163</v>
      </c>
      <c r="AA9" s="98"/>
    </row>
    <row r="10" spans="2:27" x14ac:dyDescent="0.25">
      <c r="B10" s="172" t="s">
        <v>74</v>
      </c>
      <c r="C10" s="80"/>
      <c r="D10" s="113">
        <f>+'Input Sheet'!G99</f>
        <v>257.09237411204492</v>
      </c>
      <c r="E10" s="114">
        <f>+'Input Sheet'!H99</f>
        <v>268.30924238266556</v>
      </c>
      <c r="F10" s="114">
        <f>+'Input Sheet'!I99</f>
        <v>277.39357604436361</v>
      </c>
      <c r="G10" s="114">
        <f>+'Input Sheet'!J99</f>
        <v>287.16564075723505</v>
      </c>
      <c r="H10" s="115">
        <f>+'Input Sheet'!K99</f>
        <v>297.0545769002253</v>
      </c>
      <c r="I10" s="78"/>
      <c r="J10" s="79"/>
      <c r="K10" s="79"/>
      <c r="L10" s="79"/>
      <c r="M10" s="79"/>
      <c r="N10" s="79"/>
      <c r="O10" s="79"/>
      <c r="U10" s="98"/>
      <c r="V10" s="194">
        <f t="shared" ref="V10:Z10" si="1">+D10*D19</f>
        <v>771277.12233613478</v>
      </c>
      <c r="W10" s="195">
        <f t="shared" si="1"/>
        <v>804927.72714799666</v>
      </c>
      <c r="X10" s="195">
        <f t="shared" si="1"/>
        <v>832180.72813309089</v>
      </c>
      <c r="Y10" s="195">
        <f t="shared" si="1"/>
        <v>861496.92227170512</v>
      </c>
      <c r="Z10" s="196">
        <f t="shared" si="1"/>
        <v>891163.73070067586</v>
      </c>
      <c r="AA10" s="98"/>
    </row>
    <row r="11" spans="2:27" x14ac:dyDescent="0.25">
      <c r="B11" s="173"/>
      <c r="C11" s="81"/>
      <c r="D11" s="116"/>
      <c r="E11" s="117"/>
      <c r="F11" s="117"/>
      <c r="G11" s="117"/>
      <c r="H11" s="118"/>
      <c r="I11" s="82"/>
      <c r="J11" s="79"/>
      <c r="K11" s="79"/>
      <c r="L11" s="79"/>
      <c r="M11" s="79"/>
      <c r="N11" s="79"/>
      <c r="O11" s="79"/>
      <c r="U11" s="98"/>
      <c r="V11" s="197"/>
      <c r="W11" s="198"/>
      <c r="X11" s="198"/>
      <c r="Y11" s="198"/>
      <c r="Z11" s="199"/>
      <c r="AA11" s="98"/>
    </row>
    <row r="12" spans="2:27" x14ac:dyDescent="0.25">
      <c r="C12" s="81"/>
      <c r="D12" s="81"/>
      <c r="E12" s="81"/>
      <c r="F12" s="83"/>
      <c r="G12" s="83"/>
      <c r="H12" s="83"/>
      <c r="I12" s="83"/>
      <c r="J12" s="83"/>
      <c r="K12" s="83"/>
      <c r="L12" s="83"/>
      <c r="M12" s="83"/>
      <c r="N12" s="83"/>
      <c r="P12" s="19"/>
      <c r="Q12" s="19"/>
      <c r="R12" s="19"/>
      <c r="S12" s="19"/>
      <c r="T12" s="19"/>
      <c r="U12" s="98"/>
      <c r="V12" s="200">
        <f>SUM(V9:V11)</f>
        <v>1718367.9546672674</v>
      </c>
      <c r="W12" s="201">
        <f>SUM(W9:W11)</f>
        <v>1793339.867212438</v>
      </c>
      <c r="X12" s="201">
        <f>SUM(X9:X11)</f>
        <v>1854058.2292707537</v>
      </c>
      <c r="Y12" s="201">
        <f>SUM(Y9:Y11)</f>
        <v>1919373.2854311317</v>
      </c>
      <c r="Z12" s="202">
        <f>SUM(Z9:Z11)</f>
        <v>1985469.4931951922</v>
      </c>
      <c r="AA12" s="98"/>
    </row>
    <row r="13" spans="2:27" x14ac:dyDescent="0.25">
      <c r="C13" s="127"/>
      <c r="D13" s="127"/>
      <c r="E13" s="127"/>
      <c r="F13" s="83"/>
      <c r="G13" s="83"/>
      <c r="H13" s="83"/>
      <c r="I13" s="83"/>
      <c r="J13" s="83"/>
      <c r="K13" s="83"/>
      <c r="L13" s="83"/>
      <c r="M13" s="83"/>
      <c r="N13" s="83"/>
      <c r="P13" s="128"/>
      <c r="Q13" s="128"/>
      <c r="R13" s="128"/>
      <c r="S13" s="128"/>
      <c r="T13" s="128"/>
      <c r="U13" s="98"/>
      <c r="V13" s="128"/>
      <c r="W13" s="128"/>
      <c r="X13" s="128"/>
      <c r="Y13" s="128"/>
      <c r="Z13" s="128"/>
      <c r="AA13" s="98"/>
    </row>
    <row r="14" spans="2:27" ht="15" x14ac:dyDescent="0.25">
      <c r="B14" s="89" t="s">
        <v>63</v>
      </c>
      <c r="C14" s="89"/>
      <c r="D14" s="89"/>
      <c r="E14" s="89"/>
      <c r="F14" s="89"/>
      <c r="G14" s="89"/>
      <c r="H14" s="89"/>
      <c r="I14" s="89"/>
      <c r="J14" s="89"/>
      <c r="K14" s="89"/>
      <c r="L14" s="89"/>
      <c r="M14" s="89"/>
      <c r="N14" s="89"/>
      <c r="O14" s="89"/>
      <c r="P14" s="89"/>
      <c r="Q14" s="89"/>
      <c r="R14" s="89"/>
      <c r="S14" s="89"/>
      <c r="T14" s="89"/>
      <c r="U14" s="89"/>
      <c r="V14" s="89"/>
      <c r="W14" s="89"/>
      <c r="X14" s="89"/>
      <c r="Y14" s="89"/>
      <c r="Z14" s="89"/>
    </row>
    <row r="15" spans="2:27" x14ac:dyDescent="0.25">
      <c r="I15" s="84"/>
      <c r="P15" s="122"/>
      <c r="Q15" s="122"/>
      <c r="R15" s="122"/>
      <c r="S15" s="122"/>
      <c r="T15" s="122"/>
    </row>
    <row r="16" spans="2:27" s="70" customFormat="1" x14ac:dyDescent="0.2">
      <c r="C16" s="19"/>
      <c r="D16" s="273" t="s">
        <v>52</v>
      </c>
      <c r="E16" s="274"/>
      <c r="F16" s="274"/>
      <c r="G16" s="274"/>
      <c r="H16" s="275"/>
      <c r="J16" s="279" t="s">
        <v>43</v>
      </c>
      <c r="K16" s="280"/>
      <c r="L16" s="280"/>
      <c r="M16" s="280"/>
      <c r="N16" s="281"/>
      <c r="P16" s="270" t="s">
        <v>42</v>
      </c>
      <c r="Q16" s="271"/>
      <c r="R16" s="271"/>
      <c r="S16" s="271"/>
      <c r="T16" s="272"/>
      <c r="V16" s="270" t="s">
        <v>33</v>
      </c>
      <c r="W16" s="271"/>
      <c r="X16" s="271"/>
      <c r="Y16" s="271"/>
      <c r="Z16" s="272"/>
    </row>
    <row r="17" spans="2:26" s="70" customFormat="1" x14ac:dyDescent="0.25">
      <c r="B17" s="73" t="s">
        <v>6</v>
      </c>
      <c r="C17" s="19"/>
      <c r="D17" s="75" t="s">
        <v>13</v>
      </c>
      <c r="E17" s="76" t="s">
        <v>14</v>
      </c>
      <c r="F17" s="76" t="s">
        <v>15</v>
      </c>
      <c r="G17" s="76" t="s">
        <v>16</v>
      </c>
      <c r="H17" s="77" t="s">
        <v>17</v>
      </c>
      <c r="J17" s="75" t="s">
        <v>13</v>
      </c>
      <c r="K17" s="76" t="s">
        <v>14</v>
      </c>
      <c r="L17" s="76" t="s">
        <v>15</v>
      </c>
      <c r="M17" s="76" t="s">
        <v>16</v>
      </c>
      <c r="N17" s="77" t="s">
        <v>17</v>
      </c>
      <c r="O17" s="64"/>
      <c r="P17" s="75" t="s">
        <v>13</v>
      </c>
      <c r="Q17" s="76" t="s">
        <v>14</v>
      </c>
      <c r="R17" s="76" t="s">
        <v>15</v>
      </c>
      <c r="S17" s="76" t="s">
        <v>16</v>
      </c>
      <c r="T17" s="77" t="s">
        <v>17</v>
      </c>
      <c r="U17" s="64"/>
      <c r="V17" s="94" t="s">
        <v>13</v>
      </c>
      <c r="W17" s="95" t="s">
        <v>14</v>
      </c>
      <c r="X17" s="95" t="s">
        <v>15</v>
      </c>
      <c r="Y17" s="95" t="s">
        <v>16</v>
      </c>
      <c r="Z17" s="96" t="s">
        <v>17</v>
      </c>
    </row>
    <row r="18" spans="2:26" s="70" customFormat="1" x14ac:dyDescent="0.25">
      <c r="B18" s="171" t="s">
        <v>73</v>
      </c>
      <c r="C18" s="58"/>
      <c r="D18" s="174">
        <f>+'Input Sheet'!G83</f>
        <v>27000</v>
      </c>
      <c r="E18" s="176">
        <f>+'Input Sheet'!H83</f>
        <v>27000</v>
      </c>
      <c r="F18" s="176">
        <f>+'Input Sheet'!I83</f>
        <v>27000</v>
      </c>
      <c r="G18" s="176">
        <f>+'Input Sheet'!J83</f>
        <v>27000</v>
      </c>
      <c r="H18" s="180">
        <f>+'Input Sheet'!K83</f>
        <v>27000</v>
      </c>
      <c r="J18" s="190">
        <f>+D18*'Input Sheet'!G95</f>
        <v>418161.11683971091</v>
      </c>
      <c r="K18" s="191">
        <f>+E18*'Input Sheet'!H95</f>
        <v>436405.3692399881</v>
      </c>
      <c r="L18" s="191">
        <f>+F18*'Input Sheet'!I95</f>
        <v>451181.05102689599</v>
      </c>
      <c r="M18" s="191">
        <f>+G18*'Input Sheet'!J95</f>
        <v>467075.32835922699</v>
      </c>
      <c r="N18" s="192">
        <f>+H18*'Input Sheet'!K95</f>
        <v>483159.69724100182</v>
      </c>
      <c r="O18" s="193"/>
      <c r="P18" s="190">
        <f>+J18*('Input Sheet'!G$108-1)</f>
        <v>490692.14667317556</v>
      </c>
      <c r="Q18" s="191">
        <f>+K18*('Input Sheet'!H$108-1)</f>
        <v>549872.28401512606</v>
      </c>
      <c r="R18" s="191">
        <f>+L18*('Input Sheet'!I$108-1)</f>
        <v>573470.13880816603</v>
      </c>
      <c r="S18" s="191">
        <f>+M18*('Input Sheet'!J$108-1)</f>
        <v>605972.37680209579</v>
      </c>
      <c r="T18" s="192">
        <f>+N18*('Input Sheet'!K$108-1)</f>
        <v>639026.34311467409</v>
      </c>
      <c r="U18" s="193"/>
      <c r="V18" s="190">
        <f>+J18+P18</f>
        <v>908853.26351288648</v>
      </c>
      <c r="W18" s="191">
        <f t="shared" ref="W18:W19" si="2">+K18+Q18</f>
        <v>986277.6532551141</v>
      </c>
      <c r="X18" s="191">
        <f t="shared" ref="X18:X19" si="3">+L18+R18</f>
        <v>1024651.189835062</v>
      </c>
      <c r="Y18" s="191">
        <f t="shared" ref="Y18:Y19" si="4">+M18+S18</f>
        <v>1073047.7051613228</v>
      </c>
      <c r="Z18" s="192">
        <f t="shared" ref="Z18:Z19" si="5">+N18+T18</f>
        <v>1122186.0403556759</v>
      </c>
    </row>
    <row r="19" spans="2:26" s="70" customFormat="1" x14ac:dyDescent="0.25">
      <c r="B19" s="172" t="s">
        <v>74</v>
      </c>
      <c r="C19" s="58"/>
      <c r="D19" s="181">
        <f>+'Input Sheet'!G84</f>
        <v>3000</v>
      </c>
      <c r="E19" s="182">
        <f>+'Input Sheet'!H84</f>
        <v>3000</v>
      </c>
      <c r="F19" s="182">
        <f>+'Input Sheet'!I84</f>
        <v>3000</v>
      </c>
      <c r="G19" s="182">
        <f>+'Input Sheet'!J84</f>
        <v>3000</v>
      </c>
      <c r="H19" s="183">
        <f>+'Input Sheet'!K84</f>
        <v>3000</v>
      </c>
      <c r="J19" s="194">
        <f>+D19*'Input Sheet'!G96</f>
        <v>340535.55568177445</v>
      </c>
      <c r="K19" s="195">
        <f>+E19*'Input Sheet'!H96</f>
        <v>355393.02659174526</v>
      </c>
      <c r="L19" s="195">
        <f>+F19*'Input Sheet'!I96</f>
        <v>367425.81683754543</v>
      </c>
      <c r="M19" s="195">
        <f>+G19*'Input Sheet'!J96</f>
        <v>380369.55155021197</v>
      </c>
      <c r="N19" s="196">
        <f>+H19*'Input Sheet'!K96</f>
        <v>393468.09006651642</v>
      </c>
      <c r="O19" s="193"/>
      <c r="P19" s="194">
        <f>+J19*('Input Sheet'!G$108-1)</f>
        <v>399602.24924519821</v>
      </c>
      <c r="Q19" s="195">
        <f>+K19*('Input Sheet'!H$108-1)</f>
        <v>447796.45034015516</v>
      </c>
      <c r="R19" s="195">
        <f>+L19*('Input Sheet'!I$108-1)</f>
        <v>467013.70481751498</v>
      </c>
      <c r="S19" s="195">
        <f>+M19*('Input Sheet'!J$108-1)</f>
        <v>493482.37258799735</v>
      </c>
      <c r="T19" s="196">
        <f>+N19*('Input Sheet'!K$108-1)</f>
        <v>520400.3482974777</v>
      </c>
      <c r="U19" s="193"/>
      <c r="V19" s="194">
        <f t="shared" ref="V19" si="6">+J19+P19</f>
        <v>740137.8049269726</v>
      </c>
      <c r="W19" s="195">
        <f t="shared" si="2"/>
        <v>803189.47693190048</v>
      </c>
      <c r="X19" s="195">
        <f t="shared" si="3"/>
        <v>834439.52165506035</v>
      </c>
      <c r="Y19" s="195">
        <f t="shared" si="4"/>
        <v>873851.92413820932</v>
      </c>
      <c r="Z19" s="196">
        <f t="shared" si="5"/>
        <v>913868.43836399412</v>
      </c>
    </row>
    <row r="20" spans="2:26" s="70" customFormat="1" x14ac:dyDescent="0.25">
      <c r="B20" s="173"/>
      <c r="C20" s="58"/>
      <c r="D20" s="184"/>
      <c r="E20" s="185"/>
      <c r="F20" s="185"/>
      <c r="G20" s="185"/>
      <c r="H20" s="186"/>
      <c r="J20" s="197"/>
      <c r="K20" s="198"/>
      <c r="L20" s="198"/>
      <c r="M20" s="198"/>
      <c r="N20" s="199"/>
      <c r="O20" s="193"/>
      <c r="P20" s="197"/>
      <c r="Q20" s="198"/>
      <c r="R20" s="198"/>
      <c r="S20" s="198"/>
      <c r="T20" s="199"/>
      <c r="U20" s="193"/>
      <c r="V20" s="197"/>
      <c r="W20" s="198"/>
      <c r="X20" s="198"/>
      <c r="Y20" s="198"/>
      <c r="Z20" s="199"/>
    </row>
    <row r="21" spans="2:26" s="70" customFormat="1" x14ac:dyDescent="0.25">
      <c r="C21" s="19"/>
      <c r="D21" s="187">
        <f>SUM(D18:D20)</f>
        <v>30000</v>
      </c>
      <c r="E21" s="188">
        <f>SUM(E18:E20)</f>
        <v>30000</v>
      </c>
      <c r="F21" s="188">
        <f>SUM(F18:F20)</f>
        <v>30000</v>
      </c>
      <c r="G21" s="188">
        <f>SUM(G18:G20)</f>
        <v>30000</v>
      </c>
      <c r="H21" s="189">
        <f>SUM(H18:H20)</f>
        <v>30000</v>
      </c>
      <c r="J21" s="200">
        <f>SUM(J18:J20)</f>
        <v>758696.67252148536</v>
      </c>
      <c r="K21" s="201">
        <f>SUM(K18:K20)</f>
        <v>791798.39583173336</v>
      </c>
      <c r="L21" s="201">
        <f>SUM(L18:L20)</f>
        <v>818606.86786444136</v>
      </c>
      <c r="M21" s="201">
        <f>SUM(M18:M20)</f>
        <v>847444.87990943901</v>
      </c>
      <c r="N21" s="202">
        <f>SUM(N18:N20)</f>
        <v>876627.7873075183</v>
      </c>
      <c r="O21" s="193"/>
      <c r="P21" s="203">
        <f>SUM(P18:P20)</f>
        <v>890294.39591837372</v>
      </c>
      <c r="Q21" s="204">
        <f>SUM(Q18:Q20)</f>
        <v>997668.73435528122</v>
      </c>
      <c r="R21" s="204">
        <f>SUM(R18:R20)</f>
        <v>1040483.843625681</v>
      </c>
      <c r="S21" s="204">
        <f>SUM(S18:S20)</f>
        <v>1099454.7493900931</v>
      </c>
      <c r="T21" s="205">
        <f>SUM(T18:T20)</f>
        <v>1159426.6914121518</v>
      </c>
      <c r="U21" s="193"/>
      <c r="V21" s="203">
        <f>SUM(V18:V20)</f>
        <v>1648991.068439859</v>
      </c>
      <c r="W21" s="204">
        <f>SUM(W18:W20)</f>
        <v>1789467.1301870146</v>
      </c>
      <c r="X21" s="204">
        <f>SUM(X18:X20)</f>
        <v>1859090.7114901224</v>
      </c>
      <c r="Y21" s="204">
        <f>SUM(Y18:Y20)</f>
        <v>1946899.6292995322</v>
      </c>
      <c r="Z21" s="205">
        <f>SUM(Z18:Z20)</f>
        <v>2036054.4787196699</v>
      </c>
    </row>
    <row r="22" spans="2:26" s="70" customFormat="1" x14ac:dyDescent="0.25">
      <c r="J22" s="193"/>
      <c r="K22" s="193"/>
      <c r="L22" s="193"/>
      <c r="M22" s="193"/>
      <c r="N22" s="193"/>
      <c r="O22" s="193"/>
      <c r="P22" s="193"/>
      <c r="Q22" s="193"/>
      <c r="R22" s="193"/>
      <c r="S22" s="193"/>
      <c r="T22" s="193"/>
      <c r="U22" s="193"/>
      <c r="V22" s="193"/>
      <c r="W22" s="193"/>
      <c r="X22" s="193"/>
      <c r="Y22" s="193"/>
      <c r="Z22" s="193"/>
    </row>
    <row r="23" spans="2:26" s="70" customFormat="1" x14ac:dyDescent="0.25">
      <c r="P23" s="64"/>
      <c r="Q23" s="64"/>
      <c r="R23" s="64"/>
      <c r="S23" s="64"/>
      <c r="T23" s="64"/>
    </row>
    <row r="24" spans="2:26" x14ac:dyDescent="0.25">
      <c r="V24" s="131"/>
      <c r="W24" s="131"/>
      <c r="X24" s="131"/>
      <c r="Y24" s="131"/>
      <c r="Z24" s="131"/>
    </row>
    <row r="25" spans="2:26" x14ac:dyDescent="0.25">
      <c r="Z25" s="131"/>
    </row>
    <row r="26" spans="2:26" x14ac:dyDescent="0.25">
      <c r="Z26" s="131"/>
    </row>
    <row r="27" spans="2:26" x14ac:dyDescent="0.25">
      <c r="Z27" s="131"/>
    </row>
    <row r="28" spans="2:26" x14ac:dyDescent="0.25">
      <c r="Z28" s="131"/>
    </row>
  </sheetData>
  <mergeCells count="6">
    <mergeCell ref="V16:Z16"/>
    <mergeCell ref="D16:H16"/>
    <mergeCell ref="D7:H7"/>
    <mergeCell ref="V7:Z7"/>
    <mergeCell ref="J16:N16"/>
    <mergeCell ref="P16:T16"/>
  </mergeCells>
  <pageMargins left="0.39370078740157483" right="0.39370078740157483" top="0.39370078740157483" bottom="0.39370078740157483" header="0.19685039370078741" footer="0.19685039370078741"/>
  <pageSetup paperSize="8" scale="60" orientation="landscape" r:id="rId1"/>
  <headerFooter>
    <oddFooter>&amp;C&amp;F&amp;R&amp;A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Input Documents --&gt;</vt:lpstr>
      <vt:lpstr>Input Sheet</vt:lpstr>
      <vt:lpstr>Methodology Statements --&gt;</vt:lpstr>
      <vt:lpstr>AER Summary</vt:lpstr>
      <vt:lpstr>Service Description</vt:lpstr>
      <vt:lpstr>Fee Breakdown</vt:lpstr>
      <vt:lpstr>'AER Summary'!Print_Area</vt:lpstr>
      <vt:lpstr>'Fee Breakdown'!Print_Area</vt:lpstr>
    </vt:vector>
  </TitlesOfParts>
  <Company>Ausgrid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Jacob Muscat</cp:lastModifiedBy>
  <cp:lastPrinted>2014-04-04T03:19:43Z</cp:lastPrinted>
  <dcterms:created xsi:type="dcterms:W3CDTF">2013-06-17T01:25:32Z</dcterms:created>
  <dcterms:modified xsi:type="dcterms:W3CDTF">2015-01-04T23:49:24Z</dcterms:modified>
</cp:coreProperties>
</file>