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xr:revisionPtr revIDLastSave="0" documentId="13_ncr:1_{D02851F5-ED9B-4CB9-B625-C3C239E8CFC6}" xr6:coauthVersionLast="47" xr6:coauthVersionMax="47" xr10:uidLastSave="{00000000-0000-0000-0000-000000000000}"/>
  <bookViews>
    <workbookView xWindow="-120" yWindow="-120" windowWidth="29040" windowHeight="15840" xr2:uid="{00000000-000D-0000-FFFF-FFFF00000000}"/>
  </bookViews>
  <sheets>
    <sheet name="Summary" sheetId="4" r:id="rId1"/>
    <sheet name="Return on equity" sheetId="1" r:id="rId2"/>
    <sheet name="Return on debt" sheetId="3" r:id="rId3"/>
    <sheet name="Market rates" sheetId="10" r:id="rId4"/>
    <sheet name="Regulatory Inflation" sheetId="8" r:id="rId5"/>
  </sheets>
  <externalReferences>
    <externalReference r:id="rId6"/>
  </externalReferences>
  <definedNames>
    <definedName name="f">'[1]PTRM input'!$G$366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10" l="1"/>
  <c r="C23" i="10"/>
  <c r="F23" i="10" s="1"/>
  <c r="G23" i="10" s="1"/>
  <c r="C22" i="10"/>
  <c r="F22" i="10" s="1"/>
  <c r="G22" i="10" s="1"/>
  <c r="C21" i="10"/>
  <c r="F21" i="10" s="1"/>
  <c r="G21" i="10" s="1"/>
  <c r="C20" i="10"/>
  <c r="F20" i="10" s="1"/>
  <c r="G20" i="10" s="1"/>
  <c r="C19" i="10"/>
  <c r="F19" i="10" s="1"/>
  <c r="G19" i="10" s="1"/>
  <c r="C18" i="10"/>
  <c r="F17" i="10"/>
  <c r="G17" i="10" s="1"/>
  <c r="C17" i="10"/>
  <c r="C16" i="10"/>
  <c r="C15" i="10"/>
  <c r="F15" i="10" s="1"/>
  <c r="G15" i="10" s="1"/>
  <c r="C14" i="10"/>
  <c r="F13" i="10"/>
  <c r="G13" i="10" s="1"/>
  <c r="C13" i="10"/>
  <c r="C12" i="10"/>
  <c r="F12" i="10" s="1"/>
  <c r="G12" i="10" s="1"/>
  <c r="C11" i="10"/>
  <c r="F11" i="10" s="1"/>
  <c r="G11" i="10" s="1"/>
  <c r="C10" i="10"/>
  <c r="C9" i="10"/>
  <c r="F9" i="10" s="1"/>
  <c r="G9" i="10" s="1"/>
  <c r="C8" i="10"/>
  <c r="C7" i="10"/>
  <c r="F7" i="10" s="1"/>
  <c r="G7" i="10" s="1"/>
  <c r="C6" i="10"/>
  <c r="C5" i="10"/>
  <c r="F5" i="10" s="1"/>
  <c r="G5" i="10" s="1"/>
  <c r="F10" i="10" l="1"/>
  <c r="G10" i="10" s="1"/>
  <c r="F8" i="10"/>
  <c r="G8" i="10" s="1"/>
  <c r="F16" i="10"/>
  <c r="G16" i="10" s="1"/>
  <c r="F18" i="10"/>
  <c r="G18" i="10" s="1"/>
  <c r="F6" i="10"/>
  <c r="G6" i="10" s="1"/>
  <c r="G25" i="10" s="1"/>
  <c r="B2" i="1" s="1"/>
  <c r="F24" i="10"/>
  <c r="G24" i="10" s="1"/>
  <c r="F14" i="10"/>
  <c r="G14" i="10" s="1"/>
  <c r="H5" i="8" l="1"/>
  <c r="G6" i="8"/>
  <c r="H6" i="8"/>
  <c r="I5" i="8"/>
  <c r="I6" i="8"/>
  <c r="J5" i="8"/>
  <c r="J6" i="8"/>
  <c r="D9" i="8"/>
  <c r="U14" i="3"/>
  <c r="T14" i="3"/>
  <c r="S14" i="3"/>
  <c r="R14" i="3"/>
  <c r="Q14" i="3"/>
  <c r="P14" i="3"/>
  <c r="O14" i="3"/>
  <c r="N14" i="3"/>
  <c r="M14" i="3"/>
  <c r="L14" i="3"/>
  <c r="T13" i="3"/>
  <c r="S13" i="3"/>
  <c r="R13" i="3"/>
  <c r="Q13" i="3"/>
  <c r="P13" i="3"/>
  <c r="O13" i="3"/>
  <c r="N13" i="3"/>
  <c r="M13" i="3"/>
  <c r="L13" i="3"/>
  <c r="K13" i="3"/>
  <c r="S12" i="3"/>
  <c r="L5" i="3"/>
  <c r="C5" i="3"/>
  <c r="B19" i="3"/>
  <c r="B20" i="3"/>
  <c r="B21" i="3"/>
  <c r="B22" i="3"/>
  <c r="B23" i="3"/>
  <c r="B24" i="3"/>
  <c r="B25" i="3"/>
  <c r="B26" i="3"/>
  <c r="B27" i="3"/>
  <c r="B18" i="3"/>
  <c r="K6" i="8"/>
  <c r="E6" i="8"/>
  <c r="F6" i="8"/>
  <c r="C6" i="4"/>
  <c r="D6" i="4"/>
  <c r="F6" i="4"/>
  <c r="B6" i="4"/>
  <c r="E6" i="4"/>
  <c r="D5" i="3"/>
  <c r="E5" i="3"/>
  <c r="F5" i="3"/>
  <c r="G5" i="3"/>
  <c r="H5" i="3"/>
  <c r="C6" i="3"/>
  <c r="D6" i="3"/>
  <c r="E6" i="3"/>
  <c r="F6" i="3"/>
  <c r="G6" i="3"/>
  <c r="C7" i="3"/>
  <c r="D7" i="3"/>
  <c r="E7" i="3"/>
  <c r="F7" i="3"/>
  <c r="G7" i="3"/>
  <c r="C8" i="3"/>
  <c r="D8" i="3"/>
  <c r="E8" i="3"/>
  <c r="F8" i="3"/>
  <c r="G8" i="3"/>
  <c r="C9" i="3"/>
  <c r="D9" i="3"/>
  <c r="E9" i="3"/>
  <c r="F9" i="3"/>
  <c r="G9" i="3"/>
  <c r="C10" i="3"/>
  <c r="D10" i="3"/>
  <c r="E10" i="3"/>
  <c r="F10" i="3"/>
  <c r="G10" i="3"/>
  <c r="C11" i="3"/>
  <c r="D11" i="3"/>
  <c r="E11" i="3"/>
  <c r="F11" i="3"/>
  <c r="G11" i="3"/>
  <c r="C12" i="3"/>
  <c r="D12" i="3"/>
  <c r="E12" i="3"/>
  <c r="F12" i="3"/>
  <c r="G12" i="3"/>
  <c r="H12" i="3"/>
  <c r="H11" i="3"/>
  <c r="H7" i="3"/>
  <c r="H9" i="3"/>
  <c r="I12" i="3"/>
  <c r="H10" i="3"/>
  <c r="I8" i="3"/>
  <c r="H8" i="3"/>
  <c r="I10" i="3"/>
  <c r="H6" i="3"/>
  <c r="I11" i="3"/>
  <c r="I7" i="3"/>
  <c r="I6" i="3"/>
  <c r="I9" i="3"/>
  <c r="I5" i="3"/>
  <c r="J5" i="3"/>
  <c r="J10" i="3"/>
  <c r="J7" i="3"/>
  <c r="J11" i="3"/>
  <c r="J9" i="3"/>
  <c r="J6" i="3"/>
  <c r="J12" i="3"/>
  <c r="J8" i="3"/>
  <c r="B5" i="1"/>
  <c r="B4" i="4" s="1"/>
  <c r="C2" i="1"/>
  <c r="C5" i="1" s="1"/>
  <c r="C4" i="4" s="1"/>
  <c r="K11" i="3"/>
  <c r="K8" i="3"/>
  <c r="K5" i="3"/>
  <c r="K12" i="3"/>
  <c r="K6" i="3"/>
  <c r="K9" i="3"/>
  <c r="K7" i="3"/>
  <c r="K10" i="3"/>
  <c r="L10" i="3"/>
  <c r="L7" i="3"/>
  <c r="L9" i="3"/>
  <c r="L8" i="3"/>
  <c r="L12" i="3"/>
  <c r="L11" i="3"/>
  <c r="L6" i="3"/>
  <c r="M6" i="3"/>
  <c r="M11" i="3"/>
  <c r="M8" i="3"/>
  <c r="M7" i="3"/>
  <c r="M12" i="3"/>
  <c r="M10" i="3"/>
  <c r="M9" i="3"/>
  <c r="M5" i="3"/>
  <c r="N6" i="3"/>
  <c r="N10" i="3"/>
  <c r="N5" i="3"/>
  <c r="N9" i="3"/>
  <c r="N7" i="3"/>
  <c r="N8" i="3"/>
  <c r="N11" i="3"/>
  <c r="N12" i="3"/>
  <c r="O9" i="3"/>
  <c r="O6" i="3"/>
  <c r="O7" i="3"/>
  <c r="O10" i="3"/>
  <c r="O12" i="3"/>
  <c r="O5" i="3"/>
  <c r="O8" i="3"/>
  <c r="O11" i="3"/>
  <c r="P5" i="3"/>
  <c r="P12" i="3"/>
  <c r="P10" i="3"/>
  <c r="P11" i="3"/>
  <c r="P6" i="3"/>
  <c r="P9" i="3"/>
  <c r="P8" i="3"/>
  <c r="P7" i="3"/>
  <c r="Q5" i="3"/>
  <c r="Q7" i="3"/>
  <c r="Q12" i="3"/>
  <c r="Q9" i="3"/>
  <c r="Q8" i="3"/>
  <c r="Q10" i="3"/>
  <c r="Q6" i="3"/>
  <c r="Q11" i="3"/>
  <c r="R7" i="3"/>
  <c r="R12" i="3"/>
  <c r="R5" i="3"/>
  <c r="R8" i="3"/>
  <c r="R9" i="3"/>
  <c r="R11" i="3"/>
  <c r="R6" i="3"/>
  <c r="R10" i="3"/>
  <c r="B7" i="3" l="1"/>
  <c r="B12" i="3"/>
  <c r="D3" i="4" s="1"/>
  <c r="B6" i="3"/>
  <c r="B11" i="3"/>
  <c r="C3" i="4" s="1"/>
  <c r="C5" i="4" s="1"/>
  <c r="B10" i="3"/>
  <c r="B3" i="4" s="1"/>
  <c r="B5" i="4" s="1"/>
  <c r="D2" i="1"/>
  <c r="B5" i="3"/>
  <c r="B8" i="3"/>
  <c r="B13" i="3"/>
  <c r="E3" i="4" s="1"/>
  <c r="B9" i="3"/>
  <c r="B14" i="3"/>
  <c r="F3" i="4" s="1"/>
  <c r="D5" i="1" l="1"/>
  <c r="D4" i="4" s="1"/>
  <c r="D5" i="4" s="1"/>
  <c r="E2" i="1"/>
  <c r="F2" i="1" l="1"/>
  <c r="F5" i="1" s="1"/>
  <c r="F4" i="4" s="1"/>
  <c r="F5" i="4" s="1"/>
  <c r="E5" i="1"/>
  <c r="E4" i="4" s="1"/>
  <c r="E5" i="4" s="1"/>
</calcChain>
</file>

<file path=xl/sharedStrings.xml><?xml version="1.0" encoding="utf-8"?>
<sst xmlns="http://schemas.openxmlformats.org/spreadsheetml/2006/main" count="85" uniqueCount="47">
  <si>
    <t>Return on equity</t>
  </si>
  <si>
    <t>Rate of return</t>
  </si>
  <si>
    <t>Risk-free rate</t>
  </si>
  <si>
    <t>Equity beta</t>
  </si>
  <si>
    <t>MRP</t>
  </si>
  <si>
    <t>Annual debt rate</t>
  </si>
  <si>
    <t>Total</t>
  </si>
  <si>
    <t>Trailing average</t>
  </si>
  <si>
    <t>Weights</t>
  </si>
  <si>
    <t>Return on debt</t>
  </si>
  <si>
    <t>Inflation forecast</t>
  </si>
  <si>
    <t>Date</t>
  </si>
  <si>
    <t>Average</t>
  </si>
  <si>
    <t>Risk free rate</t>
  </si>
  <si>
    <t>bond yield</t>
  </si>
  <si>
    <t>annualised</t>
  </si>
  <si>
    <t>Interpolated</t>
  </si>
  <si>
    <t>Year</t>
  </si>
  <si>
    <t>FY11</t>
  </si>
  <si>
    <t>FY12</t>
  </si>
  <si>
    <t>FY13</t>
  </si>
  <si>
    <t>FY14</t>
  </si>
  <si>
    <t>FY15</t>
  </si>
  <si>
    <t>FY16</t>
  </si>
  <si>
    <t>FY17</t>
  </si>
  <si>
    <t>FY18</t>
  </si>
  <si>
    <t>FY19</t>
  </si>
  <si>
    <t>FY20</t>
  </si>
  <si>
    <t>FY21</t>
  </si>
  <si>
    <t>FY22</t>
  </si>
  <si>
    <t>FY23</t>
  </si>
  <si>
    <t>FY24</t>
  </si>
  <si>
    <t>FY25</t>
  </si>
  <si>
    <t>FY26</t>
  </si>
  <si>
    <t>FY27</t>
  </si>
  <si>
    <t>FY28</t>
  </si>
  <si>
    <t>FY29</t>
  </si>
  <si>
    <t>Endeavour Energy</t>
  </si>
  <si>
    <t>Expected Inflation</t>
  </si>
  <si>
    <t>Interim Calculation</t>
  </si>
  <si>
    <t>Inflation Rate</t>
  </si>
  <si>
    <t>f</t>
  </si>
  <si>
    <t>Clause 6.4.2(b)(1) of the NER requires the AER to specify in the PTRM a methodology that is likely to result in the best estimate of expected inflation. 
The AER uses an approach that calculates the geometric average of expected inflation over the regulatory control period. The expected inflation for each regulatory year are determined using: inflation forecasts for the regulatory year from the latest available RBA’s Statement on Monetary Policy, if such a forecast is available; a linear glide-path from the latest RBA forecast to the mid-point of the RBA’s target inflation band in the fifth year from the start of the regulatory period; and the mid-point of the RBA’s target inflation band beyond that, where relevant.
Further detail of the method and calculation is set out in the individual input cells and in the PTRM handbook.</t>
  </si>
  <si>
    <t>10 year date</t>
  </si>
  <si>
    <t>TB158</t>
  </si>
  <si>
    <t>TB165</t>
  </si>
  <si>
    <t>CGS 10 yr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</si>
</sst>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0%\);&quot;&quot;"/>
    <numFmt numFmtId="166" formatCode="[$-C09]dd\-mmm\-yy;@"/>
    <numFmt numFmtId="167" formatCode="dd\-mmm\-yyyy"/>
    <numFmt numFmtId="168" formatCode="0.00000%"/>
    <numFmt numFmtId="169" formatCode="0.000"/>
  </numFmts>
  <fonts count="15" x14ac:knownFonts="1">
    <font>
      <sz val="11"/>
      <color theme="1"/>
      <name val="Calibri"/>
      <family val="2"/>
      <scheme val="minor"/>
    </font>
    <font>
      <sz val="11"/>
      <color theme="1"/>
      <name val="Calibri"/>
      <family val="2"/>
      <scheme val="minor"/>
    </font>
    <font>
      <sz val="10"/>
      <color theme="1"/>
      <name val="Arial"/>
      <family val="2"/>
    </font>
    <font>
      <b/>
      <sz val="10"/>
      <name val="Arial"/>
      <family val="2"/>
    </font>
    <font>
      <sz val="10"/>
      <name val="Arial"/>
      <family val="2"/>
    </font>
    <font>
      <b/>
      <sz val="10"/>
      <color theme="1"/>
      <name val="Arial"/>
      <family val="2"/>
    </font>
    <font>
      <b/>
      <sz val="11"/>
      <color theme="1"/>
      <name val="Calibri"/>
      <family val="2"/>
      <scheme val="minor"/>
    </font>
    <font>
      <sz val="11"/>
      <color rgb="FF0000FF"/>
      <name val="Calibri"/>
      <family val="2"/>
      <scheme val="minor"/>
    </font>
    <font>
      <sz val="10"/>
      <color rgb="FF0000FF"/>
      <name val="Arial"/>
      <family val="2"/>
    </font>
    <font>
      <sz val="11"/>
      <name val="Calibri"/>
      <family val="2"/>
      <scheme val="minor"/>
    </font>
    <font>
      <b/>
      <sz val="10"/>
      <color theme="1"/>
      <name val="Calibri"/>
      <family val="2"/>
      <scheme val="minor"/>
    </font>
    <font>
      <sz val="8"/>
      <name val="Calibri"/>
      <family val="2"/>
      <scheme val="minor"/>
    </font>
    <font>
      <sz val="11"/>
      <color theme="1"/>
      <name val="Calibri"/>
      <family val="2"/>
    </font>
    <font>
      <b/>
      <sz val="11"/>
      <color theme="1"/>
      <name val="Calibri"/>
      <family val="2"/>
    </font>
    <font>
      <sz val="11"/>
      <color theme="0"/>
      <name val="Calibri"/>
      <family val="2"/>
    </font>
  </fonts>
  <fills count="10">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solid">
        <fgColor theme="6"/>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9" fontId="4" fillId="0" borderId="0" applyFont="0" applyFill="0" applyBorder="0" applyAlignment="0" applyProtection="0"/>
  </cellStyleXfs>
  <cellXfs count="88">
    <xf numFmtId="0" fontId="0" fillId="0" borderId="0" xfId="0"/>
    <xf numFmtId="0" fontId="3" fillId="0" borderId="1" xfId="0" applyFont="1" applyBorder="1" applyAlignment="1">
      <alignment vertical="center"/>
    </xf>
    <xf numFmtId="0" fontId="0" fillId="0" borderId="0" xfId="0" applyAlignment="1">
      <alignment vertical="center"/>
    </xf>
    <xf numFmtId="0" fontId="3" fillId="0" borderId="1" xfId="0" applyFont="1" applyBorder="1" applyAlignment="1">
      <alignment vertical="center" wrapText="1"/>
    </xf>
    <xf numFmtId="10" fontId="2" fillId="0" borderId="1" xfId="1" applyNumberFormat="1" applyFont="1" applyBorder="1" applyAlignment="1">
      <alignment horizontal="center" vertical="center"/>
    </xf>
    <xf numFmtId="0" fontId="4" fillId="0" borderId="1" xfId="0" applyFont="1" applyBorder="1" applyAlignment="1">
      <alignment vertical="center" wrapText="1"/>
    </xf>
    <xf numFmtId="10" fontId="5" fillId="0" borderId="1" xfId="1" applyNumberFormat="1" applyFont="1" applyBorder="1" applyAlignment="1">
      <alignment horizontal="center" vertical="center"/>
    </xf>
    <xf numFmtId="1" fontId="3" fillId="0" borderId="1" xfId="0" applyNumberFormat="1" applyFont="1" applyBorder="1" applyAlignment="1">
      <alignment horizontal="center" vertical="center"/>
    </xf>
    <xf numFmtId="9" fontId="0" fillId="0" borderId="0" xfId="1" applyFont="1"/>
    <xf numFmtId="0" fontId="0" fillId="0" borderId="0" xfId="0" applyFont="1"/>
    <xf numFmtId="0" fontId="0" fillId="0" borderId="0" xfId="0" applyFont="1" applyAlignment="1">
      <alignment horizontal="right"/>
    </xf>
    <xf numFmtId="9" fontId="0" fillId="0" borderId="0" xfId="0" applyNumberFormat="1" applyFont="1" applyFill="1"/>
    <xf numFmtId="0" fontId="0" fillId="0" borderId="0" xfId="0" applyFont="1" applyFill="1"/>
    <xf numFmtId="2" fontId="0" fillId="0" borderId="0" xfId="0" applyNumberFormat="1" applyFont="1"/>
    <xf numFmtId="0" fontId="6" fillId="0" borderId="0" xfId="0" applyFont="1"/>
    <xf numFmtId="1" fontId="4" fillId="0" borderId="1" xfId="0" applyNumberFormat="1" applyFont="1" applyBorder="1" applyAlignment="1">
      <alignment horizontal="center" vertical="center"/>
    </xf>
    <xf numFmtId="0" fontId="0" fillId="0" borderId="2" xfId="0" applyFont="1" applyBorder="1"/>
    <xf numFmtId="0" fontId="6" fillId="0" borderId="3" xfId="0" applyFont="1" applyBorder="1"/>
    <xf numFmtId="17" fontId="0" fillId="0" borderId="3" xfId="0" applyNumberFormat="1" applyFont="1" applyBorder="1"/>
    <xf numFmtId="10" fontId="6" fillId="0" borderId="0" xfId="1" applyNumberFormat="1" applyFont="1" applyBorder="1"/>
    <xf numFmtId="165" fontId="0" fillId="0" borderId="0" xfId="0" applyNumberFormat="1" applyFont="1" applyBorder="1"/>
    <xf numFmtId="9" fontId="6" fillId="0" borderId="0" xfId="1" applyFont="1" applyBorder="1"/>
    <xf numFmtId="9" fontId="0" fillId="0" borderId="0" xfId="0" applyNumberFormat="1" applyFont="1" applyBorder="1"/>
    <xf numFmtId="0" fontId="0" fillId="0" borderId="0" xfId="0" applyFont="1" applyBorder="1"/>
    <xf numFmtId="9" fontId="0" fillId="0" borderId="0" xfId="0" applyNumberFormat="1" applyFont="1" applyFill="1" applyBorder="1"/>
    <xf numFmtId="10" fontId="8" fillId="0" borderId="1" xfId="1" applyNumberFormat="1" applyFont="1" applyBorder="1" applyAlignment="1">
      <alignment horizontal="center" vertical="center"/>
    </xf>
    <xf numFmtId="0" fontId="3" fillId="0" borderId="0" xfId="0" applyFont="1" applyFill="1" applyBorder="1" applyAlignment="1">
      <alignment vertical="center" wrapText="1"/>
    </xf>
    <xf numFmtId="167" fontId="9" fillId="0" borderId="10" xfId="0" applyNumberFormat="1" applyFont="1" applyBorder="1" applyAlignment="1">
      <alignment horizontal="right"/>
    </xf>
    <xf numFmtId="10" fontId="9" fillId="0" borderId="11" xfId="2" applyNumberFormat="1" applyFont="1" applyBorder="1" applyAlignment="1">
      <alignment horizontal="center"/>
    </xf>
    <xf numFmtId="167" fontId="9" fillId="0" borderId="5" xfId="0" applyNumberFormat="1" applyFont="1" applyBorder="1" applyAlignment="1">
      <alignment horizontal="right"/>
    </xf>
    <xf numFmtId="167" fontId="9" fillId="0" borderId="6" xfId="0" applyNumberFormat="1" applyFont="1" applyBorder="1" applyAlignment="1">
      <alignment horizontal="right"/>
    </xf>
    <xf numFmtId="10" fontId="9" fillId="0" borderId="7" xfId="2" applyNumberFormat="1" applyFont="1" applyBorder="1" applyAlignment="1">
      <alignment horizontal="center"/>
    </xf>
    <xf numFmtId="10" fontId="6" fillId="0" borderId="9" xfId="0" applyNumberFormat="1" applyFont="1" applyBorder="1" applyAlignment="1">
      <alignment horizontal="center"/>
    </xf>
    <xf numFmtId="0" fontId="10" fillId="0" borderId="0" xfId="0" applyFont="1"/>
    <xf numFmtId="164" fontId="8" fillId="2" borderId="1" xfId="1" applyNumberFormat="1" applyFont="1" applyFill="1" applyBorder="1" applyAlignment="1">
      <alignment horizontal="center" vertical="center"/>
    </xf>
    <xf numFmtId="10" fontId="8" fillId="2" borderId="1" xfId="1" applyNumberFormat="1" applyFont="1" applyFill="1" applyBorder="1" applyAlignment="1">
      <alignment horizontal="center" vertical="center"/>
    </xf>
    <xf numFmtId="10" fontId="0" fillId="0" borderId="0" xfId="1" applyNumberFormat="1" applyFont="1"/>
    <xf numFmtId="168" fontId="0" fillId="0" borderId="0" xfId="0" applyNumberFormat="1" applyFont="1"/>
    <xf numFmtId="0" fontId="0" fillId="0" borderId="0" xfId="0" applyFont="1" applyFill="1" applyBorder="1"/>
    <xf numFmtId="0" fontId="0" fillId="0" borderId="0" xfId="0" applyFill="1" applyBorder="1"/>
    <xf numFmtId="0" fontId="3" fillId="0" borderId="0" xfId="0" applyFont="1" applyFill="1" applyBorder="1" applyAlignment="1">
      <alignment vertical="center"/>
    </xf>
    <xf numFmtId="1" fontId="3" fillId="0" borderId="0" xfId="0" applyNumberFormat="1" applyFont="1" applyFill="1" applyBorder="1" applyAlignment="1">
      <alignment horizontal="center" vertical="center"/>
    </xf>
    <xf numFmtId="0" fontId="4" fillId="0" borderId="0" xfId="0" applyFont="1" applyFill="1" applyBorder="1" applyAlignment="1">
      <alignment vertical="center" wrapText="1"/>
    </xf>
    <xf numFmtId="10" fontId="2" fillId="0" borderId="0" xfId="1" applyNumberFormat="1" applyFont="1" applyFill="1" applyBorder="1" applyAlignment="1">
      <alignment horizontal="center" vertical="center"/>
    </xf>
    <xf numFmtId="167" fontId="9" fillId="0" borderId="2" xfId="0" applyNumberFormat="1" applyFont="1" applyBorder="1" applyAlignment="1">
      <alignment horizontal="right"/>
    </xf>
    <xf numFmtId="0" fontId="6" fillId="0" borderId="5" xfId="0" applyFont="1" applyBorder="1" applyAlignment="1">
      <alignment horizontal="center"/>
    </xf>
    <xf numFmtId="167" fontId="9" fillId="0" borderId="3" xfId="0" applyNumberFormat="1" applyFont="1" applyBorder="1" applyAlignment="1">
      <alignment horizontal="right"/>
    </xf>
    <xf numFmtId="0" fontId="0" fillId="3" borderId="0" xfId="0" applyFill="1"/>
    <xf numFmtId="0" fontId="12" fillId="3" borderId="0" xfId="0" applyFont="1" applyFill="1"/>
    <xf numFmtId="0" fontId="12" fillId="3" borderId="0" xfId="0" applyFont="1" applyFill="1" applyAlignment="1">
      <alignment horizontal="center"/>
    </xf>
    <xf numFmtId="0" fontId="13" fillId="3" borderId="0" xfId="0" applyFont="1" applyFill="1" applyAlignment="1">
      <alignment horizontal="center"/>
    </xf>
    <xf numFmtId="10" fontId="12" fillId="5" borderId="0" xfId="1" applyNumberFormat="1" applyFont="1" applyFill="1" applyAlignment="1">
      <alignment horizontal="center"/>
    </xf>
    <xf numFmtId="10" fontId="12" fillId="3" borderId="0" xfId="1" applyNumberFormat="1" applyFont="1" applyFill="1" applyAlignment="1">
      <alignment horizontal="center"/>
    </xf>
    <xf numFmtId="10" fontId="14" fillId="4" borderId="0" xfId="1" applyNumberFormat="1" applyFont="1" applyFill="1" applyAlignment="1">
      <alignment horizontal="center"/>
    </xf>
    <xf numFmtId="4" fontId="12" fillId="3" borderId="0" xfId="0" applyNumberFormat="1" applyFont="1" applyFill="1" applyAlignment="1">
      <alignment horizontal="center"/>
    </xf>
    <xf numFmtId="10" fontId="12" fillId="3" borderId="0" xfId="0" applyNumberFormat="1" applyFont="1" applyFill="1"/>
    <xf numFmtId="10" fontId="13" fillId="6" borderId="0" xfId="1" applyNumberFormat="1" applyFont="1" applyFill="1" applyAlignment="1">
      <alignment horizontal="center"/>
    </xf>
    <xf numFmtId="17" fontId="0" fillId="0" borderId="0" xfId="0" applyNumberFormat="1" applyFont="1" applyBorder="1"/>
    <xf numFmtId="0" fontId="0" fillId="0" borderId="0" xfId="0" applyFont="1" applyBorder="1" applyAlignment="1">
      <alignment horizontal="right" wrapText="1"/>
    </xf>
    <xf numFmtId="0" fontId="6" fillId="0" borderId="0" xfId="0" applyFont="1" applyBorder="1" applyAlignment="1">
      <alignment horizontal="right" wrapText="1"/>
    </xf>
    <xf numFmtId="0" fontId="6" fillId="0" borderId="0" xfId="0" applyFont="1" applyBorder="1" applyAlignment="1">
      <alignment horizontal="left"/>
    </xf>
    <xf numFmtId="0" fontId="6" fillId="0" borderId="0" xfId="0" applyFont="1" applyBorder="1" applyAlignment="1">
      <alignment horizontal="left" wrapText="1"/>
    </xf>
    <xf numFmtId="0" fontId="0" fillId="8" borderId="0" xfId="0" applyFont="1" applyFill="1" applyBorder="1"/>
    <xf numFmtId="0" fontId="0" fillId="9" borderId="0" xfId="0" applyFont="1" applyFill="1" applyBorder="1"/>
    <xf numFmtId="165" fontId="0" fillId="3" borderId="0" xfId="0" applyNumberFormat="1" applyFont="1" applyFill="1" applyBorder="1"/>
    <xf numFmtId="0" fontId="0" fillId="3" borderId="0" xfId="0" applyFont="1" applyFill="1"/>
    <xf numFmtId="9" fontId="0" fillId="3" borderId="0" xfId="1" applyFont="1" applyFill="1"/>
    <xf numFmtId="10" fontId="7" fillId="7" borderId="0" xfId="1" applyNumberFormat="1" applyFont="1" applyFill="1" applyBorder="1" applyAlignment="1">
      <alignment horizontal="right" wrapText="1"/>
    </xf>
    <xf numFmtId="10" fontId="7" fillId="7" borderId="0" xfId="0" applyNumberFormat="1" applyFont="1" applyFill="1" applyBorder="1" applyAlignment="1">
      <alignment horizontal="right" wrapText="1"/>
    </xf>
    <xf numFmtId="0" fontId="6" fillId="0" borderId="2" xfId="0" applyFont="1" applyBorder="1" applyAlignment="1">
      <alignment horizontal="center" vertical="top"/>
    </xf>
    <xf numFmtId="0" fontId="6" fillId="0" borderId="3" xfId="0" applyFont="1" applyBorder="1" applyAlignment="1">
      <alignment vertical="top"/>
    </xf>
    <xf numFmtId="0" fontId="6" fillId="0" borderId="3" xfId="0" applyFont="1" applyBorder="1" applyAlignment="1">
      <alignment horizontal="center" vertical="top"/>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10" xfId="0" applyFont="1" applyBorder="1" applyAlignment="1">
      <alignment horizontal="center"/>
    </xf>
    <xf numFmtId="166" fontId="6" fillId="0" borderId="6" xfId="0" applyNumberFormat="1" applyFont="1" applyBorder="1" applyAlignment="1">
      <alignment horizontal="center"/>
    </xf>
    <xf numFmtId="15" fontId="6" fillId="0" borderId="6" xfId="0" applyNumberFormat="1" applyFont="1" applyBorder="1" applyAlignment="1">
      <alignment horizontal="center" wrapText="1"/>
    </xf>
    <xf numFmtId="0" fontId="6" fillId="0" borderId="6" xfId="0" applyFont="1" applyBorder="1" applyAlignment="1">
      <alignment horizontal="center"/>
    </xf>
    <xf numFmtId="0" fontId="6" fillId="0" borderId="7" xfId="0" applyFont="1" applyBorder="1" applyAlignment="1">
      <alignment horizontal="center"/>
    </xf>
    <xf numFmtId="169" fontId="7" fillId="2" borderId="0" xfId="0" applyNumberFormat="1" applyFont="1" applyFill="1" applyAlignment="1">
      <alignment horizontal="center"/>
    </xf>
    <xf numFmtId="2" fontId="9" fillId="0" borderId="0" xfId="0" applyNumberFormat="1" applyFont="1" applyAlignment="1">
      <alignment horizontal="center"/>
    </xf>
    <xf numFmtId="167" fontId="9" fillId="0" borderId="0" xfId="0" applyNumberFormat="1" applyFont="1" applyAlignment="1">
      <alignment horizontal="right"/>
    </xf>
    <xf numFmtId="2" fontId="9" fillId="0" borderId="6" xfId="0" applyNumberFormat="1" applyFont="1" applyBorder="1" applyAlignment="1">
      <alignment horizontal="center"/>
    </xf>
    <xf numFmtId="0" fontId="6" fillId="0" borderId="6" xfId="0" applyFont="1" applyBorder="1"/>
    <xf numFmtId="0" fontId="6" fillId="0" borderId="8" xfId="0" applyFont="1" applyBorder="1"/>
    <xf numFmtId="0" fontId="12" fillId="7" borderId="0" xfId="0" applyFont="1" applyFill="1" applyAlignment="1">
      <alignment horizontal="left" vertical="center" wrapText="1"/>
    </xf>
    <xf numFmtId="0" fontId="0" fillId="7" borderId="0" xfId="0" applyFill="1" applyAlignment="1">
      <alignment horizontal="left" vertical="center" wrapText="1"/>
    </xf>
    <xf numFmtId="10" fontId="0" fillId="0" borderId="0" xfId="0" applyNumberFormat="1" applyFont="1" applyFill="1" applyBorder="1" applyAlignment="1">
      <alignment horizontal="right" wrapText="1"/>
    </xf>
  </cellXfs>
  <cellStyles count="3">
    <cellStyle name="Normal" xfId="0" builtinId="0"/>
    <cellStyle name="Percent" xfId="1" builtinId="5"/>
    <cellStyle name="Percent 2" xfId="2" xr:uid="{00000000-0005-0000-0000-000002000000}"/>
  </cellStyles>
  <dxfs count="0"/>
  <tableStyles count="0" defaultTableStyle="TableStyleMedium2"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AU" baseline="0">
                <a:solidFill>
                  <a:schemeClr val="tx1"/>
                </a:solidFill>
              </a:rPr>
              <a:t>Endeavour Energy debt rate allowance</a:t>
            </a:r>
            <a:endParaRPr lang="en-AU">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bg1">
                <a:lumMod val="75000"/>
              </a:schemeClr>
            </a:solidFill>
            <a:ln>
              <a:noFill/>
            </a:ln>
            <a:effectLst/>
          </c:spPr>
          <c:invertIfNegative val="0"/>
          <c:dPt>
            <c:idx val="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1-7529-42C2-AEAC-D0C7BA3631B2}"/>
              </c:ext>
            </c:extLst>
          </c:dPt>
          <c:dPt>
            <c:idx val="6"/>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2-7529-42C2-AEAC-D0C7BA3631B2}"/>
              </c:ext>
            </c:extLst>
          </c:dPt>
          <c:dPt>
            <c:idx val="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3-7529-42C2-AEAC-D0C7BA3631B2}"/>
              </c:ext>
            </c:extLst>
          </c:dPt>
          <c:dPt>
            <c:idx val="8"/>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4-7529-42C2-AEAC-D0C7BA3631B2}"/>
              </c:ext>
            </c:extLst>
          </c:dPt>
          <c:dPt>
            <c:idx val="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7529-42C2-AEAC-D0C7BA3631B2}"/>
              </c:ext>
            </c:extLst>
          </c:dPt>
          <c:cat>
            <c:strRef>
              <c:f>'Return on debt'!$A$5:$A$14</c:f>
              <c:strCache>
                <c:ptCount val="10"/>
                <c:pt idx="0">
                  <c:v>FY20</c:v>
                </c:pt>
                <c:pt idx="1">
                  <c:v>FY21</c:v>
                </c:pt>
                <c:pt idx="2">
                  <c:v>FY22</c:v>
                </c:pt>
                <c:pt idx="3">
                  <c:v>FY23</c:v>
                </c:pt>
                <c:pt idx="4">
                  <c:v>FY24</c:v>
                </c:pt>
                <c:pt idx="5">
                  <c:v>FY25</c:v>
                </c:pt>
                <c:pt idx="6">
                  <c:v>FY26</c:v>
                </c:pt>
                <c:pt idx="7">
                  <c:v>FY27</c:v>
                </c:pt>
                <c:pt idx="8">
                  <c:v>FY28</c:v>
                </c:pt>
                <c:pt idx="9">
                  <c:v>FY29</c:v>
                </c:pt>
              </c:strCache>
            </c:strRef>
          </c:cat>
          <c:val>
            <c:numRef>
              <c:f>'Return on debt'!$B$5:$B$14</c:f>
              <c:numCache>
                <c:formatCode>0.00%</c:formatCode>
                <c:ptCount val="10"/>
                <c:pt idx="0">
                  <c:v>5.6844268968322793E-2</c:v>
                </c:pt>
                <c:pt idx="1">
                  <c:v>5.2797663054304333E-2</c:v>
                </c:pt>
                <c:pt idx="2">
                  <c:v>4.8836400459643124E-2</c:v>
                </c:pt>
                <c:pt idx="3">
                  <c:v>4.6450024456236194E-2</c:v>
                </c:pt>
                <c:pt idx="4">
                  <c:v>4.6289790120248725E-2</c:v>
                </c:pt>
                <c:pt idx="5">
                  <c:v>4.6129555784261242E-2</c:v>
                </c:pt>
                <c:pt idx="6">
                  <c:v>4.7025172334567544E-2</c:v>
                </c:pt>
                <c:pt idx="7">
                  <c:v>4.835761332910575E-2</c:v>
                </c:pt>
                <c:pt idx="8">
                  <c:v>4.973504426862041E-2</c:v>
                </c:pt>
                <c:pt idx="9">
                  <c:v>5.1336890437667496E-2</c:v>
                </c:pt>
              </c:numCache>
            </c:numRef>
          </c:val>
          <c:extLst>
            <c:ext xmlns:c16="http://schemas.microsoft.com/office/drawing/2014/chart" uri="{C3380CC4-5D6E-409C-BE32-E72D297353CC}">
              <c16:uniqueId val="{00000000-CEA9-478C-9EDE-F04AD71F637C}"/>
            </c:ext>
          </c:extLst>
        </c:ser>
        <c:dLbls>
          <c:showLegendKey val="0"/>
          <c:showVal val="0"/>
          <c:showCatName val="0"/>
          <c:showSerName val="0"/>
          <c:showPercent val="0"/>
          <c:showBubbleSize val="0"/>
        </c:dLbls>
        <c:gapWidth val="150"/>
        <c:axId val="826938472"/>
        <c:axId val="826937488"/>
      </c:barChart>
      <c:catAx>
        <c:axId val="826938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826937488"/>
        <c:crosses val="autoZero"/>
        <c:auto val="1"/>
        <c:lblAlgn val="ctr"/>
        <c:lblOffset val="100"/>
        <c:noMultiLvlLbl val="0"/>
      </c:catAx>
      <c:valAx>
        <c:axId val="8269374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826938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'Regulatory Inflation'!$B$5</c:f>
              <c:strCache>
                <c:ptCount val="1"/>
                <c:pt idx="0">
                  <c:v>Expected Inflation</c:v>
                </c:pt>
              </c:strCache>
            </c:strRef>
          </c:tx>
          <c:spPr>
            <a:ln w="28575" cap="rnd">
              <a:solidFill>
                <a:srgbClr val="0070C0"/>
              </a:solidFill>
              <a:round/>
            </a:ln>
            <a:effectLst/>
          </c:spPr>
          <c:marker>
            <c:symbol val="none"/>
          </c:marker>
          <c:cat>
            <c:strRef>
              <c:f>'Regulatory Inflation'!$E$4:$K$4</c:f>
              <c:strCache>
                <c:ptCount val="7"/>
                <c:pt idx="0">
                  <c:v>FY23</c:v>
                </c:pt>
                <c:pt idx="1">
                  <c:v>FY24</c:v>
                </c:pt>
                <c:pt idx="2">
                  <c:v>FY25</c:v>
                </c:pt>
                <c:pt idx="3">
                  <c:v>FY26</c:v>
                </c:pt>
                <c:pt idx="4">
                  <c:v>FY27</c:v>
                </c:pt>
                <c:pt idx="5">
                  <c:v>FY28</c:v>
                </c:pt>
                <c:pt idx="6">
                  <c:v>FY29</c:v>
                </c:pt>
              </c:strCache>
            </c:strRef>
          </c:cat>
          <c:val>
            <c:numRef>
              <c:f>'Regulatory Inflation'!$E$5:$K$5</c:f>
              <c:numCache>
                <c:formatCode>0.00%</c:formatCode>
                <c:ptCount val="7"/>
                <c:pt idx="0">
                  <c:v>0.08</c:v>
                </c:pt>
                <c:pt idx="1">
                  <c:v>4.7500000000000001E-2</c:v>
                </c:pt>
                <c:pt idx="2">
                  <c:v>3.2500000000000001E-2</c:v>
                </c:pt>
                <c:pt idx="3">
                  <c:v>3.0624999999999999E-2</c:v>
                </c:pt>
                <c:pt idx="4">
                  <c:v>2.8750000000000001E-2</c:v>
                </c:pt>
                <c:pt idx="5">
                  <c:v>2.6875000000000003E-2</c:v>
                </c:pt>
                <c:pt idx="6">
                  <c:v>2.5000000000000001E-2</c:v>
                </c:pt>
              </c:numCache>
            </c:numRef>
          </c:val>
          <c:smooth val="0"/>
          <c:extLst>
            <c:ext xmlns:c16="http://schemas.microsoft.com/office/drawing/2014/chart" uri="{C3380CC4-5D6E-409C-BE32-E72D297353CC}">
              <c16:uniqueId val="{00000000-80F0-434A-8FB8-63D7D73B1FBA}"/>
            </c:ext>
          </c:extLst>
        </c:ser>
        <c:dLbls>
          <c:showLegendKey val="0"/>
          <c:showVal val="0"/>
          <c:showCatName val="0"/>
          <c:showSerName val="0"/>
          <c:showPercent val="0"/>
          <c:showBubbleSize val="0"/>
        </c:dLbls>
        <c:smooth val="0"/>
        <c:axId val="710187936"/>
        <c:axId val="710188264"/>
      </c:lineChart>
      <c:catAx>
        <c:axId val="710187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0188264"/>
        <c:crosses val="autoZero"/>
        <c:auto val="1"/>
        <c:lblAlgn val="ctr"/>
        <c:lblOffset val="100"/>
        <c:noMultiLvlLbl val="0"/>
      </c:catAx>
      <c:valAx>
        <c:axId val="71018826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01879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chart" Target="../charts/chart2.xml"/><Relationship Id="rId1" Type="http://schemas.openxmlformats.org/officeDocument/2006/relationships/image" Target="../media/image3.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25</xdr:col>
      <xdr:colOff>133350</xdr:colOff>
      <xdr:row>4</xdr:row>
      <xdr:rowOff>178594</xdr:rowOff>
    </xdr:from>
    <xdr:to>
      <xdr:col>31</xdr:col>
      <xdr:colOff>85725</xdr:colOff>
      <xdr:row>17</xdr:row>
      <xdr:rowOff>59531</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247650</xdr:colOff>
      <xdr:row>0</xdr:row>
      <xdr:rowOff>152400</xdr:rowOff>
    </xdr:from>
    <xdr:to>
      <xdr:col>17</xdr:col>
      <xdr:colOff>304002</xdr:colOff>
      <xdr:row>28</xdr:row>
      <xdr:rowOff>180305</xdr:rowOff>
    </xdr:to>
    <xdr:pic>
      <xdr:nvPicPr>
        <xdr:cNvPr id="2" name="Picture 1">
          <a:extLst>
            <a:ext uri="{FF2B5EF4-FFF2-40B4-BE49-F238E27FC236}">
              <a16:creationId xmlns:a16="http://schemas.microsoft.com/office/drawing/2014/main" id="{5D000DEF-862C-4AD0-BD49-1A2D5645508B}"/>
            </a:ext>
          </a:extLst>
        </xdr:cNvPr>
        <xdr:cNvPicPr>
          <a:picLocks noChangeAspect="1"/>
        </xdr:cNvPicPr>
      </xdr:nvPicPr>
      <xdr:blipFill>
        <a:blip xmlns:r="http://schemas.openxmlformats.org/officeDocument/2006/relationships" r:embed="rId1"/>
        <a:stretch>
          <a:fillRect/>
        </a:stretch>
      </xdr:blipFill>
      <xdr:spPr>
        <a:xfrm>
          <a:off x="6229350" y="152400"/>
          <a:ext cx="6380952" cy="5361905"/>
        </a:xfrm>
        <a:prstGeom prst="rect">
          <a:avLst/>
        </a:prstGeom>
      </xdr:spPr>
    </xdr:pic>
    <xdr:clientData/>
  </xdr:twoCellAnchor>
  <xdr:twoCellAnchor editAs="oneCell">
    <xdr:from>
      <xdr:col>9</xdr:col>
      <xdr:colOff>238125</xdr:colOff>
      <xdr:row>28</xdr:row>
      <xdr:rowOff>133351</xdr:rowOff>
    </xdr:from>
    <xdr:to>
      <xdr:col>17</xdr:col>
      <xdr:colOff>247650</xdr:colOff>
      <xdr:row>42</xdr:row>
      <xdr:rowOff>110939</xdr:rowOff>
    </xdr:to>
    <xdr:pic>
      <xdr:nvPicPr>
        <xdr:cNvPr id="3" name="Picture 2">
          <a:extLst>
            <a:ext uri="{FF2B5EF4-FFF2-40B4-BE49-F238E27FC236}">
              <a16:creationId xmlns:a16="http://schemas.microsoft.com/office/drawing/2014/main" id="{DD39EAAB-4081-499E-B257-7EDB628FF32F}"/>
            </a:ext>
          </a:extLst>
        </xdr:cNvPr>
        <xdr:cNvPicPr>
          <a:picLocks noChangeAspect="1"/>
        </xdr:cNvPicPr>
      </xdr:nvPicPr>
      <xdr:blipFill>
        <a:blip xmlns:r="http://schemas.openxmlformats.org/officeDocument/2006/relationships" r:embed="rId2"/>
        <a:stretch>
          <a:fillRect/>
        </a:stretch>
      </xdr:blipFill>
      <xdr:spPr>
        <a:xfrm>
          <a:off x="6934200" y="5467351"/>
          <a:ext cx="5619750" cy="26445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130174</xdr:colOff>
      <xdr:row>0</xdr:row>
      <xdr:rowOff>0</xdr:rowOff>
    </xdr:from>
    <xdr:to>
      <xdr:col>22</xdr:col>
      <xdr:colOff>53179</xdr:colOff>
      <xdr:row>18</xdr:row>
      <xdr:rowOff>168748</xdr:rowOff>
    </xdr:to>
    <xdr:pic>
      <xdr:nvPicPr>
        <xdr:cNvPr id="2" name="Picture 1">
          <a:extLst>
            <a:ext uri="{FF2B5EF4-FFF2-40B4-BE49-F238E27FC236}">
              <a16:creationId xmlns:a16="http://schemas.microsoft.com/office/drawing/2014/main" id="{D0FEAFD2-2BA1-40BD-8928-774902CCA3EB}"/>
            </a:ext>
          </a:extLst>
        </xdr:cNvPr>
        <xdr:cNvPicPr>
          <a:picLocks noChangeAspect="1"/>
        </xdr:cNvPicPr>
      </xdr:nvPicPr>
      <xdr:blipFill>
        <a:blip xmlns:r="http://schemas.openxmlformats.org/officeDocument/2006/relationships" r:embed="rId1"/>
        <a:stretch>
          <a:fillRect/>
        </a:stretch>
      </xdr:blipFill>
      <xdr:spPr>
        <a:xfrm>
          <a:off x="14008099" y="190499"/>
          <a:ext cx="6095205" cy="4682237"/>
        </a:xfrm>
        <a:prstGeom prst="rect">
          <a:avLst/>
        </a:prstGeom>
      </xdr:spPr>
    </xdr:pic>
    <xdr:clientData/>
  </xdr:twoCellAnchor>
  <xdr:twoCellAnchor>
    <xdr:from>
      <xdr:col>7</xdr:col>
      <xdr:colOff>926042</xdr:colOff>
      <xdr:row>12</xdr:row>
      <xdr:rowOff>115358</xdr:rowOff>
    </xdr:from>
    <xdr:to>
      <xdr:col>13</xdr:col>
      <xdr:colOff>312209</xdr:colOff>
      <xdr:row>27</xdr:row>
      <xdr:rowOff>159808</xdr:rowOff>
    </xdr:to>
    <xdr:graphicFrame macro="">
      <xdr:nvGraphicFramePr>
        <xdr:cNvPr id="3" name="Chart 2">
          <a:extLst>
            <a:ext uri="{FF2B5EF4-FFF2-40B4-BE49-F238E27FC236}">
              <a16:creationId xmlns:a16="http://schemas.microsoft.com/office/drawing/2014/main" id="{21C1298A-3C3A-4941-B4D0-4D210C3C3B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435429</xdr:colOff>
      <xdr:row>29</xdr:row>
      <xdr:rowOff>95250</xdr:rowOff>
    </xdr:from>
    <xdr:to>
      <xdr:col>6</xdr:col>
      <xdr:colOff>186930</xdr:colOff>
      <xdr:row>66</xdr:row>
      <xdr:rowOff>56274</xdr:rowOff>
    </xdr:to>
    <xdr:pic>
      <xdr:nvPicPr>
        <xdr:cNvPr id="9" name="Picture 8">
          <a:extLst>
            <a:ext uri="{FF2B5EF4-FFF2-40B4-BE49-F238E27FC236}">
              <a16:creationId xmlns:a16="http://schemas.microsoft.com/office/drawing/2014/main" id="{78786EB4-0BF6-41D0-862E-788DD2352426}"/>
            </a:ext>
          </a:extLst>
        </xdr:cNvPr>
        <xdr:cNvPicPr>
          <a:picLocks noChangeAspect="1"/>
        </xdr:cNvPicPr>
      </xdr:nvPicPr>
      <xdr:blipFill>
        <a:blip xmlns:r="http://schemas.openxmlformats.org/officeDocument/2006/relationships" r:embed="rId3"/>
        <a:stretch>
          <a:fillRect/>
        </a:stretch>
      </xdr:blipFill>
      <xdr:spPr>
        <a:xfrm>
          <a:off x="1115786" y="6681107"/>
          <a:ext cx="6790476" cy="7009524"/>
        </a:xfrm>
        <a:prstGeom prst="rect">
          <a:avLst/>
        </a:prstGeom>
      </xdr:spPr>
    </xdr:pic>
    <xdr:clientData/>
  </xdr:twoCellAnchor>
  <xdr:twoCellAnchor editAs="oneCell">
    <xdr:from>
      <xdr:col>1</xdr:col>
      <xdr:colOff>326572</xdr:colOff>
      <xdr:row>13</xdr:row>
      <xdr:rowOff>40821</xdr:rowOff>
    </xdr:from>
    <xdr:to>
      <xdr:col>5</xdr:col>
      <xdr:colOff>567419</xdr:colOff>
      <xdr:row>28</xdr:row>
      <xdr:rowOff>72424</xdr:rowOff>
    </xdr:to>
    <xdr:pic>
      <xdr:nvPicPr>
        <xdr:cNvPr id="10" name="Picture 9">
          <a:extLst>
            <a:ext uri="{FF2B5EF4-FFF2-40B4-BE49-F238E27FC236}">
              <a16:creationId xmlns:a16="http://schemas.microsoft.com/office/drawing/2014/main" id="{6E5CC4BE-3297-4081-ACD4-000D373496AA}"/>
            </a:ext>
          </a:extLst>
        </xdr:cNvPr>
        <xdr:cNvPicPr>
          <a:picLocks noChangeAspect="1"/>
        </xdr:cNvPicPr>
      </xdr:nvPicPr>
      <xdr:blipFill>
        <a:blip xmlns:r="http://schemas.openxmlformats.org/officeDocument/2006/relationships" r:embed="rId4"/>
        <a:stretch>
          <a:fillRect/>
        </a:stretch>
      </xdr:blipFill>
      <xdr:spPr>
        <a:xfrm>
          <a:off x="1006929" y="3578678"/>
          <a:ext cx="6327322" cy="28891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rporate%20Development/R&amp;P/2019%20Determination/Models/03_Revised%20Submission/01_Master/02_AER%20Decisions/Draft%20Decision/AER%20-%20Endeavour%20Energy%202019-24%20-%20Draft%20decision%20-%20PTRM%20-%20November%20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Intro"/>
      <sheetName val="DMS input"/>
      <sheetName val="PTRM input"/>
      <sheetName val="WACC"/>
      <sheetName val="Assets"/>
      <sheetName val="Analysis"/>
      <sheetName val="Forecast revenues"/>
      <sheetName val="X factors"/>
      <sheetName val="Revenue summary"/>
      <sheetName val="Equity raising costs"/>
      <sheetName val="Chart 1-Revenue"/>
      <sheetName val="Chart 2-Price path"/>
      <sheetName val="Chart 3-Building blocks"/>
    </sheetNames>
    <sheetDataSet>
      <sheetData sheetId="0"/>
      <sheetData sheetId="1"/>
      <sheetData sheetId="2"/>
      <sheetData sheetId="3"/>
      <sheetData sheetId="4">
        <row r="366">
          <cell r="G366">
            <v>2.4248746575396697E-2</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8"/>
  <sheetViews>
    <sheetView showGridLines="0" tabSelected="1" workbookViewId="0">
      <selection activeCell="B19" sqref="B19"/>
    </sheetView>
  </sheetViews>
  <sheetFormatPr defaultRowHeight="15" x14ac:dyDescent="0.25"/>
  <cols>
    <col min="1" max="1" width="22.5703125" customWidth="1"/>
    <col min="2" max="6" width="11.7109375" customWidth="1"/>
  </cols>
  <sheetData>
    <row r="1" spans="1:7" x14ac:dyDescent="0.25">
      <c r="A1" s="14" t="s">
        <v>37</v>
      </c>
    </row>
    <row r="2" spans="1:7" x14ac:dyDescent="0.25">
      <c r="A2" s="1"/>
      <c r="B2" s="7" t="s">
        <v>32</v>
      </c>
      <c r="C2" s="7" t="s">
        <v>33</v>
      </c>
      <c r="D2" s="7" t="s">
        <v>34</v>
      </c>
      <c r="E2" s="7" t="s">
        <v>35</v>
      </c>
      <c r="F2" s="7" t="s">
        <v>36</v>
      </c>
    </row>
    <row r="3" spans="1:7" x14ac:dyDescent="0.25">
      <c r="A3" s="5" t="s">
        <v>9</v>
      </c>
      <c r="B3" s="4">
        <f>'Return on debt'!$B$10</f>
        <v>4.6129555784261242E-2</v>
      </c>
      <c r="C3" s="4">
        <f>'Return on debt'!$B$11</f>
        <v>4.7025172334567544E-2</v>
      </c>
      <c r="D3" s="4">
        <f>'Return on debt'!$B$12</f>
        <v>4.835761332910575E-2</v>
      </c>
      <c r="E3" s="4">
        <f>'Return on debt'!$B$13</f>
        <v>4.973504426862041E-2</v>
      </c>
      <c r="F3" s="4">
        <f>'Return on debt'!$B$14</f>
        <v>5.1336890437667496E-2</v>
      </c>
    </row>
    <row r="4" spans="1:7" x14ac:dyDescent="0.25">
      <c r="A4" s="5" t="s">
        <v>0</v>
      </c>
      <c r="B4" s="4">
        <f>'Return on equity'!B$5</f>
        <v>7.6897351315648427E-2</v>
      </c>
      <c r="C4" s="4">
        <f>'Return on equity'!C$5</f>
        <v>7.6897351315648427E-2</v>
      </c>
      <c r="D4" s="4">
        <f>'Return on equity'!D$5</f>
        <v>7.6897351315648427E-2</v>
      </c>
      <c r="E4" s="4">
        <f>'Return on equity'!E$5</f>
        <v>7.6897351315648427E-2</v>
      </c>
      <c r="F4" s="4">
        <f>'Return on equity'!F$5</f>
        <v>7.6897351315648427E-2</v>
      </c>
    </row>
    <row r="5" spans="1:7" x14ac:dyDescent="0.25">
      <c r="A5" s="5" t="s">
        <v>1</v>
      </c>
      <c r="B5" s="4">
        <f t="shared" ref="B5:F5" si="0">B3*60%+B4*40%</f>
        <v>5.8436673996816117E-2</v>
      </c>
      <c r="C5" s="4">
        <f t="shared" si="0"/>
        <v>5.8974043926999897E-2</v>
      </c>
      <c r="D5" s="4">
        <f t="shared" si="0"/>
        <v>5.9773508523722818E-2</v>
      </c>
      <c r="E5" s="4">
        <f t="shared" si="0"/>
        <v>6.0599967087431615E-2</v>
      </c>
      <c r="F5" s="4">
        <f t="shared" si="0"/>
        <v>6.1561074788859867E-2</v>
      </c>
    </row>
    <row r="6" spans="1:7" x14ac:dyDescent="0.25">
      <c r="A6" s="5" t="s">
        <v>10</v>
      </c>
      <c r="B6" s="4">
        <f>'Regulatory Inflation'!$D$9</f>
        <v>2.8746582610921667E-2</v>
      </c>
      <c r="C6" s="4">
        <f>'Regulatory Inflation'!$D$9</f>
        <v>2.8746582610921667E-2</v>
      </c>
      <c r="D6" s="4">
        <f>'Regulatory Inflation'!$D$9</f>
        <v>2.8746582610921667E-2</v>
      </c>
      <c r="E6" s="4">
        <f>'Regulatory Inflation'!$D$9</f>
        <v>2.8746582610921667E-2</v>
      </c>
      <c r="F6" s="4">
        <f>'Regulatory Inflation'!$D$9</f>
        <v>2.8746582610921667E-2</v>
      </c>
    </row>
    <row r="8" spans="1:7" x14ac:dyDescent="0.25">
      <c r="A8" s="26"/>
      <c r="B8" s="39"/>
      <c r="C8" s="39"/>
      <c r="D8" s="39"/>
      <c r="E8" s="39"/>
      <c r="F8" s="39"/>
      <c r="G8" s="39"/>
    </row>
    <row r="9" spans="1:7" x14ac:dyDescent="0.25">
      <c r="A9" s="40"/>
      <c r="B9" s="41"/>
      <c r="C9" s="41"/>
      <c r="D9" s="41"/>
      <c r="E9" s="41"/>
      <c r="F9" s="41"/>
      <c r="G9" s="39"/>
    </row>
    <row r="10" spans="1:7" x14ac:dyDescent="0.25">
      <c r="A10" s="42"/>
      <c r="B10" s="43"/>
      <c r="C10" s="43"/>
      <c r="D10" s="43"/>
      <c r="E10" s="43"/>
      <c r="F10" s="43"/>
      <c r="G10" s="39"/>
    </row>
    <row r="11" spans="1:7" x14ac:dyDescent="0.25">
      <c r="A11" s="42"/>
      <c r="B11" s="43"/>
      <c r="C11" s="43"/>
      <c r="D11" s="43"/>
      <c r="E11" s="43"/>
      <c r="F11" s="43"/>
      <c r="G11" s="39"/>
    </row>
    <row r="12" spans="1:7" x14ac:dyDescent="0.25">
      <c r="A12" s="42"/>
      <c r="B12" s="43"/>
      <c r="C12" s="43"/>
      <c r="D12" s="43"/>
      <c r="E12" s="43"/>
      <c r="F12" s="43"/>
      <c r="G12" s="39"/>
    </row>
    <row r="13" spans="1:7" x14ac:dyDescent="0.25">
      <c r="A13" s="42"/>
      <c r="B13" s="43"/>
      <c r="C13" s="43"/>
      <c r="D13" s="43"/>
      <c r="E13" s="43"/>
      <c r="F13" s="43"/>
      <c r="G13" s="39"/>
    </row>
    <row r="14" spans="1:7" x14ac:dyDescent="0.25">
      <c r="A14" s="39"/>
      <c r="B14" s="39"/>
      <c r="C14" s="39"/>
      <c r="D14" s="39"/>
      <c r="E14" s="39"/>
      <c r="F14" s="39"/>
      <c r="G14" s="39"/>
    </row>
    <row r="15" spans="1:7" x14ac:dyDescent="0.25">
      <c r="A15" s="39"/>
      <c r="B15" s="39"/>
      <c r="C15" s="39"/>
      <c r="D15" s="39"/>
      <c r="E15" s="39"/>
      <c r="F15" s="39"/>
      <c r="G15" s="39"/>
    </row>
    <row r="16" spans="1:7" x14ac:dyDescent="0.25">
      <c r="A16" s="39"/>
      <c r="B16" s="39"/>
      <c r="C16" s="39"/>
      <c r="D16" s="39"/>
      <c r="E16" s="39"/>
      <c r="F16" s="39"/>
      <c r="G16" s="39"/>
    </row>
    <row r="17" spans="1:7" x14ac:dyDescent="0.25">
      <c r="A17" s="39"/>
      <c r="B17" s="39"/>
      <c r="C17" s="39"/>
      <c r="D17" s="39"/>
      <c r="E17" s="39"/>
      <c r="F17" s="39"/>
      <c r="G17" s="39"/>
    </row>
    <row r="18" spans="1:7" x14ac:dyDescent="0.25">
      <c r="A18" s="39"/>
      <c r="B18" s="39"/>
      <c r="C18" s="39"/>
      <c r="D18" s="39"/>
      <c r="E18" s="39"/>
      <c r="F18" s="39"/>
      <c r="G18" s="3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5"/>
  <sheetViews>
    <sheetView showGridLines="0" workbookViewId="0">
      <selection activeCell="C37" sqref="C37"/>
    </sheetView>
  </sheetViews>
  <sheetFormatPr defaultRowHeight="15" x14ac:dyDescent="0.25"/>
  <cols>
    <col min="1" max="1" width="31.85546875" customWidth="1"/>
    <col min="2" max="6" width="10.7109375" customWidth="1"/>
  </cols>
  <sheetData>
    <row r="1" spans="1:6" s="2" customFormat="1" x14ac:dyDescent="0.25">
      <c r="A1" s="1"/>
      <c r="B1" s="15" t="s">
        <v>32</v>
      </c>
      <c r="C1" s="15" t="s">
        <v>33</v>
      </c>
      <c r="D1" s="15" t="s">
        <v>34</v>
      </c>
      <c r="E1" s="15" t="s">
        <v>35</v>
      </c>
      <c r="F1" s="15" t="s">
        <v>36</v>
      </c>
    </row>
    <row r="2" spans="1:6" s="2" customFormat="1" x14ac:dyDescent="0.25">
      <c r="A2" s="5" t="s">
        <v>2</v>
      </c>
      <c r="B2" s="25">
        <f>'Market rates'!G25</f>
        <v>4.0297351315648433E-2</v>
      </c>
      <c r="C2" s="4">
        <f>B2</f>
        <v>4.0297351315648433E-2</v>
      </c>
      <c r="D2" s="4">
        <f t="shared" ref="D2:F2" si="0">C2</f>
        <v>4.0297351315648433E-2</v>
      </c>
      <c r="E2" s="4">
        <f t="shared" si="0"/>
        <v>4.0297351315648433E-2</v>
      </c>
      <c r="F2" s="4">
        <f t="shared" si="0"/>
        <v>4.0297351315648433E-2</v>
      </c>
    </row>
    <row r="3" spans="1:6" s="2" customFormat="1" x14ac:dyDescent="0.25">
      <c r="A3" s="5" t="s">
        <v>3</v>
      </c>
      <c r="B3" s="34">
        <v>0.6</v>
      </c>
      <c r="C3" s="34">
        <v>0.6</v>
      </c>
      <c r="D3" s="34">
        <v>0.6</v>
      </c>
      <c r="E3" s="34">
        <v>0.6</v>
      </c>
      <c r="F3" s="34">
        <v>0.6</v>
      </c>
    </row>
    <row r="4" spans="1:6" s="2" customFormat="1" x14ac:dyDescent="0.25">
      <c r="A4" s="5" t="s">
        <v>4</v>
      </c>
      <c r="B4" s="35">
        <v>6.0999999999999999E-2</v>
      </c>
      <c r="C4" s="35">
        <v>6.0999999999999999E-2</v>
      </c>
      <c r="D4" s="35">
        <v>6.0999999999999999E-2</v>
      </c>
      <c r="E4" s="35">
        <v>6.0999999999999999E-2</v>
      </c>
      <c r="F4" s="35">
        <v>6.0999999999999999E-2</v>
      </c>
    </row>
    <row r="5" spans="1:6" s="2" customFormat="1" x14ac:dyDescent="0.25">
      <c r="A5" s="3" t="s">
        <v>0</v>
      </c>
      <c r="B5" s="6">
        <f t="shared" ref="B5:F5" si="1">B2+B3*B4</f>
        <v>7.6897351315648427E-2</v>
      </c>
      <c r="C5" s="6">
        <f t="shared" si="1"/>
        <v>7.6897351315648427E-2</v>
      </c>
      <c r="D5" s="6">
        <f t="shared" si="1"/>
        <v>7.6897351315648427E-2</v>
      </c>
      <c r="E5" s="6">
        <f t="shared" si="1"/>
        <v>7.6897351315648427E-2</v>
      </c>
      <c r="F5" s="6">
        <f t="shared" si="1"/>
        <v>7.6897351315648427E-2</v>
      </c>
    </row>
  </sheetData>
  <phoneticPr fontId="1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V31"/>
  <sheetViews>
    <sheetView showGridLines="0" zoomScale="80" zoomScaleNormal="80" workbookViewId="0">
      <selection activeCell="M21" sqref="M21"/>
    </sheetView>
  </sheetViews>
  <sheetFormatPr defaultColWidth="9.140625" defaultRowHeight="15" x14ac:dyDescent="0.25"/>
  <cols>
    <col min="1" max="1" width="14.7109375" style="9" bestFit="1" customWidth="1"/>
    <col min="2" max="2" width="9.7109375" style="14" customWidth="1"/>
    <col min="3" max="21" width="9.7109375" style="9" customWidth="1"/>
    <col min="22" max="16384" width="9.140625" style="9"/>
  </cols>
  <sheetData>
    <row r="1" spans="1:22" x14ac:dyDescent="0.25">
      <c r="A1" s="16"/>
      <c r="B1" s="17"/>
      <c r="C1" s="18"/>
      <c r="D1" s="18"/>
      <c r="E1" s="18"/>
      <c r="F1" s="18"/>
      <c r="G1" s="18"/>
      <c r="H1" s="18"/>
      <c r="I1" s="18"/>
      <c r="J1" s="18"/>
      <c r="K1" s="18"/>
      <c r="L1" s="18"/>
      <c r="M1" s="18"/>
      <c r="N1" s="18"/>
      <c r="O1" s="18"/>
      <c r="P1" s="18"/>
      <c r="Q1" s="18"/>
      <c r="R1" s="18"/>
      <c r="S1" s="57"/>
      <c r="T1" s="57"/>
      <c r="U1" s="57"/>
    </row>
    <row r="2" spans="1:22" s="10" customFormat="1" x14ac:dyDescent="0.25">
      <c r="A2" s="58"/>
      <c r="B2" s="59" t="s">
        <v>6</v>
      </c>
      <c r="C2" s="59" t="s">
        <v>18</v>
      </c>
      <c r="D2" s="59" t="s">
        <v>19</v>
      </c>
      <c r="E2" s="59" t="s">
        <v>20</v>
      </c>
      <c r="F2" s="59" t="s">
        <v>21</v>
      </c>
      <c r="G2" s="59" t="s">
        <v>22</v>
      </c>
      <c r="H2" s="59" t="s">
        <v>23</v>
      </c>
      <c r="I2" s="59" t="s">
        <v>24</v>
      </c>
      <c r="J2" s="59" t="s">
        <v>25</v>
      </c>
      <c r="K2" s="59" t="s">
        <v>26</v>
      </c>
      <c r="L2" s="59" t="s">
        <v>27</v>
      </c>
      <c r="M2" s="59" t="s">
        <v>28</v>
      </c>
      <c r="N2" s="59" t="s">
        <v>29</v>
      </c>
      <c r="O2" s="59" t="s">
        <v>30</v>
      </c>
      <c r="P2" s="59" t="s">
        <v>31</v>
      </c>
      <c r="Q2" s="59" t="s">
        <v>32</v>
      </c>
      <c r="R2" s="59" t="s">
        <v>33</v>
      </c>
      <c r="S2" s="59" t="s">
        <v>34</v>
      </c>
      <c r="T2" s="59" t="s">
        <v>35</v>
      </c>
      <c r="U2" s="59" t="s">
        <v>36</v>
      </c>
    </row>
    <row r="3" spans="1:22" s="10" customFormat="1" x14ac:dyDescent="0.25">
      <c r="A3" s="60" t="s">
        <v>5</v>
      </c>
      <c r="B3" s="59"/>
      <c r="C3" s="67">
        <v>6.5127610026541397E-2</v>
      </c>
      <c r="D3" s="67">
        <v>6.5127610026541397E-2</v>
      </c>
      <c r="E3" s="67">
        <v>6.5127610026541397E-2</v>
      </c>
      <c r="F3" s="67">
        <v>6.5127610026541397E-2</v>
      </c>
      <c r="G3" s="67">
        <v>6.5127610026541397E-2</v>
      </c>
      <c r="H3" s="68">
        <v>5.4569101163603702E-2</v>
      </c>
      <c r="I3" s="68">
        <v>5.0200856721284499E-2</v>
      </c>
      <c r="J3" s="68">
        <v>4.9750957271520103E-2</v>
      </c>
      <c r="K3" s="68">
        <v>4.7506804976195798E-2</v>
      </c>
      <c r="L3" s="68">
        <v>4.0776919417916897E-2</v>
      </c>
      <c r="M3" s="68">
        <v>2.4661550886356801E-2</v>
      </c>
      <c r="N3" s="68">
        <v>2.55149840799293E-2</v>
      </c>
      <c r="O3" s="68">
        <v>4.1263849992471999E-2</v>
      </c>
      <c r="P3" s="87">
        <v>6.3525266666666663E-2</v>
      </c>
      <c r="Q3" s="87">
        <v>6.3525266666666663E-2</v>
      </c>
      <c r="R3" s="87">
        <v>6.3525266666666663E-2</v>
      </c>
      <c r="S3" s="87">
        <v>6.3525266666666663E-2</v>
      </c>
      <c r="T3" s="87">
        <v>6.3525266666666663E-2</v>
      </c>
      <c r="U3" s="87">
        <v>6.3525266666666663E-2</v>
      </c>
    </row>
    <row r="4" spans="1:22" s="10" customFormat="1" ht="15" customHeight="1" x14ac:dyDescent="0.25">
      <c r="A4" s="60" t="s">
        <v>7</v>
      </c>
      <c r="B4" s="59"/>
      <c r="C4" s="58"/>
      <c r="D4" s="58"/>
      <c r="E4" s="58"/>
      <c r="F4" s="58"/>
      <c r="G4" s="58"/>
      <c r="H4" s="58"/>
      <c r="I4" s="58"/>
      <c r="J4" s="58"/>
      <c r="K4" s="58"/>
      <c r="L4" s="58"/>
      <c r="M4" s="58"/>
      <c r="N4" s="58"/>
      <c r="O4" s="58"/>
      <c r="P4" s="58"/>
      <c r="Q4" s="58"/>
      <c r="R4" s="58"/>
      <c r="S4" s="58"/>
      <c r="T4" s="58"/>
      <c r="U4" s="58"/>
    </row>
    <row r="5" spans="1:22" x14ac:dyDescent="0.25">
      <c r="A5" s="62" t="s">
        <v>27</v>
      </c>
      <c r="B5" s="19">
        <f t="shared" ref="B5:B14" si="0">SUM(C5:U5)</f>
        <v>5.6844268968322793E-2</v>
      </c>
      <c r="C5" s="64">
        <f t="shared" ref="C5:R5" si="1">C$3*C18</f>
        <v>6.5127610026541397E-3</v>
      </c>
      <c r="D5" s="64">
        <f t="shared" si="1"/>
        <v>6.5127610026541397E-3</v>
      </c>
      <c r="E5" s="64">
        <f t="shared" si="1"/>
        <v>6.5127610026541397E-3</v>
      </c>
      <c r="F5" s="64">
        <f t="shared" si="1"/>
        <v>6.5127610026541397E-3</v>
      </c>
      <c r="G5" s="64">
        <f t="shared" si="1"/>
        <v>6.5127610026541397E-3</v>
      </c>
      <c r="H5" s="64">
        <f t="shared" si="1"/>
        <v>5.4569101163603707E-3</v>
      </c>
      <c r="I5" s="64">
        <f t="shared" si="1"/>
        <v>5.0200856721284506E-3</v>
      </c>
      <c r="J5" s="64">
        <f t="shared" si="1"/>
        <v>4.975095727152011E-3</v>
      </c>
      <c r="K5" s="64">
        <f t="shared" si="1"/>
        <v>4.7506804976195803E-3</v>
      </c>
      <c r="L5" s="64">
        <f t="shared" si="1"/>
        <v>4.0776919417916902E-3</v>
      </c>
      <c r="M5" s="64">
        <f t="shared" si="1"/>
        <v>0</v>
      </c>
      <c r="N5" s="64">
        <f t="shared" si="1"/>
        <v>0</v>
      </c>
      <c r="O5" s="64">
        <f t="shared" si="1"/>
        <v>0</v>
      </c>
      <c r="P5" s="64">
        <f t="shared" si="1"/>
        <v>0</v>
      </c>
      <c r="Q5" s="64">
        <f t="shared" si="1"/>
        <v>0</v>
      </c>
      <c r="R5" s="64">
        <f t="shared" si="1"/>
        <v>0</v>
      </c>
      <c r="S5" s="64"/>
      <c r="T5" s="64"/>
      <c r="U5" s="64"/>
      <c r="V5" s="65"/>
    </row>
    <row r="6" spans="1:22" x14ac:dyDescent="0.25">
      <c r="A6" s="62" t="s">
        <v>28</v>
      </c>
      <c r="B6" s="19">
        <f t="shared" si="0"/>
        <v>5.2797663054304333E-2</v>
      </c>
      <c r="C6" s="64">
        <f t="shared" ref="C6:R6" si="2">C$3*C19</f>
        <v>0</v>
      </c>
      <c r="D6" s="64">
        <f t="shared" si="2"/>
        <v>6.5127610026541397E-3</v>
      </c>
      <c r="E6" s="64">
        <f t="shared" si="2"/>
        <v>6.5127610026541397E-3</v>
      </c>
      <c r="F6" s="64">
        <f t="shared" si="2"/>
        <v>6.5127610026541397E-3</v>
      </c>
      <c r="G6" s="64">
        <f t="shared" si="2"/>
        <v>6.5127610026541397E-3</v>
      </c>
      <c r="H6" s="64">
        <f t="shared" si="2"/>
        <v>5.4569101163603707E-3</v>
      </c>
      <c r="I6" s="64">
        <f t="shared" si="2"/>
        <v>5.0200856721284506E-3</v>
      </c>
      <c r="J6" s="64">
        <f t="shared" si="2"/>
        <v>4.975095727152011E-3</v>
      </c>
      <c r="K6" s="64">
        <f t="shared" si="2"/>
        <v>4.7506804976195803E-3</v>
      </c>
      <c r="L6" s="64">
        <f t="shared" si="2"/>
        <v>4.0776919417916902E-3</v>
      </c>
      <c r="M6" s="64">
        <f t="shared" si="2"/>
        <v>2.4661550886356802E-3</v>
      </c>
      <c r="N6" s="64">
        <f t="shared" si="2"/>
        <v>0</v>
      </c>
      <c r="O6" s="64">
        <f t="shared" si="2"/>
        <v>0</v>
      </c>
      <c r="P6" s="64">
        <f t="shared" si="2"/>
        <v>0</v>
      </c>
      <c r="Q6" s="64">
        <f t="shared" si="2"/>
        <v>0</v>
      </c>
      <c r="R6" s="64">
        <f t="shared" si="2"/>
        <v>0</v>
      </c>
      <c r="S6" s="64"/>
      <c r="T6" s="64"/>
      <c r="U6" s="64"/>
      <c r="V6" s="65"/>
    </row>
    <row r="7" spans="1:22" x14ac:dyDescent="0.25">
      <c r="A7" s="62" t="s">
        <v>29</v>
      </c>
      <c r="B7" s="19">
        <f t="shared" si="0"/>
        <v>4.8836400459643124E-2</v>
      </c>
      <c r="C7" s="64">
        <f t="shared" ref="C7:R7" si="3">C$3*C20</f>
        <v>0</v>
      </c>
      <c r="D7" s="64">
        <f t="shared" si="3"/>
        <v>0</v>
      </c>
      <c r="E7" s="64">
        <f t="shared" si="3"/>
        <v>6.5127610026541397E-3</v>
      </c>
      <c r="F7" s="64">
        <f t="shared" si="3"/>
        <v>6.5127610026541397E-3</v>
      </c>
      <c r="G7" s="64">
        <f t="shared" si="3"/>
        <v>6.5127610026541397E-3</v>
      </c>
      <c r="H7" s="64">
        <f t="shared" si="3"/>
        <v>5.4569101163603707E-3</v>
      </c>
      <c r="I7" s="64">
        <f t="shared" si="3"/>
        <v>5.0200856721284506E-3</v>
      </c>
      <c r="J7" s="64">
        <f t="shared" si="3"/>
        <v>4.975095727152011E-3</v>
      </c>
      <c r="K7" s="64">
        <f t="shared" si="3"/>
        <v>4.7506804976195803E-3</v>
      </c>
      <c r="L7" s="64">
        <f t="shared" si="3"/>
        <v>4.0776919417916902E-3</v>
      </c>
      <c r="M7" s="64">
        <f t="shared" si="3"/>
        <v>2.4661550886356802E-3</v>
      </c>
      <c r="N7" s="64">
        <f t="shared" si="3"/>
        <v>2.5514984079929304E-3</v>
      </c>
      <c r="O7" s="64">
        <f t="shared" si="3"/>
        <v>0</v>
      </c>
      <c r="P7" s="64">
        <f t="shared" si="3"/>
        <v>0</v>
      </c>
      <c r="Q7" s="64">
        <f t="shared" si="3"/>
        <v>0</v>
      </c>
      <c r="R7" s="64">
        <f t="shared" si="3"/>
        <v>0</v>
      </c>
      <c r="S7" s="64"/>
      <c r="T7" s="64"/>
      <c r="U7" s="64"/>
      <c r="V7" s="65"/>
    </row>
    <row r="8" spans="1:22" x14ac:dyDescent="0.25">
      <c r="A8" s="62" t="s">
        <v>30</v>
      </c>
      <c r="B8" s="19">
        <f t="shared" si="0"/>
        <v>4.6450024456236194E-2</v>
      </c>
      <c r="C8" s="64">
        <f t="shared" ref="C8:R8" si="4">C$3*C21</f>
        <v>0</v>
      </c>
      <c r="D8" s="64">
        <f t="shared" si="4"/>
        <v>0</v>
      </c>
      <c r="E8" s="64">
        <f t="shared" si="4"/>
        <v>0</v>
      </c>
      <c r="F8" s="64">
        <f t="shared" si="4"/>
        <v>6.5127610026541397E-3</v>
      </c>
      <c r="G8" s="64">
        <f t="shared" si="4"/>
        <v>6.5127610026541397E-3</v>
      </c>
      <c r="H8" s="64">
        <f t="shared" si="4"/>
        <v>5.4569101163603707E-3</v>
      </c>
      <c r="I8" s="64">
        <f t="shared" si="4"/>
        <v>5.0200856721284506E-3</v>
      </c>
      <c r="J8" s="64">
        <f t="shared" si="4"/>
        <v>4.975095727152011E-3</v>
      </c>
      <c r="K8" s="64">
        <f t="shared" si="4"/>
        <v>4.7506804976195803E-3</v>
      </c>
      <c r="L8" s="64">
        <f t="shared" si="4"/>
        <v>4.0776919417916902E-3</v>
      </c>
      <c r="M8" s="64">
        <f t="shared" si="4"/>
        <v>2.4661550886356802E-3</v>
      </c>
      <c r="N8" s="64">
        <f t="shared" si="4"/>
        <v>2.5514984079929304E-3</v>
      </c>
      <c r="O8" s="64">
        <f t="shared" si="4"/>
        <v>4.1263849992472E-3</v>
      </c>
      <c r="P8" s="64">
        <f t="shared" si="4"/>
        <v>0</v>
      </c>
      <c r="Q8" s="64">
        <f t="shared" si="4"/>
        <v>0</v>
      </c>
      <c r="R8" s="64">
        <f t="shared" si="4"/>
        <v>0</v>
      </c>
      <c r="S8" s="64"/>
      <c r="T8" s="64"/>
      <c r="U8" s="64"/>
      <c r="V8" s="65"/>
    </row>
    <row r="9" spans="1:22" x14ac:dyDescent="0.25">
      <c r="A9" s="62" t="s">
        <v>31</v>
      </c>
      <c r="B9" s="19">
        <f t="shared" si="0"/>
        <v>4.6289790120248725E-2</v>
      </c>
      <c r="C9" s="64">
        <f t="shared" ref="C9:R9" si="5">C$3*C22</f>
        <v>0</v>
      </c>
      <c r="D9" s="64">
        <f t="shared" si="5"/>
        <v>0</v>
      </c>
      <c r="E9" s="64">
        <f t="shared" si="5"/>
        <v>0</v>
      </c>
      <c r="F9" s="64">
        <f t="shared" si="5"/>
        <v>0</v>
      </c>
      <c r="G9" s="64">
        <f t="shared" si="5"/>
        <v>6.5127610026541397E-3</v>
      </c>
      <c r="H9" s="64">
        <f t="shared" si="5"/>
        <v>5.4569101163603707E-3</v>
      </c>
      <c r="I9" s="64">
        <f t="shared" si="5"/>
        <v>5.0200856721284506E-3</v>
      </c>
      <c r="J9" s="64">
        <f t="shared" si="5"/>
        <v>4.975095727152011E-3</v>
      </c>
      <c r="K9" s="64">
        <f t="shared" si="5"/>
        <v>4.7506804976195803E-3</v>
      </c>
      <c r="L9" s="64">
        <f t="shared" si="5"/>
        <v>4.0776919417916902E-3</v>
      </c>
      <c r="M9" s="64">
        <f t="shared" si="5"/>
        <v>2.4661550886356802E-3</v>
      </c>
      <c r="N9" s="64">
        <f t="shared" si="5"/>
        <v>2.5514984079929304E-3</v>
      </c>
      <c r="O9" s="64">
        <f t="shared" si="5"/>
        <v>4.1263849992472E-3</v>
      </c>
      <c r="P9" s="64">
        <f t="shared" si="5"/>
        <v>6.352526666666667E-3</v>
      </c>
      <c r="Q9" s="64">
        <f t="shared" si="5"/>
        <v>0</v>
      </c>
      <c r="R9" s="64">
        <f t="shared" si="5"/>
        <v>0</v>
      </c>
      <c r="S9" s="64"/>
      <c r="T9" s="64"/>
      <c r="U9" s="64"/>
      <c r="V9" s="65"/>
    </row>
    <row r="10" spans="1:22" x14ac:dyDescent="0.25">
      <c r="A10" s="63" t="s">
        <v>32</v>
      </c>
      <c r="B10" s="19">
        <f t="shared" si="0"/>
        <v>4.6129555784261242E-2</v>
      </c>
      <c r="C10" s="64">
        <f t="shared" ref="C10:R10" si="6">C$3*C23</f>
        <v>0</v>
      </c>
      <c r="D10" s="64">
        <f t="shared" si="6"/>
        <v>0</v>
      </c>
      <c r="E10" s="64">
        <f t="shared" si="6"/>
        <v>0</v>
      </c>
      <c r="F10" s="64">
        <f t="shared" si="6"/>
        <v>0</v>
      </c>
      <c r="G10" s="64">
        <f t="shared" si="6"/>
        <v>0</v>
      </c>
      <c r="H10" s="64">
        <f t="shared" si="6"/>
        <v>5.4569101163603707E-3</v>
      </c>
      <c r="I10" s="64">
        <f t="shared" si="6"/>
        <v>5.0200856721284506E-3</v>
      </c>
      <c r="J10" s="64">
        <f t="shared" si="6"/>
        <v>4.975095727152011E-3</v>
      </c>
      <c r="K10" s="64">
        <f t="shared" si="6"/>
        <v>4.7506804976195803E-3</v>
      </c>
      <c r="L10" s="64">
        <f t="shared" si="6"/>
        <v>4.0776919417916902E-3</v>
      </c>
      <c r="M10" s="64">
        <f t="shared" si="6"/>
        <v>2.4661550886356802E-3</v>
      </c>
      <c r="N10" s="64">
        <f t="shared" si="6"/>
        <v>2.5514984079929304E-3</v>
      </c>
      <c r="O10" s="64">
        <f t="shared" si="6"/>
        <v>4.1263849992472E-3</v>
      </c>
      <c r="P10" s="64">
        <f t="shared" si="6"/>
        <v>6.352526666666667E-3</v>
      </c>
      <c r="Q10" s="64">
        <f t="shared" si="6"/>
        <v>6.352526666666667E-3</v>
      </c>
      <c r="R10" s="64">
        <f t="shared" si="6"/>
        <v>0</v>
      </c>
      <c r="S10" s="64"/>
      <c r="T10" s="64"/>
      <c r="U10" s="64"/>
      <c r="V10" s="65"/>
    </row>
    <row r="11" spans="1:22" x14ac:dyDescent="0.25">
      <c r="A11" s="63" t="s">
        <v>33</v>
      </c>
      <c r="B11" s="19">
        <f t="shared" si="0"/>
        <v>4.7025172334567544E-2</v>
      </c>
      <c r="C11" s="64">
        <f t="shared" ref="C11:R11" si="7">C$3*C24</f>
        <v>0</v>
      </c>
      <c r="D11" s="64">
        <f t="shared" si="7"/>
        <v>0</v>
      </c>
      <c r="E11" s="64">
        <f t="shared" si="7"/>
        <v>0</v>
      </c>
      <c r="F11" s="64">
        <f t="shared" si="7"/>
        <v>0</v>
      </c>
      <c r="G11" s="64">
        <f t="shared" si="7"/>
        <v>0</v>
      </c>
      <c r="H11" s="64">
        <f t="shared" si="7"/>
        <v>0</v>
      </c>
      <c r="I11" s="64">
        <f t="shared" si="7"/>
        <v>5.0200856721284506E-3</v>
      </c>
      <c r="J11" s="64">
        <f t="shared" si="7"/>
        <v>4.975095727152011E-3</v>
      </c>
      <c r="K11" s="64">
        <f t="shared" si="7"/>
        <v>4.7506804976195803E-3</v>
      </c>
      <c r="L11" s="64">
        <f t="shared" si="7"/>
        <v>4.0776919417916902E-3</v>
      </c>
      <c r="M11" s="64">
        <f t="shared" si="7"/>
        <v>2.4661550886356802E-3</v>
      </c>
      <c r="N11" s="64">
        <f t="shared" si="7"/>
        <v>2.5514984079929304E-3</v>
      </c>
      <c r="O11" s="64">
        <f t="shared" si="7"/>
        <v>4.1263849992472E-3</v>
      </c>
      <c r="P11" s="64">
        <f t="shared" si="7"/>
        <v>6.352526666666667E-3</v>
      </c>
      <c r="Q11" s="64">
        <f t="shared" si="7"/>
        <v>6.352526666666667E-3</v>
      </c>
      <c r="R11" s="64">
        <f t="shared" si="7"/>
        <v>6.352526666666667E-3</v>
      </c>
      <c r="S11" s="64"/>
      <c r="T11" s="64"/>
      <c r="U11" s="64"/>
      <c r="V11" s="65"/>
    </row>
    <row r="12" spans="1:22" x14ac:dyDescent="0.25">
      <c r="A12" s="63" t="s">
        <v>34</v>
      </c>
      <c r="B12" s="19">
        <f t="shared" si="0"/>
        <v>4.835761332910575E-2</v>
      </c>
      <c r="C12" s="64">
        <f t="shared" ref="C12:R12" si="8">C$3*C25</f>
        <v>0</v>
      </c>
      <c r="D12" s="64">
        <f t="shared" si="8"/>
        <v>0</v>
      </c>
      <c r="E12" s="64">
        <f t="shared" si="8"/>
        <v>0</v>
      </c>
      <c r="F12" s="64">
        <f t="shared" si="8"/>
        <v>0</v>
      </c>
      <c r="G12" s="64">
        <f t="shared" si="8"/>
        <v>0</v>
      </c>
      <c r="H12" s="64">
        <f t="shared" si="8"/>
        <v>0</v>
      </c>
      <c r="I12" s="64">
        <f t="shared" si="8"/>
        <v>0</v>
      </c>
      <c r="J12" s="64">
        <f t="shared" si="8"/>
        <v>4.975095727152011E-3</v>
      </c>
      <c r="K12" s="64">
        <f t="shared" si="8"/>
        <v>4.7506804976195803E-3</v>
      </c>
      <c r="L12" s="64">
        <f t="shared" si="8"/>
        <v>4.0776919417916902E-3</v>
      </c>
      <c r="M12" s="64">
        <f t="shared" si="8"/>
        <v>2.4661550886356802E-3</v>
      </c>
      <c r="N12" s="64">
        <f t="shared" si="8"/>
        <v>2.5514984079929304E-3</v>
      </c>
      <c r="O12" s="64">
        <f t="shared" si="8"/>
        <v>4.1263849992472E-3</v>
      </c>
      <c r="P12" s="64">
        <f t="shared" si="8"/>
        <v>6.352526666666667E-3</v>
      </c>
      <c r="Q12" s="64">
        <f t="shared" si="8"/>
        <v>6.352526666666667E-3</v>
      </c>
      <c r="R12" s="64">
        <f t="shared" si="8"/>
        <v>6.352526666666667E-3</v>
      </c>
      <c r="S12" s="64">
        <f>S$3*S25</f>
        <v>6.352526666666667E-3</v>
      </c>
      <c r="T12" s="64"/>
      <c r="U12" s="64"/>
      <c r="V12" s="66"/>
    </row>
    <row r="13" spans="1:22" x14ac:dyDescent="0.25">
      <c r="A13" s="63" t="s">
        <v>35</v>
      </c>
      <c r="B13" s="19">
        <f t="shared" si="0"/>
        <v>4.973504426862041E-2</v>
      </c>
      <c r="C13" s="20"/>
      <c r="D13" s="20"/>
      <c r="E13" s="20"/>
      <c r="F13" s="20"/>
      <c r="G13" s="20"/>
      <c r="H13" s="20"/>
      <c r="I13" s="20"/>
      <c r="J13" s="20"/>
      <c r="K13" s="64">
        <f t="shared" ref="K13:R13" si="9">K$3*K26</f>
        <v>4.7506804976195803E-3</v>
      </c>
      <c r="L13" s="64">
        <f t="shared" si="9"/>
        <v>4.0776919417916902E-3</v>
      </c>
      <c r="M13" s="64">
        <f t="shared" si="9"/>
        <v>2.4661550886356802E-3</v>
      </c>
      <c r="N13" s="64">
        <f t="shared" si="9"/>
        <v>2.5514984079929304E-3</v>
      </c>
      <c r="O13" s="64">
        <f t="shared" si="9"/>
        <v>4.1263849992472E-3</v>
      </c>
      <c r="P13" s="64">
        <f t="shared" si="9"/>
        <v>6.352526666666667E-3</v>
      </c>
      <c r="Q13" s="64">
        <f t="shared" si="9"/>
        <v>6.352526666666667E-3</v>
      </c>
      <c r="R13" s="64">
        <f t="shared" si="9"/>
        <v>6.352526666666667E-3</v>
      </c>
      <c r="S13" s="64">
        <f>S$3*S26</f>
        <v>6.352526666666667E-3</v>
      </c>
      <c r="T13" s="64">
        <f>T$3*T26</f>
        <v>6.352526666666667E-3</v>
      </c>
      <c r="U13" s="20"/>
      <c r="V13" s="8"/>
    </row>
    <row r="14" spans="1:22" x14ac:dyDescent="0.25">
      <c r="A14" s="63" t="s">
        <v>36</v>
      </c>
      <c r="B14" s="19">
        <f t="shared" si="0"/>
        <v>5.1336890437667496E-2</v>
      </c>
      <c r="C14" s="20"/>
      <c r="D14" s="20"/>
      <c r="E14" s="20"/>
      <c r="F14" s="20"/>
      <c r="G14" s="20"/>
      <c r="H14" s="20"/>
      <c r="I14" s="20"/>
      <c r="J14" s="20"/>
      <c r="K14" s="20"/>
      <c r="L14" s="64">
        <f t="shared" ref="L14:R14" si="10">L$3*L27</f>
        <v>4.0776919417916902E-3</v>
      </c>
      <c r="M14" s="64">
        <f t="shared" si="10"/>
        <v>2.4661550886356802E-3</v>
      </c>
      <c r="N14" s="64">
        <f t="shared" si="10"/>
        <v>2.5514984079929304E-3</v>
      </c>
      <c r="O14" s="64">
        <f t="shared" si="10"/>
        <v>4.1263849992472E-3</v>
      </c>
      <c r="P14" s="64">
        <f t="shared" si="10"/>
        <v>6.352526666666667E-3</v>
      </c>
      <c r="Q14" s="64">
        <f t="shared" si="10"/>
        <v>6.352526666666667E-3</v>
      </c>
      <c r="R14" s="64">
        <f t="shared" si="10"/>
        <v>6.352526666666667E-3</v>
      </c>
      <c r="S14" s="64">
        <f>S$3*S27</f>
        <v>6.352526666666667E-3</v>
      </c>
      <c r="T14" s="64">
        <f>T$3*T27</f>
        <v>6.352526666666667E-3</v>
      </c>
      <c r="U14" s="64">
        <f>U$3*U27</f>
        <v>6.352526666666667E-3</v>
      </c>
      <c r="V14" s="8"/>
    </row>
    <row r="15" spans="1:22" x14ac:dyDescent="0.25">
      <c r="A15" s="23"/>
      <c r="B15" s="19"/>
      <c r="C15" s="20"/>
      <c r="D15" s="20"/>
      <c r="E15" s="20"/>
      <c r="F15" s="20"/>
      <c r="G15" s="20"/>
      <c r="H15" s="20"/>
      <c r="I15" s="20"/>
      <c r="J15" s="20"/>
      <c r="K15" s="20"/>
      <c r="L15" s="20"/>
      <c r="M15" s="20"/>
      <c r="N15" s="20"/>
      <c r="O15" s="20"/>
      <c r="P15" s="20"/>
      <c r="Q15" s="20"/>
      <c r="R15" s="20"/>
      <c r="S15" s="20"/>
      <c r="T15" s="20"/>
      <c r="U15" s="20"/>
      <c r="V15" s="8"/>
    </row>
    <row r="16" spans="1:22" x14ac:dyDescent="0.25">
      <c r="A16" s="23"/>
      <c r="B16" s="19"/>
      <c r="C16" s="20"/>
      <c r="D16" s="20"/>
      <c r="E16" s="20"/>
      <c r="F16" s="20"/>
      <c r="G16" s="20"/>
      <c r="H16" s="20"/>
      <c r="I16" s="20"/>
      <c r="J16" s="20"/>
      <c r="K16" s="20"/>
      <c r="L16" s="20"/>
      <c r="M16" s="20"/>
      <c r="N16" s="20"/>
      <c r="O16" s="20"/>
      <c r="P16" s="20"/>
      <c r="Q16" s="20"/>
      <c r="R16" s="20"/>
      <c r="S16" s="20"/>
      <c r="T16" s="20"/>
      <c r="U16" s="20"/>
      <c r="V16" s="8"/>
    </row>
    <row r="17" spans="1:22" s="10" customFormat="1" x14ac:dyDescent="0.25">
      <c r="A17" s="61" t="s">
        <v>8</v>
      </c>
      <c r="B17" s="59"/>
      <c r="C17" s="58"/>
      <c r="D17" s="58"/>
      <c r="E17" s="58"/>
      <c r="F17" s="58"/>
      <c r="G17" s="58"/>
      <c r="H17" s="58"/>
      <c r="I17" s="58"/>
      <c r="J17" s="58"/>
      <c r="K17" s="58"/>
      <c r="L17" s="58"/>
      <c r="M17" s="58"/>
      <c r="N17" s="58"/>
      <c r="O17" s="58"/>
      <c r="P17" s="58"/>
      <c r="Q17" s="58"/>
      <c r="R17" s="58"/>
      <c r="S17" s="58"/>
      <c r="T17" s="58"/>
      <c r="U17" s="58"/>
    </row>
    <row r="18" spans="1:22" x14ac:dyDescent="0.25">
      <c r="A18" s="62" t="s">
        <v>27</v>
      </c>
      <c r="B18" s="21">
        <f>SUM(C18:U18)</f>
        <v>0.99999999999999989</v>
      </c>
      <c r="C18" s="24">
        <v>0.1</v>
      </c>
      <c r="D18" s="24">
        <v>0.1</v>
      </c>
      <c r="E18" s="24">
        <v>0.1</v>
      </c>
      <c r="F18" s="24">
        <v>0.1</v>
      </c>
      <c r="G18" s="24">
        <v>0.1</v>
      </c>
      <c r="H18" s="24">
        <v>0.1</v>
      </c>
      <c r="I18" s="24">
        <v>0.1</v>
      </c>
      <c r="J18" s="24">
        <v>0.1</v>
      </c>
      <c r="K18" s="24">
        <v>0.1</v>
      </c>
      <c r="L18" s="24">
        <v>0.1</v>
      </c>
      <c r="M18" s="23"/>
      <c r="N18" s="23"/>
      <c r="O18" s="23"/>
      <c r="P18" s="23"/>
      <c r="Q18" s="23"/>
      <c r="R18" s="23"/>
      <c r="S18" s="23"/>
      <c r="T18" s="23"/>
      <c r="U18" s="23"/>
    </row>
    <row r="19" spans="1:22" x14ac:dyDescent="0.25">
      <c r="A19" s="62" t="s">
        <v>28</v>
      </c>
      <c r="B19" s="21">
        <f t="shared" ref="B19:B27" si="11">SUM(C19:U19)</f>
        <v>0.99999999999999989</v>
      </c>
      <c r="C19" s="24"/>
      <c r="D19" s="24">
        <v>0.1</v>
      </c>
      <c r="E19" s="24">
        <v>0.1</v>
      </c>
      <c r="F19" s="24">
        <v>0.1</v>
      </c>
      <c r="G19" s="24">
        <v>0.1</v>
      </c>
      <c r="H19" s="24">
        <v>0.1</v>
      </c>
      <c r="I19" s="24">
        <v>0.1</v>
      </c>
      <c r="J19" s="24">
        <v>0.1</v>
      </c>
      <c r="K19" s="24">
        <v>0.1</v>
      </c>
      <c r="L19" s="24">
        <v>0.1</v>
      </c>
      <c r="M19" s="24">
        <v>0.1</v>
      </c>
      <c r="N19" s="23"/>
      <c r="O19" s="23"/>
      <c r="P19" s="23"/>
      <c r="Q19" s="23"/>
      <c r="R19" s="23"/>
      <c r="S19" s="23"/>
      <c r="T19" s="23"/>
      <c r="U19" s="23"/>
    </row>
    <row r="20" spans="1:22" x14ac:dyDescent="0.25">
      <c r="A20" s="62" t="s">
        <v>29</v>
      </c>
      <c r="B20" s="21">
        <f t="shared" si="11"/>
        <v>0.99999999999999989</v>
      </c>
      <c r="C20" s="38"/>
      <c r="D20" s="24"/>
      <c r="E20" s="24">
        <v>0.1</v>
      </c>
      <c r="F20" s="24">
        <v>0.1</v>
      </c>
      <c r="G20" s="24">
        <v>0.1</v>
      </c>
      <c r="H20" s="24">
        <v>0.1</v>
      </c>
      <c r="I20" s="24">
        <v>0.1</v>
      </c>
      <c r="J20" s="24">
        <v>0.1</v>
      </c>
      <c r="K20" s="24">
        <v>0.1</v>
      </c>
      <c r="L20" s="24">
        <v>0.1</v>
      </c>
      <c r="M20" s="24">
        <v>0.1</v>
      </c>
      <c r="N20" s="24">
        <v>0.1</v>
      </c>
      <c r="O20" s="23"/>
      <c r="P20" s="23"/>
      <c r="Q20" s="23"/>
      <c r="R20" s="23"/>
      <c r="S20" s="23"/>
      <c r="T20" s="23"/>
      <c r="U20" s="23"/>
    </row>
    <row r="21" spans="1:22" x14ac:dyDescent="0.25">
      <c r="A21" s="62" t="s">
        <v>30</v>
      </c>
      <c r="B21" s="21">
        <f t="shared" si="11"/>
        <v>0.99999999999999989</v>
      </c>
      <c r="C21" s="38"/>
      <c r="D21" s="38"/>
      <c r="E21" s="24"/>
      <c r="F21" s="24">
        <v>0.1</v>
      </c>
      <c r="G21" s="24">
        <v>0.1</v>
      </c>
      <c r="H21" s="24">
        <v>0.1</v>
      </c>
      <c r="I21" s="24">
        <v>0.1</v>
      </c>
      <c r="J21" s="24">
        <v>0.1</v>
      </c>
      <c r="K21" s="24">
        <v>0.1</v>
      </c>
      <c r="L21" s="24">
        <v>0.1</v>
      </c>
      <c r="M21" s="24">
        <v>0.1</v>
      </c>
      <c r="N21" s="24">
        <v>0.1</v>
      </c>
      <c r="O21" s="24">
        <v>0.1</v>
      </c>
      <c r="P21" s="23"/>
      <c r="Q21" s="23"/>
      <c r="R21" s="23"/>
      <c r="S21" s="23"/>
      <c r="T21" s="23"/>
      <c r="U21" s="23"/>
    </row>
    <row r="22" spans="1:22" x14ac:dyDescent="0.25">
      <c r="A22" s="62" t="s">
        <v>31</v>
      </c>
      <c r="B22" s="21">
        <f t="shared" si="11"/>
        <v>0.99999999999999989</v>
      </c>
      <c r="C22" s="38"/>
      <c r="D22" s="38"/>
      <c r="E22" s="38"/>
      <c r="F22" s="24"/>
      <c r="G22" s="24">
        <v>0.1</v>
      </c>
      <c r="H22" s="24">
        <v>0.1</v>
      </c>
      <c r="I22" s="24">
        <v>0.1</v>
      </c>
      <c r="J22" s="24">
        <v>0.1</v>
      </c>
      <c r="K22" s="24">
        <v>0.1</v>
      </c>
      <c r="L22" s="24">
        <v>0.1</v>
      </c>
      <c r="M22" s="24">
        <v>0.1</v>
      </c>
      <c r="N22" s="24">
        <v>0.1</v>
      </c>
      <c r="O22" s="24">
        <v>0.1</v>
      </c>
      <c r="P22" s="24">
        <v>0.1</v>
      </c>
      <c r="Q22" s="23"/>
      <c r="R22" s="23"/>
      <c r="S22" s="23"/>
      <c r="T22" s="23"/>
      <c r="U22" s="23"/>
    </row>
    <row r="23" spans="1:22" x14ac:dyDescent="0.25">
      <c r="A23" s="63" t="s">
        <v>32</v>
      </c>
      <c r="B23" s="21">
        <f t="shared" si="11"/>
        <v>0.99999999999999989</v>
      </c>
      <c r="C23" s="38"/>
      <c r="D23" s="38"/>
      <c r="E23" s="38"/>
      <c r="F23" s="38"/>
      <c r="G23" s="24"/>
      <c r="H23" s="24">
        <v>0.1</v>
      </c>
      <c r="I23" s="24">
        <v>0.1</v>
      </c>
      <c r="J23" s="24">
        <v>0.1</v>
      </c>
      <c r="K23" s="24">
        <v>0.1</v>
      </c>
      <c r="L23" s="24">
        <v>0.1</v>
      </c>
      <c r="M23" s="24">
        <v>0.1</v>
      </c>
      <c r="N23" s="24">
        <v>0.1</v>
      </c>
      <c r="O23" s="24">
        <v>0.1</v>
      </c>
      <c r="P23" s="24">
        <v>0.1</v>
      </c>
      <c r="Q23" s="24">
        <v>0.1</v>
      </c>
      <c r="R23" s="23"/>
      <c r="S23" s="23"/>
      <c r="T23" s="23"/>
      <c r="U23" s="23"/>
    </row>
    <row r="24" spans="1:22" x14ac:dyDescent="0.25">
      <c r="A24" s="63" t="s">
        <v>33</v>
      </c>
      <c r="B24" s="21">
        <f t="shared" si="11"/>
        <v>0.99999999999999989</v>
      </c>
      <c r="C24" s="23"/>
      <c r="D24" s="23"/>
      <c r="E24" s="23"/>
      <c r="F24" s="23"/>
      <c r="G24" s="23"/>
      <c r="H24" s="22"/>
      <c r="I24" s="24">
        <v>0.1</v>
      </c>
      <c r="J24" s="24">
        <v>0.1</v>
      </c>
      <c r="K24" s="24">
        <v>0.1</v>
      </c>
      <c r="L24" s="24">
        <v>0.1</v>
      </c>
      <c r="M24" s="24">
        <v>0.1</v>
      </c>
      <c r="N24" s="24">
        <v>0.1</v>
      </c>
      <c r="O24" s="24">
        <v>0.1</v>
      </c>
      <c r="P24" s="24">
        <v>0.1</v>
      </c>
      <c r="Q24" s="24">
        <v>0.1</v>
      </c>
      <c r="R24" s="24">
        <v>0.1</v>
      </c>
      <c r="S24" s="22"/>
      <c r="T24" s="22"/>
      <c r="U24" s="22"/>
    </row>
    <row r="25" spans="1:22" x14ac:dyDescent="0.25">
      <c r="A25" s="63" t="s">
        <v>34</v>
      </c>
      <c r="B25" s="21">
        <f t="shared" si="11"/>
        <v>0.99999999999999989</v>
      </c>
      <c r="C25" s="23"/>
      <c r="D25" s="23"/>
      <c r="E25" s="23"/>
      <c r="F25" s="23"/>
      <c r="G25" s="23"/>
      <c r="H25" s="23"/>
      <c r="I25" s="24"/>
      <c r="J25" s="24">
        <v>0.1</v>
      </c>
      <c r="K25" s="24">
        <v>0.1</v>
      </c>
      <c r="L25" s="24">
        <v>0.1</v>
      </c>
      <c r="M25" s="24">
        <v>0.1</v>
      </c>
      <c r="N25" s="24">
        <v>0.1</v>
      </c>
      <c r="O25" s="24">
        <v>0.1</v>
      </c>
      <c r="P25" s="24">
        <v>0.1</v>
      </c>
      <c r="Q25" s="24">
        <v>0.1</v>
      </c>
      <c r="R25" s="24">
        <v>0.1</v>
      </c>
      <c r="S25" s="24">
        <v>0.1</v>
      </c>
      <c r="T25" s="22"/>
      <c r="U25" s="22"/>
      <c r="V25" s="8"/>
    </row>
    <row r="26" spans="1:22" x14ac:dyDescent="0.25">
      <c r="A26" s="63" t="s">
        <v>35</v>
      </c>
      <c r="B26" s="21">
        <f t="shared" si="11"/>
        <v>0.99999999999999989</v>
      </c>
      <c r="K26" s="24">
        <v>0.1</v>
      </c>
      <c r="L26" s="24">
        <v>0.1</v>
      </c>
      <c r="M26" s="24">
        <v>0.1</v>
      </c>
      <c r="N26" s="24">
        <v>0.1</v>
      </c>
      <c r="O26" s="24">
        <v>0.1</v>
      </c>
      <c r="P26" s="24">
        <v>0.1</v>
      </c>
      <c r="Q26" s="24">
        <v>0.1</v>
      </c>
      <c r="R26" s="24">
        <v>0.1</v>
      </c>
      <c r="S26" s="24">
        <v>0.1</v>
      </c>
      <c r="T26" s="24">
        <v>0.1</v>
      </c>
    </row>
    <row r="27" spans="1:22" x14ac:dyDescent="0.25">
      <c r="A27" s="63" t="s">
        <v>36</v>
      </c>
      <c r="B27" s="21">
        <f t="shared" si="11"/>
        <v>0.99999999999999989</v>
      </c>
      <c r="C27" s="11"/>
      <c r="D27" s="11"/>
      <c r="E27" s="11"/>
      <c r="F27" s="11"/>
      <c r="G27" s="11"/>
      <c r="H27" s="11"/>
      <c r="I27" s="11"/>
      <c r="J27" s="11"/>
      <c r="K27" s="11"/>
      <c r="L27" s="24">
        <v>0.1</v>
      </c>
      <c r="M27" s="24">
        <v>0.1</v>
      </c>
      <c r="N27" s="24">
        <v>0.1</v>
      </c>
      <c r="O27" s="24">
        <v>0.1</v>
      </c>
      <c r="P27" s="24">
        <v>0.1</v>
      </c>
      <c r="Q27" s="24">
        <v>0.1</v>
      </c>
      <c r="R27" s="24">
        <v>0.1</v>
      </c>
      <c r="S27" s="24">
        <v>0.1</v>
      </c>
      <c r="T27" s="24">
        <v>0.1</v>
      </c>
      <c r="U27" s="24">
        <v>0.1</v>
      </c>
    </row>
    <row r="28" spans="1:22" x14ac:dyDescent="0.25">
      <c r="C28" s="12"/>
      <c r="D28" s="12"/>
      <c r="E28" s="12"/>
      <c r="F28" s="12"/>
      <c r="G28" s="12"/>
      <c r="H28" s="12"/>
      <c r="I28" s="12"/>
      <c r="J28" s="12"/>
      <c r="K28" s="12"/>
      <c r="L28" s="12"/>
      <c r="M28" s="12"/>
      <c r="N28" s="12"/>
      <c r="O28" s="12"/>
      <c r="P28" s="12"/>
      <c r="Q28" s="12"/>
      <c r="R28" s="12"/>
      <c r="S28" s="12"/>
      <c r="T28" s="12"/>
      <c r="U28" s="12"/>
    </row>
    <row r="29" spans="1:22" x14ac:dyDescent="0.25">
      <c r="C29" s="13"/>
      <c r="D29" s="13"/>
      <c r="E29" s="13"/>
    </row>
    <row r="30" spans="1:22" x14ac:dyDescent="0.25">
      <c r="C30" s="36"/>
    </row>
    <row r="31" spans="1:22" x14ac:dyDescent="0.25">
      <c r="C31" s="37"/>
    </row>
  </sheetData>
  <phoneticPr fontId="11"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FE1E1-A276-45BE-BDC6-C947D772DA7F}">
  <dimension ref="A1:G29"/>
  <sheetViews>
    <sheetView showGridLines="0" workbookViewId="0">
      <selection activeCell="G29" sqref="G29"/>
    </sheetView>
  </sheetViews>
  <sheetFormatPr defaultRowHeight="15" x14ac:dyDescent="0.25"/>
  <cols>
    <col min="1" max="1" width="2.7109375" customWidth="1"/>
    <col min="2" max="7" width="12.7109375" customWidth="1"/>
    <col min="8" max="11" width="10.7109375" customWidth="1"/>
    <col min="13" max="13" width="10.7109375" bestFit="1" customWidth="1"/>
    <col min="14" max="25" width="10.7109375" customWidth="1"/>
  </cols>
  <sheetData>
    <row r="1" spans="1:7" x14ac:dyDescent="0.25">
      <c r="A1" s="14" t="s">
        <v>13</v>
      </c>
    </row>
    <row r="3" spans="1:7" ht="15" customHeight="1" x14ac:dyDescent="0.25">
      <c r="B3" s="69" t="s">
        <v>11</v>
      </c>
      <c r="C3" s="70" t="s">
        <v>43</v>
      </c>
      <c r="D3" s="71" t="s">
        <v>44</v>
      </c>
      <c r="E3" s="72" t="s">
        <v>45</v>
      </c>
      <c r="F3" s="72" t="s">
        <v>16</v>
      </c>
      <c r="G3" s="73" t="s">
        <v>46</v>
      </c>
    </row>
    <row r="4" spans="1:7" x14ac:dyDescent="0.25">
      <c r="B4" s="74"/>
      <c r="C4" s="14"/>
      <c r="D4" s="75">
        <v>46498</v>
      </c>
      <c r="E4" s="76">
        <v>46712</v>
      </c>
      <c r="F4" s="77" t="s">
        <v>14</v>
      </c>
      <c r="G4" s="78" t="s">
        <v>15</v>
      </c>
    </row>
    <row r="5" spans="1:7" x14ac:dyDescent="0.25">
      <c r="B5" s="44">
        <v>44820</v>
      </c>
      <c r="C5" s="46">
        <f>DATE(YEAR(B5)+10,MONTH(B5),DAY(B5))</f>
        <v>48473</v>
      </c>
      <c r="D5" s="79">
        <v>3.72</v>
      </c>
      <c r="E5" s="79">
        <v>3.7349999999999999</v>
      </c>
      <c r="F5" s="80">
        <f>D5+((E5-D5)*(C5-$D$4)/($E$4-$D$4))</f>
        <v>3.8584345794392494</v>
      </c>
      <c r="G5" s="28">
        <f>((1+F5/200)^2-1)</f>
        <v>3.8956533729487708E-2</v>
      </c>
    </row>
    <row r="6" spans="1:7" x14ac:dyDescent="0.25">
      <c r="B6" s="27">
        <v>44823</v>
      </c>
      <c r="C6" s="81">
        <f t="shared" ref="C6:C24" si="0">DATE(YEAR(B6)+10,MONTH(B6),DAY(B6))</f>
        <v>48476</v>
      </c>
      <c r="D6" s="79">
        <v>3.6749999999999998</v>
      </c>
      <c r="E6" s="79">
        <v>3.69</v>
      </c>
      <c r="F6" s="80">
        <f t="shared" ref="F6:F24" si="1">D6+((E6-D6)*(C6-$D$4)/($E$4-$D$4))</f>
        <v>3.8136448598130852</v>
      </c>
      <c r="G6" s="28">
        <f>((1+F6/200)^2-1)</f>
        <v>3.8500045776050262E-2</v>
      </c>
    </row>
    <row r="7" spans="1:7" x14ac:dyDescent="0.25">
      <c r="B7" s="27">
        <v>44824</v>
      </c>
      <c r="C7" s="81">
        <f t="shared" si="0"/>
        <v>48477</v>
      </c>
      <c r="D7" s="79">
        <v>3.63</v>
      </c>
      <c r="E7" s="79">
        <v>3.645</v>
      </c>
      <c r="F7" s="80">
        <f t="shared" si="1"/>
        <v>3.7687149532710289</v>
      </c>
      <c r="G7" s="28">
        <f t="shared" ref="G7:G24" si="2">((1+F7/200)^2-1)</f>
        <v>3.804222984268546E-2</v>
      </c>
    </row>
    <row r="8" spans="1:7" x14ac:dyDescent="0.25">
      <c r="B8" s="27">
        <v>44825</v>
      </c>
      <c r="C8" s="81">
        <f t="shared" si="0"/>
        <v>48478</v>
      </c>
      <c r="D8" s="79">
        <v>3.665</v>
      </c>
      <c r="E8" s="79">
        <v>3.68</v>
      </c>
      <c r="F8" s="80">
        <f t="shared" si="1"/>
        <v>3.8037850467289731</v>
      </c>
      <c r="G8" s="28">
        <f t="shared" si="2"/>
        <v>3.8399569984332471E-2</v>
      </c>
    </row>
    <row r="9" spans="1:7" x14ac:dyDescent="0.25">
      <c r="B9" s="27">
        <v>44827</v>
      </c>
      <c r="C9" s="81">
        <f t="shared" si="0"/>
        <v>48480</v>
      </c>
      <c r="D9" s="79">
        <v>3.91</v>
      </c>
      <c r="E9" s="79">
        <v>3.9249999999999998</v>
      </c>
      <c r="F9" s="80">
        <f t="shared" si="1"/>
        <v>4.0489252336448569</v>
      </c>
      <c r="G9" s="28">
        <f t="shared" si="2"/>
        <v>4.0899097225139736E-2</v>
      </c>
    </row>
    <row r="10" spans="1:7" x14ac:dyDescent="0.25">
      <c r="B10" s="27">
        <v>44830</v>
      </c>
      <c r="C10" s="81">
        <f t="shared" si="0"/>
        <v>48483</v>
      </c>
      <c r="D10" s="79">
        <v>3.9849999999999999</v>
      </c>
      <c r="E10" s="79">
        <v>3.9950000000000001</v>
      </c>
      <c r="F10" s="80">
        <f t="shared" si="1"/>
        <v>4.0777570093457962</v>
      </c>
      <c r="G10" s="28">
        <f t="shared" si="2"/>
        <v>4.1193272649139745E-2</v>
      </c>
    </row>
    <row r="11" spans="1:7" x14ac:dyDescent="0.25">
      <c r="B11" s="27">
        <v>44831</v>
      </c>
      <c r="C11" s="81">
        <f t="shared" si="0"/>
        <v>48484</v>
      </c>
      <c r="D11" s="79">
        <v>4.0199999999999996</v>
      </c>
      <c r="E11" s="79">
        <v>4.0350000000000001</v>
      </c>
      <c r="F11" s="80">
        <f t="shared" si="1"/>
        <v>4.1592056074766406</v>
      </c>
      <c r="G11" s="28">
        <f t="shared" si="2"/>
        <v>4.2024530856897835E-2</v>
      </c>
    </row>
    <row r="12" spans="1:7" x14ac:dyDescent="0.25">
      <c r="B12" s="27">
        <v>44832</v>
      </c>
      <c r="C12" s="81">
        <f t="shared" si="0"/>
        <v>48485</v>
      </c>
      <c r="D12" s="79">
        <v>4.09</v>
      </c>
      <c r="E12" s="79">
        <v>4.1050000000000004</v>
      </c>
      <c r="F12" s="80">
        <f t="shared" si="1"/>
        <v>4.2292757009345845</v>
      </c>
      <c r="G12" s="28">
        <f t="shared" si="2"/>
        <v>4.2739926333208444E-2</v>
      </c>
    </row>
    <row r="13" spans="1:7" x14ac:dyDescent="0.25">
      <c r="B13" s="27">
        <v>44833</v>
      </c>
      <c r="C13" s="81">
        <f t="shared" si="0"/>
        <v>48486</v>
      </c>
      <c r="D13" s="79">
        <v>3.9350000000000001</v>
      </c>
      <c r="E13" s="79">
        <v>3.95</v>
      </c>
      <c r="F13" s="80">
        <f t="shared" si="1"/>
        <v>4.0743457943925243</v>
      </c>
      <c r="G13" s="28">
        <f t="shared" si="2"/>
        <v>4.1158465285232593E-2</v>
      </c>
    </row>
    <row r="14" spans="1:7" x14ac:dyDescent="0.25">
      <c r="B14" s="27">
        <v>44834</v>
      </c>
      <c r="C14" s="81">
        <f t="shared" si="0"/>
        <v>48487</v>
      </c>
      <c r="D14" s="79">
        <v>3.8849999999999998</v>
      </c>
      <c r="E14" s="79">
        <v>3.895</v>
      </c>
      <c r="F14" s="80">
        <f t="shared" si="1"/>
        <v>3.9779439252336468</v>
      </c>
      <c r="G14" s="28">
        <f t="shared" si="2"/>
        <v>4.0175040199144085E-2</v>
      </c>
    </row>
    <row r="15" spans="1:7" x14ac:dyDescent="0.25">
      <c r="B15" s="27">
        <v>44838</v>
      </c>
      <c r="C15" s="81">
        <f t="shared" si="0"/>
        <v>48491</v>
      </c>
      <c r="D15" s="79">
        <v>3.7149999999999999</v>
      </c>
      <c r="E15" s="79">
        <v>3.73</v>
      </c>
      <c r="F15" s="80">
        <f t="shared" si="1"/>
        <v>3.854696261682244</v>
      </c>
      <c r="G15" s="28">
        <f t="shared" si="2"/>
        <v>3.8918429698568069E-2</v>
      </c>
    </row>
    <row r="16" spans="1:7" x14ac:dyDescent="0.25">
      <c r="B16" s="27">
        <v>44839</v>
      </c>
      <c r="C16" s="81">
        <f t="shared" si="0"/>
        <v>48492</v>
      </c>
      <c r="D16" s="79">
        <v>3.62</v>
      </c>
      <c r="E16" s="79">
        <v>3.6349999999999998</v>
      </c>
      <c r="F16" s="80">
        <f t="shared" si="1"/>
        <v>3.7597663551401839</v>
      </c>
      <c r="G16" s="28">
        <f t="shared" si="2"/>
        <v>3.7951059627532757E-2</v>
      </c>
    </row>
    <row r="17" spans="2:7" x14ac:dyDescent="0.25">
      <c r="B17" s="27">
        <v>44840</v>
      </c>
      <c r="C17" s="81">
        <f t="shared" si="0"/>
        <v>48493</v>
      </c>
      <c r="D17" s="79">
        <v>3.76</v>
      </c>
      <c r="E17" s="79">
        <v>3.7749999999999999</v>
      </c>
      <c r="F17" s="80">
        <f t="shared" si="1"/>
        <v>3.8998364485981316</v>
      </c>
      <c r="G17" s="28">
        <f t="shared" si="2"/>
        <v>3.9378582594126632E-2</v>
      </c>
    </row>
    <row r="18" spans="2:7" x14ac:dyDescent="0.25">
      <c r="B18" s="27">
        <v>44841</v>
      </c>
      <c r="C18" s="81">
        <f t="shared" si="0"/>
        <v>48494</v>
      </c>
      <c r="D18" s="79">
        <v>3.835</v>
      </c>
      <c r="E18" s="79">
        <v>3.85</v>
      </c>
      <c r="F18" s="80">
        <f t="shared" si="1"/>
        <v>3.9749065420560759</v>
      </c>
      <c r="G18" s="28">
        <f t="shared" si="2"/>
        <v>4.0144062471012543E-2</v>
      </c>
    </row>
    <row r="19" spans="2:7" x14ac:dyDescent="0.25">
      <c r="B19" s="27">
        <v>44844</v>
      </c>
      <c r="C19" s="81">
        <f t="shared" si="0"/>
        <v>48497</v>
      </c>
      <c r="D19" s="79">
        <v>3.855</v>
      </c>
      <c r="E19" s="79">
        <v>3.8650000000000002</v>
      </c>
      <c r="F19" s="80">
        <f t="shared" si="1"/>
        <v>3.9484112149532731</v>
      </c>
      <c r="G19" s="28">
        <f t="shared" si="2"/>
        <v>3.9873860927591931E-2</v>
      </c>
    </row>
    <row r="20" spans="2:7" x14ac:dyDescent="0.25">
      <c r="B20" s="27">
        <v>44845</v>
      </c>
      <c r="C20" s="81">
        <f t="shared" si="0"/>
        <v>48498</v>
      </c>
      <c r="D20" s="79">
        <v>4.0199999999999996</v>
      </c>
      <c r="E20" s="79">
        <v>4.0350000000000001</v>
      </c>
      <c r="F20" s="80">
        <f t="shared" si="1"/>
        <v>4.1601869158878557</v>
      </c>
      <c r="G20" s="28">
        <f t="shared" si="2"/>
        <v>4.2034548038256681E-2</v>
      </c>
    </row>
    <row r="21" spans="2:7" x14ac:dyDescent="0.25">
      <c r="B21" s="27">
        <v>44846</v>
      </c>
      <c r="C21" s="81">
        <f t="shared" si="0"/>
        <v>48499</v>
      </c>
      <c r="D21" s="79">
        <v>3.93</v>
      </c>
      <c r="E21" s="79">
        <v>3.9449999999999998</v>
      </c>
      <c r="F21" s="80">
        <f t="shared" si="1"/>
        <v>4.0702570093457915</v>
      </c>
      <c r="G21" s="28">
        <f t="shared" si="2"/>
        <v>4.111674489651107E-2</v>
      </c>
    </row>
    <row r="22" spans="2:7" x14ac:dyDescent="0.25">
      <c r="B22" s="27">
        <v>44847</v>
      </c>
      <c r="C22" s="81">
        <f t="shared" si="0"/>
        <v>48500</v>
      </c>
      <c r="D22" s="79">
        <v>3.9849999999999999</v>
      </c>
      <c r="E22" s="79">
        <v>4</v>
      </c>
      <c r="F22" s="80">
        <f t="shared" si="1"/>
        <v>4.1253271028037393</v>
      </c>
      <c r="G22" s="28">
        <f t="shared" si="2"/>
        <v>4.1678729120665725E-2</v>
      </c>
    </row>
    <row r="23" spans="2:7" x14ac:dyDescent="0.25">
      <c r="B23" s="27">
        <v>44848</v>
      </c>
      <c r="C23" s="81">
        <f t="shared" si="0"/>
        <v>48501</v>
      </c>
      <c r="D23" s="79">
        <v>3.9950000000000001</v>
      </c>
      <c r="E23" s="79">
        <v>4.0049999999999999</v>
      </c>
      <c r="F23" s="80">
        <f t="shared" si="1"/>
        <v>4.0885981308411194</v>
      </c>
      <c r="G23" s="28">
        <f t="shared" si="2"/>
        <v>4.1303897175299253E-2</v>
      </c>
    </row>
    <row r="24" spans="2:7" x14ac:dyDescent="0.25">
      <c r="B24" s="29">
        <v>44851</v>
      </c>
      <c r="C24" s="30">
        <f t="shared" si="0"/>
        <v>48504</v>
      </c>
      <c r="D24" s="79">
        <v>4.01</v>
      </c>
      <c r="E24" s="79">
        <v>4.0199999999999996</v>
      </c>
      <c r="F24" s="82">
        <f t="shared" si="1"/>
        <v>4.1037383177570073</v>
      </c>
      <c r="G24" s="31">
        <f t="shared" si="2"/>
        <v>4.1458399882085661E-2</v>
      </c>
    </row>
    <row r="25" spans="2:7" x14ac:dyDescent="0.25">
      <c r="B25" s="45" t="s">
        <v>12</v>
      </c>
      <c r="C25" s="83"/>
      <c r="D25" s="84"/>
      <c r="E25" s="84"/>
      <c r="F25" s="84"/>
      <c r="G25" s="32">
        <f>AVERAGE(G5:G24)</f>
        <v>4.0297351315648433E-2</v>
      </c>
    </row>
    <row r="26" spans="2:7" x14ac:dyDescent="0.25">
      <c r="B26" s="33"/>
    </row>
    <row r="29" spans="2:7" x14ac:dyDescent="0.25">
      <c r="G29" s="36"/>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BF8C3-9B4C-42FE-A51E-13530B70DE44}">
  <dimension ref="B1:K11"/>
  <sheetViews>
    <sheetView zoomScale="70" zoomScaleNormal="70" workbookViewId="0">
      <selection activeCell="D9" sqref="D9"/>
    </sheetView>
  </sheetViews>
  <sheetFormatPr defaultColWidth="10.28515625" defaultRowHeight="15" x14ac:dyDescent="0.25"/>
  <cols>
    <col min="1" max="1" width="10.28515625" style="47"/>
    <col min="2" max="2" width="52.7109375" style="47" customWidth="1"/>
    <col min="3" max="3" width="10.28515625" style="47"/>
    <col min="4" max="11" width="14.28515625" style="47" customWidth="1"/>
    <col min="12" max="16384" width="10.28515625" style="47"/>
  </cols>
  <sheetData>
    <row r="1" spans="2:11" x14ac:dyDescent="0.25">
      <c r="B1" s="48"/>
      <c r="C1" s="48"/>
      <c r="D1" s="49"/>
      <c r="E1" s="49">
        <v>1</v>
      </c>
      <c r="F1" s="49">
        <v>2</v>
      </c>
      <c r="G1" s="49">
        <v>3</v>
      </c>
      <c r="H1" s="49">
        <v>4</v>
      </c>
      <c r="I1" s="49">
        <v>5</v>
      </c>
      <c r="J1" s="49">
        <v>6</v>
      </c>
      <c r="K1" s="49">
        <v>7</v>
      </c>
    </row>
    <row r="2" spans="2:11" x14ac:dyDescent="0.25">
      <c r="B2" s="48"/>
      <c r="C2" s="48"/>
      <c r="D2" s="48"/>
      <c r="E2" s="48"/>
      <c r="F2" s="48"/>
      <c r="G2" s="49"/>
      <c r="H2" s="49"/>
      <c r="I2" s="49"/>
      <c r="J2" s="49"/>
      <c r="K2" s="49"/>
    </row>
    <row r="3" spans="2:11" x14ac:dyDescent="0.25">
      <c r="B3" s="48"/>
      <c r="C3" s="48"/>
      <c r="D3" s="48"/>
      <c r="E3" s="48"/>
      <c r="F3" s="48"/>
      <c r="G3" s="48"/>
      <c r="H3" s="48"/>
      <c r="I3" s="48"/>
      <c r="J3" s="48"/>
      <c r="K3" s="48"/>
    </row>
    <row r="4" spans="2:11" x14ac:dyDescent="0.25">
      <c r="B4" s="48" t="s">
        <v>17</v>
      </c>
      <c r="C4" s="48"/>
      <c r="D4" s="48"/>
      <c r="E4" s="50" t="s">
        <v>30</v>
      </c>
      <c r="F4" s="50" t="s">
        <v>31</v>
      </c>
      <c r="G4" s="50" t="s">
        <v>32</v>
      </c>
      <c r="H4" s="50" t="s">
        <v>33</v>
      </c>
      <c r="I4" s="50" t="s">
        <v>34</v>
      </c>
      <c r="J4" s="50" t="s">
        <v>35</v>
      </c>
      <c r="K4" s="50" t="s">
        <v>36</v>
      </c>
    </row>
    <row r="5" spans="2:11" x14ac:dyDescent="0.25">
      <c r="B5" s="48" t="s">
        <v>38</v>
      </c>
      <c r="C5" s="48"/>
      <c r="D5" s="48"/>
      <c r="E5" s="51">
        <v>0.08</v>
      </c>
      <c r="F5" s="51">
        <v>4.7500000000000001E-2</v>
      </c>
      <c r="G5" s="51">
        <v>3.2500000000000001E-2</v>
      </c>
      <c r="H5" s="52">
        <f>G5+($K5-G5)/($K1-G1)</f>
        <v>3.0624999999999999E-2</v>
      </c>
      <c r="I5" s="52">
        <f t="shared" ref="I5:J5" si="0">H5+($K5-H5)/($K1-H1)</f>
        <v>2.8750000000000001E-2</v>
      </c>
      <c r="J5" s="52">
        <f t="shared" si="0"/>
        <v>2.6875000000000003E-2</v>
      </c>
      <c r="K5" s="53">
        <v>2.5000000000000001E-2</v>
      </c>
    </row>
    <row r="6" spans="2:11" x14ac:dyDescent="0.25">
      <c r="B6" s="48" t="s">
        <v>39</v>
      </c>
      <c r="C6" s="48"/>
      <c r="D6" s="48"/>
      <c r="E6" s="54">
        <f t="shared" ref="E6:J6" si="1">1+E5</f>
        <v>1.08</v>
      </c>
      <c r="F6" s="54">
        <f>1+F5</f>
        <v>1.0475000000000001</v>
      </c>
      <c r="G6" s="54">
        <f t="shared" si="1"/>
        <v>1.0325</v>
      </c>
      <c r="H6" s="54">
        <f t="shared" si="1"/>
        <v>1.0306249999999999</v>
      </c>
      <c r="I6" s="54">
        <f t="shared" si="1"/>
        <v>1.0287500000000001</v>
      </c>
      <c r="J6" s="54">
        <f t="shared" si="1"/>
        <v>1.026875</v>
      </c>
      <c r="K6" s="54">
        <f>1+K5</f>
        <v>1.0249999999999999</v>
      </c>
    </row>
    <row r="7" spans="2:11" x14ac:dyDescent="0.25">
      <c r="B7" s="48"/>
      <c r="C7" s="48"/>
      <c r="D7" s="48"/>
      <c r="E7" s="48"/>
      <c r="F7" s="48"/>
      <c r="G7" s="48"/>
      <c r="H7" s="48"/>
      <c r="I7" s="48"/>
      <c r="J7" s="48"/>
      <c r="K7" s="48"/>
    </row>
    <row r="8" spans="2:11" x14ac:dyDescent="0.25">
      <c r="B8" s="48"/>
      <c r="C8" s="48"/>
      <c r="D8" s="48"/>
      <c r="E8" s="48"/>
      <c r="F8" s="55"/>
      <c r="G8" s="55"/>
      <c r="H8" s="55"/>
      <c r="I8" s="55"/>
      <c r="J8" s="55"/>
      <c r="K8" s="55"/>
    </row>
    <row r="9" spans="2:11" x14ac:dyDescent="0.25">
      <c r="B9" s="48" t="s">
        <v>40</v>
      </c>
      <c r="C9" s="48" t="s">
        <v>41</v>
      </c>
      <c r="D9" s="56">
        <f>GEOMEAN(G6:K6)-1</f>
        <v>2.8746582610921667E-2</v>
      </c>
      <c r="E9" s="48"/>
      <c r="F9" s="48"/>
      <c r="G9" s="48"/>
      <c r="H9" s="48"/>
      <c r="I9" s="48"/>
      <c r="J9" s="48"/>
      <c r="K9" s="48"/>
    </row>
    <row r="10" spans="2:11" x14ac:dyDescent="0.25">
      <c r="B10" s="48"/>
      <c r="C10" s="48"/>
      <c r="D10" s="48"/>
      <c r="E10" s="48"/>
      <c r="F10" s="48"/>
      <c r="G10" s="48"/>
      <c r="H10" s="48"/>
      <c r="I10" s="48"/>
      <c r="J10" s="48"/>
      <c r="K10" s="48"/>
    </row>
    <row r="11" spans="2:11" ht="99" customHeight="1" x14ac:dyDescent="0.25">
      <c r="B11" s="85" t="s">
        <v>42</v>
      </c>
      <c r="C11" s="86"/>
      <c r="D11" s="86"/>
      <c r="E11" s="86"/>
      <c r="F11" s="86"/>
      <c r="G11" s="86"/>
      <c r="H11" s="86"/>
      <c r="I11" s="86"/>
      <c r="J11" s="86"/>
      <c r="K11" s="86"/>
    </row>
  </sheetData>
  <mergeCells count="1">
    <mergeCell ref="B11:K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Return on equity</vt:lpstr>
      <vt:lpstr>Return on debt</vt:lpstr>
      <vt:lpstr>Market rates</vt:lpstr>
      <vt:lpstr>Regulatory Inflation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2020-01-02T04:59:00Z</dcterms:created>
  <dcterms:modified xsi:type="dcterms:W3CDTF">2022-12-19T03:51:05Z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6ea87183-62fc-466e-ad4b-691f723f8102</vt:lpwstr>
  </property>
  <property fmtid="{D5CDD505-2E9C-101B-9397-08002B2CF9AE}" pid="3" name="Classification">
    <vt:lpwstr>Internal</vt:lpwstr>
  </property>
</Properties>
</file>