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Corporate Development\R&amp;P\2024 Determination\Attachments\11. Opex\"/>
    </mc:Choice>
  </mc:AlternateContent>
  <xr:revisionPtr revIDLastSave="0" documentId="13_ncr:1_{9C2ED7EC-AADA-47A9-864B-41A124A33603}" xr6:coauthVersionLast="47" xr6:coauthVersionMax="47" xr10:uidLastSave="{00000000-0000-0000-0000-000000000000}"/>
  <bookViews>
    <workbookView xWindow="17205" yWindow="1380" windowWidth="19200" windowHeight="10185" xr2:uid="{00000000-000D-0000-FFFF-FFFF00000000}"/>
  </bookViews>
  <sheets>
    <sheet name="Operating Expenditu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M34" i="1"/>
  <c r="M33" i="1"/>
  <c r="M29" i="1"/>
  <c r="M30" i="1"/>
  <c r="M31" i="1"/>
  <c r="M32" i="1"/>
  <c r="M28" i="1"/>
  <c r="M22" i="1" l="1"/>
  <c r="L7" i="1" l="1"/>
  <c r="M7" i="1"/>
  <c r="N7" i="1"/>
  <c r="O7" i="1"/>
  <c r="P7" i="1"/>
  <c r="Q7" i="1"/>
  <c r="L8" i="1"/>
  <c r="M8" i="1"/>
  <c r="N8" i="1"/>
  <c r="O8" i="1"/>
  <c r="O14" i="1" s="1"/>
  <c r="P8" i="1"/>
  <c r="P14" i="1" s="1"/>
  <c r="Q8" i="1"/>
  <c r="L9" i="1"/>
  <c r="M9" i="1"/>
  <c r="N9" i="1"/>
  <c r="O9" i="1"/>
  <c r="P9" i="1"/>
  <c r="Q9" i="1"/>
  <c r="L10" i="1"/>
  <c r="M10" i="1"/>
  <c r="N10" i="1"/>
  <c r="O10" i="1"/>
  <c r="P10" i="1"/>
  <c r="Q10" i="1"/>
  <c r="M11" i="1"/>
  <c r="N11" i="1"/>
  <c r="O11" i="1"/>
  <c r="P11" i="1"/>
  <c r="Q11" i="1"/>
  <c r="M12" i="1"/>
  <c r="N12" i="1"/>
  <c r="O12" i="1"/>
  <c r="P12" i="1"/>
  <c r="Q12" i="1"/>
  <c r="L13" i="1"/>
  <c r="M13" i="1"/>
  <c r="N13" i="1"/>
  <c r="O13" i="1"/>
  <c r="P13" i="1"/>
  <c r="Q13" i="1"/>
  <c r="K13" i="1"/>
  <c r="K11" i="1"/>
  <c r="K9" i="1"/>
  <c r="K7" i="1"/>
  <c r="L28" i="1"/>
  <c r="L29" i="1"/>
  <c r="L30" i="1"/>
  <c r="L31" i="1"/>
  <c r="L32" i="1"/>
  <c r="L11" i="1" s="1"/>
  <c r="L33" i="1"/>
  <c r="L12" i="1" s="1"/>
  <c r="L34" i="1"/>
  <c r="K34" i="1"/>
  <c r="K33" i="1"/>
  <c r="K12" i="1" s="1"/>
  <c r="K29" i="1"/>
  <c r="K8" i="1" s="1"/>
  <c r="K30" i="1"/>
  <c r="K31" i="1"/>
  <c r="K10" i="1" s="1"/>
  <c r="K32" i="1"/>
  <c r="C32" i="1"/>
  <c r="D32" i="1"/>
  <c r="E32" i="1"/>
  <c r="F32" i="1"/>
  <c r="G32" i="1"/>
  <c r="H32" i="1"/>
  <c r="I32" i="1"/>
  <c r="J32" i="1"/>
  <c r="K28" i="1"/>
  <c r="J7" i="1"/>
  <c r="J28" i="1" s="1"/>
  <c r="J35" i="1" s="1"/>
  <c r="K22" i="1"/>
  <c r="J22" i="1"/>
  <c r="J8" i="1"/>
  <c r="J29" i="1"/>
  <c r="J9" i="1"/>
  <c r="J30" i="1"/>
  <c r="J10" i="1"/>
  <c r="J31" i="1"/>
  <c r="J12" i="1"/>
  <c r="J33" i="1" s="1"/>
  <c r="J13" i="1"/>
  <c r="J34" i="1" s="1"/>
  <c r="I7" i="1"/>
  <c r="I28" i="1" s="1"/>
  <c r="I22" i="1"/>
  <c r="I8" i="1"/>
  <c r="I29" i="1" s="1"/>
  <c r="I9" i="1"/>
  <c r="I30" i="1" s="1"/>
  <c r="I10" i="1"/>
  <c r="I31" i="1" s="1"/>
  <c r="I12" i="1"/>
  <c r="I33" i="1" s="1"/>
  <c r="I13" i="1"/>
  <c r="I34" i="1" s="1"/>
  <c r="H7" i="1"/>
  <c r="H28" i="1" s="1"/>
  <c r="H22" i="1"/>
  <c r="H8" i="1"/>
  <c r="H29" i="1" s="1"/>
  <c r="H9" i="1"/>
  <c r="H30" i="1" s="1"/>
  <c r="H10" i="1"/>
  <c r="H31" i="1" s="1"/>
  <c r="H12" i="1"/>
  <c r="H33" i="1" s="1"/>
  <c r="H13" i="1"/>
  <c r="H34" i="1" s="1"/>
  <c r="G7" i="1"/>
  <c r="G22" i="1"/>
  <c r="G8" i="1"/>
  <c r="G29" i="1" s="1"/>
  <c r="G9" i="1"/>
  <c r="G30" i="1"/>
  <c r="G10" i="1"/>
  <c r="G31" i="1" s="1"/>
  <c r="G12" i="1"/>
  <c r="G33" i="1"/>
  <c r="G13" i="1"/>
  <c r="G34" i="1" s="1"/>
  <c r="F7" i="1"/>
  <c r="F28" i="1" s="1"/>
  <c r="F22" i="1"/>
  <c r="F8" i="1"/>
  <c r="F29" i="1" s="1"/>
  <c r="F9" i="1"/>
  <c r="F30" i="1" s="1"/>
  <c r="F31" i="1"/>
  <c r="F12" i="1"/>
  <c r="F33" i="1"/>
  <c r="F13" i="1"/>
  <c r="F34" i="1" s="1"/>
  <c r="E22" i="1"/>
  <c r="D22" i="1"/>
  <c r="C22" i="1"/>
  <c r="D31" i="1"/>
  <c r="E31" i="1"/>
  <c r="C31" i="1"/>
  <c r="C28" i="1"/>
  <c r="C29" i="1"/>
  <c r="C30" i="1"/>
  <c r="C33" i="1"/>
  <c r="C34" i="1"/>
  <c r="C35" i="1"/>
  <c r="D14" i="1"/>
  <c r="C14" i="1"/>
  <c r="Q35" i="1"/>
  <c r="P35" i="1"/>
  <c r="O35" i="1"/>
  <c r="N35" i="1"/>
  <c r="M35" i="1"/>
  <c r="N22" i="1"/>
  <c r="O22" i="1"/>
  <c r="P22" i="1"/>
  <c r="Q22" i="1"/>
  <c r="D28" i="1"/>
  <c r="D29" i="1"/>
  <c r="E29" i="1"/>
  <c r="E30" i="1"/>
  <c r="E33" i="1"/>
  <c r="D34" i="1"/>
  <c r="E28" i="1"/>
  <c r="D30" i="1"/>
  <c r="E34" i="1"/>
  <c r="D33" i="1"/>
  <c r="E14" i="1"/>
  <c r="E35" i="1"/>
  <c r="D35" i="1"/>
  <c r="J14" i="1"/>
  <c r="I35" i="1" l="1"/>
  <c r="H14" i="1"/>
  <c r="G14" i="1"/>
  <c r="N14" i="1"/>
  <c r="Q14" i="1"/>
  <c r="M14" i="1"/>
  <c r="F35" i="1"/>
  <c r="L14" i="1"/>
  <c r="H35" i="1"/>
  <c r="K14" i="1"/>
  <c r="L35" i="1"/>
  <c r="F14" i="1"/>
  <c r="K35" i="1"/>
  <c r="I14" i="1"/>
  <c r="G28" i="1"/>
  <c r="G35" i="1" s="1"/>
</calcChain>
</file>

<file path=xl/sharedStrings.xml><?xml version="1.0" encoding="utf-8"?>
<sst xmlns="http://schemas.openxmlformats.org/spreadsheetml/2006/main" count="122" uniqueCount="37">
  <si>
    <t>2014-19 Regulatory Period</t>
  </si>
  <si>
    <t>Actual</t>
  </si>
  <si>
    <t>Forecast</t>
  </si>
  <si>
    <t>Total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</si>
  <si>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</si>
  <si>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</si>
  <si>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</si>
  <si>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</si>
  <si>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</si>
  <si>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</si>
  <si>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</si>
  <si>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</si>
  <si>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</si>
  <si>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</si>
  <si>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>2019-24 Regulatory Period</t>
  </si>
  <si>
    <t>Vegetation management</t>
  </si>
  <si>
    <t>Maintenance</t>
  </si>
  <si>
    <t>Emergency response</t>
  </si>
  <si>
    <t>Non-network</t>
  </si>
  <si>
    <t>network overheads</t>
  </si>
  <si>
    <t>corporate overheads</t>
  </si>
  <si>
    <t>RIN Categories</t>
  </si>
  <si>
    <t>Attachment 11.02 - Operating expenditure for previous, current and forecast period</t>
  </si>
  <si>
    <t>CPI &amp; Indexes</t>
  </si>
  <si>
    <t>Regulatory CPI</t>
  </si>
  <si>
    <t>Jun Qtr to Jun Qtr</t>
  </si>
  <si>
    <t>$Nominal to $Real (Jun)</t>
  </si>
  <si>
    <t>Index (Real 23/24)</t>
  </si>
  <si>
    <t>2024-29 Regulatory Period</t>
  </si>
  <si>
    <t>FY25</t>
  </si>
  <si>
    <t>FY26</t>
  </si>
  <si>
    <t>FY27</t>
  </si>
  <si>
    <t>FY28</t>
  </si>
  <si>
    <t>FY29</t>
  </si>
  <si>
    <t>Export services</t>
  </si>
  <si>
    <t>OPEX ($M; Nominal)</t>
  </si>
  <si>
    <t>OPEX ($M; FY24)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</si>
</sst>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_);_(@_)"/>
    <numFmt numFmtId="166" formatCode="_(* #,##0.0_);_(* \(#,##0.0\);_(* &quot;-&quot;_);_(@_)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color rgb="FFC00000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6"/>
      <color theme="1"/>
      <name val="Arial"/>
      <family val="2"/>
      <scheme val="minor"/>
    </font>
    <font>
      <sz val="8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8" xfId="0" applyFont="1" applyFill="1" applyBorder="1"/>
    <xf numFmtId="0" fontId="7" fillId="0" borderId="0" xfId="0" applyFont="1"/>
    <xf numFmtId="0" fontId="8" fillId="4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2" fillId="6" borderId="12" xfId="0" applyFont="1" applyFill="1" applyBorder="1"/>
    <xf numFmtId="166" fontId="3" fillId="3" borderId="9" xfId="2" applyNumberFormat="1" applyFont="1" applyFill="1" applyBorder="1" applyAlignment="1">
      <alignment horizontal="center" wrapText="1"/>
    </xf>
    <xf numFmtId="166" fontId="3" fillId="3" borderId="10" xfId="2" applyNumberFormat="1" applyFont="1" applyFill="1" applyBorder="1" applyAlignment="1">
      <alignment horizontal="center" wrapText="1"/>
    </xf>
    <xf numFmtId="166" fontId="3" fillId="3" borderId="11" xfId="2" applyNumberFormat="1" applyFont="1" applyFill="1" applyBorder="1" applyAlignment="1">
      <alignment horizontal="center" wrapText="1"/>
    </xf>
    <xf numFmtId="164" fontId="2" fillId="6" borderId="12" xfId="1" applyFont="1" applyFill="1" applyBorder="1"/>
    <xf numFmtId="164" fontId="0" fillId="0" borderId="0" xfId="0" applyNumberFormat="1"/>
    <xf numFmtId="0" fontId="0" fillId="6" borderId="12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10" fontId="0" fillId="0" borderId="17" xfId="3" applyNumberFormat="1" applyFont="1" applyBorder="1" applyAlignment="1">
      <alignment vertical="center"/>
    </xf>
    <xf numFmtId="10" fontId="10" fillId="0" borderId="17" xfId="3" applyNumberFormat="1" applyFont="1" applyBorder="1" applyAlignment="1">
      <alignment vertical="center"/>
    </xf>
    <xf numFmtId="10" fontId="0" fillId="6" borderId="12" xfId="3" applyNumberFormat="1" applyFont="1" applyFill="1" applyBorder="1"/>
    <xf numFmtId="0" fontId="8" fillId="6" borderId="12" xfId="0" applyFont="1" applyFill="1" applyBorder="1"/>
    <xf numFmtId="0" fontId="0" fillId="6" borderId="12" xfId="0" applyFill="1" applyBorder="1"/>
    <xf numFmtId="4" fontId="10" fillId="6" borderId="12" xfId="0" applyNumberFormat="1" applyFont="1" applyFill="1" applyBorder="1"/>
    <xf numFmtId="4" fontId="11" fillId="6" borderId="12" xfId="0" applyNumberFormat="1" applyFont="1" applyFill="1" applyBorder="1"/>
    <xf numFmtId="0" fontId="9" fillId="7" borderId="16" xfId="0" applyFont="1" applyFill="1" applyBorder="1" applyAlignment="1">
      <alignment vertical="center"/>
    </xf>
    <xf numFmtId="0" fontId="3" fillId="3" borderId="9" xfId="0" applyFont="1" applyFill="1" applyBorder="1"/>
    <xf numFmtId="0" fontId="8" fillId="8" borderId="12" xfId="0" applyFont="1" applyFill="1" applyBorder="1" applyAlignment="1">
      <alignment horizontal="center"/>
    </xf>
    <xf numFmtId="0" fontId="12" fillId="0" borderId="0" xfId="0" applyFont="1"/>
    <xf numFmtId="0" fontId="2" fillId="9" borderId="1" xfId="0" applyFont="1" applyFill="1" applyBorder="1"/>
    <xf numFmtId="0" fontId="2" fillId="9" borderId="2" xfId="0" applyFont="1" applyFill="1" applyBorder="1"/>
    <xf numFmtId="0" fontId="4" fillId="9" borderId="5" xfId="0" applyFont="1" applyFill="1" applyBorder="1"/>
    <xf numFmtId="0" fontId="4" fillId="9" borderId="0" xfId="0" applyFont="1" applyFill="1" applyBorder="1"/>
    <xf numFmtId="0" fontId="5" fillId="9" borderId="6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left" vertical="center" wrapText="1"/>
    </xf>
    <xf numFmtId="10" fontId="1" fillId="0" borderId="17" xfId="3" applyNumberFormat="1" applyFont="1" applyBorder="1" applyAlignment="1">
      <alignment vertical="center"/>
    </xf>
    <xf numFmtId="4" fontId="0" fillId="6" borderId="12" xfId="0" applyNumberFormat="1" applyFont="1" applyFill="1" applyBorder="1"/>
    <xf numFmtId="0" fontId="9" fillId="7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4">
    <cellStyle name="Comma" xfId="1" builtinId="3"/>
    <cellStyle name="Comma 7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IN%20Data/END/Annual%20RIN_FY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IN%20Data/END/Annual%20RIN_FY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IN%20Data/END/Annual%20RIN_FY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IN%20Data/END/Annual%20RIN_FY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AER/Regulatory%20Analytics/RIN%20Data/END/Annual%20RIN_FY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Compliance/AER/1.%20RINs/2024-2029%20Reset%20RIN/Template%20contributions/WB1%20-%20Forecast/Consolidated/Workbook%201%20-%20Forecast%20data%20-%20Comm%20Fin%202811202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Development/R&amp;P/Compliance/AER/1.%20RINs/2024-2029%20Reset%20RIN/Template%20contributions/DNSP%202024-2029%20-%20Reset%20RIN%20-%20Workbook%201%20-%20Forecast%20data%20v2%20-%20MASTER%20V10%2009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8.1 Income"/>
      <sheetName val="8.2 Capex"/>
      <sheetName val="8.4 Opex"/>
      <sheetName val="9.5 TUoS"/>
      <sheetName val="NSP Amendment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46">
          <cell r="C46">
            <v>693415</v>
          </cell>
        </row>
      </sheetData>
      <sheetData sheetId="18" refreshError="1"/>
      <sheetData sheetId="19" refreshError="1"/>
      <sheetData sheetId="20">
        <row r="86">
          <cell r="D86">
            <v>21546750.883967757</v>
          </cell>
        </row>
      </sheetData>
      <sheetData sheetId="21">
        <row r="20">
          <cell r="G20">
            <v>41759744.899999999</v>
          </cell>
        </row>
        <row r="21">
          <cell r="G21">
            <v>49215839.711462803</v>
          </cell>
        </row>
        <row r="22">
          <cell r="G22">
            <v>15801119.45431662</v>
          </cell>
        </row>
        <row r="24">
          <cell r="G24">
            <v>57147989.888940707</v>
          </cell>
        </row>
        <row r="25">
          <cell r="G25">
            <v>93398204.229660243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8.1 Income"/>
      <sheetName val="8.2 Capex"/>
      <sheetName val="8.4 Opex"/>
      <sheetName val="9.5 TUoS"/>
      <sheetName val="Notes - 8.4.3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6">
          <cell r="C46">
            <v>183174</v>
          </cell>
        </row>
      </sheetData>
      <sheetData sheetId="20" refreshError="1"/>
      <sheetData sheetId="21" refreshError="1"/>
      <sheetData sheetId="22">
        <row r="89">
          <cell r="D89">
            <v>22524701.334201343</v>
          </cell>
        </row>
      </sheetData>
      <sheetData sheetId="23">
        <row r="21">
          <cell r="G21">
            <v>37054689.180729769</v>
          </cell>
        </row>
        <row r="22">
          <cell r="G22">
            <v>61147398.179118074</v>
          </cell>
        </row>
        <row r="23">
          <cell r="G23">
            <v>22521511.465997823</v>
          </cell>
        </row>
        <row r="24">
          <cell r="G24">
            <v>69182881.230000004</v>
          </cell>
        </row>
        <row r="25">
          <cell r="G25">
            <v>45926462.337273635</v>
          </cell>
        </row>
        <row r="26">
          <cell r="G26">
            <v>13122693.960580885</v>
          </cell>
        </row>
      </sheetData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Additional disclo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0">
          <cell r="C60">
            <v>209900</v>
          </cell>
        </row>
      </sheetData>
      <sheetData sheetId="19" refreshError="1"/>
      <sheetData sheetId="20">
        <row r="75">
          <cell r="D75">
            <v>2095238.6921813639</v>
          </cell>
        </row>
      </sheetData>
      <sheetData sheetId="21">
        <row r="13">
          <cell r="G13">
            <v>38003487.229999997</v>
          </cell>
        </row>
        <row r="14">
          <cell r="G14">
            <v>40679530.213583998</v>
          </cell>
        </row>
        <row r="15">
          <cell r="G15">
            <v>27276019.801518556</v>
          </cell>
        </row>
        <row r="16">
          <cell r="G16">
            <v>66584940.77283828</v>
          </cell>
        </row>
        <row r="17">
          <cell r="G17">
            <v>47899457.611296043</v>
          </cell>
        </row>
        <row r="18">
          <cell r="G18">
            <v>6329359.1493069828</v>
          </cell>
        </row>
      </sheetData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6.10 SMS notification"/>
      <sheetName val="6.11 Customer survey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P1. Cost reflective tariffs"/>
      <sheetName val="Additional disclo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27800</v>
          </cell>
        </row>
      </sheetData>
      <sheetData sheetId="17" refreshError="1"/>
      <sheetData sheetId="18">
        <row r="77">
          <cell r="D77">
            <v>30238842.327550963</v>
          </cell>
        </row>
      </sheetData>
      <sheetData sheetId="19">
        <row r="13">
          <cell r="G13">
            <v>34058218.960000001</v>
          </cell>
        </row>
        <row r="14">
          <cell r="G14">
            <v>36477013.476222247</v>
          </cell>
        </row>
        <row r="15">
          <cell r="G15">
            <v>39757836.831056118</v>
          </cell>
        </row>
        <row r="16">
          <cell r="G16">
            <v>68274231.827829197</v>
          </cell>
        </row>
        <row r="17">
          <cell r="G17">
            <v>21416471.181800369</v>
          </cell>
        </row>
        <row r="18">
          <cell r="G18">
            <v>44859608.168368965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GSL"/>
      <sheetName val="6.10 SMS notification"/>
      <sheetName val="6.11 Customer survey"/>
      <sheetName val="7.8 Avoided TUOS Payments"/>
      <sheetName val="7.10 Juris Scheme"/>
      <sheetName val="7.11 DMIA-DMIAM"/>
      <sheetName val="8.1 Income"/>
      <sheetName val="8.2 Capex"/>
      <sheetName val="8.4 Opex"/>
      <sheetName val="9.5 TUoS"/>
      <sheetName val="P1. Cost reflective tariffs"/>
      <sheetName val="Additional disclos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G13">
            <v>38648450</v>
          </cell>
        </row>
        <row r="14">
          <cell r="G14">
            <v>36743724</v>
          </cell>
        </row>
        <row r="15">
          <cell r="G15">
            <v>19585346</v>
          </cell>
        </row>
        <row r="16">
          <cell r="G16">
            <v>81575958</v>
          </cell>
        </row>
        <row r="17">
          <cell r="G17">
            <v>37191722</v>
          </cell>
        </row>
        <row r="18">
          <cell r="G18">
            <v>31679905</v>
          </cell>
        </row>
      </sheetData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ENTS"/>
      <sheetName val="Business &amp; other details"/>
      <sheetName val="2.1 Expenditure summary"/>
      <sheetName val="2.2 Repex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5.4 MD &amp; utilisation-Spatial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7.8 Export Servic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>
            <v>37778829.932485797</v>
          </cell>
          <cell r="D13">
            <v>38831357.975842103</v>
          </cell>
        </row>
        <row r="14">
          <cell r="C14">
            <v>46328411.073491313</v>
          </cell>
          <cell r="D14">
            <v>47619132.674613692</v>
          </cell>
        </row>
        <row r="15">
          <cell r="C15">
            <v>23456174.650179852</v>
          </cell>
          <cell r="D15">
            <v>24109669.786299679</v>
          </cell>
        </row>
        <row r="16">
          <cell r="C16">
            <v>76859885.733384311</v>
          </cell>
          <cell r="D16">
            <v>78650820.217456996</v>
          </cell>
        </row>
        <row r="17">
          <cell r="C17">
            <v>2543331</v>
          </cell>
          <cell r="D17">
            <v>2674397</v>
          </cell>
        </row>
        <row r="19">
          <cell r="C19">
            <v>46255010.625792265</v>
          </cell>
          <cell r="D19">
            <v>47543687.271320842</v>
          </cell>
        </row>
        <row r="20">
          <cell r="C20">
            <v>33304052.516924471</v>
          </cell>
          <cell r="D20">
            <v>34231912.095797554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ENTS"/>
      <sheetName val="Business &amp; other details"/>
      <sheetName val="2.1 Expenditure summary"/>
      <sheetName val="2.2 Repex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5.4 MD &amp; utilisation-Spatial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7.8 Export Services"/>
      <sheetName val="AER Sheet Heading"/>
      <sheetName val="AER CF"/>
      <sheetName val="AER NRs"/>
      <sheetName val="AER lookups"/>
      <sheetName val="AER 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E13">
            <v>40023361.743141092</v>
          </cell>
          <cell r="F13">
            <v>40661580.759631224</v>
          </cell>
          <cell r="G13">
            <v>41188608.163409352</v>
          </cell>
          <cell r="H13">
            <v>41755916.011813425</v>
          </cell>
          <cell r="I13">
            <v>42362715.273188256</v>
          </cell>
        </row>
        <row r="14">
          <cell r="E14">
            <v>49080894.21225971</v>
          </cell>
          <cell r="F14">
            <v>49863546.110259578</v>
          </cell>
          <cell r="G14">
            <v>50509843.05097644</v>
          </cell>
          <cell r="H14">
            <v>51205536.148222975</v>
          </cell>
          <cell r="I14">
            <v>51949657.807636537</v>
          </cell>
        </row>
        <row r="15">
          <cell r="E15">
            <v>24849762.811928164</v>
          </cell>
          <cell r="F15">
            <v>25246021.159330972</v>
          </cell>
          <cell r="G15">
            <v>25573242.697174862</v>
          </cell>
          <cell r="H15">
            <v>25925473.615823325</v>
          </cell>
          <cell r="I15">
            <v>26302224.020159405</v>
          </cell>
        </row>
        <row r="16">
          <cell r="E16">
            <v>75033945.815627187</v>
          </cell>
          <cell r="F16">
            <v>76230449.283005968</v>
          </cell>
          <cell r="G16">
            <v>77218495.862207085</v>
          </cell>
          <cell r="H16">
            <v>78282058.354311481</v>
          </cell>
          <cell r="I16">
            <v>79419657.519298255</v>
          </cell>
        </row>
        <row r="17">
          <cell r="E17">
            <v>6873885.810336275</v>
          </cell>
          <cell r="F17">
            <v>7312515.9146505501</v>
          </cell>
          <cell r="G17">
            <v>5130184.0276163975</v>
          </cell>
          <cell r="H17">
            <v>5643596.4497913895</v>
          </cell>
          <cell r="I17">
            <v>6101145.2119878428</v>
          </cell>
        </row>
        <row r="19">
          <cell r="E19">
            <v>49003132.866140276</v>
          </cell>
          <cell r="F19">
            <v>50259502.81891235</v>
          </cell>
          <cell r="G19">
            <v>51201560.093003944</v>
          </cell>
          <cell r="H19">
            <v>52176614.237638146</v>
          </cell>
          <cell r="I19">
            <v>53010947.296430416</v>
          </cell>
        </row>
        <row r="20">
          <cell r="E20">
            <v>38847634.017610326</v>
          </cell>
          <cell r="F20">
            <v>41047183.007889442</v>
          </cell>
          <cell r="G20">
            <v>43367007.280583821</v>
          </cell>
          <cell r="H20">
            <v>45993154.193529837</v>
          </cell>
          <cell r="I20">
            <v>48941799.049484335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heme1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tabSelected="1" zoomScale="70" zoomScaleNormal="70" workbookViewId="0">
      <selection activeCell="A40" sqref="A40"/>
    </sheetView>
  </sheetViews>
  <sheetFormatPr defaultRowHeight="14.25" x14ac:dyDescent="0.2"/>
  <cols>
    <col min="1" max="1" width="35.375" customWidth="1"/>
    <col min="2" max="2" width="14.75" customWidth="1"/>
    <col min="3" max="17" width="9.875" customWidth="1"/>
  </cols>
  <sheetData>
    <row r="2" spans="1:17" ht="26.25" x14ac:dyDescent="0.4">
      <c r="A2" s="24" t="s">
        <v>22</v>
      </c>
      <c r="B2" s="2"/>
    </row>
    <row r="3" spans="1:17" ht="27" thickBot="1" x14ac:dyDescent="0.45">
      <c r="A3" s="24"/>
      <c r="B3" s="2"/>
    </row>
    <row r="4" spans="1:17" x14ac:dyDescent="0.2">
      <c r="A4" s="25"/>
      <c r="B4" s="26"/>
      <c r="C4" s="38" t="s">
        <v>0</v>
      </c>
      <c r="D4" s="39"/>
      <c r="E4" s="39"/>
      <c r="F4" s="39"/>
      <c r="G4" s="40"/>
      <c r="H4" s="38" t="s">
        <v>14</v>
      </c>
      <c r="I4" s="39"/>
      <c r="J4" s="39"/>
      <c r="K4" s="39"/>
      <c r="L4" s="40"/>
      <c r="M4" s="38" t="s">
        <v>28</v>
      </c>
      <c r="N4" s="39"/>
      <c r="O4" s="39"/>
      <c r="P4" s="39"/>
      <c r="Q4" s="40"/>
    </row>
    <row r="5" spans="1:17" ht="15" x14ac:dyDescent="0.25">
      <c r="A5" s="27" t="s">
        <v>35</v>
      </c>
      <c r="B5" s="28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23" t="s">
        <v>29</v>
      </c>
      <c r="N5" s="23" t="s">
        <v>30</v>
      </c>
      <c r="O5" s="23" t="s">
        <v>31</v>
      </c>
      <c r="P5" s="23" t="s">
        <v>32</v>
      </c>
      <c r="Q5" s="23" t="s">
        <v>33</v>
      </c>
    </row>
    <row r="6" spans="1:17" ht="15.75" x14ac:dyDescent="0.2">
      <c r="A6" s="33" t="s">
        <v>21</v>
      </c>
      <c r="B6" s="29"/>
      <c r="C6" s="30" t="s">
        <v>1</v>
      </c>
      <c r="D6" s="31" t="s">
        <v>1</v>
      </c>
      <c r="E6" s="31" t="s">
        <v>1</v>
      </c>
      <c r="F6" s="31" t="s">
        <v>1</v>
      </c>
      <c r="G6" s="31" t="s">
        <v>1</v>
      </c>
      <c r="H6" s="31" t="s">
        <v>1</v>
      </c>
      <c r="I6" s="31" t="s">
        <v>1</v>
      </c>
      <c r="J6" s="31" t="s">
        <v>1</v>
      </c>
      <c r="K6" s="31" t="s">
        <v>2</v>
      </c>
      <c r="L6" s="32" t="s">
        <v>2</v>
      </c>
      <c r="M6" s="30" t="s">
        <v>2</v>
      </c>
      <c r="N6" s="31" t="s">
        <v>2</v>
      </c>
      <c r="O6" s="31" t="s">
        <v>2</v>
      </c>
      <c r="P6" s="31" t="s">
        <v>2</v>
      </c>
      <c r="Q6" s="32" t="s">
        <v>2</v>
      </c>
    </row>
    <row r="7" spans="1:17" x14ac:dyDescent="0.2">
      <c r="A7" s="5" t="s">
        <v>15</v>
      </c>
      <c r="B7" s="5"/>
      <c r="C7" s="9">
        <v>38.550816169999997</v>
      </c>
      <c r="D7" s="9">
        <v>50.355046559999991</v>
      </c>
      <c r="E7" s="9">
        <v>35.962984192</v>
      </c>
      <c r="F7" s="9">
        <f>'[1]8.4 Opex'!G20/1000000</f>
        <v>41.759744900000001</v>
      </c>
      <c r="G7" s="9">
        <f>'[2]8.4 Opex'!G21/1000000</f>
        <v>37.054689180729767</v>
      </c>
      <c r="H7" s="9">
        <f>'[3]8.4 Opex'!G13/1000000</f>
        <v>38.003487229999998</v>
      </c>
      <c r="I7" s="9">
        <f>'[4]8.4 Opex'!G13/1000000</f>
        <v>34.058218959999998</v>
      </c>
      <c r="J7" s="9">
        <f>'[5]8.4 Opex'!G13/1000000</f>
        <v>38.648449999999997</v>
      </c>
      <c r="K7" s="9">
        <f>K28*K$22/(1+K$19)^0.5</f>
        <v>35.357887667562238</v>
      </c>
      <c r="L7" s="9">
        <f t="shared" ref="L7:Q7" si="0">L28*L$22/(1+L$19)^0.5</f>
        <v>38.147238474380764</v>
      </c>
      <c r="M7" s="9">
        <f t="shared" si="0"/>
        <v>40.520565424891217</v>
      </c>
      <c r="N7" s="9">
        <f t="shared" si="0"/>
        <v>42.195880755214326</v>
      </c>
      <c r="O7" s="9">
        <f t="shared" si="0"/>
        <v>43.811364566241657</v>
      </c>
      <c r="P7" s="9">
        <f t="shared" si="0"/>
        <v>45.525166648784563</v>
      </c>
      <c r="Q7" s="9">
        <f t="shared" si="0"/>
        <v>47.341409388799335</v>
      </c>
    </row>
    <row r="8" spans="1:17" x14ac:dyDescent="0.2">
      <c r="A8" s="5" t="s">
        <v>16</v>
      </c>
      <c r="B8" s="5"/>
      <c r="C8" s="9">
        <v>51.788341398346006</v>
      </c>
      <c r="D8" s="9">
        <v>57.454880013408122</v>
      </c>
      <c r="E8" s="9">
        <v>65.527277999999995</v>
      </c>
      <c r="F8" s="9">
        <f>'[1]8.4 Opex'!G21/1000000</f>
        <v>49.215839711462806</v>
      </c>
      <c r="G8" s="9">
        <f>'[2]8.4 Opex'!G22/1000000</f>
        <v>61.147398179118078</v>
      </c>
      <c r="H8" s="9">
        <f>'[3]8.4 Opex'!G14/1000000</f>
        <v>40.679530213584002</v>
      </c>
      <c r="I8" s="9">
        <f>'[4]8.4 Opex'!G14/1000000</f>
        <v>36.477013476222247</v>
      </c>
      <c r="J8" s="9">
        <f>'[5]8.4 Opex'!G14/1000000</f>
        <v>36.743724</v>
      </c>
      <c r="K8" s="9">
        <f t="shared" ref="K8:Q13" si="1">K29*K$22/(1+K$19)^0.5</f>
        <v>43.359594711655731</v>
      </c>
      <c r="L8" s="9">
        <f t="shared" si="1"/>
        <v>46.780192730106862</v>
      </c>
      <c r="M8" s="9">
        <f t="shared" si="1"/>
        <v>49.690618139563384</v>
      </c>
      <c r="N8" s="9">
        <f t="shared" si="1"/>
        <v>51.745067614034568</v>
      </c>
      <c r="O8" s="9">
        <f t="shared" si="1"/>
        <v>53.726145329082797</v>
      </c>
      <c r="P8" s="9">
        <f t="shared" si="1"/>
        <v>55.827791344074349</v>
      </c>
      <c r="Q8" s="9">
        <f t="shared" si="1"/>
        <v>58.055060966215116</v>
      </c>
    </row>
    <row r="9" spans="1:17" x14ac:dyDescent="0.2">
      <c r="A9" s="5" t="s">
        <v>17</v>
      </c>
      <c r="B9" s="5"/>
      <c r="C9" s="9">
        <v>27.014500483026975</v>
      </c>
      <c r="D9" s="9">
        <v>25.105750416868922</v>
      </c>
      <c r="E9" s="9">
        <v>19.987720161008518</v>
      </c>
      <c r="F9" s="9">
        <f>'[1]8.4 Opex'!G22/1000000</f>
        <v>15.80111945431662</v>
      </c>
      <c r="G9" s="9">
        <f>'[2]8.4 Opex'!G23/1000000</f>
        <v>22.521511465997822</v>
      </c>
      <c r="H9" s="9">
        <f>'[3]8.4 Opex'!G15/1000000</f>
        <v>27.276019801518554</v>
      </c>
      <c r="I9" s="9">
        <f>'[4]8.4 Opex'!G15/1000000</f>
        <v>39.757836831056117</v>
      </c>
      <c r="J9" s="9">
        <f>'[5]8.4 Opex'!G15/1000000</f>
        <v>19.585346000000001</v>
      </c>
      <c r="K9" s="9">
        <f t="shared" si="1"/>
        <v>21.953056510059291</v>
      </c>
      <c r="L9" s="9">
        <f t="shared" si="1"/>
        <v>23.684912679302236</v>
      </c>
      <c r="M9" s="9">
        <f t="shared" si="1"/>
        <v>25.158467354040383</v>
      </c>
      <c r="N9" s="9">
        <f t="shared" si="1"/>
        <v>26.198639562984098</v>
      </c>
      <c r="O9" s="9">
        <f t="shared" si="1"/>
        <v>27.201663491562979</v>
      </c>
      <c r="P9" s="9">
        <f t="shared" si="1"/>
        <v>28.265731410972016</v>
      </c>
      <c r="Q9" s="9">
        <f t="shared" si="1"/>
        <v>29.393402834174939</v>
      </c>
    </row>
    <row r="10" spans="1:17" x14ac:dyDescent="0.2">
      <c r="A10" s="5" t="s">
        <v>18</v>
      </c>
      <c r="B10" s="5"/>
      <c r="C10" s="9"/>
      <c r="D10" s="9"/>
      <c r="E10" s="9"/>
      <c r="F10" s="9"/>
      <c r="G10" s="9">
        <f>'[2]8.4 Opex'!G24/1000000</f>
        <v>69.182881230000007</v>
      </c>
      <c r="H10" s="9">
        <f>'[3]8.4 Opex'!G16/1000000</f>
        <v>66.58494077283828</v>
      </c>
      <c r="I10" s="9">
        <f>'[4]8.4 Opex'!G16/1000000</f>
        <v>68.274231827829198</v>
      </c>
      <c r="J10" s="9">
        <f>'[5]8.4 Opex'!G16/1000000</f>
        <v>81.575958</v>
      </c>
      <c r="K10" s="9">
        <f t="shared" si="1"/>
        <v>71.934551990076883</v>
      </c>
      <c r="L10" s="9">
        <f t="shared" si="1"/>
        <v>77.265173082732375</v>
      </c>
      <c r="M10" s="9">
        <f t="shared" si="1"/>
        <v>75.966080261384036</v>
      </c>
      <c r="N10" s="9">
        <f t="shared" si="1"/>
        <v>79.106883888183262</v>
      </c>
      <c r="O10" s="9">
        <f t="shared" si="1"/>
        <v>82.135518152355758</v>
      </c>
      <c r="P10" s="9">
        <f t="shared" si="1"/>
        <v>85.348474960569661</v>
      </c>
      <c r="Q10" s="9">
        <f t="shared" si="1"/>
        <v>88.753482771180373</v>
      </c>
    </row>
    <row r="11" spans="1:17" x14ac:dyDescent="0.2">
      <c r="A11" s="5" t="s">
        <v>34</v>
      </c>
      <c r="B11" s="5"/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f t="shared" si="1"/>
        <v>2.3803493109801468</v>
      </c>
      <c r="L11" s="9">
        <f t="shared" si="1"/>
        <v>2.6272802562722135</v>
      </c>
      <c r="M11" s="9">
        <f t="shared" si="1"/>
        <v>6.9592789703302582</v>
      </c>
      <c r="N11" s="9">
        <f t="shared" si="1"/>
        <v>7.5884420573618669</v>
      </c>
      <c r="O11" s="9">
        <f t="shared" si="1"/>
        <v>5.456857435777156</v>
      </c>
      <c r="P11" s="9">
        <f t="shared" si="1"/>
        <v>6.1530363458570401</v>
      </c>
      <c r="Q11" s="9">
        <f t="shared" si="1"/>
        <v>6.8181846078227366</v>
      </c>
    </row>
    <row r="12" spans="1:17" x14ac:dyDescent="0.2">
      <c r="A12" s="5" t="s">
        <v>19</v>
      </c>
      <c r="B12" s="5"/>
      <c r="C12" s="9">
        <v>59.43195749910624</v>
      </c>
      <c r="D12" s="9">
        <v>64.595106250316547</v>
      </c>
      <c r="E12" s="9">
        <v>66.844195591181332</v>
      </c>
      <c r="F12" s="9">
        <f>'[1]8.4 Opex'!G24/1000000</f>
        <v>57.147989888940707</v>
      </c>
      <c r="G12" s="9">
        <f>'[2]8.4 Opex'!G25/1000000</f>
        <v>45.926462337273634</v>
      </c>
      <c r="H12" s="9">
        <f>'[3]8.4 Opex'!G17/1000000</f>
        <v>47.899457611296043</v>
      </c>
      <c r="I12" s="9">
        <f>'[4]8.4 Opex'!G17/1000000</f>
        <v>21.416471181800368</v>
      </c>
      <c r="J12" s="9">
        <f>'[5]8.4 Opex'!G17/1000000</f>
        <v>37.191721999999999</v>
      </c>
      <c r="K12" s="9">
        <f t="shared" si="1"/>
        <v>43.290897910057332</v>
      </c>
      <c r="L12" s="9">
        <f t="shared" si="1"/>
        <v>46.706076501851371</v>
      </c>
      <c r="M12" s="9">
        <f t="shared" si="1"/>
        <v>49.61189077694997</v>
      </c>
      <c r="N12" s="9">
        <f t="shared" si="1"/>
        <v>52.155965118519362</v>
      </c>
      <c r="O12" s="9">
        <f t="shared" si="1"/>
        <v>54.461908659193838</v>
      </c>
      <c r="P12" s="9">
        <f t="shared" si="1"/>
        <v>56.886527352574355</v>
      </c>
      <c r="Q12" s="9">
        <f t="shared" si="1"/>
        <v>59.241078903096991</v>
      </c>
    </row>
    <row r="13" spans="1:17" x14ac:dyDescent="0.2">
      <c r="A13" s="5" t="s">
        <v>20</v>
      </c>
      <c r="B13" s="5"/>
      <c r="C13" s="9">
        <v>113.51072222827855</v>
      </c>
      <c r="D13" s="9">
        <v>114.31028893684733</v>
      </c>
      <c r="E13" s="9">
        <v>116.76092437208629</v>
      </c>
      <c r="F13" s="9">
        <f>'[1]8.4 Opex'!G25/1000000</f>
        <v>93.398204229660237</v>
      </c>
      <c r="G13" s="9">
        <f>'[2]8.4 Opex'!G26/1000000</f>
        <v>13.122693960580886</v>
      </c>
      <c r="H13" s="9">
        <f>'[3]8.4 Opex'!G18/1000000</f>
        <v>6.329359149306983</v>
      </c>
      <c r="I13" s="9">
        <f>'[4]8.4 Opex'!G18/1000000</f>
        <v>44.859608168368965</v>
      </c>
      <c r="J13" s="9">
        <f>'[5]8.4 Opex'!G18/1000000</f>
        <v>31.679905000000002</v>
      </c>
      <c r="K13" s="9">
        <f t="shared" si="1"/>
        <v>31.169862853678033</v>
      </c>
      <c r="L13" s="9">
        <f t="shared" si="1"/>
        <v>33.628824285898794</v>
      </c>
      <c r="M13" s="9">
        <f t="shared" si="1"/>
        <v>39.330231825980263</v>
      </c>
      <c r="N13" s="9">
        <f t="shared" si="1"/>
        <v>42.596033090231273</v>
      </c>
      <c r="O13" s="9">
        <f t="shared" si="1"/>
        <v>46.128477043426415</v>
      </c>
      <c r="P13" s="9">
        <f t="shared" si="1"/>
        <v>50.144894648492624</v>
      </c>
      <c r="Q13" s="9">
        <f t="shared" si="1"/>
        <v>54.693702471248855</v>
      </c>
    </row>
    <row r="14" spans="1:17" ht="15" thickBot="1" x14ac:dyDescent="0.25">
      <c r="A14" s="1" t="s">
        <v>3</v>
      </c>
      <c r="B14" s="22"/>
      <c r="C14" s="6">
        <f t="shared" ref="C14:Q14" si="2">SUM(C7:C13)</f>
        <v>290.29633777875779</v>
      </c>
      <c r="D14" s="7">
        <f t="shared" si="2"/>
        <v>311.8210721774409</v>
      </c>
      <c r="E14" s="7">
        <f t="shared" si="2"/>
        <v>305.08310231627615</v>
      </c>
      <c r="F14" s="7">
        <f t="shared" si="2"/>
        <v>257.32289818438039</v>
      </c>
      <c r="G14" s="8">
        <f t="shared" si="2"/>
        <v>248.95563635370019</v>
      </c>
      <c r="H14" s="6">
        <f t="shared" si="2"/>
        <v>226.77279477854387</v>
      </c>
      <c r="I14" s="7">
        <f t="shared" si="2"/>
        <v>244.84338044527689</v>
      </c>
      <c r="J14" s="7">
        <f t="shared" si="2"/>
        <v>245.42510499999997</v>
      </c>
      <c r="K14" s="7">
        <f t="shared" si="2"/>
        <v>249.44620095406964</v>
      </c>
      <c r="L14" s="8">
        <f t="shared" si="2"/>
        <v>268.83969801054462</v>
      </c>
      <c r="M14" s="6">
        <f t="shared" si="2"/>
        <v>287.23713275313946</v>
      </c>
      <c r="N14" s="7">
        <f t="shared" si="2"/>
        <v>301.5869120865288</v>
      </c>
      <c r="O14" s="7">
        <f t="shared" si="2"/>
        <v>312.92193467764059</v>
      </c>
      <c r="P14" s="7">
        <f t="shared" si="2"/>
        <v>328.15162271132465</v>
      </c>
      <c r="Q14" s="8">
        <f t="shared" si="2"/>
        <v>344.29632194253833</v>
      </c>
    </row>
    <row r="16" spans="1:17" ht="15" customHeight="1" x14ac:dyDescent="0.25">
      <c r="A16" s="36" t="s">
        <v>23</v>
      </c>
      <c r="B16" s="21"/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4" t="s">
        <v>9</v>
      </c>
      <c r="I16" s="4" t="s">
        <v>10</v>
      </c>
      <c r="J16" s="4" t="s">
        <v>11</v>
      </c>
      <c r="K16" s="4" t="s">
        <v>12</v>
      </c>
      <c r="L16" s="4" t="s">
        <v>13</v>
      </c>
      <c r="M16" s="23" t="s">
        <v>29</v>
      </c>
      <c r="N16" s="23" t="s">
        <v>30</v>
      </c>
      <c r="O16" s="23" t="s">
        <v>31</v>
      </c>
      <c r="P16" s="23" t="s">
        <v>32</v>
      </c>
      <c r="Q16" s="23" t="s">
        <v>33</v>
      </c>
    </row>
    <row r="17" spans="1:17" ht="15" customHeight="1" x14ac:dyDescent="0.2">
      <c r="A17" s="37"/>
      <c r="B17" s="13"/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2" t="s">
        <v>2</v>
      </c>
      <c r="K17" s="12" t="s">
        <v>2</v>
      </c>
      <c r="L17" s="12" t="s">
        <v>2</v>
      </c>
      <c r="M17" s="12" t="s">
        <v>2</v>
      </c>
      <c r="N17" s="12" t="s">
        <v>2</v>
      </c>
      <c r="O17" s="12" t="s">
        <v>2</v>
      </c>
      <c r="P17" s="12" t="s">
        <v>2</v>
      </c>
      <c r="Q17" s="12" t="s">
        <v>2</v>
      </c>
    </row>
    <row r="18" spans="1:17" x14ac:dyDescent="0.2">
      <c r="A18" s="13" t="s">
        <v>24</v>
      </c>
      <c r="B18" s="13"/>
      <c r="C18" s="14">
        <v>2.4199999999999999E-2</v>
      </c>
      <c r="D18" s="14">
        <v>2.4199999999999999E-2</v>
      </c>
      <c r="E18" s="14">
        <v>2.4199999999999999E-2</v>
      </c>
      <c r="F18" s="14">
        <v>2.4199999999999999E-2</v>
      </c>
      <c r="G18" s="34">
        <v>2.4199999999999999E-2</v>
      </c>
      <c r="H18" s="34">
        <v>2.4248746575396697E-2</v>
      </c>
      <c r="I18" s="34">
        <v>2.4248746575396697E-2</v>
      </c>
      <c r="J18" s="15">
        <v>2.4248746575396697E-2</v>
      </c>
      <c r="K18" s="15">
        <v>2.4248746575396697E-2</v>
      </c>
      <c r="L18" s="15">
        <v>2.4248746575396697E-2</v>
      </c>
      <c r="M18" s="15">
        <v>2.8746582610921667E-2</v>
      </c>
      <c r="N18" s="15">
        <v>2.8746582610921667E-2</v>
      </c>
      <c r="O18" s="15">
        <v>2.8746582610921667E-2</v>
      </c>
      <c r="P18" s="15">
        <v>2.8746582610921667E-2</v>
      </c>
      <c r="Q18" s="15">
        <v>2.8746582610921667E-2</v>
      </c>
    </row>
    <row r="19" spans="1:17" x14ac:dyDescent="0.2">
      <c r="A19" s="13" t="s">
        <v>25</v>
      </c>
      <c r="B19" s="13"/>
      <c r="C19" s="14">
        <v>1.5108593012275628E-2</v>
      </c>
      <c r="D19" s="14">
        <v>1.0232558139534831E-2</v>
      </c>
      <c r="E19" s="14">
        <v>1.9337016574585641E-2</v>
      </c>
      <c r="F19" s="34">
        <v>2.0776874435411097E-2</v>
      </c>
      <c r="G19" s="34">
        <v>1.5929203539823078E-2</v>
      </c>
      <c r="H19" s="34">
        <v>-3.4843205574912606E-3</v>
      </c>
      <c r="I19" s="34">
        <v>3.8461538461538325E-2</v>
      </c>
      <c r="J19" s="15">
        <v>6.1447811447811418E-2</v>
      </c>
      <c r="K19" s="15">
        <v>6.3277161462353071E-2</v>
      </c>
      <c r="L19" s="15">
        <v>3.6188930649232676E-2</v>
      </c>
      <c r="M19" s="15">
        <v>2.5000000000000355E-2</v>
      </c>
      <c r="N19" s="15">
        <v>2.5000000000000355E-2</v>
      </c>
      <c r="O19" s="15">
        <v>2.5000000000000355E-2</v>
      </c>
      <c r="P19" s="15">
        <v>2.5000000000000577E-2</v>
      </c>
      <c r="Q19" s="15">
        <v>2.5000000000000577E-2</v>
      </c>
    </row>
    <row r="20" spans="1:17" x14ac:dyDescent="0.2">
      <c r="A20" s="13"/>
      <c r="B20" s="13"/>
      <c r="C20" s="11"/>
      <c r="D20" s="11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15" x14ac:dyDescent="0.25">
      <c r="A21" s="17" t="s">
        <v>26</v>
      </c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x14ac:dyDescent="0.25">
      <c r="A22" s="18" t="s">
        <v>27</v>
      </c>
      <c r="B22" s="18"/>
      <c r="C22" s="35">
        <f t="shared" ref="C22:F22" si="3">D22/(1+D19)</f>
        <v>0.77376297307638076</v>
      </c>
      <c r="D22" s="35">
        <f t="shared" si="3"/>
        <v>0.78168054768460415</v>
      </c>
      <c r="E22" s="35">
        <f t="shared" si="3"/>
        <v>0.79679591739121258</v>
      </c>
      <c r="F22" s="35">
        <f t="shared" si="3"/>
        <v>0.81335084611749797</v>
      </c>
      <c r="G22" s="35">
        <f t="shared" ref="G22:K22" si="4">H22/(1+H19)</f>
        <v>0.82630687729459096</v>
      </c>
      <c r="H22" s="35">
        <f t="shared" si="4"/>
        <v>0.82342775925523704</v>
      </c>
      <c r="I22" s="35">
        <f t="shared" si="4"/>
        <v>0.85509805768813063</v>
      </c>
      <c r="J22" s="19">
        <f t="shared" si="4"/>
        <v>0.90764196190634061</v>
      </c>
      <c r="K22" s="19">
        <f t="shared" si="4"/>
        <v>0.96507496887989508</v>
      </c>
      <c r="L22" s="20">
        <v>1</v>
      </c>
      <c r="M22" s="19">
        <f>L22*(1+M19)</f>
        <v>1.0250000000000004</v>
      </c>
      <c r="N22" s="19">
        <f>M22*(1+N19)</f>
        <v>1.0506250000000008</v>
      </c>
      <c r="O22" s="19">
        <f t="shared" ref="O22" si="5">N22*(1+O19)</f>
        <v>1.0768906250000012</v>
      </c>
      <c r="P22" s="19">
        <f t="shared" ref="P22" si="6">O22*(1+P19)</f>
        <v>1.1038128906250018</v>
      </c>
      <c r="Q22" s="19">
        <f t="shared" ref="Q22" si="7">P22*(1+Q19)</f>
        <v>1.1314082128906275</v>
      </c>
    </row>
    <row r="23" spans="1:17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5" thickBot="1" x14ac:dyDescent="0.25"/>
    <row r="25" spans="1:17" x14ac:dyDescent="0.2">
      <c r="A25" s="25"/>
      <c r="B25" s="26"/>
      <c r="C25" s="41" t="s">
        <v>0</v>
      </c>
      <c r="D25" s="42"/>
      <c r="E25" s="42"/>
      <c r="F25" s="42"/>
      <c r="G25" s="43"/>
      <c r="H25" s="41" t="s">
        <v>14</v>
      </c>
      <c r="I25" s="42"/>
      <c r="J25" s="42"/>
      <c r="K25" s="42"/>
      <c r="L25" s="43"/>
      <c r="M25" s="41" t="s">
        <v>28</v>
      </c>
      <c r="N25" s="42"/>
      <c r="O25" s="42"/>
      <c r="P25" s="42"/>
      <c r="Q25" s="43"/>
    </row>
    <row r="26" spans="1:17" ht="15" x14ac:dyDescent="0.25">
      <c r="A26" s="27" t="s">
        <v>36</v>
      </c>
      <c r="B26" s="28"/>
      <c r="C26" s="3" t="s">
        <v>4</v>
      </c>
      <c r="D26" s="3" t="s">
        <v>5</v>
      </c>
      <c r="E26" s="3" t="s">
        <v>6</v>
      </c>
      <c r="F26" s="3" t="s">
        <v>7</v>
      </c>
      <c r="G26" s="3" t="s">
        <v>8</v>
      </c>
      <c r="H26" s="4" t="s">
        <v>9</v>
      </c>
      <c r="I26" s="4" t="s">
        <v>10</v>
      </c>
      <c r="J26" s="4" t="s">
        <v>11</v>
      </c>
      <c r="K26" s="4" t="s">
        <v>12</v>
      </c>
      <c r="L26" s="4" t="s">
        <v>13</v>
      </c>
      <c r="M26" s="23" t="s">
        <v>29</v>
      </c>
      <c r="N26" s="23" t="s">
        <v>30</v>
      </c>
      <c r="O26" s="23" t="s">
        <v>31</v>
      </c>
      <c r="P26" s="23" t="s">
        <v>32</v>
      </c>
      <c r="Q26" s="23" t="s">
        <v>33</v>
      </c>
    </row>
    <row r="27" spans="1:17" ht="15.75" x14ac:dyDescent="0.2">
      <c r="A27" s="33" t="s">
        <v>21</v>
      </c>
      <c r="B27" s="29"/>
      <c r="C27" s="31" t="s">
        <v>1</v>
      </c>
      <c r="D27" s="31" t="s">
        <v>1</v>
      </c>
      <c r="E27" s="31" t="s">
        <v>1</v>
      </c>
      <c r="F27" s="31" t="s">
        <v>1</v>
      </c>
      <c r="G27" s="31" t="s">
        <v>1</v>
      </c>
      <c r="H27" s="31" t="s">
        <v>1</v>
      </c>
      <c r="I27" s="31" t="s">
        <v>1</v>
      </c>
      <c r="J27" s="31" t="s">
        <v>1</v>
      </c>
      <c r="K27" s="31" t="s">
        <v>2</v>
      </c>
      <c r="L27" s="32" t="s">
        <v>2</v>
      </c>
      <c r="M27" s="30" t="s">
        <v>2</v>
      </c>
      <c r="N27" s="31" t="s">
        <v>2</v>
      </c>
      <c r="O27" s="31" t="s">
        <v>2</v>
      </c>
      <c r="P27" s="31" t="s">
        <v>2</v>
      </c>
      <c r="Q27" s="32" t="s">
        <v>2</v>
      </c>
    </row>
    <row r="28" spans="1:17" x14ac:dyDescent="0.2">
      <c r="A28" s="5" t="s">
        <v>15</v>
      </c>
      <c r="B28" s="5"/>
      <c r="C28" s="9">
        <f t="shared" ref="C28:J30" si="8">C7/C$22*(1+C$19)^0.5</f>
        <v>50.197476555635497</v>
      </c>
      <c r="D28" s="9">
        <f t="shared" si="8"/>
        <v>64.747704770820334</v>
      </c>
      <c r="E28" s="9">
        <f t="shared" si="8"/>
        <v>45.568792406538179</v>
      </c>
      <c r="F28" s="9">
        <f t="shared" si="8"/>
        <v>51.87347299212697</v>
      </c>
      <c r="G28" s="9">
        <f t="shared" si="8"/>
        <v>45.199489485807582</v>
      </c>
      <c r="H28" s="9">
        <f t="shared" si="8"/>
        <v>46.072312797778835</v>
      </c>
      <c r="I28" s="9">
        <f t="shared" si="8"/>
        <v>40.588333612736008</v>
      </c>
      <c r="J28" s="9">
        <f t="shared" si="8"/>
        <v>43.869919577766169</v>
      </c>
      <c r="K28" s="9">
        <f>'[6]3.2 Operating expenditure'!C13/1000000</f>
        <v>37.778829932485799</v>
      </c>
      <c r="L28" s="9">
        <f>'[6]3.2 Operating expenditure'!D13/1000000</f>
        <v>38.831357975842103</v>
      </c>
      <c r="M28" s="9">
        <f>'[7]3.2 Operating expenditure'!E13/1000000</f>
        <v>40.023361743141095</v>
      </c>
      <c r="N28" s="9">
        <f>'[7]3.2 Operating expenditure'!F13/1000000</f>
        <v>40.661580759631221</v>
      </c>
      <c r="O28" s="9">
        <f>'[7]3.2 Operating expenditure'!G13/1000000</f>
        <v>41.188608163409356</v>
      </c>
      <c r="P28" s="9">
        <f>'[7]3.2 Operating expenditure'!H13/1000000</f>
        <v>41.755916011813426</v>
      </c>
      <c r="Q28" s="9">
        <f>'[7]3.2 Operating expenditure'!I13/1000000</f>
        <v>42.362715273188257</v>
      </c>
    </row>
    <row r="29" spans="1:17" x14ac:dyDescent="0.2">
      <c r="A29" s="5" t="s">
        <v>16</v>
      </c>
      <c r="B29" s="5"/>
      <c r="C29" s="9">
        <f t="shared" si="8"/>
        <v>67.434215704666386</v>
      </c>
      <c r="D29" s="9">
        <f t="shared" si="8"/>
        <v>73.87683783230041</v>
      </c>
      <c r="E29" s="9">
        <f t="shared" si="8"/>
        <v>83.029787300347408</v>
      </c>
      <c r="F29" s="9">
        <f t="shared" si="8"/>
        <v>61.135347885169097</v>
      </c>
      <c r="G29" s="9">
        <f t="shared" si="8"/>
        <v>74.587892711804571</v>
      </c>
      <c r="H29" s="9">
        <f t="shared" si="8"/>
        <v>49.316527957661769</v>
      </c>
      <c r="I29" s="9">
        <f t="shared" si="8"/>
        <v>43.47089299966072</v>
      </c>
      <c r="J29" s="9">
        <f t="shared" si="8"/>
        <v>41.707861941879607</v>
      </c>
      <c r="K29" s="9">
        <f>'[6]3.2 Operating expenditure'!C14/1000000</f>
        <v>46.32841107349131</v>
      </c>
      <c r="L29" s="9">
        <f>'[6]3.2 Operating expenditure'!D14/1000000</f>
        <v>47.619132674613695</v>
      </c>
      <c r="M29" s="9">
        <f>'[7]3.2 Operating expenditure'!E14/1000000</f>
        <v>49.080894212259707</v>
      </c>
      <c r="N29" s="9">
        <f>'[7]3.2 Operating expenditure'!F14/1000000</f>
        <v>49.863546110259577</v>
      </c>
      <c r="O29" s="9">
        <f>'[7]3.2 Operating expenditure'!G14/1000000</f>
        <v>50.509843050976443</v>
      </c>
      <c r="P29" s="9">
        <f>'[7]3.2 Operating expenditure'!H14/1000000</f>
        <v>51.205536148222976</v>
      </c>
      <c r="Q29" s="9">
        <f>'[7]3.2 Operating expenditure'!I14/1000000</f>
        <v>51.949657807636534</v>
      </c>
    </row>
    <row r="30" spans="1:17" x14ac:dyDescent="0.2">
      <c r="A30" s="5" t="s">
        <v>17</v>
      </c>
      <c r="B30" s="5"/>
      <c r="C30" s="9">
        <f t="shared" si="8"/>
        <v>35.175902597730925</v>
      </c>
      <c r="D30" s="9">
        <f t="shared" si="8"/>
        <v>32.28156514768456</v>
      </c>
      <c r="E30" s="9">
        <f t="shared" si="8"/>
        <v>25.326493091738115</v>
      </c>
      <c r="F30" s="9">
        <f t="shared" si="8"/>
        <v>19.627968159807057</v>
      </c>
      <c r="G30" s="9">
        <f t="shared" si="8"/>
        <v>27.471848859583805</v>
      </c>
      <c r="H30" s="9">
        <f t="shared" si="8"/>
        <v>33.067210610660908</v>
      </c>
      <c r="I30" s="9">
        <f t="shared" si="8"/>
        <v>47.380761363794726</v>
      </c>
      <c r="J30" s="9">
        <f t="shared" si="8"/>
        <v>22.231358668270641</v>
      </c>
      <c r="K30" s="9">
        <f>'[6]3.2 Operating expenditure'!C15/1000000</f>
        <v>23.45617465017985</v>
      </c>
      <c r="L30" s="9">
        <f>'[6]3.2 Operating expenditure'!D15/1000000</f>
        <v>24.10966978629968</v>
      </c>
      <c r="M30" s="9">
        <f>'[7]3.2 Operating expenditure'!E15/1000000</f>
        <v>24.849762811928166</v>
      </c>
      <c r="N30" s="9">
        <f>'[7]3.2 Operating expenditure'!F15/1000000</f>
        <v>25.246021159330972</v>
      </c>
      <c r="O30" s="9">
        <f>'[7]3.2 Operating expenditure'!G15/1000000</f>
        <v>25.573242697174862</v>
      </c>
      <c r="P30" s="9">
        <f>'[7]3.2 Operating expenditure'!H15/1000000</f>
        <v>25.925473615823325</v>
      </c>
      <c r="Q30" s="9">
        <f>'[7]3.2 Operating expenditure'!I15/1000000</f>
        <v>26.302224020159404</v>
      </c>
    </row>
    <row r="31" spans="1:17" x14ac:dyDescent="0.2">
      <c r="A31" s="5" t="s">
        <v>18</v>
      </c>
      <c r="B31" s="5"/>
      <c r="C31" s="9">
        <f t="shared" ref="C31:E34" si="9">C10/C$22*(1+C$19)^0.5</f>
        <v>0</v>
      </c>
      <c r="D31" s="9">
        <f t="shared" si="9"/>
        <v>0</v>
      </c>
      <c r="E31" s="9">
        <f t="shared" si="9"/>
        <v>0</v>
      </c>
      <c r="F31" s="9">
        <f t="shared" ref="F31:J32" si="10">F10/F$22*(1+F$19)^0.5</f>
        <v>0</v>
      </c>
      <c r="G31" s="9">
        <f t="shared" si="10"/>
        <v>84.389613889393189</v>
      </c>
      <c r="H31" s="9">
        <f t="shared" si="10"/>
        <v>80.72212427090426</v>
      </c>
      <c r="I31" s="9">
        <f t="shared" si="10"/>
        <v>81.36471557234978</v>
      </c>
      <c r="J31" s="9">
        <f t="shared" si="10"/>
        <v>92.597004975341335</v>
      </c>
      <c r="K31" s="9">
        <f>'[6]3.2 Operating expenditure'!C16/1000000</f>
        <v>76.859885733384317</v>
      </c>
      <c r="L31" s="9">
        <f>'[6]3.2 Operating expenditure'!D16/1000000</f>
        <v>78.650820217456996</v>
      </c>
      <c r="M31" s="9">
        <f>'[7]3.2 Operating expenditure'!E16/1000000</f>
        <v>75.033945815627192</v>
      </c>
      <c r="N31" s="9">
        <f>'[7]3.2 Operating expenditure'!F16/1000000</f>
        <v>76.230449283005967</v>
      </c>
      <c r="O31" s="9">
        <f>'[7]3.2 Operating expenditure'!G16/1000000</f>
        <v>77.218495862207078</v>
      </c>
      <c r="P31" s="9">
        <f>'[7]3.2 Operating expenditure'!H16/1000000</f>
        <v>78.282058354311488</v>
      </c>
      <c r="Q31" s="9">
        <f>'[7]3.2 Operating expenditure'!I16/1000000</f>
        <v>79.419657519298255</v>
      </c>
    </row>
    <row r="32" spans="1:17" x14ac:dyDescent="0.2">
      <c r="A32" s="5" t="s">
        <v>34</v>
      </c>
      <c r="B32" s="5"/>
      <c r="C32" s="9">
        <f t="shared" si="9"/>
        <v>0</v>
      </c>
      <c r="D32" s="9">
        <f t="shared" si="9"/>
        <v>0</v>
      </c>
      <c r="E32" s="9">
        <f t="shared" si="9"/>
        <v>0</v>
      </c>
      <c r="F32" s="9">
        <f t="shared" si="10"/>
        <v>0</v>
      </c>
      <c r="G32" s="9">
        <f t="shared" si="10"/>
        <v>0</v>
      </c>
      <c r="H32" s="9">
        <f t="shared" si="10"/>
        <v>0</v>
      </c>
      <c r="I32" s="9">
        <f t="shared" si="10"/>
        <v>0</v>
      </c>
      <c r="J32" s="9">
        <f t="shared" si="10"/>
        <v>0</v>
      </c>
      <c r="K32" s="9">
        <f>'[6]3.2 Operating expenditure'!C17/1000000</f>
        <v>2.5433309999999998</v>
      </c>
      <c r="L32" s="9">
        <f>'[6]3.2 Operating expenditure'!D17/1000000</f>
        <v>2.6743969999999999</v>
      </c>
      <c r="M32" s="9">
        <f>'[7]3.2 Operating expenditure'!E17/1000000</f>
        <v>6.873885810336275</v>
      </c>
      <c r="N32" s="9">
        <f>'[7]3.2 Operating expenditure'!F17/1000000</f>
        <v>7.3125159146505503</v>
      </c>
      <c r="O32" s="9">
        <f>'[7]3.2 Operating expenditure'!G17/1000000</f>
        <v>5.1301840276163979</v>
      </c>
      <c r="P32" s="9">
        <f>'[7]3.2 Operating expenditure'!H17/1000000</f>
        <v>5.6435964497913895</v>
      </c>
      <c r="Q32" s="9">
        <f>'[7]3.2 Operating expenditure'!I17/1000000</f>
        <v>6.1011452119878431</v>
      </c>
    </row>
    <row r="33" spans="1:17" x14ac:dyDescent="0.2">
      <c r="A33" s="5" t="s">
        <v>19</v>
      </c>
      <c r="B33" s="5"/>
      <c r="C33" s="9">
        <f t="shared" si="9"/>
        <v>77.38705920157723</v>
      </c>
      <c r="D33" s="9">
        <f t="shared" si="9"/>
        <v>83.057908886089379</v>
      </c>
      <c r="E33" s="9">
        <f t="shared" si="9"/>
        <v>84.69845706392087</v>
      </c>
      <c r="F33" s="9">
        <f t="shared" ref="F33:J34" si="11">F12/F$22*(1+F$19)^0.5</f>
        <v>70.988573257743028</v>
      </c>
      <c r="G33" s="9">
        <f t="shared" si="11"/>
        <v>56.021321388211277</v>
      </c>
      <c r="H33" s="9">
        <f t="shared" si="11"/>
        <v>58.069376122133818</v>
      </c>
      <c r="I33" s="9">
        <f t="shared" si="11"/>
        <v>25.522734414132739</v>
      </c>
      <c r="J33" s="9">
        <f t="shared" si="11"/>
        <v>42.216385213343273</v>
      </c>
      <c r="K33" s="9">
        <f>'[6]3.2 Operating expenditure'!C19/1000000</f>
        <v>46.255010625792266</v>
      </c>
      <c r="L33" s="9">
        <f>'[6]3.2 Operating expenditure'!D19/1000000</f>
        <v>47.543687271320842</v>
      </c>
      <c r="M33" s="9">
        <f>'[7]3.2 Operating expenditure'!E19/1000000</f>
        <v>49.003132866140277</v>
      </c>
      <c r="N33" s="9">
        <f>'[7]3.2 Operating expenditure'!F19/1000000</f>
        <v>50.259502818912352</v>
      </c>
      <c r="O33" s="9">
        <f>'[7]3.2 Operating expenditure'!G19/1000000</f>
        <v>51.201560093003941</v>
      </c>
      <c r="P33" s="9">
        <f>'[7]3.2 Operating expenditure'!H19/1000000</f>
        <v>52.176614237638148</v>
      </c>
      <c r="Q33" s="9">
        <f>'[7]3.2 Operating expenditure'!I19/1000000</f>
        <v>53.010947296430416</v>
      </c>
    </row>
    <row r="34" spans="1:17" x14ac:dyDescent="0.2">
      <c r="A34" s="5" t="s">
        <v>20</v>
      </c>
      <c r="B34" s="5"/>
      <c r="C34" s="9">
        <f t="shared" si="9"/>
        <v>147.80366238526943</v>
      </c>
      <c r="D34" s="9">
        <f t="shared" si="9"/>
        <v>146.98286161906714</v>
      </c>
      <c r="E34" s="9">
        <f t="shared" si="9"/>
        <v>147.94807615244261</v>
      </c>
      <c r="F34" s="9">
        <f t="shared" si="11"/>
        <v>116.01817099750623</v>
      </c>
      <c r="G34" s="9">
        <f t="shared" si="11"/>
        <v>16.007125705569472</v>
      </c>
      <c r="H34" s="9">
        <f t="shared" si="11"/>
        <v>7.6731962193763836</v>
      </c>
      <c r="I34" s="9">
        <f t="shared" si="11"/>
        <v>53.460715142292251</v>
      </c>
      <c r="J34" s="9">
        <f t="shared" si="11"/>
        <v>35.959912611793555</v>
      </c>
      <c r="K34" s="9">
        <f>'[6]3.2 Operating expenditure'!C20/1000000</f>
        <v>33.304052516924472</v>
      </c>
      <c r="L34" s="9">
        <f>'[6]3.2 Operating expenditure'!D20/1000000</f>
        <v>34.231912095797554</v>
      </c>
      <c r="M34" s="9">
        <f>'[7]3.2 Operating expenditure'!E20/1000000</f>
        <v>38.847634017610325</v>
      </c>
      <c r="N34" s="9">
        <f>'[7]3.2 Operating expenditure'!F20/1000000</f>
        <v>41.047183007889444</v>
      </c>
      <c r="O34" s="9">
        <f>'[7]3.2 Operating expenditure'!G20/1000000</f>
        <v>43.36700728058382</v>
      </c>
      <c r="P34" s="9">
        <f>'[7]3.2 Operating expenditure'!H20/1000000</f>
        <v>45.99315419352984</v>
      </c>
      <c r="Q34" s="9">
        <f>'[7]3.2 Operating expenditure'!I20/1000000</f>
        <v>48.941799049484338</v>
      </c>
    </row>
    <row r="35" spans="1:17" ht="15" thickBot="1" x14ac:dyDescent="0.25">
      <c r="A35" s="1" t="s">
        <v>3</v>
      </c>
      <c r="B35" s="22"/>
      <c r="C35" s="6">
        <f t="shared" ref="C35:Q35" si="12">SUM(C28:C34)</f>
        <v>377.99831644487949</v>
      </c>
      <c r="D35" s="6">
        <f t="shared" si="12"/>
        <v>400.94687825596179</v>
      </c>
      <c r="E35" s="6">
        <f t="shared" si="12"/>
        <v>386.5716060149872</v>
      </c>
      <c r="F35" s="6">
        <f t="shared" si="12"/>
        <v>319.6435332923524</v>
      </c>
      <c r="G35" s="6">
        <f t="shared" si="12"/>
        <v>303.67729204036993</v>
      </c>
      <c r="H35" s="6">
        <f t="shared" si="12"/>
        <v>274.92074797851598</v>
      </c>
      <c r="I35" s="6">
        <f t="shared" si="12"/>
        <v>291.78815310496623</v>
      </c>
      <c r="J35" s="6">
        <f t="shared" si="12"/>
        <v>278.58244298839458</v>
      </c>
      <c r="K35" s="6">
        <f t="shared" si="12"/>
        <v>266.525695532258</v>
      </c>
      <c r="L35" s="6">
        <f t="shared" si="12"/>
        <v>273.66097702133084</v>
      </c>
      <c r="M35" s="6">
        <f t="shared" si="12"/>
        <v>283.71261727704302</v>
      </c>
      <c r="N35" s="6">
        <f t="shared" si="12"/>
        <v>290.62079905368006</v>
      </c>
      <c r="O35" s="6">
        <f t="shared" si="12"/>
        <v>294.18894117497189</v>
      </c>
      <c r="P35" s="6">
        <f t="shared" si="12"/>
        <v>300.98234901113062</v>
      </c>
      <c r="Q35" s="6">
        <f t="shared" si="12"/>
        <v>308.08814617818507</v>
      </c>
    </row>
  </sheetData>
  <mergeCells count="7">
    <mergeCell ref="A16:A17"/>
    <mergeCell ref="M4:Q4"/>
    <mergeCell ref="M25:Q25"/>
    <mergeCell ref="C4:G4"/>
    <mergeCell ref="H4:L4"/>
    <mergeCell ref="C25:G25"/>
    <mergeCell ref="H25:L2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Expenditure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Langley-Gliddon</dc:creator>
  <cp:lastModifiedBy>Patrick Duffy</cp:lastModifiedBy>
  <cp:lastPrinted>2014-05-07T23:10:16Z</cp:lastPrinted>
  <dcterms:created xsi:type="dcterms:W3CDTF">2014-05-07T23:09:15Z</dcterms:created>
  <dcterms:modified xsi:type="dcterms:W3CDTF">2022-12-12T03:31:14Z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90d69bd3-1d9a-4612-9275-fc0228a21be0</vt:lpwstr>
  </property>
  <property fmtid="{D5CDD505-2E9C-101B-9397-08002B2CF9AE}" pid="3" name="Classification">
    <vt:lpwstr>Sensitive</vt:lpwstr>
  </property>
</Properties>
</file>