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 Development\R&amp;P\Pricing\2024-25 TSS\LRMC\"/>
    </mc:Choice>
  </mc:AlternateContent>
  <xr:revisionPtr revIDLastSave="0" documentId="13_ncr:1_{6FBD4DF6-69F2-4116-920F-DA794AA9A437}" xr6:coauthVersionLast="47" xr6:coauthVersionMax="47" xr10:uidLastSave="{00000000-0000-0000-0000-000000000000}"/>
  <bookViews>
    <workbookView xWindow="-120" yWindow="-120" windowWidth="24240" windowHeight="17640" xr2:uid="{5B278803-0E93-4A5C-8F0C-611DB8FF5B8B}"/>
  </bookViews>
  <sheets>
    <sheet name="Export LRMC" sheetId="5" r:id="rId1"/>
    <sheet name="Asset Life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5" l="1"/>
  <c r="C21" i="6"/>
  <c r="F13" i="6"/>
  <c r="F12" i="6"/>
  <c r="F7" i="6"/>
  <c r="D7" i="6"/>
  <c r="C7" i="6"/>
  <c r="G7" i="6" l="1"/>
  <c r="E7" i="6"/>
  <c r="C20" i="6"/>
  <c r="I5" i="6" l="1"/>
  <c r="D20" i="6" s="1"/>
  <c r="C24" i="6" s="1"/>
  <c r="C6" i="5" s="1"/>
  <c r="C7" i="5" s="1"/>
  <c r="I6" i="6"/>
  <c r="D21" i="6" s="1"/>
  <c r="I11" i="5"/>
  <c r="H26" i="5" l="1"/>
  <c r="I23" i="5"/>
  <c r="J23" i="5"/>
  <c r="K23" i="5"/>
  <c r="L23" i="5"/>
  <c r="H23" i="5"/>
  <c r="D8" i="6"/>
  <c r="E8" i="6"/>
  <c r="F8" i="6"/>
  <c r="G8" i="6"/>
  <c r="C8" i="6"/>
  <c r="J26" i="5"/>
  <c r="M26" i="5"/>
  <c r="G38" i="5"/>
  <c r="J11" i="5"/>
  <c r="K11" i="5" s="1"/>
  <c r="Q38" i="5"/>
  <c r="P38" i="5"/>
  <c r="O38" i="5"/>
  <c r="N38" i="5"/>
  <c r="M38" i="5"/>
  <c r="L38" i="5"/>
  <c r="K38" i="5"/>
  <c r="J38" i="5"/>
  <c r="I38" i="5"/>
  <c r="H38" i="5"/>
  <c r="L26" i="5"/>
  <c r="I17" i="5" l="1"/>
  <c r="I19" i="5" s="1"/>
  <c r="I26" i="5"/>
  <c r="I28" i="5" s="1"/>
  <c r="K17" i="5"/>
  <c r="K19" i="5" s="1"/>
  <c r="P26" i="5"/>
  <c r="N26" i="5"/>
  <c r="H17" i="5"/>
  <c r="H19" i="5" s="1"/>
  <c r="K26" i="5"/>
  <c r="H28" i="5"/>
  <c r="O26" i="5"/>
  <c r="Q39" i="5"/>
  <c r="Q17" i="5" s="1"/>
  <c r="Q19" i="5" s="1"/>
  <c r="P39" i="5"/>
  <c r="P17" i="5" s="1"/>
  <c r="P19" i="5" s="1"/>
  <c r="M41" i="5"/>
  <c r="M23" i="5" s="1"/>
  <c r="M39" i="5"/>
  <c r="M17" i="5" s="1"/>
  <c r="M19" i="5" s="1"/>
  <c r="L17" i="5"/>
  <c r="L19" i="5" s="1"/>
  <c r="O39" i="5"/>
  <c r="O17" i="5" s="1"/>
  <c r="O19" i="5" s="1"/>
  <c r="N39" i="5"/>
  <c r="N17" i="5" s="1"/>
  <c r="N19" i="5" s="1"/>
  <c r="J17" i="5"/>
  <c r="J19" i="5" s="1"/>
  <c r="L11" i="5"/>
  <c r="M11" i="5" s="1"/>
  <c r="N11" i="5" s="1"/>
  <c r="O11" i="5" s="1"/>
  <c r="P11" i="5" s="1"/>
  <c r="Q11" i="5" s="1"/>
  <c r="L28" i="5" l="1"/>
  <c r="J28" i="5"/>
  <c r="K28" i="5"/>
  <c r="I21" i="5"/>
  <c r="I30" i="5" s="1"/>
  <c r="M28" i="5"/>
  <c r="H21" i="5"/>
  <c r="N28" i="5"/>
  <c r="N21" i="5"/>
  <c r="N41" i="5"/>
  <c r="O41" i="5" s="1"/>
  <c r="Q28" i="5"/>
  <c r="P28" i="5"/>
  <c r="O28" i="5"/>
  <c r="L21" i="5"/>
  <c r="K21" i="5"/>
  <c r="Q21" i="5"/>
  <c r="P21" i="5"/>
  <c r="O21" i="5"/>
  <c r="M21" i="5"/>
  <c r="J21" i="5"/>
  <c r="J30" i="5" s="1"/>
  <c r="H30" i="5"/>
  <c r="N23" i="5" l="1"/>
  <c r="D28" i="5"/>
  <c r="D21" i="5"/>
  <c r="N30" i="5"/>
  <c r="M30" i="5"/>
  <c r="K30" i="5"/>
  <c r="L30" i="5"/>
  <c r="O23" i="5"/>
  <c r="P41" i="5"/>
  <c r="Q41" i="5" l="1"/>
  <c r="Q23" i="5" s="1"/>
  <c r="P23" i="5"/>
  <c r="P30" i="5" s="1"/>
  <c r="O30" i="5"/>
  <c r="D23" i="5" l="1"/>
  <c r="D30" i="5" s="1"/>
  <c r="Q30" i="5"/>
</calcChain>
</file>

<file path=xl/sharedStrings.xml><?xml version="1.0" encoding="utf-8"?>
<sst xmlns="http://schemas.openxmlformats.org/spreadsheetml/2006/main" count="52" uniqueCount="38">
  <si>
    <t>Depreciation</t>
  </si>
  <si>
    <t>Discount Rate</t>
  </si>
  <si>
    <t>Years</t>
  </si>
  <si>
    <t>FY</t>
  </si>
  <si>
    <t>Capex</t>
  </si>
  <si>
    <t>Annualised Capex</t>
  </si>
  <si>
    <t>Asset Life</t>
  </si>
  <si>
    <t>Cumulative Ann. Capex</t>
  </si>
  <si>
    <t>Incremental Opex</t>
  </si>
  <si>
    <t>LRMC</t>
  </si>
  <si>
    <t>$/kW</t>
  </si>
  <si>
    <t>kW</t>
  </si>
  <si>
    <t>$</t>
  </si>
  <si>
    <t>Capacity</t>
  </si>
  <si>
    <t>$ FY24</t>
  </si>
  <si>
    <t>Expenditure (Capex)</t>
  </si>
  <si>
    <t>Expenditure (Opex)</t>
  </si>
  <si>
    <t>Base year</t>
  </si>
  <si>
    <t>$FY24</t>
  </si>
  <si>
    <t>FY25</t>
  </si>
  <si>
    <t>FY26</t>
  </si>
  <si>
    <t>FY27</t>
  </si>
  <si>
    <t>FY28</t>
  </si>
  <si>
    <t>FY29</t>
  </si>
  <si>
    <t>NEW-DSUB-LV-FDR-MONITORING</t>
  </si>
  <si>
    <t>NEW-LV-PLANNING</t>
  </si>
  <si>
    <t>Distribution lines and cables</t>
  </si>
  <si>
    <t>Substations</t>
  </si>
  <si>
    <t>Low Voltage lines and cables</t>
  </si>
  <si>
    <t>Lives</t>
  </si>
  <si>
    <t>Ratio</t>
  </si>
  <si>
    <t>Weighted Asset Life:</t>
  </si>
  <si>
    <t>Incremental Capacity</t>
  </si>
  <si>
    <t>Cumulative Capacity</t>
  </si>
  <si>
    <t>Source: Endeavour Energy - 0.04 Post-Tax Revenue Model - January 2023 - Public [Average of 5-year WACC]</t>
  </si>
  <si>
    <t>Source: Endeavour Energy - RIN0.01 Reset RIN Workbook 1 - Forecast - January 2023 - Confidential [Worksheet 7.8]</t>
  </si>
  <si>
    <t>Source: Endeavour Energy - 10.10 SCS Capex Listingl - January 2023 - Public</t>
  </si>
  <si>
    <t>Endeavour Energy - Export LRMC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</si>
</sst>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0.0"/>
    <numFmt numFmtId="169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 tint="0.499984740745262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6" fontId="0" fillId="0" borderId="0" xfId="2" applyNumberFormat="1" applyFont="1"/>
    <xf numFmtId="2" fontId="0" fillId="0" borderId="0" xfId="0" applyNumberFormat="1"/>
    <xf numFmtId="0" fontId="4" fillId="0" borderId="0" xfId="0" applyFont="1"/>
    <xf numFmtId="0" fontId="3" fillId="0" borderId="0" xfId="0" applyFont="1"/>
    <xf numFmtId="167" fontId="0" fillId="0" borderId="0" xfId="1" applyNumberFormat="1" applyFont="1"/>
    <xf numFmtId="164" fontId="0" fillId="0" borderId="0" xfId="0" applyNumberFormat="1"/>
    <xf numFmtId="167" fontId="4" fillId="3" borderId="0" xfId="1" applyNumberFormat="1" applyFont="1" applyFill="1"/>
    <xf numFmtId="0" fontId="0" fillId="0" borderId="0" xfId="0" applyAlignment="1">
      <alignment horizontal="center"/>
    </xf>
    <xf numFmtId="168" fontId="2" fillId="4" borderId="0" xfId="0" applyNumberFormat="1" applyFont="1" applyFill="1"/>
    <xf numFmtId="167" fontId="0" fillId="2" borderId="0" xfId="0" applyNumberFormat="1" applyFill="1"/>
    <xf numFmtId="164" fontId="0" fillId="2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/>
    <xf numFmtId="169" fontId="0" fillId="5" borderId="0" xfId="0" applyNumberFormat="1" applyFill="1"/>
    <xf numFmtId="165" fontId="0" fillId="0" borderId="0" xfId="1" applyFont="1"/>
    <xf numFmtId="165" fontId="0" fillId="0" borderId="0" xfId="0" applyNumberFormat="1"/>
    <xf numFmtId="9" fontId="0" fillId="0" borderId="0" xfId="2" applyFont="1"/>
    <xf numFmtId="165" fontId="5" fillId="0" borderId="0" xfId="1" applyFont="1" applyBorder="1"/>
    <xf numFmtId="15" fontId="3" fillId="6" borderId="0" xfId="0" applyNumberFormat="1" applyFont="1" applyFill="1"/>
    <xf numFmtId="0" fontId="0" fillId="7" borderId="0" xfId="0" applyFill="1"/>
    <xf numFmtId="0" fontId="0" fillId="0" borderId="0" xfId="0" applyBorder="1"/>
    <xf numFmtId="2" fontId="5" fillId="0" borderId="0" xfId="0" applyNumberFormat="1" applyFont="1" applyBorder="1"/>
    <xf numFmtId="0" fontId="6" fillId="0" borderId="0" xfId="0" applyFont="1" applyBorder="1"/>
    <xf numFmtId="2" fontId="0" fillId="0" borderId="0" xfId="0" applyNumberFormat="1" applyBorder="1"/>
    <xf numFmtId="0" fontId="4" fillId="0" borderId="0" xfId="0" applyFont="1" applyBorder="1"/>
    <xf numFmtId="0" fontId="3" fillId="0" borderId="0" xfId="0" applyFont="1" applyBorder="1"/>
    <xf numFmtId="164" fontId="0" fillId="2" borderId="0" xfId="0" applyNumberFormat="1" applyFill="1" applyBorder="1"/>
    <xf numFmtId="164" fontId="0" fillId="0" borderId="0" xfId="0" applyNumberFormat="1" applyBorder="1"/>
    <xf numFmtId="167" fontId="0" fillId="2" borderId="0" xfId="0" applyNumberFormat="1" applyFill="1" applyBorder="1"/>
    <xf numFmtId="167" fontId="0" fillId="0" borderId="0" xfId="1" applyNumberFormat="1" applyFont="1" applyBorder="1"/>
    <xf numFmtId="165" fontId="0" fillId="0" borderId="0" xfId="1" applyFont="1" applyBorder="1"/>
    <xf numFmtId="0" fontId="0" fillId="0" borderId="0" xfId="0" applyFill="1"/>
    <xf numFmtId="2" fontId="5" fillId="0" borderId="0" xfId="0" applyNumberFormat="1" applyFont="1" applyFill="1"/>
    <xf numFmtId="2" fontId="0" fillId="0" borderId="0" xfId="0" applyNumberForma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164" fontId="5" fillId="0" borderId="0" xfId="0" applyNumberFormat="1" applyFont="1" applyFill="1"/>
    <xf numFmtId="167" fontId="5" fillId="0" borderId="0" xfId="0" applyNumberFormat="1" applyFont="1" applyFill="1"/>
    <xf numFmtId="167" fontId="5" fillId="0" borderId="0" xfId="1" applyNumberFormat="1" applyFont="1" applyFill="1" applyBorder="1"/>
    <xf numFmtId="165" fontId="5" fillId="0" borderId="0" xfId="1" applyFont="1" applyFill="1" applyBorder="1"/>
    <xf numFmtId="165" fontId="0" fillId="0" borderId="0" xfId="0" applyNumberFormat="1" applyFill="1"/>
    <xf numFmtId="0" fontId="0" fillId="0" borderId="0" xfId="0" applyFill="1" applyBorder="1"/>
    <xf numFmtId="164" fontId="5" fillId="0" borderId="0" xfId="0" applyNumberFormat="1" applyFont="1" applyFill="1" applyBorder="1"/>
    <xf numFmtId="167" fontId="5" fillId="0" borderId="0" xfId="0" applyNumberFormat="1" applyFont="1" applyFill="1" applyBorder="1"/>
    <xf numFmtId="3" fontId="0" fillId="8" borderId="0" xfId="0" applyNumberFormat="1" applyFill="1"/>
    <xf numFmtId="3" fontId="0" fillId="0" borderId="0" xfId="0" applyNumberFormat="1"/>
    <xf numFmtId="0" fontId="0" fillId="0" borderId="0" xfId="0" applyAlignment="1">
      <alignment vertical="center" wrapText="1"/>
    </xf>
    <xf numFmtId="9" fontId="0" fillId="8" borderId="0" xfId="2" applyFont="1" applyFill="1"/>
    <xf numFmtId="2" fontId="0" fillId="8" borderId="0" xfId="0" applyNumberFormat="1" applyFill="1"/>
    <xf numFmtId="9" fontId="0" fillId="0" borderId="0" xfId="0" applyNumberFormat="1"/>
    <xf numFmtId="0" fontId="3" fillId="0" borderId="0" xfId="0" applyFont="1" applyAlignment="1">
      <alignment horizontal="right"/>
    </xf>
    <xf numFmtId="10" fontId="0" fillId="2" borderId="0" xfId="0" applyNumberFormat="1" applyFill="1"/>
    <xf numFmtId="43" fontId="0" fillId="2" borderId="0" xfId="1" applyNumberFormat="1" applyFont="1" applyFill="1"/>
    <xf numFmtId="164" fontId="0" fillId="9" borderId="0" xfId="0" applyNumberFormat="1" applyFill="1"/>
    <xf numFmtId="169" fontId="0" fillId="9" borderId="0" xfId="0" applyNumberFormat="1" applyFill="1"/>
    <xf numFmtId="0" fontId="0" fillId="8" borderId="0" xfId="0" applyFill="1"/>
    <xf numFmtId="0" fontId="9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2B93-11F8-4D2E-A1EE-E480033D410E}">
  <dimension ref="B2:Q44"/>
  <sheetViews>
    <sheetView tabSelected="1" zoomScale="80" zoomScaleNormal="80" workbookViewId="0">
      <selection activeCell="L6" sqref="L6"/>
    </sheetView>
  </sheetViews>
  <sheetFormatPr defaultRowHeight="15" x14ac:dyDescent="0.25"/>
  <cols>
    <col min="1" max="1" width="2.7109375" customWidth="1"/>
    <col min="2" max="2" width="27.5703125" customWidth="1"/>
    <col min="3" max="3" width="17.5703125" customWidth="1"/>
    <col min="4" max="5" width="13" customWidth="1"/>
    <col min="6" max="6" width="16.42578125" customWidth="1"/>
    <col min="7" max="10" width="16.42578125" bestFit="1" customWidth="1"/>
    <col min="11" max="17" width="15.85546875" bestFit="1" customWidth="1"/>
    <col min="18" max="22" width="15" customWidth="1"/>
  </cols>
  <sheetData>
    <row r="2" spans="2:17" ht="21" x14ac:dyDescent="0.35">
      <c r="B2" s="59" t="s">
        <v>37</v>
      </c>
    </row>
    <row r="5" spans="2:17" x14ac:dyDescent="0.25">
      <c r="B5" t="s">
        <v>1</v>
      </c>
      <c r="C5" s="54">
        <v>5.9869053664766067E-2</v>
      </c>
      <c r="E5" t="s">
        <v>34</v>
      </c>
    </row>
    <row r="6" spans="2:17" x14ac:dyDescent="0.25">
      <c r="B6" t="s">
        <v>6</v>
      </c>
      <c r="C6" s="55">
        <f>'Asset Life'!C24</f>
        <v>50.235348378513699</v>
      </c>
    </row>
    <row r="7" spans="2:17" x14ac:dyDescent="0.25">
      <c r="B7" t="s">
        <v>0</v>
      </c>
      <c r="C7" s="1">
        <f>1/C6</f>
        <v>1.9906301683531528E-2</v>
      </c>
    </row>
    <row r="9" spans="2:17" x14ac:dyDescent="0.25">
      <c r="E9" s="33"/>
      <c r="F9" s="33"/>
      <c r="G9" s="22"/>
      <c r="H9" s="22"/>
    </row>
    <row r="10" spans="2:17" x14ac:dyDescent="0.25">
      <c r="C10" s="53" t="s">
        <v>17</v>
      </c>
      <c r="E10" s="33"/>
      <c r="F10" s="33"/>
      <c r="G10" s="22"/>
      <c r="H10" s="22"/>
    </row>
    <row r="11" spans="2:17" x14ac:dyDescent="0.25">
      <c r="B11" t="s">
        <v>1</v>
      </c>
      <c r="C11">
        <v>2025</v>
      </c>
      <c r="D11" s="2"/>
      <c r="E11" s="35"/>
      <c r="F11" s="34"/>
      <c r="G11" s="23"/>
      <c r="H11" s="25">
        <v>1</v>
      </c>
      <c r="I11" s="2">
        <f t="shared" ref="I11:P11" si="0">IF(I$14&lt;$C11,J11*(1+$C$5),IF(I$14&gt;$C11,H11/(1+$C$5),1))</f>
        <v>0.94351278258596782</v>
      </c>
      <c r="J11" s="2">
        <f t="shared" si="0"/>
        <v>0.89021637090311578</v>
      </c>
      <c r="K11" s="2">
        <f t="shared" si="0"/>
        <v>0.83993052521438083</v>
      </c>
      <c r="L11" s="2">
        <f t="shared" si="0"/>
        <v>0.79248518702391391</v>
      </c>
      <c r="M11" s="2">
        <f t="shared" si="0"/>
        <v>0.7477199039670942</v>
      </c>
      <c r="N11" s="2">
        <f t="shared" si="0"/>
        <v>0.70548328718690567</v>
      </c>
      <c r="O11" s="2">
        <f t="shared" si="0"/>
        <v>0.66563249936161284</v>
      </c>
      <c r="P11" s="2">
        <f t="shared" si="0"/>
        <v>0.62803277165232785</v>
      </c>
      <c r="Q11" s="2">
        <f>IF(Q$14&lt;$C11,#REF!*(1+$C$5),IF(Q$14&gt;$C11,P11/(1+$C$5),1))</f>
        <v>0.59255694793686564</v>
      </c>
    </row>
    <row r="12" spans="2:17" x14ac:dyDescent="0.25">
      <c r="E12" s="33"/>
      <c r="F12" s="33"/>
      <c r="G12" s="22"/>
      <c r="H12" s="22"/>
    </row>
    <row r="13" spans="2:17" x14ac:dyDescent="0.25">
      <c r="B13" s="3" t="s">
        <v>2</v>
      </c>
      <c r="C13" s="3"/>
      <c r="D13" s="3"/>
      <c r="E13" s="36"/>
      <c r="F13" s="36"/>
      <c r="G13" s="24"/>
      <c r="H13" s="26"/>
      <c r="I13" s="3"/>
      <c r="J13" s="3"/>
      <c r="K13" s="3"/>
      <c r="L13" s="3"/>
      <c r="M13" s="3"/>
      <c r="N13" s="3"/>
      <c r="O13" s="3"/>
      <c r="P13" s="3"/>
      <c r="Q13" s="3"/>
    </row>
    <row r="14" spans="2:17" x14ac:dyDescent="0.25">
      <c r="B14" s="4" t="s">
        <v>3</v>
      </c>
      <c r="D14" s="4"/>
      <c r="E14" s="37"/>
      <c r="F14" s="37"/>
      <c r="G14" s="4">
        <v>2024</v>
      </c>
      <c r="H14" s="27">
        <v>2025</v>
      </c>
      <c r="I14" s="4">
        <v>2026</v>
      </c>
      <c r="J14" s="4">
        <v>2027</v>
      </c>
      <c r="K14" s="4">
        <v>2028</v>
      </c>
      <c r="L14" s="4">
        <v>2029</v>
      </c>
      <c r="M14" s="4">
        <v>2030</v>
      </c>
      <c r="N14" s="4">
        <v>2031</v>
      </c>
      <c r="O14" s="4">
        <v>2032</v>
      </c>
      <c r="P14" s="4">
        <v>2033</v>
      </c>
      <c r="Q14" s="4">
        <v>2034</v>
      </c>
    </row>
    <row r="15" spans="2:17" x14ac:dyDescent="0.25">
      <c r="E15" s="33"/>
      <c r="F15" s="33"/>
      <c r="G15" s="22"/>
      <c r="H15" s="22"/>
    </row>
    <row r="16" spans="2:17" x14ac:dyDescent="0.25">
      <c r="E16" s="33"/>
      <c r="F16" s="33"/>
      <c r="G16" s="44"/>
      <c r="H16" s="22"/>
    </row>
    <row r="17" spans="2:17" x14ac:dyDescent="0.25">
      <c r="B17" t="s">
        <v>4</v>
      </c>
      <c r="C17" s="8" t="s">
        <v>14</v>
      </c>
      <c r="E17" s="38"/>
      <c r="F17" s="39"/>
      <c r="G17" s="45"/>
      <c r="H17" s="28">
        <f>H39</f>
        <v>9000000</v>
      </c>
      <c r="I17" s="11">
        <f t="shared" ref="I17:Q17" si="1">I39</f>
        <v>9000000</v>
      </c>
      <c r="J17" s="11">
        <f t="shared" si="1"/>
        <v>9000000</v>
      </c>
      <c r="K17" s="11">
        <f t="shared" si="1"/>
        <v>9000000</v>
      </c>
      <c r="L17" s="11">
        <f t="shared" si="1"/>
        <v>9000000</v>
      </c>
      <c r="M17" s="11">
        <f t="shared" si="1"/>
        <v>9000000</v>
      </c>
      <c r="N17" s="11">
        <f t="shared" si="1"/>
        <v>9000000</v>
      </c>
      <c r="O17" s="11">
        <f t="shared" si="1"/>
        <v>9000000</v>
      </c>
      <c r="P17" s="11">
        <f t="shared" si="1"/>
        <v>9000000</v>
      </c>
      <c r="Q17" s="11">
        <f t="shared" si="1"/>
        <v>9000000</v>
      </c>
    </row>
    <row r="18" spans="2:17" x14ac:dyDescent="0.25">
      <c r="C18" s="8"/>
      <c r="E18" s="33"/>
      <c r="F18" s="33"/>
      <c r="G18" s="44"/>
      <c r="H18" s="22"/>
    </row>
    <row r="19" spans="2:17" x14ac:dyDescent="0.25">
      <c r="B19" t="s">
        <v>5</v>
      </c>
      <c r="C19" s="8" t="s">
        <v>14</v>
      </c>
      <c r="E19" s="39"/>
      <c r="F19" s="39"/>
      <c r="G19" s="45"/>
      <c r="H19" s="29">
        <f t="shared" ref="H19:Q19" si="2">-PMT($C$5,$C$6,H17)</f>
        <v>569507.89390179841</v>
      </c>
      <c r="I19" s="6">
        <f t="shared" si="2"/>
        <v>569507.89390179841</v>
      </c>
      <c r="J19" s="6">
        <f t="shared" si="2"/>
        <v>569507.89390179841</v>
      </c>
      <c r="K19" s="6">
        <f t="shared" si="2"/>
        <v>569507.89390179841</v>
      </c>
      <c r="L19" s="6">
        <f t="shared" si="2"/>
        <v>569507.89390179841</v>
      </c>
      <c r="M19" s="6">
        <f t="shared" si="2"/>
        <v>569507.89390179841</v>
      </c>
      <c r="N19" s="6">
        <f t="shared" si="2"/>
        <v>569507.89390179841</v>
      </c>
      <c r="O19" s="6">
        <f t="shared" si="2"/>
        <v>569507.89390179841</v>
      </c>
      <c r="P19" s="6">
        <f t="shared" si="2"/>
        <v>569507.89390179841</v>
      </c>
      <c r="Q19" s="6">
        <f t="shared" si="2"/>
        <v>569507.89390179841</v>
      </c>
    </row>
    <row r="20" spans="2:17" x14ac:dyDescent="0.25">
      <c r="C20" s="8"/>
      <c r="E20" s="33"/>
      <c r="F20" s="33"/>
      <c r="G20" s="44"/>
      <c r="H20" s="22"/>
    </row>
    <row r="21" spans="2:17" x14ac:dyDescent="0.25">
      <c r="B21" t="s">
        <v>7</v>
      </c>
      <c r="C21" s="8" t="s">
        <v>14</v>
      </c>
      <c r="D21" s="7">
        <f>SUMPRODUCT($H$11:$Q$11,H21:Q21)</f>
        <v>22328952.028221119</v>
      </c>
      <c r="E21" s="39"/>
      <c r="F21" s="39"/>
      <c r="G21" s="45"/>
      <c r="H21" s="29">
        <f>SUM($H19:H19)</f>
        <v>569507.89390179841</v>
      </c>
      <c r="I21" s="6">
        <f>SUM($H19:I19)</f>
        <v>1139015.7878035968</v>
      </c>
      <c r="J21" s="6">
        <f>SUM($H19:J19)</f>
        <v>1708523.6817053952</v>
      </c>
      <c r="K21" s="6">
        <f>SUM($H19:K19)</f>
        <v>2278031.5756071936</v>
      </c>
      <c r="L21" s="6">
        <f>SUM($H19:L19)</f>
        <v>2847539.469508992</v>
      </c>
      <c r="M21" s="6">
        <f>SUM($H19:M19)</f>
        <v>3417047.3634107905</v>
      </c>
      <c r="N21" s="6">
        <f>SUM($H19:N19)</f>
        <v>3986555.2573125889</v>
      </c>
      <c r="O21" s="6">
        <f>SUM($H19:O19)</f>
        <v>4556063.1512143873</v>
      </c>
      <c r="P21" s="6">
        <f>SUM($H19:P19)</f>
        <v>5125571.0451161861</v>
      </c>
      <c r="Q21" s="6">
        <f>SUM($H19:Q19)</f>
        <v>5695078.939017985</v>
      </c>
    </row>
    <row r="22" spans="2:17" x14ac:dyDescent="0.25">
      <c r="C22" s="8"/>
      <c r="E22" s="33"/>
      <c r="F22" s="33"/>
      <c r="G22" s="44"/>
      <c r="H22" s="22"/>
    </row>
    <row r="23" spans="2:17" x14ac:dyDescent="0.25">
      <c r="B23" t="s">
        <v>8</v>
      </c>
      <c r="C23" s="8" t="s">
        <v>14</v>
      </c>
      <c r="D23" s="7">
        <f>SUMPRODUCT($H$11:$Q$11,H23:Q23)</f>
        <v>48620058.067506701</v>
      </c>
      <c r="E23" s="39"/>
      <c r="F23" s="39"/>
      <c r="G23" s="45"/>
      <c r="H23" s="28">
        <f>H41</f>
        <v>6860136</v>
      </c>
      <c r="I23" s="11">
        <f t="shared" ref="I23:Q23" si="3">I41</f>
        <v>7293995</v>
      </c>
      <c r="J23" s="11">
        <f t="shared" si="3"/>
        <v>5126773</v>
      </c>
      <c r="K23" s="11">
        <f t="shared" si="3"/>
        <v>5643443</v>
      </c>
      <c r="L23" s="11">
        <f t="shared" si="3"/>
        <v>6113044</v>
      </c>
      <c r="M23" s="11">
        <f t="shared" si="3"/>
        <v>6207478.2000000002</v>
      </c>
      <c r="N23" s="11">
        <f t="shared" si="3"/>
        <v>6207478.2000000002</v>
      </c>
      <c r="O23" s="11">
        <f t="shared" si="3"/>
        <v>6207478.2000000002</v>
      </c>
      <c r="P23" s="11">
        <f t="shared" si="3"/>
        <v>6207478.2000000002</v>
      </c>
      <c r="Q23" s="11">
        <f t="shared" si="3"/>
        <v>6207478.2000000002</v>
      </c>
    </row>
    <row r="24" spans="2:17" x14ac:dyDescent="0.25">
      <c r="C24" s="8"/>
      <c r="E24" s="33"/>
      <c r="F24" s="33"/>
      <c r="G24" s="44"/>
      <c r="H24" s="22"/>
    </row>
    <row r="25" spans="2:17" x14ac:dyDescent="0.25">
      <c r="E25" s="33"/>
      <c r="F25" s="33"/>
      <c r="G25" s="44"/>
      <c r="H25" s="22"/>
    </row>
    <row r="26" spans="2:17" x14ac:dyDescent="0.25">
      <c r="B26" t="s">
        <v>32</v>
      </c>
      <c r="C26" s="8" t="s">
        <v>11</v>
      </c>
      <c r="E26" s="38"/>
      <c r="F26" s="40"/>
      <c r="G26" s="46"/>
      <c r="H26" s="30">
        <f>H40-G40</f>
        <v>126580</v>
      </c>
      <c r="I26" s="10">
        <f t="shared" ref="I26:P26" si="4">I40-H40</f>
        <v>118690</v>
      </c>
      <c r="J26" s="10">
        <f t="shared" si="4"/>
        <v>108705</v>
      </c>
      <c r="K26" s="10">
        <f t="shared" si="4"/>
        <v>103159</v>
      </c>
      <c r="L26" s="10">
        <f t="shared" si="4"/>
        <v>99615</v>
      </c>
      <c r="M26" s="10">
        <f t="shared" si="4"/>
        <v>102613</v>
      </c>
      <c r="N26" s="10">
        <f t="shared" si="4"/>
        <v>104240</v>
      </c>
      <c r="O26" s="10">
        <f t="shared" si="4"/>
        <v>103848</v>
      </c>
      <c r="P26" s="10">
        <f t="shared" si="4"/>
        <v>106593</v>
      </c>
      <c r="Q26" s="10">
        <f>Q40-P40</f>
        <v>108629</v>
      </c>
    </row>
    <row r="27" spans="2:17" x14ac:dyDescent="0.25">
      <c r="C27" s="8"/>
      <c r="E27" s="33"/>
      <c r="F27" s="33"/>
      <c r="G27" s="44"/>
      <c r="H27" s="22"/>
    </row>
    <row r="28" spans="2:17" x14ac:dyDescent="0.25">
      <c r="B28" t="s">
        <v>33</v>
      </c>
      <c r="C28" s="8" t="s">
        <v>11</v>
      </c>
      <c r="D28" s="7">
        <f>SUMPRODUCT($H$11:$Q$11,H28:Q28)</f>
        <v>4360691.0490675466</v>
      </c>
      <c r="E28" s="41"/>
      <c r="F28" s="41"/>
      <c r="G28" s="41"/>
      <c r="H28" s="31">
        <f>SUM($H26:H26)</f>
        <v>126580</v>
      </c>
      <c r="I28" s="5">
        <f>SUM($H26:I26)</f>
        <v>245270</v>
      </c>
      <c r="J28" s="5">
        <f>SUM($H26:J26)</f>
        <v>353975</v>
      </c>
      <c r="K28" s="5">
        <f>SUM($H26:K26)</f>
        <v>457134</v>
      </c>
      <c r="L28" s="5">
        <f>SUM($H26:L26)</f>
        <v>556749</v>
      </c>
      <c r="M28" s="5">
        <f>SUM($H26:M26)</f>
        <v>659362</v>
      </c>
      <c r="N28" s="5">
        <f>SUM($H26:N26)</f>
        <v>763602</v>
      </c>
      <c r="O28" s="5">
        <f>SUM($H26:O26)</f>
        <v>867450</v>
      </c>
      <c r="P28" s="5">
        <f>SUM($H26:P26)</f>
        <v>974043</v>
      </c>
      <c r="Q28" s="5">
        <f>SUM($H26:Q26)</f>
        <v>1082672</v>
      </c>
    </row>
    <row r="29" spans="2:17" x14ac:dyDescent="0.25">
      <c r="E29" s="33"/>
      <c r="F29" s="33"/>
      <c r="G29" s="22"/>
      <c r="H29" s="22"/>
    </row>
    <row r="30" spans="2:17" x14ac:dyDescent="0.25">
      <c r="B30" t="s">
        <v>9</v>
      </c>
      <c r="C30" s="8" t="s">
        <v>10</v>
      </c>
      <c r="D30" s="9">
        <f>SUM(D21,D23)/D28</f>
        <v>16.270129962749586</v>
      </c>
      <c r="E30" s="38"/>
      <c r="F30" s="42"/>
      <c r="G30" s="19"/>
      <c r="H30" s="32">
        <f>(SUMPRODUCT($H21:H21,$H11:H11)+SUMPRODUCT($H23:H23,$H11:H11))/SUMPRODUCT($H28:H28,$H11:H11)</f>
        <v>58.695243276203186</v>
      </c>
      <c r="I30" s="16">
        <f>(SUMPRODUCT($H21:I21,$H11:I11)+SUMPRODUCT($H23:I23,$H11:I11))/SUMPRODUCT($H28:I28,$H11:I11)</f>
        <v>42.979038891325175</v>
      </c>
      <c r="J30" s="16">
        <f>(SUMPRODUCT($H21:J21,$H11:J11)+SUMPRODUCT($H23:J23,$H11:J11))/SUMPRODUCT($H28:J28,$H11:J11)</f>
        <v>31.898499952596264</v>
      </c>
      <c r="K30" s="16">
        <f>(SUMPRODUCT($H21:K21,$H11:K11)+SUMPRODUCT($H23:K23,$H11:K11))/SUMPRODUCT($H28:K28,$H11:K11)</f>
        <v>26.606246339830829</v>
      </c>
      <c r="L30" s="16">
        <f>(SUMPRODUCT($H21:L21,$H11:L11)+SUMPRODUCT($H23:L23,$H11:L11))/SUMPRODUCT($H28:L28,$H11:L11)</f>
        <v>23.510739420037762</v>
      </c>
      <c r="M30" s="16">
        <f>(SUMPRODUCT($H21:M21,$H11:M11)+SUMPRODUCT($H23:M23,$H11:M11))/SUMPRODUCT($H28:M28,$H11:M11)</f>
        <v>21.303758135288842</v>
      </c>
      <c r="N30" s="16">
        <f>(SUMPRODUCT($H21:N21,$H11:N11)+SUMPRODUCT($H23:N23,$H11:N11))/SUMPRODUCT($H28:N28,$H11:N11)</f>
        <v>19.610171860008169</v>
      </c>
      <c r="O30" s="16">
        <f>(SUMPRODUCT($H21:O21,$H11:O11)+SUMPRODUCT($H23:O23,$H11:O11))/SUMPRODUCT($H28:O28,$H11:O11)</f>
        <v>18.271951189630691</v>
      </c>
      <c r="P30" s="16">
        <f>(SUMPRODUCT($H21:P21,$H11:P11)+SUMPRODUCT($H23:P23,$H11:P11))/SUMPRODUCT($H28:P28,$H11:P11)</f>
        <v>17.180305145194119</v>
      </c>
      <c r="Q30" s="16">
        <f>(SUMPRODUCT($H21:Q21,$H11:Q11)+SUMPRODUCT($H23:Q23,$H11:Q11))/SUMPRODUCT($H28:Q28,$H11:Q11)</f>
        <v>16.270129962749586</v>
      </c>
    </row>
    <row r="31" spans="2:17" x14ac:dyDescent="0.25">
      <c r="E31" s="33"/>
      <c r="F31" s="43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2:17" x14ac:dyDescent="0.25">
      <c r="E32" s="33"/>
      <c r="F32" s="33"/>
    </row>
    <row r="38" spans="2:17" x14ac:dyDescent="0.25">
      <c r="B38" s="20" t="s">
        <v>18</v>
      </c>
      <c r="G38">
        <f t="shared" ref="G38:Q38" si="5">G14</f>
        <v>2024</v>
      </c>
      <c r="H38" s="21">
        <f t="shared" si="5"/>
        <v>2025</v>
      </c>
      <c r="I38" s="21">
        <f t="shared" si="5"/>
        <v>2026</v>
      </c>
      <c r="J38" s="21">
        <f t="shared" si="5"/>
        <v>2027</v>
      </c>
      <c r="K38" s="21">
        <f t="shared" si="5"/>
        <v>2028</v>
      </c>
      <c r="L38" s="21">
        <f t="shared" si="5"/>
        <v>2029</v>
      </c>
      <c r="M38" s="21">
        <f t="shared" si="5"/>
        <v>2030</v>
      </c>
      <c r="N38" s="21">
        <f t="shared" si="5"/>
        <v>2031</v>
      </c>
      <c r="O38" s="21">
        <f t="shared" si="5"/>
        <v>2032</v>
      </c>
      <c r="P38" s="21">
        <f t="shared" si="5"/>
        <v>2033</v>
      </c>
      <c r="Q38" s="21">
        <f t="shared" si="5"/>
        <v>2034</v>
      </c>
    </row>
    <row r="39" spans="2:17" x14ac:dyDescent="0.25">
      <c r="B39" s="12" t="s">
        <v>15</v>
      </c>
      <c r="C39" s="13" t="s">
        <v>12</v>
      </c>
      <c r="D39" s="12"/>
      <c r="E39" s="12"/>
      <c r="F39" s="14"/>
      <c r="G39" s="14"/>
      <c r="H39" s="56">
        <v>9000000</v>
      </c>
      <c r="I39" s="56">
        <v>9000000</v>
      </c>
      <c r="J39" s="56">
        <v>9000000</v>
      </c>
      <c r="K39" s="56">
        <v>9000000</v>
      </c>
      <c r="L39" s="56">
        <v>9000000</v>
      </c>
      <c r="M39" s="14">
        <f>AVERAGE($H$39:$L$39)</f>
        <v>9000000</v>
      </c>
      <c r="N39" s="14">
        <f>AVERAGE($H$39:$L$39)</f>
        <v>9000000</v>
      </c>
      <c r="O39" s="14">
        <f>AVERAGE($H$39:$L$39)</f>
        <v>9000000</v>
      </c>
      <c r="P39" s="14">
        <f>AVERAGE($H$39:$L$39)</f>
        <v>9000000</v>
      </c>
      <c r="Q39" s="14">
        <f>AVERAGE($H$39:$L$39)</f>
        <v>9000000</v>
      </c>
    </row>
    <row r="40" spans="2:17" x14ac:dyDescent="0.25">
      <c r="B40" s="12" t="s">
        <v>13</v>
      </c>
      <c r="C40" s="13" t="s">
        <v>11</v>
      </c>
      <c r="D40" s="12"/>
      <c r="E40" s="12"/>
      <c r="F40" s="15"/>
      <c r="G40" s="15">
        <v>1048872</v>
      </c>
      <c r="H40" s="57">
        <v>1175452</v>
      </c>
      <c r="I40" s="57">
        <v>1294142</v>
      </c>
      <c r="J40" s="57">
        <v>1402847</v>
      </c>
      <c r="K40" s="57">
        <v>1506006</v>
      </c>
      <c r="L40" s="57">
        <v>1605621</v>
      </c>
      <c r="M40" s="57">
        <v>1708234</v>
      </c>
      <c r="N40" s="57">
        <v>1812474</v>
      </c>
      <c r="O40" s="57">
        <v>1916322</v>
      </c>
      <c r="P40" s="57">
        <v>2022915</v>
      </c>
      <c r="Q40" s="57">
        <v>2131544</v>
      </c>
    </row>
    <row r="41" spans="2:17" x14ac:dyDescent="0.25">
      <c r="B41" s="12" t="s">
        <v>16</v>
      </c>
      <c r="C41" s="13" t="s">
        <v>12</v>
      </c>
      <c r="D41" s="12"/>
      <c r="E41" s="12"/>
      <c r="F41" s="14"/>
      <c r="G41" s="14"/>
      <c r="H41" s="56">
        <v>6860136</v>
      </c>
      <c r="I41" s="56">
        <v>7293995</v>
      </c>
      <c r="J41" s="56">
        <v>5126773</v>
      </c>
      <c r="K41" s="56">
        <v>5643443</v>
      </c>
      <c r="L41" s="56">
        <v>6113044</v>
      </c>
      <c r="M41" s="14">
        <f>AVERAGE($H$41:$L$41)</f>
        <v>6207478.2000000002</v>
      </c>
      <c r="N41" s="14">
        <f t="shared" ref="N41:Q41" si="6">M41</f>
        <v>6207478.2000000002</v>
      </c>
      <c r="O41" s="14">
        <f t="shared" si="6"/>
        <v>6207478.2000000002</v>
      </c>
      <c r="P41" s="14">
        <f t="shared" si="6"/>
        <v>6207478.2000000002</v>
      </c>
      <c r="Q41" s="14">
        <f t="shared" si="6"/>
        <v>6207478.2000000002</v>
      </c>
    </row>
    <row r="42" spans="2:17" x14ac:dyDescent="0.25"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4" spans="2:17" x14ac:dyDescent="0.25">
      <c r="B44" t="s">
        <v>35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F200-DD67-430A-8B79-5BEBECF3F68F}">
  <dimension ref="B4:I29"/>
  <sheetViews>
    <sheetView zoomScale="80" zoomScaleNormal="80" workbookViewId="0">
      <selection activeCell="N40" sqref="N40"/>
    </sheetView>
  </sheetViews>
  <sheetFormatPr defaultRowHeight="15" x14ac:dyDescent="0.25"/>
  <cols>
    <col min="2" max="2" width="37.5703125" customWidth="1"/>
    <col min="3" max="7" width="15.85546875" customWidth="1"/>
  </cols>
  <sheetData>
    <row r="4" spans="2:9" x14ac:dyDescent="0.25">
      <c r="C4" t="s">
        <v>19</v>
      </c>
      <c r="D4" t="s">
        <v>20</v>
      </c>
      <c r="E4" t="s">
        <v>21</v>
      </c>
      <c r="F4" t="s">
        <v>22</v>
      </c>
      <c r="G4" t="s">
        <v>23</v>
      </c>
      <c r="I4" t="s">
        <v>30</v>
      </c>
    </row>
    <row r="5" spans="2:9" x14ac:dyDescent="0.25">
      <c r="B5" t="s">
        <v>24</v>
      </c>
      <c r="C5" s="47">
        <v>2340000</v>
      </c>
      <c r="D5" s="47">
        <v>2340000</v>
      </c>
      <c r="E5" s="47">
        <v>2340000</v>
      </c>
      <c r="F5" s="47">
        <v>2340000</v>
      </c>
      <c r="G5" s="47">
        <v>2340000</v>
      </c>
      <c r="I5" s="18">
        <f>SUM(C5:G5)/SUM(C7:G7)</f>
        <v>0.26</v>
      </c>
    </row>
    <row r="6" spans="2:9" x14ac:dyDescent="0.25">
      <c r="B6" t="s">
        <v>25</v>
      </c>
      <c r="C6" s="47">
        <v>6660000</v>
      </c>
      <c r="D6" s="47">
        <v>6660000</v>
      </c>
      <c r="E6" s="47">
        <v>6660000</v>
      </c>
      <c r="F6" s="47">
        <v>6660000</v>
      </c>
      <c r="G6" s="47">
        <v>6660000</v>
      </c>
      <c r="I6" s="18">
        <f>SUM(C6:G6)/SUM(C7:G7)</f>
        <v>0.74</v>
      </c>
    </row>
    <row r="7" spans="2:9" x14ac:dyDescent="0.25">
      <c r="C7" s="48">
        <f>SUM(C5:C6)</f>
        <v>9000000</v>
      </c>
      <c r="D7" s="48">
        <f t="shared" ref="D7:G7" si="0">SUM(D5:D6)</f>
        <v>9000000</v>
      </c>
      <c r="E7" s="48">
        <f t="shared" si="0"/>
        <v>9000000</v>
      </c>
      <c r="F7" s="48">
        <f t="shared" si="0"/>
        <v>9000000</v>
      </c>
      <c r="G7" s="48">
        <f t="shared" si="0"/>
        <v>9000000</v>
      </c>
    </row>
    <row r="8" spans="2:9" x14ac:dyDescent="0.25">
      <c r="C8" s="16">
        <f>C7-'Export LRMC'!H39</f>
        <v>0</v>
      </c>
      <c r="D8" s="16">
        <f>D7-'Export LRMC'!I39</f>
        <v>0</v>
      </c>
      <c r="E8" s="16">
        <f>E7-'Export LRMC'!J39</f>
        <v>0</v>
      </c>
      <c r="F8" s="16">
        <f>F7-'Export LRMC'!K39</f>
        <v>0</v>
      </c>
      <c r="G8" s="16">
        <f>G7-'Export LRMC'!L39</f>
        <v>0</v>
      </c>
    </row>
    <row r="11" spans="2:9" ht="60" x14ac:dyDescent="0.25">
      <c r="C11" s="49" t="s">
        <v>26</v>
      </c>
      <c r="D11" s="49" t="s">
        <v>27</v>
      </c>
      <c r="E11" s="49" t="s">
        <v>28</v>
      </c>
    </row>
    <row r="12" spans="2:9" x14ac:dyDescent="0.25">
      <c r="B12" t="s">
        <v>24</v>
      </c>
      <c r="C12" s="50">
        <v>0.52999999999999992</v>
      </c>
      <c r="D12" s="50">
        <v>0.39</v>
      </c>
      <c r="E12" s="50">
        <v>0.08</v>
      </c>
      <c r="F12" s="18">
        <f>SUM(C12:E12)</f>
        <v>0.99999999999999989</v>
      </c>
    </row>
    <row r="13" spans="2:9" x14ac:dyDescent="0.25">
      <c r="B13" t="s">
        <v>25</v>
      </c>
      <c r="C13" s="50">
        <v>0.51</v>
      </c>
      <c r="D13" s="50">
        <v>0</v>
      </c>
      <c r="E13" s="50">
        <v>0.49</v>
      </c>
      <c r="F13" s="18">
        <f>SUM(C13:E13)</f>
        <v>1</v>
      </c>
    </row>
    <row r="16" spans="2:9" ht="30" x14ac:dyDescent="0.25">
      <c r="C16" s="49" t="s">
        <v>26</v>
      </c>
      <c r="D16" s="49" t="s">
        <v>27</v>
      </c>
      <c r="E16" s="49" t="s">
        <v>28</v>
      </c>
    </row>
    <row r="17" spans="2:5" x14ac:dyDescent="0.25">
      <c r="B17" t="s">
        <v>29</v>
      </c>
      <c r="C17" s="51">
        <v>50.6142916246976</v>
      </c>
      <c r="D17" s="51">
        <v>39.999898301618771</v>
      </c>
      <c r="E17" s="51">
        <v>52.433165481704101</v>
      </c>
    </row>
    <row r="20" spans="2:5" x14ac:dyDescent="0.25">
      <c r="B20" t="s">
        <v>24</v>
      </c>
      <c r="C20">
        <f>SUMPRODUCT(C12:E12,C17:E17)</f>
        <v>46.620188137257372</v>
      </c>
      <c r="D20" s="52">
        <f>I5</f>
        <v>0.26</v>
      </c>
    </row>
    <row r="21" spans="2:5" x14ac:dyDescent="0.25">
      <c r="B21" t="s">
        <v>25</v>
      </c>
      <c r="C21">
        <f>SUMPRODUCT(C13:E13,C17:E17)</f>
        <v>51.505539814630787</v>
      </c>
      <c r="D21" s="52">
        <f>I6</f>
        <v>0.74</v>
      </c>
    </row>
    <row r="24" spans="2:5" x14ac:dyDescent="0.25">
      <c r="B24" t="s">
        <v>31</v>
      </c>
      <c r="C24" s="9">
        <f>(C20*D20)+(C21*D21)</f>
        <v>50.235348378513699</v>
      </c>
    </row>
    <row r="29" spans="2:5" x14ac:dyDescent="0.25">
      <c r="B29" s="58" t="s">
        <v>36</v>
      </c>
      <c r="C29" s="58"/>
      <c r="D29" s="58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 LRMC</vt:lpstr>
      <vt:lpstr>Asset Life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2021-12-22T04:46:24Z</dcterms:created>
  <dcterms:modified xsi:type="dcterms:W3CDTF">2023-01-12T04:34:40Z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b6e9f392-016d-459f-a07f-9ec465447abd</vt:lpwstr>
  </property>
  <property fmtid="{D5CDD505-2E9C-101B-9397-08002B2CF9AE}" pid="3" name="Classification">
    <vt:lpwstr>Internal</vt:lpwstr>
  </property>
</Properties>
</file>