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neDrive\Documents\Data Files\Projects\AER 2013\RINS\TNSPs 2020 Update\Benchmarking Report\Draft Report Files\"/>
    </mc:Choice>
  </mc:AlternateContent>
  <xr:revisionPtr revIDLastSave="0" documentId="13_ncr:1_{54B7381D-F816-4235-8CE9-DB111B810A8F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ABSData_Documentation" sheetId="4" r:id="rId1"/>
    <sheet name="OpexPriceIndex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4" i="5" l="1"/>
  <c r="AI19" i="5" l="1"/>
  <c r="AJ19" i="5" s="1"/>
  <c r="AM19" i="5"/>
  <c r="AL19" i="5" l="1"/>
  <c r="AO19" i="5" s="1"/>
  <c r="AK19" i="5"/>
  <c r="AN19" i="5"/>
  <c r="AI18" i="5"/>
  <c r="AK18" i="5" s="1"/>
  <c r="AC18" i="5"/>
  <c r="AD18" i="5"/>
  <c r="AE18" i="5"/>
  <c r="AF18" i="5"/>
  <c r="AJ18" i="5" l="1"/>
  <c r="AN18" i="5"/>
  <c r="AM18" i="5"/>
  <c r="AL18" i="5"/>
  <c r="F91" i="5"/>
  <c r="O19" i="5" s="1"/>
  <c r="F90" i="5"/>
  <c r="F89" i="5"/>
  <c r="F88" i="5"/>
  <c r="G91" i="5"/>
  <c r="P19" i="5" s="1"/>
  <c r="G90" i="5"/>
  <c r="G89" i="5"/>
  <c r="G88" i="5"/>
  <c r="D91" i="5"/>
  <c r="M19" i="5" s="1"/>
  <c r="D90" i="5"/>
  <c r="D89" i="5"/>
  <c r="D88" i="5"/>
  <c r="E91" i="5"/>
  <c r="N19" i="5" s="1"/>
  <c r="E90" i="5"/>
  <c r="E89" i="5"/>
  <c r="E88" i="5"/>
  <c r="C86" i="5"/>
  <c r="AB18" i="5" s="1"/>
  <c r="C91" i="5"/>
  <c r="L19" i="5" s="1"/>
  <c r="C90" i="5"/>
  <c r="C89" i="5"/>
  <c r="C88" i="5"/>
  <c r="B91" i="5"/>
  <c r="K19" i="5" s="1"/>
  <c r="B90" i="5"/>
  <c r="B89" i="5"/>
  <c r="B88" i="5"/>
  <c r="AA19" i="5" l="1"/>
  <c r="S19" i="5"/>
  <c r="T19" i="5"/>
  <c r="T35" i="5" s="1"/>
  <c r="AD19" i="5"/>
  <c r="AC19" i="5"/>
  <c r="X18" i="5"/>
  <c r="AF19" i="5"/>
  <c r="AE19" i="5"/>
  <c r="V19" i="5"/>
  <c r="U19" i="5"/>
  <c r="X19" i="5"/>
  <c r="X35" i="5" s="1"/>
  <c r="W19" i="5"/>
  <c r="AB19" i="5"/>
  <c r="AB35" i="5" s="1"/>
  <c r="O35" i="5"/>
  <c r="AO18" i="5"/>
  <c r="L18" i="5"/>
  <c r="L51" i="5" s="1"/>
  <c r="N18" i="5"/>
  <c r="N51" i="5" s="1"/>
  <c r="M18" i="5"/>
  <c r="M51" i="5" s="1"/>
  <c r="O18" i="5"/>
  <c r="O51" i="5" s="1"/>
  <c r="W18" i="5"/>
  <c r="W51" i="5" s="1"/>
  <c r="V18" i="5"/>
  <c r="V51" i="5" s="1"/>
  <c r="U18" i="5"/>
  <c r="U51" i="5" s="1"/>
  <c r="P18" i="5"/>
  <c r="P51" i="5" s="1"/>
  <c r="T18" i="5"/>
  <c r="AI17" i="5"/>
  <c r="AK17" i="5" s="1"/>
  <c r="AB17" i="5"/>
  <c r="AC17" i="5"/>
  <c r="AD17" i="5"/>
  <c r="AE17" i="5"/>
  <c r="AF17" i="5"/>
  <c r="AA17" i="5"/>
  <c r="T17" i="5"/>
  <c r="U17" i="5"/>
  <c r="V17" i="5"/>
  <c r="W17" i="5"/>
  <c r="X17" i="5"/>
  <c r="X50" i="5" s="1"/>
  <c r="S17" i="5"/>
  <c r="L17" i="5"/>
  <c r="M17" i="5"/>
  <c r="N17" i="5"/>
  <c r="O17" i="5"/>
  <c r="P17" i="5"/>
  <c r="K17" i="5"/>
  <c r="B87" i="5"/>
  <c r="U35" i="5" l="1"/>
  <c r="X51" i="5"/>
  <c r="AB51" i="5"/>
  <c r="AF35" i="5"/>
  <c r="AF51" i="5"/>
  <c r="M35" i="5"/>
  <c r="T51" i="5"/>
  <c r="L35" i="5"/>
  <c r="V35" i="5"/>
  <c r="AC35" i="5"/>
  <c r="AC51" i="5"/>
  <c r="P35" i="5"/>
  <c r="W35" i="5"/>
  <c r="AE35" i="5"/>
  <c r="AE51" i="5"/>
  <c r="AD35" i="5"/>
  <c r="AD51" i="5"/>
  <c r="N35" i="5"/>
  <c r="V50" i="5"/>
  <c r="U34" i="5"/>
  <c r="T50" i="5"/>
  <c r="N50" i="5"/>
  <c r="M50" i="5"/>
  <c r="N34" i="5"/>
  <c r="W50" i="5"/>
  <c r="P50" i="5"/>
  <c r="L50" i="5"/>
  <c r="O50" i="5"/>
  <c r="AF50" i="5"/>
  <c r="AF34" i="5"/>
  <c r="AB50" i="5"/>
  <c r="AB34" i="5"/>
  <c r="U50" i="5"/>
  <c r="AE50" i="5"/>
  <c r="AE34" i="5"/>
  <c r="AA18" i="5"/>
  <c r="S18" i="5"/>
  <c r="S35" i="5" s="1"/>
  <c r="K18" i="5"/>
  <c r="AD34" i="5"/>
  <c r="AD50" i="5"/>
  <c r="T34" i="5"/>
  <c r="W34" i="5"/>
  <c r="M34" i="5"/>
  <c r="V34" i="5"/>
  <c r="O34" i="5"/>
  <c r="AC50" i="5"/>
  <c r="AC34" i="5"/>
  <c r="P34" i="5"/>
  <c r="X34" i="5"/>
  <c r="L34" i="5"/>
  <c r="AJ17" i="5"/>
  <c r="AN17" i="5"/>
  <c r="AL17" i="5"/>
  <c r="AM17" i="5"/>
  <c r="AI7" i="5"/>
  <c r="AJ7" i="5" s="1"/>
  <c r="AI8" i="5"/>
  <c r="AM8" i="5" s="1"/>
  <c r="AI9" i="5"/>
  <c r="AL9" i="5" s="1"/>
  <c r="AI10" i="5"/>
  <c r="AK10" i="5" s="1"/>
  <c r="AI11" i="5"/>
  <c r="AJ11" i="5" s="1"/>
  <c r="AI12" i="5"/>
  <c r="AM12" i="5" s="1"/>
  <c r="AI13" i="5"/>
  <c r="AL13" i="5" s="1"/>
  <c r="AI14" i="5"/>
  <c r="AK14" i="5" s="1"/>
  <c r="AI15" i="5"/>
  <c r="AJ15" i="5" s="1"/>
  <c r="AI16" i="5"/>
  <c r="AM16" i="5" s="1"/>
  <c r="AI6" i="5"/>
  <c r="AM6" i="5" s="1"/>
  <c r="AA34" i="5" l="1"/>
  <c r="BD18" i="5" s="1"/>
  <c r="AA51" i="5"/>
  <c r="BE19" i="5" s="1"/>
  <c r="AA35" i="5"/>
  <c r="BD19" i="5" s="1"/>
  <c r="AX19" i="5"/>
  <c r="AZ19" i="5" s="1"/>
  <c r="S34" i="5"/>
  <c r="S51" i="5"/>
  <c r="AY19" i="5" s="1"/>
  <c r="K34" i="5"/>
  <c r="K51" i="5"/>
  <c r="AS19" i="5" s="1"/>
  <c r="K35" i="5"/>
  <c r="AR19" i="5" s="1"/>
  <c r="K50" i="5"/>
  <c r="AS18" i="5" s="1"/>
  <c r="AA50" i="5"/>
  <c r="BE18" i="5" s="1"/>
  <c r="AR18" i="5"/>
  <c r="AX18" i="5"/>
  <c r="S50" i="5"/>
  <c r="AY18" i="5" s="1"/>
  <c r="AJ10" i="5"/>
  <c r="AL12" i="5"/>
  <c r="AN8" i="5"/>
  <c r="AK16" i="5"/>
  <c r="AO17" i="5"/>
  <c r="AK6" i="5"/>
  <c r="AJ16" i="5"/>
  <c r="AK13" i="5"/>
  <c r="AK12" i="5"/>
  <c r="AN9" i="5"/>
  <c r="AL8" i="5"/>
  <c r="AN16" i="5"/>
  <c r="AN14" i="5"/>
  <c r="AJ13" i="5"/>
  <c r="AJ12" i="5"/>
  <c r="AK9" i="5"/>
  <c r="AK8" i="5"/>
  <c r="AL6" i="5"/>
  <c r="AJ6" i="5"/>
  <c r="AL16" i="5"/>
  <c r="AJ14" i="5"/>
  <c r="AN12" i="5"/>
  <c r="AN10" i="5"/>
  <c r="AJ9" i="5"/>
  <c r="AJ8" i="5"/>
  <c r="AN13" i="5"/>
  <c r="AM15" i="5"/>
  <c r="AM11" i="5"/>
  <c r="AM7" i="5"/>
  <c r="AL15" i="5"/>
  <c r="AM14" i="5"/>
  <c r="AL11" i="5"/>
  <c r="AM10" i="5"/>
  <c r="AL7" i="5"/>
  <c r="AN6" i="5"/>
  <c r="AK15" i="5"/>
  <c r="AL14" i="5"/>
  <c r="AM13" i="5"/>
  <c r="AK11" i="5"/>
  <c r="AL10" i="5"/>
  <c r="AM9" i="5"/>
  <c r="AK7" i="5"/>
  <c r="AN15" i="5"/>
  <c r="AN11" i="5"/>
  <c r="AN7" i="5"/>
  <c r="AB16" i="5"/>
  <c r="AC16" i="5"/>
  <c r="AD16" i="5"/>
  <c r="AE16" i="5"/>
  <c r="AF16" i="5"/>
  <c r="AA16" i="5"/>
  <c r="T16" i="5"/>
  <c r="U16" i="5"/>
  <c r="V16" i="5"/>
  <c r="W16" i="5"/>
  <c r="X16" i="5"/>
  <c r="S16" i="5"/>
  <c r="L16" i="5"/>
  <c r="M16" i="5"/>
  <c r="N16" i="5"/>
  <c r="O16" i="5"/>
  <c r="P16" i="5"/>
  <c r="K16" i="5"/>
  <c r="BF19" i="5" l="1"/>
  <c r="AT19" i="5"/>
  <c r="AT18" i="5"/>
  <c r="BF18" i="5"/>
  <c r="AZ18" i="5"/>
  <c r="AO16" i="5"/>
  <c r="N33" i="5"/>
  <c r="N49" i="5"/>
  <c r="X49" i="5"/>
  <c r="X33" i="5"/>
  <c r="T49" i="5"/>
  <c r="T33" i="5"/>
  <c r="AD49" i="5"/>
  <c r="AD33" i="5"/>
  <c r="K49" i="5"/>
  <c r="K33" i="5"/>
  <c r="M49" i="5"/>
  <c r="M33" i="5"/>
  <c r="W49" i="5"/>
  <c r="W33" i="5"/>
  <c r="AA49" i="5"/>
  <c r="AA33" i="5"/>
  <c r="AC49" i="5"/>
  <c r="AC33" i="5"/>
  <c r="P49" i="5"/>
  <c r="P33" i="5"/>
  <c r="L33" i="5"/>
  <c r="L49" i="5"/>
  <c r="V49" i="5"/>
  <c r="V33" i="5"/>
  <c r="AF49" i="5"/>
  <c r="AF33" i="5"/>
  <c r="AB49" i="5"/>
  <c r="AB33" i="5"/>
  <c r="O49" i="5"/>
  <c r="O33" i="5"/>
  <c r="S49" i="5"/>
  <c r="S33" i="5"/>
  <c r="U49" i="5"/>
  <c r="U33" i="5"/>
  <c r="AE49" i="5"/>
  <c r="AE33" i="5"/>
  <c r="AO15" i="5"/>
  <c r="AB15" i="5"/>
  <c r="AC15" i="5"/>
  <c r="AD15" i="5"/>
  <c r="AE15" i="5"/>
  <c r="AF15" i="5"/>
  <c r="AA15" i="5"/>
  <c r="T15" i="5"/>
  <c r="U15" i="5"/>
  <c r="V15" i="5"/>
  <c r="W15" i="5"/>
  <c r="X15" i="5"/>
  <c r="S15" i="5"/>
  <c r="L15" i="5"/>
  <c r="M15" i="5"/>
  <c r="N15" i="5"/>
  <c r="O15" i="5"/>
  <c r="P15" i="5"/>
  <c r="K15" i="5"/>
  <c r="AS17" i="5" l="1"/>
  <c r="AR17" i="5"/>
  <c r="AX17" i="5"/>
  <c r="BD17" i="5"/>
  <c r="AY17" i="5"/>
  <c r="BE17" i="5"/>
  <c r="P48" i="5"/>
  <c r="P32" i="5"/>
  <c r="V48" i="5"/>
  <c r="V32" i="5"/>
  <c r="AB48" i="5"/>
  <c r="AB32" i="5"/>
  <c r="S48" i="5"/>
  <c r="S32" i="5"/>
  <c r="N48" i="5"/>
  <c r="N32" i="5"/>
  <c r="X48" i="5"/>
  <c r="X32" i="5"/>
  <c r="T48" i="5"/>
  <c r="T32" i="5"/>
  <c r="AD48" i="5"/>
  <c r="AD32" i="5"/>
  <c r="L48" i="5"/>
  <c r="L32" i="5"/>
  <c r="AF48" i="5"/>
  <c r="AF32" i="5"/>
  <c r="O48" i="5"/>
  <c r="O32" i="5"/>
  <c r="U48" i="5"/>
  <c r="U32" i="5"/>
  <c r="AE48" i="5"/>
  <c r="AE32" i="5"/>
  <c r="K32" i="5"/>
  <c r="K48" i="5"/>
  <c r="M48" i="5"/>
  <c r="M32" i="5"/>
  <c r="W48" i="5"/>
  <c r="W32" i="5"/>
  <c r="AA48" i="5"/>
  <c r="AA32" i="5"/>
  <c r="AC48" i="5"/>
  <c r="AC32" i="5"/>
  <c r="AT17" i="5" l="1"/>
  <c r="AZ17" i="5"/>
  <c r="BF17" i="5"/>
  <c r="AX16" i="5"/>
  <c r="AY16" i="5"/>
  <c r="BE16" i="5"/>
  <c r="AR16" i="5"/>
  <c r="AS16" i="5"/>
  <c r="BD16" i="5"/>
  <c r="AZ16" i="5" l="1"/>
  <c r="BF16" i="5"/>
  <c r="AT16" i="5"/>
  <c r="AO14" i="5"/>
  <c r="AB14" i="5"/>
  <c r="AC14" i="5"/>
  <c r="AD14" i="5"/>
  <c r="AE14" i="5"/>
  <c r="AF14" i="5"/>
  <c r="AA14" i="5"/>
  <c r="T14" i="5"/>
  <c r="U14" i="5"/>
  <c r="V14" i="5"/>
  <c r="W14" i="5"/>
  <c r="X14" i="5"/>
  <c r="S14" i="5"/>
  <c r="L14" i="5"/>
  <c r="M14" i="5"/>
  <c r="N14" i="5"/>
  <c r="O14" i="5"/>
  <c r="P14" i="5"/>
  <c r="K14" i="5"/>
  <c r="K47" i="5" l="1"/>
  <c r="K31" i="5"/>
  <c r="S47" i="5"/>
  <c r="S31" i="5"/>
  <c r="AA47" i="5"/>
  <c r="AA31" i="5"/>
  <c r="N47" i="5"/>
  <c r="N31" i="5"/>
  <c r="V47" i="5"/>
  <c r="V31" i="5"/>
  <c r="AD47" i="5"/>
  <c r="AD31" i="5"/>
  <c r="O47" i="5"/>
  <c r="O31" i="5"/>
  <c r="W47" i="5"/>
  <c r="W31" i="5"/>
  <c r="P47" i="5"/>
  <c r="P31" i="5"/>
  <c r="L47" i="5"/>
  <c r="L31" i="5"/>
  <c r="X47" i="5"/>
  <c r="X31" i="5"/>
  <c r="T47" i="5"/>
  <c r="T31" i="5"/>
  <c r="AF47" i="5"/>
  <c r="AF31" i="5"/>
  <c r="AB47" i="5"/>
  <c r="AB31" i="5"/>
  <c r="M47" i="5"/>
  <c r="M31" i="5"/>
  <c r="U47" i="5"/>
  <c r="U31" i="5"/>
  <c r="AE47" i="5"/>
  <c r="AE31" i="5"/>
  <c r="AC47" i="5"/>
  <c r="AC31" i="5"/>
  <c r="AR15" i="5" l="1"/>
  <c r="AX15" i="5"/>
  <c r="BD15" i="5"/>
  <c r="BE15" i="5"/>
  <c r="AY15" i="5"/>
  <c r="AS15" i="5"/>
  <c r="AO13" i="5"/>
  <c r="AF13" i="5"/>
  <c r="AE13" i="5"/>
  <c r="AD13" i="5"/>
  <c r="AC13" i="5"/>
  <c r="AB13" i="5"/>
  <c r="AA13" i="5"/>
  <c r="X13" i="5"/>
  <c r="W13" i="5"/>
  <c r="V13" i="5"/>
  <c r="U13" i="5"/>
  <c r="T13" i="5"/>
  <c r="S13" i="5"/>
  <c r="P13" i="5"/>
  <c r="O13" i="5"/>
  <c r="N13" i="5"/>
  <c r="M13" i="5"/>
  <c r="L13" i="5"/>
  <c r="K13" i="5"/>
  <c r="AO12" i="5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O11" i="5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O10" i="5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O9" i="5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O8" i="5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O7" i="5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O6" i="5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BF15" i="5" l="1"/>
  <c r="AT15" i="5"/>
  <c r="AZ15" i="5"/>
  <c r="BJ6" i="5"/>
  <c r="BM6" i="5"/>
  <c r="L46" i="5"/>
  <c r="L30" i="5"/>
  <c r="N46" i="5"/>
  <c r="N30" i="5"/>
  <c r="P46" i="5"/>
  <c r="P30" i="5"/>
  <c r="T46" i="5"/>
  <c r="T30" i="5"/>
  <c r="V46" i="5"/>
  <c r="V30" i="5"/>
  <c r="X46" i="5"/>
  <c r="X30" i="5"/>
  <c r="AB46" i="5"/>
  <c r="AB30" i="5"/>
  <c r="AD46" i="5"/>
  <c r="AD30" i="5"/>
  <c r="AF46" i="5"/>
  <c r="AF30" i="5"/>
  <c r="K29" i="5"/>
  <c r="K46" i="5"/>
  <c r="K30" i="5"/>
  <c r="M29" i="5"/>
  <c r="M46" i="5"/>
  <c r="M30" i="5"/>
  <c r="O29" i="5"/>
  <c r="O46" i="5"/>
  <c r="O30" i="5"/>
  <c r="S29" i="5"/>
  <c r="S46" i="5"/>
  <c r="S30" i="5"/>
  <c r="U29" i="5"/>
  <c r="U46" i="5"/>
  <c r="U30" i="5"/>
  <c r="W29" i="5"/>
  <c r="W46" i="5"/>
  <c r="W30" i="5"/>
  <c r="AA29" i="5"/>
  <c r="AA46" i="5"/>
  <c r="AA30" i="5"/>
  <c r="AC29" i="5"/>
  <c r="AC46" i="5"/>
  <c r="AC30" i="5"/>
  <c r="AE29" i="5"/>
  <c r="AE46" i="5"/>
  <c r="AE30" i="5"/>
  <c r="L39" i="5"/>
  <c r="L38" i="5"/>
  <c r="L22" i="5"/>
  <c r="P39" i="5"/>
  <c r="P38" i="5"/>
  <c r="P22" i="5"/>
  <c r="V39" i="5"/>
  <c r="V38" i="5"/>
  <c r="V22" i="5"/>
  <c r="X39" i="5"/>
  <c r="X38" i="5"/>
  <c r="X22" i="5"/>
  <c r="AD39" i="5"/>
  <c r="AD38" i="5"/>
  <c r="AD22" i="5"/>
  <c r="K40" i="5"/>
  <c r="K23" i="5"/>
  <c r="O40" i="5"/>
  <c r="O23" i="5"/>
  <c r="S40" i="5"/>
  <c r="S23" i="5"/>
  <c r="W40" i="5"/>
  <c r="W23" i="5"/>
  <c r="AC40" i="5"/>
  <c r="AC23" i="5"/>
  <c r="AE40" i="5"/>
  <c r="AE23" i="5"/>
  <c r="L41" i="5"/>
  <c r="L24" i="5"/>
  <c r="P41" i="5"/>
  <c r="P24" i="5"/>
  <c r="T41" i="5"/>
  <c r="T24" i="5"/>
  <c r="X41" i="5"/>
  <c r="X24" i="5"/>
  <c r="AB41" i="5"/>
  <c r="AB24" i="5"/>
  <c r="AF41" i="5"/>
  <c r="AF24" i="5"/>
  <c r="M42" i="5"/>
  <c r="M25" i="5"/>
  <c r="S42" i="5"/>
  <c r="S25" i="5"/>
  <c r="U42" i="5"/>
  <c r="U25" i="5"/>
  <c r="AA42" i="5"/>
  <c r="AA25" i="5"/>
  <c r="AC42" i="5"/>
  <c r="AC25" i="5"/>
  <c r="N43" i="5"/>
  <c r="N26" i="5"/>
  <c r="P43" i="5"/>
  <c r="P26" i="5"/>
  <c r="V43" i="5"/>
  <c r="V26" i="5"/>
  <c r="AB43" i="5"/>
  <c r="AB26" i="5"/>
  <c r="AD43" i="5"/>
  <c r="AD26" i="5"/>
  <c r="K44" i="5"/>
  <c r="K27" i="5"/>
  <c r="M44" i="5"/>
  <c r="M27" i="5"/>
  <c r="S44" i="5"/>
  <c r="S27" i="5"/>
  <c r="U44" i="5"/>
  <c r="U27" i="5"/>
  <c r="AA44" i="5"/>
  <c r="AA27" i="5"/>
  <c r="AC44" i="5"/>
  <c r="AC27" i="5"/>
  <c r="AE44" i="5"/>
  <c r="AE27" i="5"/>
  <c r="N45" i="5"/>
  <c r="N28" i="5"/>
  <c r="T45" i="5"/>
  <c r="T28" i="5"/>
  <c r="AD45" i="5"/>
  <c r="AD28" i="5"/>
  <c r="K38" i="5"/>
  <c r="K39" i="5"/>
  <c r="K22" i="5"/>
  <c r="M39" i="5"/>
  <c r="M38" i="5"/>
  <c r="M22" i="5"/>
  <c r="O38" i="5"/>
  <c r="O39" i="5"/>
  <c r="O22" i="5"/>
  <c r="S39" i="5"/>
  <c r="S38" i="5"/>
  <c r="S22" i="5"/>
  <c r="U38" i="5"/>
  <c r="U39" i="5"/>
  <c r="U22" i="5"/>
  <c r="W39" i="5"/>
  <c r="W38" i="5"/>
  <c r="W22" i="5"/>
  <c r="AA38" i="5"/>
  <c r="AA39" i="5"/>
  <c r="AA22" i="5"/>
  <c r="AC39" i="5"/>
  <c r="AC38" i="5"/>
  <c r="AC22" i="5"/>
  <c r="AE38" i="5"/>
  <c r="AE39" i="5"/>
  <c r="AE22" i="5"/>
  <c r="L40" i="5"/>
  <c r="L23" i="5"/>
  <c r="N40" i="5"/>
  <c r="N23" i="5"/>
  <c r="P40" i="5"/>
  <c r="P23" i="5"/>
  <c r="T40" i="5"/>
  <c r="T23" i="5"/>
  <c r="V40" i="5"/>
  <c r="V23" i="5"/>
  <c r="X40" i="5"/>
  <c r="X23" i="5"/>
  <c r="AB40" i="5"/>
  <c r="AB23" i="5"/>
  <c r="AD40" i="5"/>
  <c r="AD23" i="5"/>
  <c r="AF40" i="5"/>
  <c r="AF23" i="5"/>
  <c r="K41" i="5"/>
  <c r="K24" i="5"/>
  <c r="M41" i="5"/>
  <c r="M24" i="5"/>
  <c r="O41" i="5"/>
  <c r="O24" i="5"/>
  <c r="S41" i="5"/>
  <c r="S24" i="5"/>
  <c r="U41" i="5"/>
  <c r="U24" i="5"/>
  <c r="W41" i="5"/>
  <c r="W24" i="5"/>
  <c r="AA41" i="5"/>
  <c r="AA24" i="5"/>
  <c r="AC41" i="5"/>
  <c r="AC24" i="5"/>
  <c r="AE41" i="5"/>
  <c r="AE24" i="5"/>
  <c r="L42" i="5"/>
  <c r="L25" i="5"/>
  <c r="N42" i="5"/>
  <c r="N25" i="5"/>
  <c r="P42" i="5"/>
  <c r="P25" i="5"/>
  <c r="T42" i="5"/>
  <c r="T25" i="5"/>
  <c r="V42" i="5"/>
  <c r="V25" i="5"/>
  <c r="X42" i="5"/>
  <c r="X25" i="5"/>
  <c r="AB42" i="5"/>
  <c r="AB25" i="5"/>
  <c r="AD42" i="5"/>
  <c r="AD25" i="5"/>
  <c r="AF42" i="5"/>
  <c r="AF25" i="5"/>
  <c r="K43" i="5"/>
  <c r="K26" i="5"/>
  <c r="M43" i="5"/>
  <c r="M26" i="5"/>
  <c r="O43" i="5"/>
  <c r="O26" i="5"/>
  <c r="S43" i="5"/>
  <c r="S26" i="5"/>
  <c r="U43" i="5"/>
  <c r="U26" i="5"/>
  <c r="W43" i="5"/>
  <c r="W26" i="5"/>
  <c r="AA43" i="5"/>
  <c r="AA26" i="5"/>
  <c r="AC43" i="5"/>
  <c r="AC26" i="5"/>
  <c r="AE43" i="5"/>
  <c r="AE26" i="5"/>
  <c r="L44" i="5"/>
  <c r="L27" i="5"/>
  <c r="N44" i="5"/>
  <c r="N27" i="5"/>
  <c r="P44" i="5"/>
  <c r="P27" i="5"/>
  <c r="T44" i="5"/>
  <c r="T27" i="5"/>
  <c r="V44" i="5"/>
  <c r="V27" i="5"/>
  <c r="X44" i="5"/>
  <c r="X27" i="5"/>
  <c r="AB44" i="5"/>
  <c r="AB27" i="5"/>
  <c r="AD44" i="5"/>
  <c r="AD27" i="5"/>
  <c r="AF44" i="5"/>
  <c r="AF27" i="5"/>
  <c r="K45" i="5"/>
  <c r="K28" i="5"/>
  <c r="M45" i="5"/>
  <c r="M28" i="5"/>
  <c r="O45" i="5"/>
  <c r="O28" i="5"/>
  <c r="S45" i="5"/>
  <c r="S28" i="5"/>
  <c r="U45" i="5"/>
  <c r="U28" i="5"/>
  <c r="W45" i="5"/>
  <c r="W28" i="5"/>
  <c r="AA45" i="5"/>
  <c r="AA28" i="5"/>
  <c r="AC45" i="5"/>
  <c r="AC28" i="5"/>
  <c r="AE45" i="5"/>
  <c r="AE28" i="5"/>
  <c r="L29" i="5"/>
  <c r="N29" i="5"/>
  <c r="P29" i="5"/>
  <c r="T29" i="5"/>
  <c r="V29" i="5"/>
  <c r="X29" i="5"/>
  <c r="AB29" i="5"/>
  <c r="AD29" i="5"/>
  <c r="N39" i="5"/>
  <c r="N38" i="5"/>
  <c r="N22" i="5"/>
  <c r="T39" i="5"/>
  <c r="T38" i="5"/>
  <c r="T22" i="5"/>
  <c r="AB39" i="5"/>
  <c r="AB38" i="5"/>
  <c r="AB22" i="5"/>
  <c r="AF39" i="5"/>
  <c r="AF38" i="5"/>
  <c r="AF22" i="5"/>
  <c r="M40" i="5"/>
  <c r="M23" i="5"/>
  <c r="U40" i="5"/>
  <c r="U23" i="5"/>
  <c r="AA40" i="5"/>
  <c r="AA23" i="5"/>
  <c r="N41" i="5"/>
  <c r="N24" i="5"/>
  <c r="V41" i="5"/>
  <c r="V24" i="5"/>
  <c r="AD41" i="5"/>
  <c r="AD24" i="5"/>
  <c r="K42" i="5"/>
  <c r="K25" i="5"/>
  <c r="O42" i="5"/>
  <c r="O25" i="5"/>
  <c r="W42" i="5"/>
  <c r="W25" i="5"/>
  <c r="AE42" i="5"/>
  <c r="AE25" i="5"/>
  <c r="L43" i="5"/>
  <c r="L26" i="5"/>
  <c r="T43" i="5"/>
  <c r="T26" i="5"/>
  <c r="X43" i="5"/>
  <c r="X26" i="5"/>
  <c r="AF43" i="5"/>
  <c r="AF26" i="5"/>
  <c r="O44" i="5"/>
  <c r="O27" i="5"/>
  <c r="W44" i="5"/>
  <c r="W27" i="5"/>
  <c r="L45" i="5"/>
  <c r="L28" i="5"/>
  <c r="P45" i="5"/>
  <c r="P28" i="5"/>
  <c r="V45" i="5"/>
  <c r="V28" i="5"/>
  <c r="X45" i="5"/>
  <c r="X28" i="5"/>
  <c r="AB45" i="5"/>
  <c r="AB28" i="5"/>
  <c r="AF45" i="5"/>
  <c r="AF28" i="5"/>
  <c r="AF29" i="5"/>
  <c r="BE8" i="5" l="1"/>
  <c r="AX9" i="5"/>
  <c r="AR12" i="5"/>
  <c r="AR10" i="5"/>
  <c r="AR8" i="5"/>
  <c r="AX11" i="5"/>
  <c r="AR11" i="5"/>
  <c r="AX7" i="5"/>
  <c r="AR7" i="5"/>
  <c r="AR13" i="5"/>
  <c r="AR9" i="5"/>
  <c r="AX12" i="5"/>
  <c r="AX10" i="5"/>
  <c r="AX8" i="5"/>
  <c r="AX13" i="5"/>
  <c r="AR14" i="5"/>
  <c r="AX14" i="5"/>
  <c r="BD7" i="5"/>
  <c r="BD11" i="5"/>
  <c r="BD9" i="5"/>
  <c r="BE14" i="5"/>
  <c r="AS14" i="5"/>
  <c r="BD12" i="5"/>
  <c r="BD10" i="5"/>
  <c r="BD8" i="5"/>
  <c r="BD14" i="5"/>
  <c r="BD13" i="5"/>
  <c r="AY14" i="5"/>
  <c r="AS10" i="5"/>
  <c r="BE7" i="5"/>
  <c r="BF7" i="5" s="1"/>
  <c r="AX6" i="5"/>
  <c r="AY7" i="5"/>
  <c r="AS7" i="5"/>
  <c r="BE12" i="5"/>
  <c r="AY12" i="5"/>
  <c r="AS12" i="5"/>
  <c r="BE10" i="5"/>
  <c r="AY10" i="5"/>
  <c r="AY8" i="5"/>
  <c r="AS8" i="5"/>
  <c r="BE13" i="5"/>
  <c r="AY13" i="5"/>
  <c r="AS13" i="5"/>
  <c r="BE11" i="5"/>
  <c r="AY11" i="5"/>
  <c r="AS11" i="5"/>
  <c r="BE9" i="5"/>
  <c r="AY9" i="5"/>
  <c r="AS9" i="5"/>
  <c r="BD6" i="5"/>
  <c r="BE6" i="5"/>
  <c r="AY6" i="5"/>
  <c r="AR6" i="5"/>
  <c r="AS6" i="5"/>
  <c r="AT13" i="5" l="1"/>
  <c r="AZ9" i="5"/>
  <c r="AZ14" i="5"/>
  <c r="AT10" i="5"/>
  <c r="BF8" i="5"/>
  <c r="AT7" i="5"/>
  <c r="AT11" i="5"/>
  <c r="AT14" i="5"/>
  <c r="AZ7" i="5"/>
  <c r="BF9" i="5"/>
  <c r="AZ11" i="5"/>
  <c r="AT9" i="5"/>
  <c r="BF13" i="5"/>
  <c r="BF6" i="5"/>
  <c r="BG6" i="5" s="1"/>
  <c r="BG7" i="5" s="1"/>
  <c r="BM7" i="5" s="1"/>
  <c r="AZ13" i="5"/>
  <c r="BF14" i="5"/>
  <c r="AZ6" i="5"/>
  <c r="BA6" i="5" s="1"/>
  <c r="AZ8" i="5"/>
  <c r="BF10" i="5"/>
  <c r="AZ12" i="5"/>
  <c r="BF11" i="5"/>
  <c r="AT6" i="5"/>
  <c r="AU6" i="5" s="1"/>
  <c r="AT8" i="5"/>
  <c r="AZ10" i="5"/>
  <c r="AT12" i="5"/>
  <c r="BF12" i="5"/>
  <c r="BG8" i="5" l="1"/>
  <c r="BM8" i="5" s="1"/>
  <c r="BA7" i="5"/>
  <c r="BA8" i="5" s="1"/>
  <c r="BA9" i="5" s="1"/>
  <c r="BA10" i="5" s="1"/>
  <c r="BA11" i="5" s="1"/>
  <c r="BA12" i="5" s="1"/>
  <c r="BA13" i="5" s="1"/>
  <c r="BA14" i="5" s="1"/>
  <c r="BA15" i="5" s="1"/>
  <c r="BA16" i="5" s="1"/>
  <c r="BA17" i="5" s="1"/>
  <c r="BA18" i="5" s="1"/>
  <c r="BA19" i="5" s="1"/>
  <c r="AU7" i="5"/>
  <c r="AU8" i="5" s="1"/>
  <c r="BG9" i="5" l="1"/>
  <c r="BG10" i="5" s="1"/>
  <c r="BM10" i="5" s="1"/>
  <c r="BJ7" i="5"/>
  <c r="AU9" i="5"/>
  <c r="BJ8" i="5"/>
  <c r="BG11" i="5" l="1"/>
  <c r="BG12" i="5" s="1"/>
  <c r="BM9" i="5"/>
  <c r="AU10" i="5"/>
  <c r="BJ9" i="5"/>
  <c r="BM11" i="5" l="1"/>
  <c r="AU11" i="5"/>
  <c r="BJ10" i="5"/>
  <c r="BG13" i="5"/>
  <c r="BM12" i="5"/>
  <c r="BM13" i="5" l="1"/>
  <c r="BG14" i="5"/>
  <c r="AU12" i="5"/>
  <c r="BJ11" i="5"/>
  <c r="BM14" i="5" l="1"/>
  <c r="BG15" i="5"/>
  <c r="AU13" i="5"/>
  <c r="BJ12" i="5"/>
  <c r="BM15" i="5" l="1"/>
  <c r="BG16" i="5"/>
  <c r="BJ13" i="5"/>
  <c r="AU14" i="5"/>
  <c r="BM16" i="5" l="1"/>
  <c r="BG17" i="5"/>
  <c r="BJ14" i="5"/>
  <c r="AU15" i="5"/>
  <c r="BM17" i="5" l="1"/>
  <c r="BG18" i="5"/>
  <c r="BJ15" i="5"/>
  <c r="AU16" i="5"/>
  <c r="BM18" i="5" l="1"/>
  <c r="BG19" i="5"/>
  <c r="BM19" i="5" s="1"/>
  <c r="BJ16" i="5"/>
  <c r="AU17" i="5"/>
  <c r="BJ17" i="5" l="1"/>
  <c r="AU18" i="5"/>
  <c r="BJ18" i="5" l="1"/>
  <c r="AU19" i="5"/>
  <c r="BJ1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  <author>Author</author>
  </authors>
  <commentList>
    <comment ref="B5" authorId="0" shapeId="0" xr:uid="{00000000-0006-0000-0000-000001000000}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shapeId="0" xr:uid="{00000000-0006-0000-0000-000002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shapeId="0" xr:uid="{00000000-0006-0000-0000-000003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shapeId="0" xr:uid="{00000000-0006-0000-0000-000004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shapeId="0" xr:uid="{00000000-0006-0000-0000-000005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shapeId="0" xr:uid="{00000000-0006-0000-0000-000006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shapeId="0" xr:uid="{00000000-0006-0000-0000-000007000000}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ABS</author>
    <author>DL-ASUS</author>
  </authors>
  <commentList>
    <comment ref="C5" authorId="0" shapeId="0" xr:uid="{00000000-0006-0000-0100-000001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shapeId="0" xr:uid="{00000000-0006-0000-0100-000002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shapeId="0" xr:uid="{00000000-0006-0000-0100-000003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shapeId="0" xr:uid="{00000000-0006-0000-0100-000004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shapeId="0" xr:uid="{00000000-0006-0000-0100-000005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C94" authorId="2" shapeId="0" xr:uid="{6D22F10C-82B6-4A9F-89B2-BA5B3A3AD905}">
      <text>
        <r>
          <rPr>
            <b/>
            <sz val="9"/>
            <color indexed="81"/>
            <rFont val="Tahoma"/>
            <charset val="1"/>
          </rPr>
          <t>DL-ASUS:</t>
        </r>
        <r>
          <rPr>
            <sz val="9"/>
            <color indexed="81"/>
            <rFont val="Tahoma"/>
            <charset val="1"/>
          </rPr>
          <t xml:space="preserve">
This series was discontinued in September of 2019. We now splice Final PPI from ABS 642701 from Dec2019 onwards.</t>
        </r>
      </text>
    </comment>
  </commentList>
</comments>
</file>

<file path=xl/sharedStrings.xml><?xml version="1.0" encoding="utf-8"?>
<sst xmlns="http://schemas.openxmlformats.org/spreadsheetml/2006/main" count="332" uniqueCount="118">
  <si>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</si>
  <si>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</si>
  <si>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</si>
  <si>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</si>
  <si>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</si>
  <si>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</si>
  <si>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</si>
  <si>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</si>
  <si>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</si>
  <si>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</si>
  <si>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</si>
  <si>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</si>
  <si>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</si>
  <si>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</si>
  <si>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</si>
  <si>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</si>
  <si>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</si>
  <si>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</si>
  <si>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</si>
  <si>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</si>
  <si>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</si>
  <si>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</si>
  <si>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</si>
  <si>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</si>
  <si>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</si>
  <si>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</si>
  <si>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</si>
  <si>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</si>
  <si>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</si>
  <si>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</si>
  <si>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</si>
  <si>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</si>
  <si>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</si>
  <si>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</si>
  <si>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</si>
  <si>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</si>
  <si>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</si>
  <si>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</si>
  <si>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</si>
  <si>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</si>
  <si>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</si>
  <si>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</si>
  <si>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</si>
  <si>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</si>
  <si>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</si>
  <si>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</si>
  <si>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</si>
  <si>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</si>
  <si>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</si>
  <si>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</si>
  <si>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</si>
  <si>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</si>
  <si>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</si>
  <si>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</si>
  <si>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</si>
  <si>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</si>
  <si>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</si>
  <si>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</si>
  <si>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</si>
  <si>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</si>
  <si>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</si>
  <si>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</si>
  <si>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</si>
  <si>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</si>
  <si>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2013/14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</si>
  <si>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</si>
  <si>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</si>
  <si>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</si>
  <si>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</si>
  <si>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</si>
  <si>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</si>
  <si>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</si>
  <si>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</si>
  <si>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</si>
  <si>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</si>
  <si>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</si>
  <si>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</si>
  <si>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</si>
  <si>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</si>
  <si>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</si>
  <si>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</si>
  <si>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</si>
  <si>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</si>
  <si>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</si>
  <si>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</si>
  <si>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</si>
  <si>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</si>
  <si>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</si>
  <si>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</si>
  <si>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WPI and PPIs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</si>
  <si>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</si>
  <si>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</si>
  <si>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</si>
  <si>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</si>
  <si>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</si>
  <si>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</si>
  <si>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</si>
  <si>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</si>
  <si>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</si>
  <si>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</si>
  <si>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</si>
  <si>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</si>
  <si>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</si>
  <si>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</si>
  <si>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</si>
  <si>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</si>
  <si>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</si>
  <si>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</si>
  <si>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2014/15</t>
  </si>
  <si>
    <t>01/04/2014 - 31/03/2015</t>
  </si>
  <si>
    <t>2015/16</t>
  </si>
  <si>
    <t>01/04/2015 - 31/03/2016</t>
  </si>
  <si>
    <t>2016/17</t>
  </si>
  <si>
    <t>01/04/2016 - 31/03/2017</t>
  </si>
  <si>
    <t>2017/18</t>
  </si>
  <si>
    <t>01/04/2017 - 31/03/2018</t>
  </si>
  <si>
    <t>2018/19</t>
  </si>
  <si>
    <t>01/04/2018 - 31/03/2019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</si>
</sst>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mmm\-yyyy"/>
    <numFmt numFmtId="167" formatCode="0.0;\-0.0;0.0;@"/>
    <numFmt numFmtId="168" formatCode="0;\-0;0;@"/>
    <numFmt numFmtId="169" formatCode="0.000"/>
    <numFmt numFmtId="170" formatCode="0.0"/>
  </numFmts>
  <fonts count="20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6" fontId="4" fillId="0" borderId="0" xfId="0" applyNumberFormat="1" applyFont="1" applyAlignment="1"/>
    <xf numFmtId="166" fontId="4" fillId="0" borderId="0" xfId="0" applyNumberFormat="1" applyFont="1" applyAlignment="1">
      <alignment horizontal="left"/>
    </xf>
    <xf numFmtId="167" fontId="4" fillId="0" borderId="0" xfId="3" applyNumberFormat="1" applyFont="1" applyAlignment="1"/>
    <xf numFmtId="167" fontId="4" fillId="0" borderId="0" xfId="0" applyNumberFormat="1" applyFont="1" applyAlignment="1"/>
    <xf numFmtId="0" fontId="5" fillId="0" borderId="0" xfId="0" applyFont="1" applyAlignment="1">
      <alignment wrapText="1"/>
    </xf>
    <xf numFmtId="167" fontId="5" fillId="0" borderId="0" xfId="0" applyNumberFormat="1" applyFont="1"/>
    <xf numFmtId="168" fontId="4" fillId="0" borderId="0" xfId="0" applyNumberFormat="1" applyFont="1" applyAlignme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/>
    <xf numFmtId="0" fontId="0" fillId="0" borderId="0" xfId="0" applyFont="1"/>
    <xf numFmtId="0" fontId="7" fillId="0" borderId="0" xfId="3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6" fontId="7" fillId="0" borderId="0" xfId="0" applyNumberFormat="1" applyFont="1" applyAlignment="1">
      <alignment horizontal="left"/>
    </xf>
    <xf numFmtId="167" fontId="7" fillId="0" borderId="0" xfId="3" applyNumberFormat="1" applyFont="1" applyAlignment="1"/>
    <xf numFmtId="0" fontId="7" fillId="0" borderId="0" xfId="0" applyFont="1" applyAlignment="1"/>
    <xf numFmtId="167" fontId="7" fillId="0" borderId="0" xfId="0" applyNumberFormat="1" applyFont="1" applyAlignment="1"/>
    <xf numFmtId="0" fontId="0" fillId="0" borderId="1" xfId="0" applyFont="1" applyBorder="1" applyAlignment="1">
      <alignment vertical="top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7" fillId="0" borderId="2" xfId="0" applyFont="1" applyBorder="1" applyAlignment="1">
      <alignment horizontal="right" vertical="top" wrapText="1"/>
    </xf>
    <xf numFmtId="0" fontId="8" fillId="0" borderId="1" xfId="0" applyFont="1" applyBorder="1" applyAlignment="1"/>
    <xf numFmtId="0" fontId="7" fillId="0" borderId="1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0" fillId="0" borderId="0" xfId="0" applyFont="1" applyBorder="1"/>
    <xf numFmtId="0" fontId="7" fillId="0" borderId="2" xfId="0" applyFont="1" applyBorder="1" applyAlignment="1">
      <alignment horizontal="right"/>
    </xf>
    <xf numFmtId="0" fontId="7" fillId="0" borderId="1" xfId="0" applyFont="1" applyBorder="1" applyAlignment="1"/>
    <xf numFmtId="0" fontId="7" fillId="0" borderId="0" xfId="0" applyFont="1" applyBorder="1" applyAlignment="1"/>
    <xf numFmtId="0" fontId="7" fillId="0" borderId="2" xfId="0" applyFont="1" applyBorder="1" applyAlignment="1"/>
    <xf numFmtId="166" fontId="8" fillId="0" borderId="1" xfId="0" applyNumberFormat="1" applyFont="1" applyBorder="1" applyAlignment="1"/>
    <xf numFmtId="166" fontId="7" fillId="0" borderId="1" xfId="0" applyNumberFormat="1" applyFont="1" applyBorder="1" applyAlignment="1"/>
    <xf numFmtId="166" fontId="7" fillId="0" borderId="0" xfId="0" applyNumberFormat="1" applyFont="1" applyBorder="1" applyAlignment="1"/>
    <xf numFmtId="166" fontId="7" fillId="0" borderId="2" xfId="0" applyNumberFormat="1" applyFont="1" applyBorder="1" applyAlignment="1"/>
    <xf numFmtId="166" fontId="7" fillId="0" borderId="1" xfId="0" applyNumberFormat="1" applyFont="1" applyBorder="1" applyAlignment="1">
      <alignment horizontal="left"/>
    </xf>
    <xf numFmtId="167" fontId="7" fillId="0" borderId="1" xfId="3" applyNumberFormat="1" applyFont="1" applyBorder="1" applyAlignment="1"/>
    <xf numFmtId="0" fontId="0" fillId="0" borderId="2" xfId="0" applyFont="1" applyBorder="1"/>
    <xf numFmtId="166" fontId="7" fillId="0" borderId="1" xfId="0" applyNumberFormat="1" applyFont="1" applyBorder="1" applyAlignment="1">
      <alignment horizontal="left" vertical="top" wrapText="1"/>
    </xf>
    <xf numFmtId="167" fontId="7" fillId="0" borderId="1" xfId="3" applyNumberFormat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167" fontId="7" fillId="0" borderId="0" xfId="0" applyNumberFormat="1" applyFont="1" applyBorder="1" applyAlignment="1">
      <alignment vertical="top" wrapText="1"/>
    </xf>
    <xf numFmtId="168" fontId="7" fillId="0" borderId="2" xfId="0" applyNumberFormat="1" applyFont="1" applyBorder="1" applyAlignment="1">
      <alignment vertical="top" wrapText="1"/>
    </xf>
    <xf numFmtId="166" fontId="7" fillId="0" borderId="1" xfId="0" applyNumberFormat="1" applyFont="1" applyBorder="1" applyAlignment="1">
      <alignment horizontal="left" wrapText="1"/>
    </xf>
    <xf numFmtId="0" fontId="0" fillId="2" borderId="1" xfId="0" applyFont="1" applyFill="1" applyBorder="1" applyAlignment="1">
      <alignment wrapText="1"/>
    </xf>
    <xf numFmtId="167" fontId="7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7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168" fontId="10" fillId="0" borderId="2" xfId="0" applyNumberFormat="1" applyFont="1" applyBorder="1" applyAlignment="1">
      <alignment wrapText="1"/>
    </xf>
    <xf numFmtId="14" fontId="7" fillId="0" borderId="3" xfId="0" applyNumberFormat="1" applyFont="1" applyBorder="1" applyAlignment="1"/>
    <xf numFmtId="14" fontId="0" fillId="0" borderId="3" xfId="0" applyNumberFormat="1" applyFont="1" applyBorder="1"/>
    <xf numFmtId="166" fontId="7" fillId="0" borderId="4" xfId="0" applyNumberFormat="1" applyFont="1" applyBorder="1" applyAlignment="1">
      <alignment horizontal="left" wrapText="1"/>
    </xf>
    <xf numFmtId="168" fontId="7" fillId="2" borderId="0" xfId="0" applyNumberFormat="1" applyFont="1" applyFill="1" applyBorder="1" applyAlignment="1">
      <alignment wrapText="1"/>
    </xf>
    <xf numFmtId="168" fontId="7" fillId="2" borderId="2" xfId="0" applyNumberFormat="1" applyFont="1" applyFill="1" applyBorder="1" applyAlignment="1">
      <alignment wrapText="1"/>
    </xf>
    <xf numFmtId="0" fontId="11" fillId="0" borderId="0" xfId="0" applyFont="1"/>
    <xf numFmtId="0" fontId="0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0" xfId="0" applyFont="1" applyFill="1"/>
    <xf numFmtId="0" fontId="13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Alignment="1">
      <alignment horizontal="right" wrapText="1"/>
    </xf>
    <xf numFmtId="170" fontId="0" fillId="0" borderId="0" xfId="0" applyNumberFormat="1" applyFont="1"/>
    <xf numFmtId="167" fontId="0" fillId="0" borderId="0" xfId="0" applyNumberFormat="1" applyFont="1"/>
    <xf numFmtId="170" fontId="0" fillId="0" borderId="0" xfId="0" applyNumberFormat="1" applyFont="1" applyFill="1"/>
    <xf numFmtId="1" fontId="14" fillId="0" borderId="0" xfId="0" applyNumberFormat="1" applyFont="1" applyAlignment="1">
      <alignment vertical="top" wrapText="1"/>
    </xf>
    <xf numFmtId="169" fontId="11" fillId="0" borderId="0" xfId="0" applyNumberFormat="1" applyFont="1"/>
    <xf numFmtId="169" fontId="0" fillId="0" borderId="0" xfId="0" applyNumberFormat="1" applyFont="1"/>
    <xf numFmtId="169" fontId="6" fillId="0" borderId="0" xfId="0" applyNumberFormat="1" applyFont="1"/>
    <xf numFmtId="169" fontId="6" fillId="0" borderId="0" xfId="0" applyNumberFormat="1" applyFont="1" applyFill="1"/>
    <xf numFmtId="169" fontId="0" fillId="0" borderId="0" xfId="0" applyNumberFormat="1" applyFont="1" applyFill="1"/>
    <xf numFmtId="169" fontId="6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right" wrapText="1"/>
    </xf>
    <xf numFmtId="2" fontId="0" fillId="0" borderId="0" xfId="0" applyNumberFormat="1" applyFont="1" applyFill="1"/>
    <xf numFmtId="167" fontId="13" fillId="0" borderId="0" xfId="0" applyNumberFormat="1" applyFont="1" applyAlignment="1"/>
    <xf numFmtId="0" fontId="14" fillId="0" borderId="0" xfId="0" applyFont="1" applyAlignment="1">
      <alignment horizontal="right" vertical="top" wrapText="1"/>
    </xf>
    <xf numFmtId="166" fontId="15" fillId="0" borderId="0" xfId="0" applyNumberFormat="1" applyFont="1" applyFill="1" applyBorder="1" applyAlignment="1">
      <alignment horizontal="left"/>
    </xf>
    <xf numFmtId="0" fontId="16" fillId="0" borderId="0" xfId="0" applyFont="1" applyFill="1" applyBorder="1"/>
    <xf numFmtId="0" fontId="0" fillId="3" borderId="0" xfId="0" applyFont="1" applyFill="1"/>
    <xf numFmtId="166" fontId="15" fillId="0" borderId="0" xfId="0" applyNumberFormat="1" applyFont="1" applyFill="1" applyBorder="1" applyAlignment="1">
      <alignment horizontal="left"/>
    </xf>
    <xf numFmtId="166" fontId="0" fillId="0" borderId="0" xfId="0" applyNumberFormat="1" applyFont="1" applyAlignment="1">
      <alignment horizontal="left"/>
    </xf>
    <xf numFmtId="0" fontId="0" fillId="4" borderId="0" xfId="0" applyFont="1" applyFill="1"/>
  </cellXfs>
  <cellStyles count="7">
    <cellStyle name="Comma 2" xfId="4" xr:uid="{00000000-0005-0000-0000-000000000000}"/>
    <cellStyle name="Currency 2" xfId="5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  <cellStyle name="Normal 3 2" xfId="3" xr:uid="{00000000-0005-0000-0000-000005000000}"/>
    <cellStyle name="Percent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96-4A0E-B226-E1E2E614FF3C}"/>
            </c:ext>
          </c:extLst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96-4A0E-B226-E1E2E614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772992"/>
        <c:axId val="265839744"/>
      </c:lineChart>
      <c:catAx>
        <c:axId val="26477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5839744"/>
        <c:crosses val="autoZero"/>
        <c:auto val="1"/>
        <c:lblAlgn val="ctr"/>
        <c:lblOffset val="100"/>
        <c:noMultiLvlLbl val="0"/>
      </c:catAx>
      <c:valAx>
        <c:axId val="265839744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26477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1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tran\Work%20Folders\Downloads\634509b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34509b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4%20(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sharecl\HomeDrives\cng\Downloads\6427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1 (1)"/>
    </sheetNames>
    <definedNames>
      <definedName name="A2314868L_Latest" refersTo="='Data1'!$E$93"/>
    </definedNames>
    <sheetDataSet>
      <sheetData sheetId="0" refreshError="1"/>
      <sheetData sheetId="1" refreshError="1">
        <row r="88">
          <cell r="E88">
            <v>109.6</v>
          </cell>
        </row>
        <row r="90">
          <cell r="E90">
            <v>111.9</v>
          </cell>
        </row>
        <row r="91">
          <cell r="E91">
            <v>112.9</v>
          </cell>
        </row>
        <row r="92">
          <cell r="E92">
            <v>113.3</v>
          </cell>
        </row>
        <row r="93">
          <cell r="E93">
            <v>113.6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34509b (2)"/>
    </sheetNames>
    <definedNames>
      <definedName name="A2639399R_Latest" refersTo="='Data1'!$AC$93"/>
    </definedNames>
    <sheetDataSet>
      <sheetData sheetId="0" refreshError="1"/>
      <sheetData sheetId="1">
        <row r="93">
          <cell r="AC93">
            <v>133.19999999999999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34509b (2)"/>
    </sheetNames>
    <definedNames>
      <definedName name="A2639399R_Latest" refersTo="='Data1'!$AC$97"/>
    </definedNames>
    <sheetDataSet>
      <sheetData sheetId="0" refreshError="1"/>
      <sheetData sheetId="1">
        <row r="94">
          <cell r="AC94">
            <v>134</v>
          </cell>
        </row>
        <row r="95">
          <cell r="AC95">
            <v>135.5</v>
          </cell>
        </row>
        <row r="96">
          <cell r="AC96">
            <v>136.1</v>
          </cell>
        </row>
        <row r="97">
          <cell r="AC97">
            <v>136.9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2"/>
    </sheetNames>
    <definedNames>
      <definedName name="A3343942K_Latest" refersTo="='Data1'!$F$155"/>
    </definedNames>
    <sheetDataSet>
      <sheetData sheetId="0" refreshError="1"/>
      <sheetData sheetId="1">
        <row r="152">
          <cell r="F152">
            <v>105.6</v>
          </cell>
        </row>
        <row r="153">
          <cell r="F153">
            <v>105.3</v>
          </cell>
        </row>
        <row r="154">
          <cell r="F154">
            <v>105.5</v>
          </cell>
        </row>
        <row r="155">
          <cell r="F155">
            <v>105.6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5"/>
    </sheetNames>
    <definedNames>
      <definedName name="A3343926K_Latest" refersTo="='Data1'!$E$95"/>
    </definedNames>
    <sheetDataSet>
      <sheetData sheetId="0" refreshError="1"/>
      <sheetData sheetId="1">
        <row r="92">
          <cell r="E92">
            <v>114.1</v>
          </cell>
        </row>
        <row r="93">
          <cell r="E93">
            <v>114.9</v>
          </cell>
        </row>
        <row r="94">
          <cell r="E94">
            <v>114.7</v>
          </cell>
        </row>
        <row r="95">
          <cell r="E95">
            <v>114.7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4 (1)"/>
    </sheetNames>
    <definedNames>
      <definedName name="A2314220W_Latest" refersTo="='Data1'!$H$96"/>
    </definedNames>
    <sheetDataSet>
      <sheetData sheetId="0" refreshError="1"/>
      <sheetData sheetId="1">
        <row r="93">
          <cell r="H93">
            <v>117.4</v>
          </cell>
        </row>
        <row r="94">
          <cell r="H94">
            <v>118.6</v>
          </cell>
        </row>
        <row r="95">
          <cell r="H95">
            <v>119.2</v>
          </cell>
        </row>
        <row r="96">
          <cell r="H96">
            <v>119.3</v>
          </cell>
        </row>
      </sheetData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Data1"/>
      <sheetName val="Inquiries"/>
      <sheetName val="6427024"/>
    </sheetNames>
    <definedNames>
      <definedName name="A3343918K_Latest" refersTo="='Data1'!$K$96"/>
    </definedNames>
    <sheetDataSet>
      <sheetData sheetId="0" refreshError="1"/>
      <sheetData sheetId="1">
        <row r="93">
          <cell r="K93">
            <v>113.6</v>
          </cell>
        </row>
        <row r="94">
          <cell r="K94">
            <v>114</v>
          </cell>
        </row>
        <row r="95">
          <cell r="K95">
            <v>114</v>
          </cell>
        </row>
        <row r="96">
          <cell r="K96">
            <v>114.6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0"/>
  <sheetViews>
    <sheetView zoomScaleNormal="100" workbookViewId="0">
      <selection activeCell="F5" sqref="F5"/>
    </sheetView>
  </sheetViews>
  <sheetFormatPr defaultRowHeight="15" x14ac:dyDescent="0.25"/>
  <cols>
    <col min="1" max="1" width="20" style="1" customWidth="1"/>
    <col min="2" max="8" width="15.7109375" style="1" customWidth="1"/>
    <col min="9" max="9" width="4.5703125" style="1" customWidth="1"/>
    <col min="10" max="11" width="15.7109375" style="1" customWidth="1"/>
    <col min="12" max="28" width="9.140625" style="1"/>
  </cols>
  <sheetData>
    <row r="1" spans="1:28" x14ac:dyDescent="0.25">
      <c r="A1" s="14" t="s">
        <v>54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8" x14ac:dyDescent="0.25">
      <c r="A2" s="15" t="s">
        <v>55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8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8" x14ac:dyDescent="0.25">
      <c r="A4" s="15" t="s">
        <v>56</v>
      </c>
      <c r="B4" s="15"/>
      <c r="C4" s="15"/>
      <c r="D4" s="15"/>
      <c r="E4" s="15"/>
      <c r="F4" s="15"/>
      <c r="G4" s="15"/>
      <c r="H4" s="19" t="s">
        <v>81</v>
      </c>
      <c r="I4" s="15"/>
      <c r="J4" s="15" t="s">
        <v>63</v>
      </c>
      <c r="K4" s="15"/>
    </row>
    <row r="5" spans="1:28" s="13" customFormat="1" ht="168.75" customHeight="1" x14ac:dyDescent="0.25">
      <c r="A5" s="22"/>
      <c r="B5" s="23" t="s">
        <v>2</v>
      </c>
      <c r="C5" s="24" t="s">
        <v>0</v>
      </c>
      <c r="D5" s="24" t="s">
        <v>4</v>
      </c>
      <c r="E5" s="24" t="s">
        <v>5</v>
      </c>
      <c r="F5" s="24" t="s">
        <v>6</v>
      </c>
      <c r="G5" s="24" t="s">
        <v>7</v>
      </c>
      <c r="H5" s="25" t="s">
        <v>76</v>
      </c>
      <c r="I5" s="26"/>
      <c r="J5" s="25" t="s">
        <v>41</v>
      </c>
      <c r="K5" s="27" t="s">
        <v>46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x14ac:dyDescent="0.25">
      <c r="A6" s="28" t="s">
        <v>1</v>
      </c>
      <c r="B6" s="29" t="s">
        <v>3</v>
      </c>
      <c r="C6" s="30" t="s">
        <v>3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77</v>
      </c>
      <c r="I6" s="31"/>
      <c r="J6" s="30" t="s">
        <v>42</v>
      </c>
      <c r="K6" s="32" t="s">
        <v>42</v>
      </c>
    </row>
    <row r="7" spans="1:28" x14ac:dyDescent="0.25">
      <c r="A7" s="28" t="s">
        <v>8</v>
      </c>
      <c r="B7" s="29" t="s">
        <v>9</v>
      </c>
      <c r="C7" s="30" t="s">
        <v>9</v>
      </c>
      <c r="D7" s="30" t="s">
        <v>9</v>
      </c>
      <c r="E7" s="30" t="s">
        <v>9</v>
      </c>
      <c r="F7" s="30" t="s">
        <v>9</v>
      </c>
      <c r="G7" s="30" t="s">
        <v>9</v>
      </c>
      <c r="H7" s="30" t="s">
        <v>9</v>
      </c>
      <c r="I7" s="31"/>
      <c r="J7" s="30" t="s">
        <v>9</v>
      </c>
      <c r="K7" s="32" t="s">
        <v>9</v>
      </c>
    </row>
    <row r="8" spans="1:28" x14ac:dyDescent="0.25">
      <c r="A8" s="28" t="s">
        <v>10</v>
      </c>
      <c r="B8" s="29" t="s">
        <v>11</v>
      </c>
      <c r="C8" s="30" t="s">
        <v>11</v>
      </c>
      <c r="D8" s="30" t="s">
        <v>11</v>
      </c>
      <c r="E8" s="30" t="s">
        <v>11</v>
      </c>
      <c r="F8" s="30" t="s">
        <v>11</v>
      </c>
      <c r="G8" s="30" t="s">
        <v>11</v>
      </c>
      <c r="H8" s="30" t="s">
        <v>78</v>
      </c>
      <c r="I8" s="31"/>
      <c r="J8" s="30" t="s">
        <v>43</v>
      </c>
      <c r="K8" s="32" t="s">
        <v>43</v>
      </c>
    </row>
    <row r="9" spans="1:28" x14ac:dyDescent="0.25">
      <c r="A9" s="28" t="s">
        <v>12</v>
      </c>
      <c r="B9" s="29" t="s">
        <v>13</v>
      </c>
      <c r="C9" s="30" t="s">
        <v>13</v>
      </c>
      <c r="D9" s="30" t="s">
        <v>13</v>
      </c>
      <c r="E9" s="30" t="s">
        <v>13</v>
      </c>
      <c r="F9" s="30" t="s">
        <v>13</v>
      </c>
      <c r="G9" s="30" t="s">
        <v>13</v>
      </c>
      <c r="H9" s="30" t="s">
        <v>79</v>
      </c>
      <c r="I9" s="31"/>
      <c r="J9" s="30" t="s">
        <v>44</v>
      </c>
      <c r="K9" s="32" t="s">
        <v>44</v>
      </c>
    </row>
    <row r="10" spans="1:28" x14ac:dyDescent="0.25">
      <c r="A10" s="28" t="s">
        <v>14</v>
      </c>
      <c r="B10" s="33">
        <v>3</v>
      </c>
      <c r="C10" s="34">
        <v>3</v>
      </c>
      <c r="D10" s="34">
        <v>3</v>
      </c>
      <c r="E10" s="34">
        <v>3</v>
      </c>
      <c r="F10" s="34">
        <v>3</v>
      </c>
      <c r="G10" s="34">
        <v>3</v>
      </c>
      <c r="H10" s="34">
        <v>2</v>
      </c>
      <c r="I10" s="31"/>
      <c r="J10" s="34">
        <v>6</v>
      </c>
      <c r="K10" s="35">
        <v>6</v>
      </c>
    </row>
    <row r="11" spans="1:28" x14ac:dyDescent="0.25">
      <c r="A11" s="36" t="s">
        <v>15</v>
      </c>
      <c r="B11" s="37">
        <v>35674</v>
      </c>
      <c r="C11" s="38">
        <v>36039</v>
      </c>
      <c r="D11" s="38">
        <v>37135</v>
      </c>
      <c r="E11" s="38">
        <v>37135</v>
      </c>
      <c r="F11" s="38">
        <v>37135</v>
      </c>
      <c r="G11" s="38">
        <v>36039</v>
      </c>
      <c r="H11" s="38">
        <v>34653</v>
      </c>
      <c r="I11" s="31"/>
      <c r="J11" s="38">
        <v>22068</v>
      </c>
      <c r="K11" s="39">
        <v>22068</v>
      </c>
    </row>
    <row r="12" spans="1:28" x14ac:dyDescent="0.25">
      <c r="A12" s="36" t="s">
        <v>16</v>
      </c>
      <c r="B12" s="37">
        <v>42064</v>
      </c>
      <c r="C12" s="38">
        <v>42064</v>
      </c>
      <c r="D12" s="38">
        <v>42064</v>
      </c>
      <c r="E12" s="38">
        <v>42064</v>
      </c>
      <c r="F12" s="38">
        <v>42064</v>
      </c>
      <c r="G12" s="38">
        <v>42064</v>
      </c>
      <c r="H12" s="38">
        <v>41958</v>
      </c>
      <c r="I12" s="31"/>
      <c r="J12" s="38">
        <v>41791</v>
      </c>
      <c r="K12" s="39">
        <v>41791</v>
      </c>
    </row>
    <row r="13" spans="1:28" x14ac:dyDescent="0.25">
      <c r="A13" s="28" t="s">
        <v>17</v>
      </c>
      <c r="B13" s="33">
        <v>71</v>
      </c>
      <c r="C13" s="34">
        <v>67</v>
      </c>
      <c r="D13" s="34">
        <v>55</v>
      </c>
      <c r="E13" s="34">
        <v>55</v>
      </c>
      <c r="F13" s="34">
        <v>55</v>
      </c>
      <c r="G13" s="34">
        <v>67</v>
      </c>
      <c r="H13" s="34">
        <v>41</v>
      </c>
      <c r="I13" s="31"/>
      <c r="J13" s="34">
        <v>55</v>
      </c>
      <c r="K13" s="35">
        <v>55</v>
      </c>
    </row>
    <row r="14" spans="1:28" x14ac:dyDescent="0.25">
      <c r="A14" s="28" t="s">
        <v>18</v>
      </c>
      <c r="B14" s="29" t="s">
        <v>24</v>
      </c>
      <c r="C14" s="30" t="s">
        <v>19</v>
      </c>
      <c r="D14" s="30" t="s">
        <v>23</v>
      </c>
      <c r="E14" s="30" t="s">
        <v>22</v>
      </c>
      <c r="F14" s="30" t="s">
        <v>21</v>
      </c>
      <c r="G14" s="30" t="s">
        <v>20</v>
      </c>
      <c r="H14" s="30" t="s">
        <v>80</v>
      </c>
      <c r="I14" s="31"/>
      <c r="J14" s="30" t="s">
        <v>45</v>
      </c>
      <c r="K14" s="32" t="s">
        <v>47</v>
      </c>
    </row>
    <row r="15" spans="1:28" x14ac:dyDescent="0.25">
      <c r="A15" s="40"/>
      <c r="B15" s="41"/>
      <c r="C15" s="31"/>
      <c r="D15" s="34"/>
      <c r="E15" s="34"/>
      <c r="F15" s="34"/>
      <c r="G15" s="34"/>
      <c r="H15" s="31"/>
      <c r="I15" s="31"/>
      <c r="J15" s="31"/>
      <c r="K15" s="42"/>
    </row>
    <row r="16" spans="1:28" x14ac:dyDescent="0.25">
      <c r="A16" s="40"/>
      <c r="B16" s="41"/>
      <c r="C16" s="31"/>
      <c r="D16" s="34"/>
      <c r="E16" s="34"/>
      <c r="F16" s="34"/>
      <c r="G16" s="34"/>
      <c r="H16" s="31"/>
      <c r="I16" s="31"/>
      <c r="J16" s="31"/>
      <c r="K16" s="42"/>
    </row>
    <row r="17" spans="1:11" ht="75" x14ac:dyDescent="0.25">
      <c r="A17" s="43" t="s">
        <v>90</v>
      </c>
      <c r="B17" s="44" t="s">
        <v>91</v>
      </c>
      <c r="C17" s="45" t="s">
        <v>92</v>
      </c>
      <c r="D17" s="45">
        <v>6427</v>
      </c>
      <c r="E17" s="46">
        <v>6427</v>
      </c>
      <c r="F17" s="45">
        <v>6427</v>
      </c>
      <c r="G17" s="45">
        <v>6427</v>
      </c>
      <c r="H17" s="45" t="s">
        <v>93</v>
      </c>
      <c r="I17" s="45"/>
      <c r="J17" s="47" t="s">
        <v>82</v>
      </c>
      <c r="K17" s="48"/>
    </row>
    <row r="18" spans="1:11" ht="30" x14ac:dyDescent="0.25">
      <c r="A18" s="49"/>
      <c r="B18" s="50" t="s">
        <v>94</v>
      </c>
      <c r="C18" s="51" t="s">
        <v>95</v>
      </c>
      <c r="D18" s="52" t="s">
        <v>96</v>
      </c>
      <c r="E18" s="52" t="s">
        <v>97</v>
      </c>
      <c r="F18" s="52" t="s">
        <v>98</v>
      </c>
      <c r="G18" s="53" t="s">
        <v>98</v>
      </c>
      <c r="H18" s="53" t="s">
        <v>99</v>
      </c>
      <c r="I18" s="54"/>
      <c r="J18" s="63" t="s">
        <v>83</v>
      </c>
      <c r="K18" s="64" t="s">
        <v>83</v>
      </c>
    </row>
    <row r="19" spans="1:11" ht="60.75" x14ac:dyDescent="0.25">
      <c r="A19" s="49" t="s">
        <v>100</v>
      </c>
      <c r="B19" s="55" t="s">
        <v>101</v>
      </c>
      <c r="C19" s="56" t="s">
        <v>102</v>
      </c>
      <c r="D19" s="57"/>
      <c r="E19" s="57"/>
      <c r="F19" s="57"/>
      <c r="G19" s="58"/>
      <c r="H19" s="58" t="s">
        <v>103</v>
      </c>
      <c r="I19" s="58"/>
      <c r="J19" s="56" t="s">
        <v>104</v>
      </c>
      <c r="K19" s="59"/>
    </row>
    <row r="20" spans="1:11" x14ac:dyDescent="0.25">
      <c r="A20" s="62" t="s">
        <v>105</v>
      </c>
      <c r="B20" s="60">
        <v>42415</v>
      </c>
      <c r="C20" s="60">
        <v>42415</v>
      </c>
      <c r="D20" s="60">
        <v>42415</v>
      </c>
      <c r="E20" s="60">
        <v>42415</v>
      </c>
      <c r="F20" s="60">
        <v>42415</v>
      </c>
      <c r="G20" s="60">
        <v>42415</v>
      </c>
      <c r="H20" s="60">
        <v>42415</v>
      </c>
      <c r="I20" s="61"/>
      <c r="J20" s="60">
        <v>42415</v>
      </c>
      <c r="K20" s="60">
        <v>42415</v>
      </c>
    </row>
    <row r="21" spans="1:11" x14ac:dyDescent="0.25">
      <c r="A21" s="6"/>
      <c r="C21" s="8"/>
      <c r="D21" s="4"/>
      <c r="E21" s="4"/>
      <c r="F21" s="4"/>
      <c r="G21" s="8"/>
      <c r="I21" s="6"/>
      <c r="J21" s="8"/>
      <c r="K21" s="11"/>
    </row>
    <row r="22" spans="1:11" x14ac:dyDescent="0.25">
      <c r="A22" s="6"/>
      <c r="C22" s="8"/>
      <c r="D22" s="4"/>
      <c r="E22" s="4"/>
      <c r="F22" s="4"/>
      <c r="G22" s="8"/>
      <c r="I22" s="6"/>
      <c r="J22" s="8"/>
      <c r="K22" s="11"/>
    </row>
    <row r="23" spans="1:11" x14ac:dyDescent="0.25">
      <c r="A23" s="6"/>
      <c r="C23" s="8"/>
      <c r="D23" s="4"/>
      <c r="E23" s="4"/>
      <c r="F23" s="4"/>
      <c r="G23" s="8"/>
      <c r="I23" s="6"/>
      <c r="J23" s="8"/>
      <c r="K23" s="11"/>
    </row>
    <row r="24" spans="1:11" x14ac:dyDescent="0.25">
      <c r="A24" s="6"/>
      <c r="C24" s="8"/>
      <c r="D24" s="4"/>
      <c r="E24" s="4"/>
      <c r="F24" s="4"/>
      <c r="G24" s="8"/>
      <c r="I24" s="6"/>
      <c r="J24" s="8"/>
      <c r="K24" s="11"/>
    </row>
    <row r="25" spans="1:11" x14ac:dyDescent="0.25">
      <c r="A25" s="6"/>
      <c r="C25" s="8"/>
      <c r="D25" s="4"/>
      <c r="E25" s="4"/>
      <c r="F25" s="4"/>
      <c r="G25" s="8"/>
      <c r="I25" s="6"/>
      <c r="J25" s="8"/>
      <c r="K25" s="11"/>
    </row>
    <row r="26" spans="1:11" x14ac:dyDescent="0.25">
      <c r="A26" s="6"/>
      <c r="C26" s="8"/>
      <c r="D26" s="4"/>
      <c r="E26" s="4"/>
      <c r="F26" s="4"/>
      <c r="G26" s="8"/>
      <c r="I26" s="6"/>
      <c r="J26" s="8"/>
      <c r="K26" s="11"/>
    </row>
    <row r="27" spans="1:11" x14ac:dyDescent="0.25">
      <c r="A27" s="6"/>
      <c r="C27" s="8"/>
      <c r="D27" s="4"/>
      <c r="E27" s="4"/>
      <c r="F27" s="4"/>
      <c r="G27" s="8"/>
      <c r="I27" s="6"/>
      <c r="J27" s="8"/>
      <c r="K27" s="11"/>
    </row>
    <row r="28" spans="1:11" x14ac:dyDescent="0.25">
      <c r="A28" s="6"/>
      <c r="C28" s="8"/>
      <c r="D28" s="4"/>
      <c r="E28" s="4"/>
      <c r="F28" s="4"/>
      <c r="G28" s="8"/>
      <c r="I28" s="6"/>
      <c r="J28" s="8"/>
      <c r="K28" s="11"/>
    </row>
    <row r="29" spans="1:11" x14ac:dyDescent="0.25">
      <c r="A29" s="6"/>
      <c r="C29" s="8"/>
      <c r="D29" s="4"/>
      <c r="E29" s="4"/>
      <c r="F29" s="4"/>
      <c r="G29" s="8"/>
      <c r="I29" s="6"/>
      <c r="J29" s="8"/>
      <c r="K29" s="11"/>
    </row>
    <row r="30" spans="1:11" x14ac:dyDescent="0.25">
      <c r="A30" s="6"/>
      <c r="B30" s="7"/>
      <c r="C30" s="8"/>
      <c r="D30" s="8"/>
      <c r="E30" s="8"/>
      <c r="F30" s="8"/>
      <c r="G30" s="8"/>
      <c r="I30" s="6"/>
      <c r="J30" s="8"/>
      <c r="K30" s="11"/>
    </row>
    <row r="31" spans="1:11" x14ac:dyDescent="0.25">
      <c r="A31" s="6"/>
      <c r="B31" s="7"/>
      <c r="C31" s="8"/>
      <c r="D31" s="8"/>
      <c r="E31" s="8"/>
      <c r="F31" s="8"/>
      <c r="G31" s="8"/>
    </row>
    <row r="32" spans="1:11" x14ac:dyDescent="0.25">
      <c r="A32" s="6"/>
      <c r="B32" s="7"/>
      <c r="C32" s="8"/>
      <c r="D32" s="8"/>
      <c r="E32" s="8"/>
      <c r="F32" s="8"/>
      <c r="G32" s="8"/>
    </row>
    <row r="33" spans="1:7" x14ac:dyDescent="0.25">
      <c r="A33" s="6"/>
      <c r="B33" s="7"/>
      <c r="C33" s="8"/>
      <c r="D33" s="8"/>
      <c r="E33" s="8"/>
      <c r="F33" s="8"/>
      <c r="G33" s="8"/>
    </row>
    <row r="34" spans="1:7" x14ac:dyDescent="0.25">
      <c r="A34" s="6"/>
      <c r="B34" s="7"/>
      <c r="C34" s="8"/>
      <c r="D34" s="8"/>
      <c r="E34" s="8"/>
      <c r="F34" s="8"/>
      <c r="G34" s="8"/>
    </row>
    <row r="35" spans="1:7" x14ac:dyDescent="0.25">
      <c r="A35" s="6"/>
      <c r="B35" s="7"/>
      <c r="C35" s="8"/>
      <c r="D35" s="8"/>
      <c r="E35" s="8"/>
      <c r="F35" s="8"/>
      <c r="G35" s="8"/>
    </row>
    <row r="36" spans="1:7" x14ac:dyDescent="0.25">
      <c r="A36" s="6"/>
      <c r="B36" s="7"/>
      <c r="C36" s="8"/>
      <c r="D36" s="8"/>
      <c r="E36" s="8"/>
      <c r="F36" s="8"/>
      <c r="G36" s="8"/>
    </row>
    <row r="37" spans="1:7" x14ac:dyDescent="0.25">
      <c r="A37" s="6"/>
      <c r="B37" s="7"/>
      <c r="C37" s="8"/>
      <c r="D37" s="8"/>
      <c r="E37" s="8"/>
      <c r="F37" s="8"/>
      <c r="G37" s="8"/>
    </row>
    <row r="38" spans="1:7" x14ac:dyDescent="0.25">
      <c r="A38" s="6"/>
      <c r="B38" s="7"/>
      <c r="C38" s="8"/>
      <c r="D38" s="8"/>
      <c r="E38" s="8"/>
      <c r="F38" s="8"/>
      <c r="G38" s="8"/>
    </row>
    <row r="39" spans="1:7" x14ac:dyDescent="0.25">
      <c r="A39" s="6"/>
      <c r="B39" s="7"/>
      <c r="C39" s="8"/>
      <c r="D39" s="8"/>
      <c r="E39" s="8"/>
      <c r="F39" s="8"/>
      <c r="G39" s="8"/>
    </row>
    <row r="40" spans="1:7" x14ac:dyDescent="0.25">
      <c r="A40" s="6"/>
      <c r="B40" s="7"/>
      <c r="C40" s="8"/>
      <c r="D40" s="8"/>
      <c r="E40" s="8"/>
      <c r="F40" s="8"/>
      <c r="G40" s="8"/>
    </row>
    <row r="41" spans="1:7" x14ac:dyDescent="0.25">
      <c r="A41" s="6"/>
      <c r="B41" s="7"/>
      <c r="C41" s="8"/>
      <c r="D41" s="8"/>
      <c r="E41" s="8"/>
      <c r="F41" s="8"/>
      <c r="G41" s="8"/>
    </row>
    <row r="42" spans="1:7" x14ac:dyDescent="0.25">
      <c r="A42" s="6"/>
      <c r="B42" s="7"/>
      <c r="C42" s="8"/>
      <c r="D42" s="8"/>
      <c r="E42" s="8"/>
      <c r="F42" s="8"/>
      <c r="G42" s="8"/>
    </row>
    <row r="43" spans="1:7" x14ac:dyDescent="0.25">
      <c r="A43" s="6"/>
      <c r="B43" s="7"/>
      <c r="C43" s="8"/>
      <c r="D43" s="8"/>
      <c r="E43" s="8"/>
      <c r="F43" s="8"/>
      <c r="G43" s="8"/>
    </row>
    <row r="44" spans="1:7" x14ac:dyDescent="0.25">
      <c r="A44" s="6"/>
      <c r="B44" s="7"/>
      <c r="C44" s="8"/>
      <c r="D44" s="8"/>
      <c r="E44" s="8"/>
      <c r="F44" s="8"/>
      <c r="G44" s="8"/>
    </row>
    <row r="45" spans="1:7" x14ac:dyDescent="0.25">
      <c r="A45" s="6"/>
      <c r="B45" s="7"/>
      <c r="C45" s="8"/>
      <c r="D45" s="8"/>
      <c r="E45" s="8"/>
      <c r="F45" s="8"/>
      <c r="G45" s="8"/>
    </row>
    <row r="46" spans="1:7" x14ac:dyDescent="0.25">
      <c r="A46" s="6"/>
      <c r="B46" s="7"/>
      <c r="C46" s="8"/>
      <c r="D46" s="8"/>
      <c r="E46" s="8"/>
      <c r="F46" s="8"/>
      <c r="G46" s="8"/>
    </row>
    <row r="47" spans="1:7" x14ac:dyDescent="0.25">
      <c r="A47" s="6"/>
      <c r="B47" s="7"/>
      <c r="C47" s="8"/>
      <c r="D47" s="8"/>
      <c r="E47" s="8"/>
      <c r="F47" s="8"/>
      <c r="G47" s="8"/>
    </row>
    <row r="48" spans="1:7" x14ac:dyDescent="0.25">
      <c r="A48" s="6"/>
      <c r="B48" s="7"/>
      <c r="C48" s="8"/>
      <c r="D48" s="8"/>
      <c r="E48" s="8"/>
      <c r="F48" s="8"/>
      <c r="G48" s="8"/>
    </row>
    <row r="49" spans="1:7" x14ac:dyDescent="0.25">
      <c r="A49" s="6"/>
      <c r="B49" s="7"/>
      <c r="C49" s="8"/>
      <c r="D49" s="8"/>
      <c r="E49" s="8"/>
      <c r="F49" s="8"/>
      <c r="G49" s="8"/>
    </row>
    <row r="50" spans="1:7" x14ac:dyDescent="0.25">
      <c r="A50" s="6"/>
      <c r="B50" s="7"/>
      <c r="C50" s="8"/>
      <c r="D50" s="8"/>
      <c r="E50" s="8"/>
      <c r="F50" s="8"/>
      <c r="G50" s="8"/>
    </row>
    <row r="51" spans="1:7" x14ac:dyDescent="0.25">
      <c r="A51" s="6"/>
      <c r="B51" s="7"/>
      <c r="C51" s="8"/>
      <c r="D51" s="8"/>
      <c r="E51" s="8"/>
      <c r="F51" s="8"/>
      <c r="G51" s="8"/>
    </row>
    <row r="52" spans="1:7" x14ac:dyDescent="0.25">
      <c r="A52" s="6"/>
      <c r="B52" s="7"/>
      <c r="C52" s="8"/>
      <c r="D52" s="8"/>
      <c r="E52" s="8"/>
      <c r="F52" s="8"/>
      <c r="G52" s="8"/>
    </row>
    <row r="53" spans="1:7" x14ac:dyDescent="0.25">
      <c r="A53" s="6"/>
      <c r="B53" s="7"/>
      <c r="C53" s="8"/>
      <c r="D53" s="8"/>
      <c r="E53" s="8"/>
      <c r="F53" s="8"/>
      <c r="G53" s="8"/>
    </row>
    <row r="54" spans="1:7" x14ac:dyDescent="0.25">
      <c r="A54" s="6"/>
      <c r="B54" s="7"/>
      <c r="C54" s="8"/>
      <c r="D54" s="8"/>
      <c r="E54" s="8"/>
      <c r="F54" s="8"/>
      <c r="G54" s="8"/>
    </row>
    <row r="55" spans="1:7" x14ac:dyDescent="0.25">
      <c r="A55" s="6"/>
      <c r="B55" s="7"/>
      <c r="C55" s="8"/>
      <c r="D55" s="8"/>
      <c r="E55" s="8"/>
      <c r="F55" s="8"/>
      <c r="G55" s="8"/>
    </row>
    <row r="56" spans="1:7" x14ac:dyDescent="0.25">
      <c r="A56" s="6"/>
      <c r="B56" s="7"/>
      <c r="C56" s="8"/>
      <c r="D56" s="8"/>
      <c r="E56" s="8"/>
      <c r="F56" s="8"/>
      <c r="G56" s="8"/>
    </row>
    <row r="57" spans="1:7" x14ac:dyDescent="0.25">
      <c r="A57" s="6"/>
      <c r="B57" s="7"/>
      <c r="C57" s="8"/>
      <c r="D57" s="8"/>
      <c r="E57" s="8"/>
      <c r="F57" s="8"/>
      <c r="G57" s="8"/>
    </row>
    <row r="58" spans="1:7" x14ac:dyDescent="0.25">
      <c r="A58" s="6"/>
      <c r="B58" s="7"/>
      <c r="C58" s="8"/>
      <c r="D58" s="8"/>
      <c r="E58" s="8"/>
      <c r="F58" s="8"/>
      <c r="G58" s="8"/>
    </row>
    <row r="59" spans="1:7" x14ac:dyDescent="0.25">
      <c r="A59" s="6"/>
      <c r="B59" s="7"/>
      <c r="C59" s="8"/>
      <c r="D59" s="8"/>
      <c r="E59" s="8"/>
      <c r="F59" s="8"/>
      <c r="G59" s="8"/>
    </row>
    <row r="60" spans="1:7" x14ac:dyDescent="0.25">
      <c r="A60" s="6"/>
      <c r="B60" s="7"/>
      <c r="C60" s="8"/>
      <c r="D60" s="8"/>
      <c r="E60" s="8"/>
      <c r="F60" s="8"/>
      <c r="G60" s="8"/>
    </row>
    <row r="61" spans="1:7" x14ac:dyDescent="0.25">
      <c r="A61" s="6"/>
      <c r="B61" s="7"/>
      <c r="C61" s="8"/>
      <c r="D61" s="8"/>
      <c r="E61" s="8"/>
      <c r="F61" s="8"/>
      <c r="G61" s="8"/>
    </row>
    <row r="62" spans="1:7" x14ac:dyDescent="0.25">
      <c r="A62" s="6"/>
      <c r="B62" s="7"/>
      <c r="C62" s="8"/>
      <c r="D62" s="8"/>
      <c r="E62" s="8"/>
      <c r="F62" s="8"/>
      <c r="G62" s="8"/>
    </row>
    <row r="63" spans="1:7" x14ac:dyDescent="0.25">
      <c r="A63" s="6"/>
      <c r="B63" s="7"/>
      <c r="C63" s="8"/>
      <c r="D63" s="8"/>
      <c r="E63" s="8"/>
      <c r="F63" s="8"/>
      <c r="G63" s="8"/>
    </row>
    <row r="64" spans="1:7" x14ac:dyDescent="0.25">
      <c r="A64" s="6"/>
      <c r="B64" s="7"/>
      <c r="C64" s="8"/>
      <c r="D64" s="8"/>
      <c r="E64" s="8"/>
      <c r="F64" s="8"/>
      <c r="G64" s="8"/>
    </row>
    <row r="65" spans="1:7" x14ac:dyDescent="0.25">
      <c r="A65" s="6"/>
      <c r="B65" s="7"/>
      <c r="C65" s="8"/>
      <c r="D65" s="8"/>
      <c r="E65" s="8"/>
      <c r="F65" s="8"/>
      <c r="G65" s="8"/>
    </row>
    <row r="66" spans="1:7" x14ac:dyDescent="0.25">
      <c r="A66" s="6"/>
      <c r="B66" s="7"/>
      <c r="C66" s="8"/>
      <c r="D66" s="8"/>
      <c r="E66" s="8"/>
      <c r="F66" s="8"/>
      <c r="G66" s="8"/>
    </row>
    <row r="67" spans="1:7" x14ac:dyDescent="0.25">
      <c r="A67" s="6"/>
      <c r="B67" s="7"/>
      <c r="C67" s="8"/>
      <c r="D67" s="8"/>
      <c r="E67" s="8"/>
      <c r="F67" s="8"/>
      <c r="G67" s="8"/>
    </row>
    <row r="68" spans="1:7" x14ac:dyDescent="0.25">
      <c r="A68" s="6"/>
      <c r="B68" s="7"/>
      <c r="C68" s="8"/>
      <c r="D68" s="8"/>
      <c r="E68" s="8"/>
      <c r="F68" s="8"/>
      <c r="G68" s="8"/>
    </row>
    <row r="69" spans="1:7" x14ac:dyDescent="0.25">
      <c r="A69" s="6"/>
      <c r="B69" s="7"/>
      <c r="C69" s="8"/>
      <c r="D69" s="8"/>
      <c r="E69" s="8"/>
      <c r="F69" s="8"/>
      <c r="G69" s="8"/>
    </row>
    <row r="70" spans="1:7" x14ac:dyDescent="0.25">
      <c r="A70" s="6"/>
      <c r="B70" s="7"/>
      <c r="C70" s="8"/>
      <c r="D70" s="8"/>
      <c r="E70" s="8"/>
      <c r="F70" s="8"/>
      <c r="G70" s="8"/>
    </row>
    <row r="71" spans="1:7" x14ac:dyDescent="0.25">
      <c r="A71" s="6"/>
      <c r="B71" s="7"/>
      <c r="C71" s="8"/>
      <c r="D71" s="8"/>
      <c r="E71" s="8"/>
      <c r="F71" s="8"/>
      <c r="G71" s="8"/>
    </row>
    <row r="72" spans="1:7" x14ac:dyDescent="0.25">
      <c r="A72" s="6"/>
      <c r="B72" s="7"/>
      <c r="C72" s="8"/>
      <c r="D72" s="8"/>
      <c r="E72" s="8"/>
      <c r="F72" s="8"/>
      <c r="G72" s="8"/>
    </row>
    <row r="73" spans="1:7" x14ac:dyDescent="0.25">
      <c r="A73" s="6"/>
      <c r="B73" s="7"/>
      <c r="C73" s="8"/>
      <c r="D73" s="8"/>
      <c r="E73" s="8"/>
      <c r="F73" s="8"/>
      <c r="G73" s="8"/>
    </row>
    <row r="74" spans="1:7" x14ac:dyDescent="0.25">
      <c r="A74" s="6"/>
      <c r="B74" s="7"/>
      <c r="C74" s="8"/>
      <c r="D74" s="8"/>
      <c r="E74" s="8"/>
      <c r="F74" s="8"/>
      <c r="G74" s="8"/>
    </row>
    <row r="75" spans="1:7" x14ac:dyDescent="0.25">
      <c r="A75" s="6"/>
      <c r="B75" s="7"/>
      <c r="C75" s="8"/>
      <c r="D75" s="8"/>
      <c r="E75" s="8"/>
      <c r="F75" s="8"/>
      <c r="G75" s="8"/>
    </row>
    <row r="76" spans="1:7" x14ac:dyDescent="0.25">
      <c r="A76" s="6"/>
      <c r="B76" s="7"/>
      <c r="C76" s="8"/>
      <c r="D76" s="8"/>
      <c r="E76" s="8"/>
      <c r="F76" s="8"/>
      <c r="G76" s="8"/>
    </row>
    <row r="77" spans="1:7" x14ac:dyDescent="0.25">
      <c r="A77" s="6"/>
      <c r="B77" s="7"/>
      <c r="C77" s="8"/>
      <c r="D77" s="8"/>
      <c r="E77" s="8"/>
      <c r="F77" s="8"/>
      <c r="G77" s="8"/>
    </row>
    <row r="78" spans="1:7" x14ac:dyDescent="0.25">
      <c r="A78" s="6"/>
      <c r="B78" s="7"/>
      <c r="C78" s="8"/>
      <c r="D78" s="8"/>
      <c r="E78" s="8"/>
      <c r="F78" s="8"/>
      <c r="G78" s="8"/>
    </row>
    <row r="79" spans="1:7" x14ac:dyDescent="0.25">
      <c r="A79" s="6"/>
      <c r="B79" s="7"/>
      <c r="C79" s="8"/>
      <c r="D79" s="8"/>
      <c r="E79" s="8"/>
      <c r="F79" s="8"/>
      <c r="G79" s="8"/>
    </row>
    <row r="80" spans="1:7" x14ac:dyDescent="0.25">
      <c r="A80" s="4"/>
    </row>
    <row r="81" spans="1:8" x14ac:dyDescent="0.25">
      <c r="A81" s="6"/>
    </row>
    <row r="85" spans="1:8" x14ac:dyDescent="0.25">
      <c r="B85" s="2"/>
      <c r="C85" s="2"/>
      <c r="F85" s="9"/>
      <c r="G85" s="9"/>
      <c r="H85" s="9"/>
    </row>
    <row r="86" spans="1:8" x14ac:dyDescent="0.25">
      <c r="B86" s="3"/>
      <c r="C86" s="3"/>
      <c r="F86" s="10"/>
      <c r="G86" s="10"/>
      <c r="H86" s="10"/>
    </row>
    <row r="87" spans="1:8" x14ac:dyDescent="0.25">
      <c r="B87" s="3"/>
      <c r="C87" s="3"/>
      <c r="F87" s="10"/>
      <c r="G87" s="10"/>
      <c r="H87" s="10"/>
    </row>
    <row r="88" spans="1:8" x14ac:dyDescent="0.25">
      <c r="B88" s="3"/>
      <c r="C88" s="3"/>
      <c r="F88" s="10"/>
      <c r="G88" s="10"/>
      <c r="H88" s="10"/>
    </row>
    <row r="89" spans="1:8" x14ac:dyDescent="0.25">
      <c r="B89" s="3"/>
      <c r="C89" s="3"/>
      <c r="F89" s="10"/>
      <c r="G89" s="10"/>
      <c r="H89" s="10"/>
    </row>
    <row r="90" spans="1:8" x14ac:dyDescent="0.25">
      <c r="B90" s="4"/>
      <c r="C90" s="4"/>
      <c r="F90" s="10"/>
      <c r="G90" s="10"/>
      <c r="H90" s="10"/>
    </row>
    <row r="91" spans="1:8" x14ac:dyDescent="0.25">
      <c r="B91" s="5"/>
      <c r="C91" s="5"/>
      <c r="F91" s="10"/>
      <c r="G91" s="10"/>
      <c r="H91" s="10"/>
    </row>
    <row r="92" spans="1:8" x14ac:dyDescent="0.25">
      <c r="B92" s="5"/>
      <c r="C92" s="5"/>
      <c r="F92" s="10"/>
      <c r="G92" s="10"/>
      <c r="H92" s="10"/>
    </row>
    <row r="93" spans="1:8" x14ac:dyDescent="0.25">
      <c r="B93" s="4"/>
      <c r="C93" s="4"/>
      <c r="F93" s="10"/>
      <c r="G93" s="10"/>
      <c r="H93" s="10"/>
    </row>
    <row r="94" spans="1:8" x14ac:dyDescent="0.25">
      <c r="B94" s="3"/>
      <c r="C94" s="3"/>
    </row>
    <row r="95" spans="1:8" x14ac:dyDescent="0.25">
      <c r="A95" s="6"/>
      <c r="B95" s="8"/>
      <c r="C95" s="11"/>
    </row>
    <row r="96" spans="1:8" x14ac:dyDescent="0.25">
      <c r="A96" s="6"/>
      <c r="B96" s="8"/>
      <c r="C96" s="11"/>
    </row>
    <row r="97" spans="1:3" x14ac:dyDescent="0.25">
      <c r="A97" s="6"/>
      <c r="B97" s="8"/>
      <c r="C97" s="11"/>
    </row>
    <row r="98" spans="1:3" x14ac:dyDescent="0.25">
      <c r="A98" s="6"/>
      <c r="B98" s="8"/>
      <c r="C98" s="11"/>
    </row>
    <row r="99" spans="1:3" x14ac:dyDescent="0.25">
      <c r="A99" s="6"/>
      <c r="B99" s="8"/>
      <c r="C99" s="11"/>
    </row>
    <row r="100" spans="1:3" x14ac:dyDescent="0.25">
      <c r="A100" s="6"/>
      <c r="B100" s="8"/>
      <c r="C100" s="11"/>
    </row>
    <row r="101" spans="1:3" x14ac:dyDescent="0.25">
      <c r="A101" s="6"/>
      <c r="B101" s="8"/>
      <c r="C101" s="11"/>
    </row>
    <row r="102" spans="1:3" x14ac:dyDescent="0.25">
      <c r="A102" s="6"/>
      <c r="B102" s="8"/>
      <c r="C102" s="11"/>
    </row>
    <row r="103" spans="1:3" x14ac:dyDescent="0.25">
      <c r="A103" s="6"/>
      <c r="B103" s="8"/>
      <c r="C103" s="11"/>
    </row>
    <row r="104" spans="1:3" x14ac:dyDescent="0.25">
      <c r="A104" s="6"/>
      <c r="B104" s="8"/>
      <c r="C104" s="11"/>
    </row>
    <row r="105" spans="1:3" x14ac:dyDescent="0.25">
      <c r="A105" s="6"/>
      <c r="B105" s="8"/>
      <c r="C105" s="11"/>
    </row>
    <row r="106" spans="1:3" x14ac:dyDescent="0.25">
      <c r="A106" s="6"/>
      <c r="B106" s="8"/>
      <c r="C106" s="11"/>
    </row>
    <row r="107" spans="1:3" x14ac:dyDescent="0.25">
      <c r="A107" s="6"/>
      <c r="B107" s="8"/>
      <c r="C107" s="11"/>
    </row>
    <row r="108" spans="1:3" x14ac:dyDescent="0.25">
      <c r="A108" s="6"/>
      <c r="B108" s="8"/>
      <c r="C108" s="11"/>
    </row>
    <row r="109" spans="1:3" x14ac:dyDescent="0.25">
      <c r="A109" s="6"/>
      <c r="B109" s="8"/>
      <c r="C109" s="11"/>
    </row>
    <row r="110" spans="1:3" x14ac:dyDescent="0.25">
      <c r="A110" s="6"/>
      <c r="B110" s="8"/>
      <c r="C110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94"/>
  <sheetViews>
    <sheetView tabSelected="1" zoomScale="85" zoomScaleNormal="85" workbookViewId="0">
      <selection activeCell="M20" sqref="M20"/>
    </sheetView>
  </sheetViews>
  <sheetFormatPr defaultColWidth="9.140625" defaultRowHeight="15" x14ac:dyDescent="0.25"/>
  <cols>
    <col min="1" max="1" width="10.85546875" style="15" customWidth="1"/>
    <col min="2" max="2" width="16.5703125" style="15" customWidth="1"/>
    <col min="3" max="7" width="12.7109375" style="15" customWidth="1"/>
    <col min="8" max="10" width="9.140625" style="15"/>
    <col min="11" max="15" width="10.7109375" style="15" customWidth="1"/>
    <col min="16" max="16" width="11.42578125" style="15" bestFit="1" customWidth="1"/>
    <col min="17" max="18" width="9.140625" style="15"/>
    <col min="19" max="23" width="10.7109375" style="15" customWidth="1"/>
    <col min="24" max="24" width="11.42578125" style="15" bestFit="1" customWidth="1"/>
    <col min="25" max="25" width="9.140625" style="15"/>
    <col min="26" max="26" width="29" style="15" customWidth="1"/>
    <col min="27" max="31" width="10.7109375" style="15" customWidth="1"/>
    <col min="32" max="32" width="11.42578125" style="15" bestFit="1" customWidth="1"/>
    <col min="33" max="34" width="9.140625" style="15"/>
    <col min="35" max="39" width="10.7109375" style="15" customWidth="1"/>
    <col min="40" max="40" width="11.42578125" style="15" bestFit="1" customWidth="1"/>
    <col min="41" max="43" width="9.140625" style="15"/>
    <col min="44" max="44" width="10.85546875" style="15" customWidth="1"/>
    <col min="45" max="54" width="9.140625" style="15"/>
    <col min="55" max="55" width="21.5703125" style="15" customWidth="1"/>
    <col min="56" max="56" width="11.28515625" style="15" customWidth="1"/>
    <col min="57" max="58" width="9.140625" style="15"/>
    <col min="59" max="59" width="9.7109375" style="15" customWidth="1"/>
    <col min="60" max="63" width="9.140625" style="15"/>
    <col min="64" max="64" width="22" style="15" customWidth="1"/>
    <col min="65" max="105" width="9.140625" style="15"/>
    <col min="106" max="106" width="10.42578125" style="15" customWidth="1"/>
    <col min="107" max="16384" width="9.140625" style="15"/>
  </cols>
  <sheetData>
    <row r="1" spans="1:68" x14ac:dyDescent="0.25">
      <c r="A1" s="14" t="s">
        <v>89</v>
      </c>
      <c r="J1" s="65"/>
      <c r="R1" s="65"/>
      <c r="Z1" s="66"/>
      <c r="AA1" s="66"/>
      <c r="AB1" s="66"/>
      <c r="AC1" s="66"/>
      <c r="AD1" s="66"/>
      <c r="AE1" s="66"/>
      <c r="AF1" s="66"/>
      <c r="AG1" s="66"/>
      <c r="AH1" s="65"/>
      <c r="AQ1" s="65"/>
      <c r="AR1" s="14" t="s">
        <v>57</v>
      </c>
      <c r="AW1" s="65"/>
      <c r="AX1" s="14" t="s">
        <v>57</v>
      </c>
      <c r="BA1" s="66"/>
      <c r="BB1" s="66"/>
      <c r="BC1" s="66"/>
      <c r="BD1" s="67" t="s">
        <v>57</v>
      </c>
      <c r="BE1" s="66"/>
      <c r="BF1" s="66"/>
      <c r="BG1" s="66"/>
      <c r="BH1" s="66"/>
      <c r="BI1" s="68"/>
      <c r="BJ1" s="67" t="s">
        <v>57</v>
      </c>
      <c r="BK1" s="66"/>
      <c r="BL1" s="66"/>
      <c r="BM1" s="67" t="s">
        <v>57</v>
      </c>
      <c r="BN1" s="66"/>
      <c r="BO1" s="66"/>
    </row>
    <row r="2" spans="1:68" x14ac:dyDescent="0.25">
      <c r="J2" s="65"/>
      <c r="R2" s="65"/>
      <c r="Z2" s="66"/>
      <c r="AA2" s="66"/>
      <c r="AB2" s="66"/>
      <c r="AC2" s="66"/>
      <c r="AD2" s="66"/>
      <c r="AE2" s="66"/>
      <c r="AF2" s="66"/>
      <c r="AG2" s="66"/>
      <c r="AH2" s="65"/>
      <c r="AJ2" s="15">
        <v>0.193</v>
      </c>
      <c r="AK2" s="15">
        <v>8.1000000000000003E-2</v>
      </c>
      <c r="AL2" s="15">
        <v>0.06</v>
      </c>
      <c r="AM2" s="15">
        <v>0.03</v>
      </c>
      <c r="AN2" s="15">
        <v>0.01</v>
      </c>
      <c r="AQ2" s="65"/>
      <c r="AR2" s="15" t="s">
        <v>48</v>
      </c>
      <c r="AS2" s="15" t="s">
        <v>49</v>
      </c>
      <c r="AT2" s="15" t="s">
        <v>58</v>
      </c>
      <c r="AW2" s="65"/>
      <c r="AX2" s="15" t="s">
        <v>48</v>
      </c>
      <c r="AY2" s="15" t="s">
        <v>49</v>
      </c>
      <c r="AZ2" s="14" t="s">
        <v>58</v>
      </c>
      <c r="BA2" s="66"/>
      <c r="BB2" s="66"/>
      <c r="BC2" s="66"/>
      <c r="BD2" s="66" t="s">
        <v>48</v>
      </c>
      <c r="BE2" s="66" t="s">
        <v>49</v>
      </c>
      <c r="BF2" s="66" t="s">
        <v>58</v>
      </c>
      <c r="BG2" s="66"/>
      <c r="BH2" s="66"/>
      <c r="BI2" s="68"/>
      <c r="BJ2" s="67" t="s">
        <v>58</v>
      </c>
      <c r="BK2" s="66"/>
      <c r="BL2" s="66"/>
      <c r="BM2" s="67" t="s">
        <v>58</v>
      </c>
      <c r="BN2" s="66"/>
      <c r="BO2" s="66"/>
    </row>
    <row r="3" spans="1:68" ht="17.25" customHeight="1" x14ac:dyDescent="0.25">
      <c r="A3" s="14" t="s">
        <v>84</v>
      </c>
      <c r="J3" s="65"/>
      <c r="K3" s="14" t="s">
        <v>51</v>
      </c>
      <c r="R3" s="65"/>
      <c r="S3" s="14" t="s">
        <v>51</v>
      </c>
      <c r="Z3" s="66"/>
      <c r="AA3" s="67" t="s">
        <v>51</v>
      </c>
      <c r="AB3" s="66"/>
      <c r="AC3" s="66"/>
      <c r="AD3" s="66"/>
      <c r="AE3" s="66"/>
      <c r="AF3" s="66"/>
      <c r="AG3" s="66"/>
      <c r="AH3" s="65"/>
      <c r="AI3" s="14" t="s">
        <v>40</v>
      </c>
      <c r="AQ3" s="65"/>
      <c r="AR3" s="15" t="s">
        <v>50</v>
      </c>
      <c r="AS3" s="15" t="s">
        <v>50</v>
      </c>
      <c r="AT3" s="15" t="s">
        <v>50</v>
      </c>
      <c r="AU3" s="14" t="s">
        <v>87</v>
      </c>
      <c r="AW3" s="65"/>
      <c r="AX3" s="15" t="s">
        <v>50</v>
      </c>
      <c r="AY3" s="15" t="s">
        <v>50</v>
      </c>
      <c r="AZ3" s="15" t="s">
        <v>50</v>
      </c>
      <c r="BA3" s="67" t="s">
        <v>86</v>
      </c>
      <c r="BB3" s="66"/>
      <c r="BC3" s="66"/>
      <c r="BD3" s="66" t="s">
        <v>50</v>
      </c>
      <c r="BE3" s="66" t="s">
        <v>50</v>
      </c>
      <c r="BF3" s="66" t="s">
        <v>50</v>
      </c>
      <c r="BG3" s="67" t="s">
        <v>88</v>
      </c>
      <c r="BH3" s="66"/>
      <c r="BI3" s="68"/>
      <c r="BJ3" s="67" t="s">
        <v>86</v>
      </c>
      <c r="BK3" s="66"/>
      <c r="BL3" s="66"/>
      <c r="BM3" s="67" t="s">
        <v>86</v>
      </c>
      <c r="BN3" s="66"/>
      <c r="BO3" s="66"/>
    </row>
    <row r="4" spans="1:68" x14ac:dyDescent="0.25">
      <c r="A4" s="15" t="s">
        <v>85</v>
      </c>
      <c r="J4" s="65"/>
      <c r="K4" s="15" t="s">
        <v>25</v>
      </c>
      <c r="R4" s="65"/>
      <c r="S4" s="15" t="s">
        <v>26</v>
      </c>
      <c r="Z4" s="66"/>
      <c r="AA4" s="91" t="s">
        <v>65</v>
      </c>
      <c r="AB4" s="91"/>
      <c r="AC4" s="91"/>
      <c r="AD4" s="66"/>
      <c r="AE4" s="66"/>
      <c r="AF4" s="66"/>
      <c r="AG4" s="66"/>
      <c r="AH4" s="65"/>
      <c r="AQ4" s="65"/>
      <c r="AR4" s="69" t="s">
        <v>52</v>
      </c>
      <c r="AW4" s="65"/>
      <c r="AX4" s="69" t="s">
        <v>59</v>
      </c>
      <c r="BA4" s="66"/>
      <c r="BB4" s="66"/>
      <c r="BC4" s="66"/>
      <c r="BD4" s="70" t="s">
        <v>66</v>
      </c>
      <c r="BE4" s="66"/>
      <c r="BF4" s="66"/>
      <c r="BG4" s="66"/>
      <c r="BH4" s="66"/>
      <c r="BI4" s="68"/>
      <c r="BJ4" s="70" t="s">
        <v>53</v>
      </c>
      <c r="BK4" s="66"/>
      <c r="BL4" s="66"/>
      <c r="BM4" s="70" t="s">
        <v>67</v>
      </c>
      <c r="BN4" s="66"/>
      <c r="BO4" s="66"/>
    </row>
    <row r="5" spans="1:68" ht="136.5" customHeight="1" x14ac:dyDescent="0.25">
      <c r="B5" s="16" t="s">
        <v>2</v>
      </c>
      <c r="C5" s="17" t="s">
        <v>0</v>
      </c>
      <c r="D5" s="17" t="s">
        <v>5</v>
      </c>
      <c r="E5" s="17" t="s">
        <v>4</v>
      </c>
      <c r="F5" s="17" t="s">
        <v>7</v>
      </c>
      <c r="G5" s="17" t="s">
        <v>6</v>
      </c>
      <c r="H5" s="71"/>
      <c r="I5" s="71"/>
      <c r="J5" s="65"/>
      <c r="K5" s="17" t="s">
        <v>35</v>
      </c>
      <c r="L5" s="17" t="s">
        <v>60</v>
      </c>
      <c r="M5" s="17" t="s">
        <v>36</v>
      </c>
      <c r="N5" s="17" t="s">
        <v>37</v>
      </c>
      <c r="O5" s="17" t="s">
        <v>38</v>
      </c>
      <c r="P5" s="17" t="s">
        <v>39</v>
      </c>
      <c r="R5" s="65"/>
      <c r="S5" s="72" t="s">
        <v>35</v>
      </c>
      <c r="T5" s="72" t="s">
        <v>60</v>
      </c>
      <c r="U5" s="72" t="s">
        <v>36</v>
      </c>
      <c r="V5" s="72" t="s">
        <v>37</v>
      </c>
      <c r="W5" s="72" t="s">
        <v>38</v>
      </c>
      <c r="X5" s="72" t="s">
        <v>39</v>
      </c>
      <c r="Z5" s="66"/>
      <c r="AA5" s="73" t="s">
        <v>35</v>
      </c>
      <c r="AB5" s="73" t="s">
        <v>60</v>
      </c>
      <c r="AC5" s="73" t="s">
        <v>36</v>
      </c>
      <c r="AD5" s="73" t="s">
        <v>37</v>
      </c>
      <c r="AE5" s="73" t="s">
        <v>38</v>
      </c>
      <c r="AF5" s="73" t="s">
        <v>39</v>
      </c>
      <c r="AG5" s="66"/>
      <c r="AH5" s="65"/>
      <c r="AI5" s="17" t="s">
        <v>35</v>
      </c>
      <c r="AJ5" s="17" t="s">
        <v>60</v>
      </c>
      <c r="AK5" s="17" t="s">
        <v>36</v>
      </c>
      <c r="AL5" s="17" t="s">
        <v>37</v>
      </c>
      <c r="AM5" s="17" t="s">
        <v>38</v>
      </c>
      <c r="AN5" s="17" t="s">
        <v>39</v>
      </c>
      <c r="AO5" s="88" t="s">
        <v>107</v>
      </c>
      <c r="AP5" s="88"/>
      <c r="AQ5" s="65"/>
      <c r="AW5" s="65"/>
      <c r="BA5" s="66"/>
      <c r="BB5" s="66"/>
      <c r="BC5" s="66"/>
      <c r="BD5" s="66"/>
      <c r="BE5" s="66"/>
      <c r="BF5" s="66"/>
      <c r="BG5" s="66"/>
      <c r="BH5" s="66"/>
      <c r="BI5" s="68"/>
      <c r="BJ5" s="66"/>
      <c r="BK5" s="66"/>
      <c r="BL5" s="66"/>
      <c r="BM5" s="66"/>
      <c r="BN5" s="66"/>
      <c r="BO5" s="66"/>
    </row>
    <row r="6" spans="1:68" x14ac:dyDescent="0.25">
      <c r="A6" s="18">
        <v>35765</v>
      </c>
      <c r="B6" s="19">
        <v>63.6</v>
      </c>
      <c r="D6" s="20"/>
      <c r="E6" s="20"/>
      <c r="F6" s="20"/>
      <c r="G6" s="20"/>
      <c r="H6" s="71"/>
      <c r="I6" s="71"/>
      <c r="J6" s="65">
        <v>2006</v>
      </c>
      <c r="K6" s="75">
        <f t="shared" ref="K6:P6" si="0">SUM(B39:B42)/4</f>
        <v>90.074999999999989</v>
      </c>
      <c r="L6" s="75">
        <f t="shared" si="0"/>
        <v>83.9</v>
      </c>
      <c r="M6" s="75">
        <f t="shared" si="0"/>
        <v>98.75</v>
      </c>
      <c r="N6" s="75">
        <f t="shared" si="0"/>
        <v>84.525000000000006</v>
      </c>
      <c r="O6" s="75">
        <f t="shared" si="0"/>
        <v>84.35</v>
      </c>
      <c r="P6" s="75">
        <f t="shared" si="0"/>
        <v>81.825000000000003</v>
      </c>
      <c r="R6" s="65" t="s">
        <v>27</v>
      </c>
      <c r="S6" s="76">
        <f t="shared" ref="S6:X6" si="1">SUM(B37:B40)/4</f>
        <v>87.625</v>
      </c>
      <c r="T6" s="76">
        <f t="shared" si="1"/>
        <v>81.325000000000003</v>
      </c>
      <c r="U6" s="76">
        <f t="shared" si="1"/>
        <v>98.6</v>
      </c>
      <c r="V6" s="76">
        <f t="shared" si="1"/>
        <v>82.724999999999994</v>
      </c>
      <c r="W6" s="76">
        <f t="shared" si="1"/>
        <v>82.474999999999994</v>
      </c>
      <c r="X6" s="76">
        <f t="shared" si="1"/>
        <v>79.45</v>
      </c>
      <c r="Z6" s="66" t="s">
        <v>68</v>
      </c>
      <c r="AA6" s="77">
        <f t="shared" ref="AA6:AF6" si="2">SUM(B36:B39)/4</f>
        <v>86.275000000000006</v>
      </c>
      <c r="AB6" s="77">
        <f t="shared" si="2"/>
        <v>79.849999999999994</v>
      </c>
      <c r="AC6" s="77">
        <f t="shared" si="2"/>
        <v>97.899999999999991</v>
      </c>
      <c r="AD6" s="77">
        <f t="shared" si="2"/>
        <v>82.45</v>
      </c>
      <c r="AE6" s="77">
        <f t="shared" si="2"/>
        <v>81.400000000000006</v>
      </c>
      <c r="AF6" s="77">
        <f t="shared" si="2"/>
        <v>78.125</v>
      </c>
      <c r="AG6" s="66"/>
      <c r="AH6" s="78">
        <v>2006</v>
      </c>
      <c r="AI6" s="15">
        <f>0.704</f>
        <v>0.70399999999999996</v>
      </c>
      <c r="AJ6" s="80">
        <f>(1-$AI6)*AJ$2/SUM($AJ$2:$AN$2)</f>
        <v>0.15274866310160432</v>
      </c>
      <c r="AK6" s="80">
        <f t="shared" ref="AK6:AN19" si="3">(1-$AI6)*AK$2/SUM($AJ$2:$AN$2)</f>
        <v>6.4106951871657769E-2</v>
      </c>
      <c r="AL6" s="80">
        <f t="shared" si="3"/>
        <v>4.7486631016042787E-2</v>
      </c>
      <c r="AM6" s="80">
        <f t="shared" si="3"/>
        <v>2.3743315508021393E-2</v>
      </c>
      <c r="AN6" s="80">
        <f t="shared" si="3"/>
        <v>7.9144385026737978E-3</v>
      </c>
      <c r="AO6" s="79">
        <f>SUM(AI6:AN6)</f>
        <v>1</v>
      </c>
      <c r="AP6" s="79"/>
      <c r="AQ6" s="65">
        <v>2006</v>
      </c>
      <c r="AR6" s="80">
        <f>SUMPRODUCT(K22:P22,AI6:AN6)</f>
        <v>1</v>
      </c>
      <c r="AS6" s="80">
        <f t="shared" ref="AS6:AS19" si="4">1/SUMPRODUCT(K38:P38,AI6:AN6)</f>
        <v>1</v>
      </c>
      <c r="AT6" s="80">
        <f>SQRT(AR6*AS6)</f>
        <v>1</v>
      </c>
      <c r="AU6" s="81">
        <f>AT6*AT6</f>
        <v>1</v>
      </c>
      <c r="AW6" s="65" t="s">
        <v>27</v>
      </c>
      <c r="AX6" s="80">
        <f>SUMPRODUCT(S22:X22,AI6:AN6)</f>
        <v>1</v>
      </c>
      <c r="AY6" s="80">
        <f t="shared" ref="AY6:AY19" si="5">1/SUMPRODUCT(S38:X38,AI6:AN6)</f>
        <v>1</v>
      </c>
      <c r="AZ6" s="80">
        <f t="shared" ref="AZ6:AZ13" si="6">SQRT(AX6*AY6)</f>
        <v>1</v>
      </c>
      <c r="BA6" s="82">
        <f>AZ6*AZ6</f>
        <v>1</v>
      </c>
      <c r="BB6" s="83"/>
      <c r="BC6" s="66" t="s">
        <v>68</v>
      </c>
      <c r="BD6" s="83">
        <f>SUMPRODUCT(AA22:AF22,AI6:AN6)</f>
        <v>1</v>
      </c>
      <c r="BE6" s="83">
        <f t="shared" ref="BE6:BE19" si="7">1/SUMPRODUCT(AA38:AF38,AI6:AN6)</f>
        <v>1</v>
      </c>
      <c r="BF6" s="83">
        <f t="shared" ref="BF6:BF10" si="8">SQRT(BD6*BE6)</f>
        <v>1</v>
      </c>
      <c r="BG6" s="82">
        <f>BF6*BF6</f>
        <v>1</v>
      </c>
      <c r="BH6" s="66"/>
      <c r="BI6" s="68">
        <v>2006</v>
      </c>
      <c r="BJ6" s="84">
        <f>SUM(K6/S6*AI6,L6/T6*AJ6,M6/U6*AK6,N6/V6*AL6, O6/W6*AM6,P6/X6*AN6)</f>
        <v>1.0264275239221734</v>
      </c>
      <c r="BK6" s="85"/>
      <c r="BL6" s="66" t="s">
        <v>68</v>
      </c>
      <c r="BM6" s="84">
        <f>SUM(AA6/S6*AI6,AB6/T6*AJ6,AC6/U6*AK6,AD6/V6*AL6, AE6/W6*AM6,AF6/X6*AN6)</f>
        <v>0.98532891659957111</v>
      </c>
      <c r="BN6" s="66"/>
      <c r="BO6" s="66"/>
      <c r="BP6" s="80"/>
    </row>
    <row r="7" spans="1:68" x14ac:dyDescent="0.25">
      <c r="A7" s="18">
        <v>35855</v>
      </c>
      <c r="B7" s="19">
        <v>64.2</v>
      </c>
      <c r="D7" s="20"/>
      <c r="E7" s="20"/>
      <c r="F7" s="20"/>
      <c r="G7" s="20"/>
      <c r="H7" s="71"/>
      <c r="I7" s="71"/>
      <c r="J7" s="65">
        <v>2007</v>
      </c>
      <c r="K7" s="75">
        <f t="shared" ref="K7:P7" si="9">SUM(B43:B46)/4</f>
        <v>93.775000000000006</v>
      </c>
      <c r="L7" s="75">
        <f t="shared" si="9"/>
        <v>87.9</v>
      </c>
      <c r="M7" s="75">
        <f t="shared" si="9"/>
        <v>97.75</v>
      </c>
      <c r="N7" s="75">
        <f t="shared" si="9"/>
        <v>88.424999999999997</v>
      </c>
      <c r="O7" s="75">
        <f t="shared" si="9"/>
        <v>88.2</v>
      </c>
      <c r="P7" s="75">
        <f t="shared" si="9"/>
        <v>84.55</v>
      </c>
      <c r="R7" s="65" t="s">
        <v>28</v>
      </c>
      <c r="S7" s="76">
        <f t="shared" ref="S7:X7" si="10">SUM(B41:B44)/4</f>
        <v>91.824999999999989</v>
      </c>
      <c r="T7" s="76">
        <f t="shared" si="10"/>
        <v>85.925000000000011</v>
      </c>
      <c r="U7" s="76">
        <f t="shared" si="10"/>
        <v>98.149999999999991</v>
      </c>
      <c r="V7" s="76">
        <f t="shared" si="10"/>
        <v>87.075000000000003</v>
      </c>
      <c r="W7" s="76">
        <f t="shared" si="10"/>
        <v>86.275000000000006</v>
      </c>
      <c r="X7" s="76">
        <f t="shared" si="10"/>
        <v>83.575000000000003</v>
      </c>
      <c r="Z7" s="66" t="s">
        <v>69</v>
      </c>
      <c r="AA7" s="77">
        <f t="shared" ref="AA7:AF7" si="11">SUM(B40:B43)/4</f>
        <v>90.924999999999983</v>
      </c>
      <c r="AB7" s="77">
        <f t="shared" si="11"/>
        <v>85</v>
      </c>
      <c r="AC7" s="77">
        <f t="shared" si="11"/>
        <v>98.374999999999986</v>
      </c>
      <c r="AD7" s="77">
        <f t="shared" si="11"/>
        <v>85.850000000000009</v>
      </c>
      <c r="AE7" s="77">
        <f t="shared" si="11"/>
        <v>85.4</v>
      </c>
      <c r="AF7" s="77">
        <f t="shared" si="11"/>
        <v>82.875</v>
      </c>
      <c r="AG7" s="66"/>
      <c r="AH7" s="78">
        <v>2007</v>
      </c>
      <c r="AI7" s="15">
        <f t="shared" ref="AI7:AI16" si="12">0.704</f>
        <v>0.70399999999999996</v>
      </c>
      <c r="AJ7" s="80">
        <f t="shared" ref="AJ7:AJ16" si="13">(1-$AI7)*AJ$2/SUM($AJ$2:$AN$2)</f>
        <v>0.15274866310160432</v>
      </c>
      <c r="AK7" s="80">
        <f t="shared" si="3"/>
        <v>6.4106951871657769E-2</v>
      </c>
      <c r="AL7" s="80">
        <f t="shared" si="3"/>
        <v>4.7486631016042787E-2</v>
      </c>
      <c r="AM7" s="80">
        <f t="shared" si="3"/>
        <v>2.3743315508021393E-2</v>
      </c>
      <c r="AN7" s="80">
        <f t="shared" si="3"/>
        <v>7.9144385026737978E-3</v>
      </c>
      <c r="AO7" s="79">
        <f t="shared" ref="AO7:AO14" si="14">SUM(AI7:AN7)</f>
        <v>1</v>
      </c>
      <c r="AP7" s="79"/>
      <c r="AQ7" s="65">
        <v>2007</v>
      </c>
      <c r="AR7" s="80">
        <f t="shared" ref="AR7:AR19" si="15">SUMPRODUCT(K23:P23,AI6:AN6)</f>
        <v>1.0390896898938007</v>
      </c>
      <c r="AS7" s="80">
        <f t="shared" si="4"/>
        <v>1.0389159409695987</v>
      </c>
      <c r="AT7" s="80">
        <f>SQRT(AR7*AS7)</f>
        <v>1.0390028117997692</v>
      </c>
      <c r="AU7" s="81">
        <f>AU6*AT7</f>
        <v>1.0390028117997692</v>
      </c>
      <c r="AW7" s="65" t="s">
        <v>28</v>
      </c>
      <c r="AX7" s="80">
        <f t="shared" ref="AX7:AX19" si="16">SUMPRODUCT(S23:X23,AI6:AN6)</f>
        <v>1.0460930729176061</v>
      </c>
      <c r="AY7" s="80">
        <f t="shared" si="5"/>
        <v>1.045907569864694</v>
      </c>
      <c r="AZ7" s="80">
        <f t="shared" si="6"/>
        <v>1.0460003172788925</v>
      </c>
      <c r="BA7" s="82">
        <f t="shared" ref="BA7:BA13" si="17">BA6*AZ7</f>
        <v>1.0460003172788925</v>
      </c>
      <c r="BB7" s="83"/>
      <c r="BC7" s="66" t="s">
        <v>69</v>
      </c>
      <c r="BD7" s="83">
        <f t="shared" ref="BD7:BD19" si="18">SUMPRODUCT(AA23:AF23,AI6:AN6)</f>
        <v>1.0517126484717063</v>
      </c>
      <c r="BE7" s="83">
        <f t="shared" si="7"/>
        <v>1.0515401743446049</v>
      </c>
      <c r="BF7" s="83">
        <f t="shared" si="8"/>
        <v>1.0516264078722843</v>
      </c>
      <c r="BG7" s="82">
        <f>BG6*BF7</f>
        <v>1.0516264078722843</v>
      </c>
      <c r="BH7" s="66"/>
      <c r="BI7" s="68">
        <v>2007</v>
      </c>
      <c r="BJ7" s="82">
        <f t="shared" ref="BJ7:BJ19" si="19">BJ$6*AU7</f>
        <v>1.0664610834638131</v>
      </c>
      <c r="BK7" s="86"/>
      <c r="BL7" s="66" t="s">
        <v>69</v>
      </c>
      <c r="BM7" s="82">
        <f>BM$6*BG7</f>
        <v>1.0361979091362965</v>
      </c>
      <c r="BN7" s="66"/>
      <c r="BO7" s="66"/>
      <c r="BP7" s="80"/>
    </row>
    <row r="8" spans="1:68" x14ac:dyDescent="0.25">
      <c r="A8" s="18">
        <v>35947</v>
      </c>
      <c r="B8" s="19">
        <v>64.400000000000006</v>
      </c>
      <c r="D8" s="20"/>
      <c r="E8" s="20"/>
      <c r="F8" s="20"/>
      <c r="G8" s="20"/>
      <c r="H8" s="71"/>
      <c r="I8" s="71"/>
      <c r="J8" s="65">
        <v>2008</v>
      </c>
      <c r="K8" s="75">
        <f t="shared" ref="K8:P8" si="20">SUM(B47:B50)/4</f>
        <v>97.724999999999994</v>
      </c>
      <c r="L8" s="75">
        <f t="shared" si="20"/>
        <v>94.25</v>
      </c>
      <c r="M8" s="75">
        <f t="shared" si="20"/>
        <v>97.825000000000003</v>
      </c>
      <c r="N8" s="75">
        <f t="shared" si="20"/>
        <v>92.25</v>
      </c>
      <c r="O8" s="75">
        <f t="shared" si="20"/>
        <v>91.075000000000017</v>
      </c>
      <c r="P8" s="75">
        <f t="shared" si="20"/>
        <v>87.65</v>
      </c>
      <c r="R8" s="65" t="s">
        <v>29</v>
      </c>
      <c r="S8" s="76">
        <f t="shared" ref="S8:X8" si="21">SUM(B45:B48)/4</f>
        <v>95.674999999999997</v>
      </c>
      <c r="T8" s="76">
        <f t="shared" si="21"/>
        <v>90.699999999999989</v>
      </c>
      <c r="U8" s="76">
        <f t="shared" si="21"/>
        <v>97.525000000000006</v>
      </c>
      <c r="V8" s="76">
        <f t="shared" si="21"/>
        <v>90.25</v>
      </c>
      <c r="W8" s="76">
        <f t="shared" si="21"/>
        <v>89.5</v>
      </c>
      <c r="X8" s="76">
        <f t="shared" si="21"/>
        <v>86.125</v>
      </c>
      <c r="Z8" s="66" t="s">
        <v>70</v>
      </c>
      <c r="AA8" s="77">
        <f t="shared" ref="AA8:AF8" si="22">SUM(B44:B47)/4</f>
        <v>94.85</v>
      </c>
      <c r="AB8" s="77">
        <f t="shared" si="22"/>
        <v>89.2</v>
      </c>
      <c r="AC8" s="77">
        <f t="shared" si="22"/>
        <v>97.675000000000011</v>
      </c>
      <c r="AD8" s="77">
        <f t="shared" si="22"/>
        <v>89.3</v>
      </c>
      <c r="AE8" s="77">
        <f t="shared" si="22"/>
        <v>88.9</v>
      </c>
      <c r="AF8" s="77">
        <f t="shared" si="22"/>
        <v>85.35</v>
      </c>
      <c r="AG8" s="66"/>
      <c r="AH8" s="78">
        <v>2008</v>
      </c>
      <c r="AI8" s="15">
        <f t="shared" si="12"/>
        <v>0.70399999999999996</v>
      </c>
      <c r="AJ8" s="80">
        <f t="shared" si="13"/>
        <v>0.15274866310160432</v>
      </c>
      <c r="AK8" s="80">
        <f t="shared" si="3"/>
        <v>6.4106951871657769E-2</v>
      </c>
      <c r="AL8" s="80">
        <f t="shared" si="3"/>
        <v>4.7486631016042787E-2</v>
      </c>
      <c r="AM8" s="80">
        <f t="shared" si="3"/>
        <v>2.3743315508021393E-2</v>
      </c>
      <c r="AN8" s="80">
        <f t="shared" si="3"/>
        <v>7.9144385026737978E-3</v>
      </c>
      <c r="AO8" s="79">
        <f t="shared" si="14"/>
        <v>1</v>
      </c>
      <c r="AP8" s="79"/>
      <c r="AQ8" s="65">
        <v>2008</v>
      </c>
      <c r="AR8" s="80">
        <f t="shared" si="15"/>
        <v>1.0438561455092277</v>
      </c>
      <c r="AS8" s="80">
        <f t="shared" si="4"/>
        <v>1.0436171301472179</v>
      </c>
      <c r="AT8" s="80">
        <f>SQRT(AR8*AS8)</f>
        <v>1.0437366309864173</v>
      </c>
      <c r="AU8" s="81">
        <f>AU7*AT8</f>
        <v>1.0844452943733056</v>
      </c>
      <c r="AW8" s="65" t="s">
        <v>29</v>
      </c>
      <c r="AX8" s="80">
        <f t="shared" si="16"/>
        <v>1.0404578156498723</v>
      </c>
      <c r="AY8" s="80">
        <f t="shared" si="5"/>
        <v>1.0402801590024136</v>
      </c>
      <c r="AZ8" s="80">
        <f t="shared" si="6"/>
        <v>1.0403689835339927</v>
      </c>
      <c r="BA8" s="82">
        <f t="shared" si="17"/>
        <v>1.0882262868636752</v>
      </c>
      <c r="BB8" s="83"/>
      <c r="BC8" s="66" t="s">
        <v>70</v>
      </c>
      <c r="BD8" s="83">
        <f t="shared" si="18"/>
        <v>1.0405990623841135</v>
      </c>
      <c r="BE8" s="83">
        <f t="shared" si="7"/>
        <v>1.0404354373516294</v>
      </c>
      <c r="BF8" s="83">
        <f t="shared" si="8"/>
        <v>1.0405172466515442</v>
      </c>
      <c r="BG8" s="82">
        <f t="shared" ref="BG8:BG11" si="23">BG7*BF8</f>
        <v>1.094235414425323</v>
      </c>
      <c r="BH8" s="66"/>
      <c r="BI8" s="68">
        <v>2008</v>
      </c>
      <c r="BJ8" s="82">
        <f t="shared" si="19"/>
        <v>1.1131044983326446</v>
      </c>
      <c r="BK8" s="86"/>
      <c r="BL8" s="66" t="s">
        <v>70</v>
      </c>
      <c r="BM8" s="82">
        <f t="shared" ref="BM8:BM19" si="24">BM$6*BG8</f>
        <v>1.0781817954005863</v>
      </c>
      <c r="BN8" s="66"/>
      <c r="BO8" s="66"/>
      <c r="BP8" s="80"/>
    </row>
    <row r="9" spans="1:68" x14ac:dyDescent="0.25">
      <c r="A9" s="18">
        <v>36039</v>
      </c>
      <c r="B9" s="19">
        <v>64.900000000000006</v>
      </c>
      <c r="C9" s="21">
        <v>64.5</v>
      </c>
      <c r="D9" s="20"/>
      <c r="E9" s="20"/>
      <c r="F9" s="20">
        <v>60.1</v>
      </c>
      <c r="G9" s="21"/>
      <c r="H9" s="71"/>
      <c r="I9" s="71"/>
      <c r="J9" s="65">
        <v>2009</v>
      </c>
      <c r="K9" s="75">
        <f t="shared" ref="K9:P9" si="25">SUM(B51:B54)/4</f>
        <v>102</v>
      </c>
      <c r="L9" s="75">
        <f t="shared" si="25"/>
        <v>92.875</v>
      </c>
      <c r="M9" s="75">
        <f t="shared" si="25"/>
        <v>96.924999999999997</v>
      </c>
      <c r="N9" s="75">
        <f t="shared" si="25"/>
        <v>94.699999999999989</v>
      </c>
      <c r="O9" s="75">
        <f t="shared" si="25"/>
        <v>93.850000000000009</v>
      </c>
      <c r="P9" s="75">
        <f t="shared" si="25"/>
        <v>91.8</v>
      </c>
      <c r="R9" s="65" t="s">
        <v>30</v>
      </c>
      <c r="S9" s="76">
        <f t="shared" ref="S9:X9" si="26">SUM(B49:B52)/4</f>
        <v>100</v>
      </c>
      <c r="T9" s="76">
        <f t="shared" si="26"/>
        <v>94.85</v>
      </c>
      <c r="U9" s="76">
        <f t="shared" si="26"/>
        <v>97.875</v>
      </c>
      <c r="V9" s="76">
        <f t="shared" si="26"/>
        <v>93.5</v>
      </c>
      <c r="W9" s="76">
        <f t="shared" si="26"/>
        <v>93.399999999999991</v>
      </c>
      <c r="X9" s="76">
        <f t="shared" si="26"/>
        <v>89.8</v>
      </c>
      <c r="Z9" s="66" t="s">
        <v>71</v>
      </c>
      <c r="AA9" s="77">
        <f t="shared" ref="AA9:AF9" si="27">SUM(B48:B51)/4</f>
        <v>98.875000000000014</v>
      </c>
      <c r="AB9" s="77">
        <f t="shared" si="27"/>
        <v>94.95</v>
      </c>
      <c r="AC9" s="77">
        <f t="shared" si="27"/>
        <v>97.924999999999997</v>
      </c>
      <c r="AD9" s="77">
        <f t="shared" si="27"/>
        <v>92.875</v>
      </c>
      <c r="AE9" s="77">
        <f t="shared" si="27"/>
        <v>92.199999999999989</v>
      </c>
      <c r="AF9" s="77">
        <f t="shared" si="27"/>
        <v>88.75</v>
      </c>
      <c r="AG9" s="66"/>
      <c r="AH9" s="78">
        <v>2009</v>
      </c>
      <c r="AI9" s="15">
        <f t="shared" si="12"/>
        <v>0.70399999999999996</v>
      </c>
      <c r="AJ9" s="80">
        <f t="shared" si="13"/>
        <v>0.15274866310160432</v>
      </c>
      <c r="AK9" s="80">
        <f t="shared" si="3"/>
        <v>6.4106951871657769E-2</v>
      </c>
      <c r="AL9" s="80">
        <f t="shared" si="3"/>
        <v>4.7486631016042787E-2</v>
      </c>
      <c r="AM9" s="80">
        <f t="shared" si="3"/>
        <v>2.3743315508021393E-2</v>
      </c>
      <c r="AN9" s="80">
        <f t="shared" si="3"/>
        <v>7.9144385026737978E-3</v>
      </c>
      <c r="AO9" s="79">
        <f t="shared" si="14"/>
        <v>1</v>
      </c>
      <c r="AP9" s="79"/>
      <c r="AQ9" s="65">
        <v>2009</v>
      </c>
      <c r="AR9" s="80">
        <f t="shared" si="15"/>
        <v>1.0303377389935398</v>
      </c>
      <c r="AS9" s="80">
        <f t="shared" si="4"/>
        <v>1.0297999078395985</v>
      </c>
      <c r="AT9" s="80">
        <f>SQRT(AR9*AS9)</f>
        <v>1.0300687883142599</v>
      </c>
      <c r="AU9" s="81">
        <f>AU8*AT9</f>
        <v>1.1170532503682118</v>
      </c>
      <c r="AW9" s="65" t="s">
        <v>30</v>
      </c>
      <c r="AX9" s="80">
        <f t="shared" si="16"/>
        <v>1.0421259085026042</v>
      </c>
      <c r="AY9" s="80">
        <f t="shared" si="5"/>
        <v>1.0420209796330739</v>
      </c>
      <c r="AZ9" s="80">
        <f t="shared" si="6"/>
        <v>1.0420734427471467</v>
      </c>
      <c r="BA9" s="82">
        <f t="shared" si="17"/>
        <v>1.1340117132399741</v>
      </c>
      <c r="BB9" s="83"/>
      <c r="BC9" s="66" t="s">
        <v>71</v>
      </c>
      <c r="BD9" s="83">
        <f t="shared" si="18"/>
        <v>1.0429827878354492</v>
      </c>
      <c r="BE9" s="83">
        <f t="shared" si="7"/>
        <v>1.0428106653718017</v>
      </c>
      <c r="BF9" s="83">
        <f t="shared" si="8"/>
        <v>1.0428967230526816</v>
      </c>
      <c r="BG9" s="82">
        <f t="shared" si="23"/>
        <v>1.1411745279523624</v>
      </c>
      <c r="BH9" s="66"/>
      <c r="BI9" s="68">
        <v>2009</v>
      </c>
      <c r="BJ9" s="82">
        <f t="shared" si="19"/>
        <v>1.1465742018646592</v>
      </c>
      <c r="BK9" s="86"/>
      <c r="BL9" s="66" t="s">
        <v>71</v>
      </c>
      <c r="BM9" s="82">
        <f t="shared" si="24"/>
        <v>1.1244322612783282</v>
      </c>
      <c r="BN9" s="66"/>
      <c r="BO9" s="66"/>
      <c r="BP9" s="80"/>
    </row>
    <row r="10" spans="1:68" x14ac:dyDescent="0.25">
      <c r="A10" s="18">
        <v>36130</v>
      </c>
      <c r="B10" s="19">
        <v>65.3</v>
      </c>
      <c r="C10" s="21">
        <v>64.2</v>
      </c>
      <c r="D10" s="20"/>
      <c r="E10" s="20"/>
      <c r="F10" s="20">
        <v>60.1</v>
      </c>
      <c r="G10" s="21"/>
      <c r="H10" s="71"/>
      <c r="I10" s="71"/>
      <c r="J10" s="65">
        <v>2010</v>
      </c>
      <c r="K10" s="75">
        <f t="shared" ref="K10:P10" si="28">SUM(B55:B58)/4</f>
        <v>106.75</v>
      </c>
      <c r="L10" s="75">
        <f t="shared" si="28"/>
        <v>94.45</v>
      </c>
      <c r="M10" s="75">
        <f t="shared" si="28"/>
        <v>98.25</v>
      </c>
      <c r="N10" s="75">
        <f t="shared" si="28"/>
        <v>95.524999999999991</v>
      </c>
      <c r="O10" s="75">
        <f t="shared" si="28"/>
        <v>95.424999999999997</v>
      </c>
      <c r="P10" s="75">
        <f t="shared" si="28"/>
        <v>95.474999999999994</v>
      </c>
      <c r="R10" s="65" t="s">
        <v>31</v>
      </c>
      <c r="S10" s="76">
        <f t="shared" ref="S10:X10" si="29">SUM(B53:B56)/4</f>
        <v>104.35</v>
      </c>
      <c r="T10" s="76">
        <f t="shared" si="29"/>
        <v>92.95</v>
      </c>
      <c r="U10" s="76">
        <f t="shared" si="29"/>
        <v>97.224999999999994</v>
      </c>
      <c r="V10" s="76">
        <f t="shared" si="29"/>
        <v>95.274999999999991</v>
      </c>
      <c r="W10" s="76">
        <f t="shared" si="29"/>
        <v>94.125</v>
      </c>
      <c r="X10" s="76">
        <f t="shared" si="29"/>
        <v>93.425000000000011</v>
      </c>
      <c r="Z10" s="66" t="s">
        <v>72</v>
      </c>
      <c r="AA10" s="77">
        <f t="shared" ref="AA10:AF10" si="30">SUM(B52:B55)/4</f>
        <v>103.15</v>
      </c>
      <c r="AB10" s="77">
        <f t="shared" si="30"/>
        <v>92.7</v>
      </c>
      <c r="AC10" s="77">
        <f t="shared" si="30"/>
        <v>96.625</v>
      </c>
      <c r="AD10" s="77">
        <f t="shared" si="30"/>
        <v>94.974999999999994</v>
      </c>
      <c r="AE10" s="77">
        <f t="shared" si="30"/>
        <v>93.9</v>
      </c>
      <c r="AF10" s="77">
        <f t="shared" si="30"/>
        <v>92.575000000000003</v>
      </c>
      <c r="AG10" s="66"/>
      <c r="AH10" s="78">
        <v>2010</v>
      </c>
      <c r="AI10" s="15">
        <f t="shared" si="12"/>
        <v>0.70399999999999996</v>
      </c>
      <c r="AJ10" s="80">
        <f t="shared" si="13"/>
        <v>0.15274866310160432</v>
      </c>
      <c r="AK10" s="80">
        <f t="shared" si="3"/>
        <v>6.4106951871657769E-2</v>
      </c>
      <c r="AL10" s="80">
        <f t="shared" si="3"/>
        <v>4.7486631016042787E-2</v>
      </c>
      <c r="AM10" s="80">
        <f t="shared" si="3"/>
        <v>2.3743315508021393E-2</v>
      </c>
      <c r="AN10" s="80">
        <f t="shared" si="3"/>
        <v>7.9144385026737978E-3</v>
      </c>
      <c r="AO10" s="79">
        <f t="shared" si="14"/>
        <v>1</v>
      </c>
      <c r="AP10" s="79"/>
      <c r="AQ10" s="65">
        <v>2010</v>
      </c>
      <c r="AR10" s="80">
        <f t="shared" si="15"/>
        <v>1.0373800223982064</v>
      </c>
      <c r="AS10" s="80">
        <f t="shared" si="4"/>
        <v>1.0371764235670993</v>
      </c>
      <c r="AT10" s="80">
        <f t="shared" ref="AT10:AT12" si="31">SQRT(AR10*AS10)</f>
        <v>1.0372782179873099</v>
      </c>
      <c r="AU10" s="81">
        <f t="shared" ref="AU10:AU12" si="32">AU9*AT10</f>
        <v>1.1586950049388711</v>
      </c>
      <c r="AW10" s="65" t="s">
        <v>31</v>
      </c>
      <c r="AX10" s="80">
        <f t="shared" si="16"/>
        <v>1.0285437264322317</v>
      </c>
      <c r="AY10" s="80">
        <f t="shared" si="5"/>
        <v>1.0279300012150896</v>
      </c>
      <c r="AZ10" s="80">
        <f t="shared" si="6"/>
        <v>1.0282368180342778</v>
      </c>
      <c r="BA10" s="82">
        <f t="shared" si="17"/>
        <v>1.1660325956354709</v>
      </c>
      <c r="BB10" s="83"/>
      <c r="BC10" s="66" t="s">
        <v>72</v>
      </c>
      <c r="BD10" s="83">
        <f t="shared" si="18"/>
        <v>1.0278203527095982</v>
      </c>
      <c r="BE10" s="83">
        <f t="shared" si="7"/>
        <v>1.027130397687249</v>
      </c>
      <c r="BF10" s="83">
        <f t="shared" si="8"/>
        <v>1.0274753172848767</v>
      </c>
      <c r="BG10" s="82">
        <f t="shared" si="23"/>
        <v>1.1725286601852729</v>
      </c>
      <c r="BH10" s="66"/>
      <c r="BI10" s="68">
        <v>2010</v>
      </c>
      <c r="BJ10" s="82">
        <f t="shared" si="19"/>
        <v>1.1893164449003959</v>
      </c>
      <c r="BK10" s="86"/>
      <c r="BL10" s="66" t="s">
        <v>72</v>
      </c>
      <c r="BM10" s="82">
        <f t="shared" si="24"/>
        <v>1.1553263944223016</v>
      </c>
      <c r="BN10" s="66"/>
      <c r="BO10" s="66"/>
      <c r="BP10" s="80"/>
    </row>
    <row r="11" spans="1:68" x14ac:dyDescent="0.25">
      <c r="A11" s="18">
        <v>36220</v>
      </c>
      <c r="B11" s="19">
        <v>66</v>
      </c>
      <c r="C11" s="21">
        <v>63.7</v>
      </c>
      <c r="D11" s="20"/>
      <c r="E11" s="20"/>
      <c r="F11" s="20">
        <v>60.4</v>
      </c>
      <c r="G11" s="21"/>
      <c r="H11" s="71"/>
      <c r="I11" s="71"/>
      <c r="J11" s="65">
        <v>2011</v>
      </c>
      <c r="K11" s="75">
        <f t="shared" ref="K11:P11" si="33">SUM(B59:B62)/4</f>
        <v>110.55000000000001</v>
      </c>
      <c r="L11" s="75">
        <f t="shared" si="33"/>
        <v>99.1</v>
      </c>
      <c r="M11" s="75">
        <f t="shared" si="33"/>
        <v>99.45</v>
      </c>
      <c r="N11" s="75">
        <f t="shared" si="33"/>
        <v>98.225000000000009</v>
      </c>
      <c r="O11" s="75">
        <f t="shared" si="33"/>
        <v>98.525000000000006</v>
      </c>
      <c r="P11" s="75">
        <f t="shared" si="33"/>
        <v>98.3</v>
      </c>
      <c r="R11" s="65" t="s">
        <v>32</v>
      </c>
      <c r="S11" s="76">
        <f t="shared" ref="S11:X11" si="34">SUM(B57:B60)/4</f>
        <v>108.69999999999999</v>
      </c>
      <c r="T11" s="76">
        <f t="shared" si="34"/>
        <v>96.9</v>
      </c>
      <c r="U11" s="76">
        <f t="shared" si="34"/>
        <v>98.674999999999997</v>
      </c>
      <c r="V11" s="76">
        <f t="shared" si="34"/>
        <v>96.35</v>
      </c>
      <c r="W11" s="76">
        <f t="shared" si="34"/>
        <v>96.824999999999989</v>
      </c>
      <c r="X11" s="76">
        <f t="shared" si="34"/>
        <v>97</v>
      </c>
      <c r="Z11" s="66" t="s">
        <v>73</v>
      </c>
      <c r="AA11" s="77">
        <f t="shared" ref="AA11:AF11" si="35">SUM(B56:B59)/4</f>
        <v>107.72500000000001</v>
      </c>
      <c r="AB11" s="77">
        <f t="shared" si="35"/>
        <v>95.525000000000006</v>
      </c>
      <c r="AC11" s="77">
        <f t="shared" si="35"/>
        <v>98.75</v>
      </c>
      <c r="AD11" s="77">
        <f t="shared" si="35"/>
        <v>95.924999999999997</v>
      </c>
      <c r="AE11" s="77">
        <f t="shared" si="35"/>
        <v>96.2</v>
      </c>
      <c r="AF11" s="77">
        <f t="shared" si="35"/>
        <v>96.4</v>
      </c>
      <c r="AG11" s="66"/>
      <c r="AH11" s="78">
        <v>2011</v>
      </c>
      <c r="AI11" s="15">
        <f t="shared" si="12"/>
        <v>0.70399999999999996</v>
      </c>
      <c r="AJ11" s="80">
        <f t="shared" si="13"/>
        <v>0.15274866310160432</v>
      </c>
      <c r="AK11" s="80">
        <f t="shared" si="3"/>
        <v>6.4106951871657769E-2</v>
      </c>
      <c r="AL11" s="80">
        <f t="shared" si="3"/>
        <v>4.7486631016042787E-2</v>
      </c>
      <c r="AM11" s="80">
        <f t="shared" si="3"/>
        <v>2.3743315508021393E-2</v>
      </c>
      <c r="AN11" s="80">
        <f t="shared" si="3"/>
        <v>7.9144385026737978E-3</v>
      </c>
      <c r="AO11" s="79">
        <f t="shared" si="14"/>
        <v>1</v>
      </c>
      <c r="AP11" s="79"/>
      <c r="AQ11" s="65">
        <v>2011</v>
      </c>
      <c r="AR11" s="80">
        <f t="shared" si="15"/>
        <v>1.0357113035044161</v>
      </c>
      <c r="AS11" s="80">
        <f t="shared" si="4"/>
        <v>1.0356466268261189</v>
      </c>
      <c r="AT11" s="80">
        <f t="shared" si="31"/>
        <v>1.0356789646603966</v>
      </c>
      <c r="AU11" s="81">
        <f t="shared" si="32"/>
        <v>1.2000360430722632</v>
      </c>
      <c r="AW11" s="65" t="s">
        <v>32</v>
      </c>
      <c r="AX11" s="80">
        <f t="shared" si="16"/>
        <v>1.0383144072991792</v>
      </c>
      <c r="AY11" s="80">
        <f t="shared" si="5"/>
        <v>1.0382331270275031</v>
      </c>
      <c r="AZ11" s="80">
        <f>SQRT(AX11*AY11)</f>
        <v>1.0382737663679726</v>
      </c>
      <c r="BA11" s="82">
        <f t="shared" si="17"/>
        <v>1.2106610547782637</v>
      </c>
      <c r="BB11" s="83"/>
      <c r="BC11" s="66" t="s">
        <v>73</v>
      </c>
      <c r="BD11" s="83">
        <f t="shared" si="18"/>
        <v>1.0386728187938425</v>
      </c>
      <c r="BE11" s="83">
        <f t="shared" si="7"/>
        <v>1.038580303615193</v>
      </c>
      <c r="BF11" s="83">
        <f>SQRT(BD11*BE11)</f>
        <v>1.0386265601744245</v>
      </c>
      <c r="BG11" s="82">
        <f t="shared" si="23"/>
        <v>1.2178194090341565</v>
      </c>
      <c r="BH11" s="66"/>
      <c r="BI11" s="68">
        <v>2011</v>
      </c>
      <c r="BJ11" s="82">
        <f t="shared" si="19"/>
        <v>1.2317500243080257</v>
      </c>
      <c r="BK11" s="86"/>
      <c r="BL11" s="66" t="s">
        <v>73</v>
      </c>
      <c r="BM11" s="82">
        <f t="shared" si="24"/>
        <v>1.1999526789175554</v>
      </c>
      <c r="BN11" s="66"/>
      <c r="BO11" s="66"/>
      <c r="BP11" s="80"/>
    </row>
    <row r="12" spans="1:68" x14ac:dyDescent="0.25">
      <c r="A12" s="18">
        <v>36312</v>
      </c>
      <c r="B12" s="19">
        <v>66.5</v>
      </c>
      <c r="C12" s="21">
        <v>64.2</v>
      </c>
      <c r="D12" s="20"/>
      <c r="E12" s="20"/>
      <c r="F12" s="20">
        <v>60.4</v>
      </c>
      <c r="G12" s="21"/>
      <c r="H12" s="71"/>
      <c r="I12" s="71"/>
      <c r="J12" s="65">
        <v>2012</v>
      </c>
      <c r="K12" s="75">
        <f t="shared" ref="K12:P12" si="36">SUM(B63:B66)/4</f>
        <v>114.9</v>
      </c>
      <c r="L12" s="75">
        <f t="shared" si="36"/>
        <v>100.925</v>
      </c>
      <c r="M12" s="75">
        <f t="shared" si="36"/>
        <v>99.925000000000011</v>
      </c>
      <c r="N12" s="75">
        <f t="shared" si="36"/>
        <v>100.5</v>
      </c>
      <c r="O12" s="75">
        <f t="shared" si="36"/>
        <v>101.97499999999999</v>
      </c>
      <c r="P12" s="75">
        <f t="shared" si="36"/>
        <v>102.5</v>
      </c>
      <c r="R12" s="65" t="s">
        <v>33</v>
      </c>
      <c r="S12" s="76">
        <f t="shared" ref="S12:X12" si="37">SUM(B61:B64)/4</f>
        <v>112.5</v>
      </c>
      <c r="T12" s="76">
        <f t="shared" si="37"/>
        <v>100</v>
      </c>
      <c r="U12" s="76">
        <f t="shared" si="37"/>
        <v>99.974999999999994</v>
      </c>
      <c r="V12" s="76">
        <f t="shared" si="37"/>
        <v>100</v>
      </c>
      <c r="W12" s="76">
        <f t="shared" si="37"/>
        <v>100</v>
      </c>
      <c r="X12" s="76">
        <f t="shared" si="37"/>
        <v>100</v>
      </c>
      <c r="Z12" s="66" t="s">
        <v>74</v>
      </c>
      <c r="AA12" s="77">
        <f t="shared" ref="AA12:AF12" si="38">SUM(B60:B63)/4</f>
        <v>111.47499999999999</v>
      </c>
      <c r="AB12" s="77">
        <f t="shared" si="38"/>
        <v>99.724999999999994</v>
      </c>
      <c r="AC12" s="77">
        <f t="shared" si="38"/>
        <v>99.8</v>
      </c>
      <c r="AD12" s="77">
        <f t="shared" si="38"/>
        <v>99.174999999999997</v>
      </c>
      <c r="AE12" s="77">
        <f t="shared" si="38"/>
        <v>99.3</v>
      </c>
      <c r="AF12" s="77">
        <f t="shared" si="38"/>
        <v>98.875</v>
      </c>
      <c r="AG12" s="66"/>
      <c r="AH12" s="78">
        <v>2012</v>
      </c>
      <c r="AI12" s="15">
        <f t="shared" si="12"/>
        <v>0.70399999999999996</v>
      </c>
      <c r="AJ12" s="80">
        <f t="shared" si="13"/>
        <v>0.15274866310160432</v>
      </c>
      <c r="AK12" s="80">
        <f t="shared" si="3"/>
        <v>6.4106951871657769E-2</v>
      </c>
      <c r="AL12" s="80">
        <f t="shared" si="3"/>
        <v>4.7486631016042787E-2</v>
      </c>
      <c r="AM12" s="80">
        <f t="shared" si="3"/>
        <v>2.3743315508021393E-2</v>
      </c>
      <c r="AN12" s="80">
        <f t="shared" si="3"/>
        <v>7.9144385026737978E-3</v>
      </c>
      <c r="AO12" s="79">
        <f t="shared" si="14"/>
        <v>1</v>
      </c>
      <c r="AP12" s="79"/>
      <c r="AQ12" s="65">
        <v>2012</v>
      </c>
      <c r="AR12" s="80">
        <f t="shared" si="15"/>
        <v>1.0330900703069794</v>
      </c>
      <c r="AS12" s="80">
        <f t="shared" si="4"/>
        <v>1.0329747398001703</v>
      </c>
      <c r="AT12" s="80">
        <f t="shared" si="31"/>
        <v>1.033032403444099</v>
      </c>
      <c r="AU12" s="81">
        <f t="shared" si="32"/>
        <v>1.2396761177944864</v>
      </c>
      <c r="AW12" s="65" t="s">
        <v>33</v>
      </c>
      <c r="AX12" s="80">
        <f t="shared" si="16"/>
        <v>1.0331644017957349</v>
      </c>
      <c r="AY12" s="80">
        <f t="shared" si="5"/>
        <v>1.0331356655027393</v>
      </c>
      <c r="AZ12" s="80">
        <f t="shared" si="6"/>
        <v>1.0331500335493273</v>
      </c>
      <c r="BA12" s="82">
        <f>BA11*AZ12</f>
        <v>1.2507945093610271</v>
      </c>
      <c r="BB12" s="83"/>
      <c r="BC12" s="66" t="s">
        <v>74</v>
      </c>
      <c r="BD12" s="83">
        <f t="shared" si="18"/>
        <v>1.0344816657689149</v>
      </c>
      <c r="BE12" s="83">
        <f t="shared" si="7"/>
        <v>1.0344316183179529</v>
      </c>
      <c r="BF12" s="83">
        <f t="shared" ref="BF12:BF13" si="39">SQRT(BD12*BE12)</f>
        <v>1.0344566417407692</v>
      </c>
      <c r="BG12" s="82">
        <f>BG11*BF12</f>
        <v>1.2597813761162018</v>
      </c>
      <c r="BH12" s="66"/>
      <c r="BI12" s="68">
        <v>2012</v>
      </c>
      <c r="BJ12" s="82">
        <f t="shared" si="19"/>
        <v>1.2724376880532473</v>
      </c>
      <c r="BK12" s="86"/>
      <c r="BL12" s="66" t="s">
        <v>74</v>
      </c>
      <c r="BM12" s="82">
        <f t="shared" si="24"/>
        <v>1.2412990184808939</v>
      </c>
      <c r="BN12" s="66"/>
      <c r="BO12" s="66"/>
      <c r="BP12" s="80"/>
    </row>
    <row r="13" spans="1:68" x14ac:dyDescent="0.25">
      <c r="A13" s="18">
        <v>36404</v>
      </c>
      <c r="B13" s="19">
        <v>67.2</v>
      </c>
      <c r="C13" s="21">
        <v>65.099999999999994</v>
      </c>
      <c r="D13" s="20"/>
      <c r="E13" s="20"/>
      <c r="F13" s="20">
        <v>61.5</v>
      </c>
      <c r="G13" s="21"/>
      <c r="H13" s="71"/>
      <c r="I13" s="71"/>
      <c r="J13" s="65">
        <v>2013</v>
      </c>
      <c r="K13" s="75">
        <f t="shared" ref="K13:P13" si="40">SUM(B67:B70)/4</f>
        <v>119.22499999999999</v>
      </c>
      <c r="L13" s="75">
        <f t="shared" si="40"/>
        <v>102.45</v>
      </c>
      <c r="M13" s="75">
        <f t="shared" si="40"/>
        <v>103.42500000000001</v>
      </c>
      <c r="N13" s="75">
        <f t="shared" si="40"/>
        <v>101.27500000000001</v>
      </c>
      <c r="O13" s="75">
        <f t="shared" si="40"/>
        <v>105.97499999999999</v>
      </c>
      <c r="P13" s="75">
        <f t="shared" si="40"/>
        <v>106.10000000000001</v>
      </c>
      <c r="R13" s="65" t="s">
        <v>34</v>
      </c>
      <c r="S13" s="76">
        <f t="shared" ref="S13:X13" si="41">SUM(B65:B68)/4</f>
        <v>117.25</v>
      </c>
      <c r="T13" s="76">
        <f t="shared" si="41"/>
        <v>101.65</v>
      </c>
      <c r="U13" s="76">
        <f t="shared" si="41"/>
        <v>101.57499999999999</v>
      </c>
      <c r="V13" s="76">
        <f t="shared" si="41"/>
        <v>100.89999999999999</v>
      </c>
      <c r="W13" s="76">
        <f t="shared" si="41"/>
        <v>104.22499999999999</v>
      </c>
      <c r="X13" s="76">
        <f t="shared" si="41"/>
        <v>104.72499999999999</v>
      </c>
      <c r="Z13" s="66" t="s">
        <v>75</v>
      </c>
      <c r="AA13" s="77">
        <f t="shared" ref="AA13:AF13" si="42">SUM(B64:B67)/4</f>
        <v>116.15</v>
      </c>
      <c r="AB13" s="77">
        <f t="shared" si="42"/>
        <v>101.35000000000001</v>
      </c>
      <c r="AC13" s="77">
        <f t="shared" si="42"/>
        <v>100.55</v>
      </c>
      <c r="AD13" s="77">
        <f t="shared" si="42"/>
        <v>100.675</v>
      </c>
      <c r="AE13" s="77">
        <f t="shared" si="42"/>
        <v>102.97500000000001</v>
      </c>
      <c r="AF13" s="77">
        <f t="shared" si="42"/>
        <v>103.75</v>
      </c>
      <c r="AG13" s="66"/>
      <c r="AH13" s="78">
        <v>2013</v>
      </c>
      <c r="AI13" s="15">
        <f t="shared" si="12"/>
        <v>0.70399999999999996</v>
      </c>
      <c r="AJ13" s="80">
        <f t="shared" si="13"/>
        <v>0.15274866310160432</v>
      </c>
      <c r="AK13" s="80">
        <f t="shared" si="3"/>
        <v>6.4106951871657769E-2</v>
      </c>
      <c r="AL13" s="80">
        <f t="shared" si="3"/>
        <v>4.7486631016042787E-2</v>
      </c>
      <c r="AM13" s="80">
        <f t="shared" si="3"/>
        <v>2.3743315508021393E-2</v>
      </c>
      <c r="AN13" s="80">
        <f t="shared" si="3"/>
        <v>7.9144385026737978E-3</v>
      </c>
      <c r="AO13" s="79">
        <f t="shared" si="14"/>
        <v>1</v>
      </c>
      <c r="AP13" s="79"/>
      <c r="AQ13" s="65">
        <v>2013</v>
      </c>
      <c r="AR13" s="80">
        <f t="shared" si="15"/>
        <v>1.0326285593556412</v>
      </c>
      <c r="AS13" s="80">
        <f t="shared" si="4"/>
        <v>1.0325346844777981</v>
      </c>
      <c r="AT13" s="80">
        <f t="shared" ref="AT13:AT19" si="43">SQRT(AR13*AS13)</f>
        <v>1.0325816208499161</v>
      </c>
      <c r="AU13" s="81">
        <f t="shared" ref="AU13:AU19" si="44">AU12*AT13</f>
        <v>1.2800667750411623</v>
      </c>
      <c r="AW13" s="65" t="s">
        <v>34</v>
      </c>
      <c r="AX13" s="80">
        <f t="shared" si="16"/>
        <v>1.0350752570861073</v>
      </c>
      <c r="AY13" s="80">
        <f t="shared" si="5"/>
        <v>1.0349316839971325</v>
      </c>
      <c r="AZ13" s="80">
        <f t="shared" si="6"/>
        <v>1.0350034680521076</v>
      </c>
      <c r="BA13" s="82">
        <f t="shared" si="17"/>
        <v>1.2945766550091975</v>
      </c>
      <c r="BB13" s="83"/>
      <c r="BC13" s="66" t="s">
        <v>75</v>
      </c>
      <c r="BD13" s="83">
        <f t="shared" si="18"/>
        <v>1.0344820462982796</v>
      </c>
      <c r="BE13" s="83">
        <f t="shared" si="7"/>
        <v>1.0343291921230811</v>
      </c>
      <c r="BF13" s="83">
        <f t="shared" si="39"/>
        <v>1.0344056163872717</v>
      </c>
      <c r="BG13" s="82">
        <f t="shared" ref="BG13" si="45">BG12*BF13</f>
        <v>1.3031249308746851</v>
      </c>
      <c r="BH13" s="66"/>
      <c r="BI13" s="68">
        <v>2013</v>
      </c>
      <c r="BJ13" s="82">
        <f t="shared" si="19"/>
        <v>1.3138957703605421</v>
      </c>
      <c r="BK13" s="86"/>
      <c r="BL13" s="66" t="s">
        <v>75</v>
      </c>
      <c r="BM13" s="82">
        <f t="shared" si="24"/>
        <v>1.2840066763326445</v>
      </c>
      <c r="BN13" s="66"/>
      <c r="BO13" s="66"/>
      <c r="BP13" s="80"/>
    </row>
    <row r="14" spans="1:68" x14ac:dyDescent="0.25">
      <c r="A14" s="18">
        <v>36495</v>
      </c>
      <c r="B14" s="19">
        <v>67.8</v>
      </c>
      <c r="C14" s="21">
        <v>65.900000000000006</v>
      </c>
      <c r="D14" s="20"/>
      <c r="E14" s="20"/>
      <c r="F14" s="20">
        <v>61.6</v>
      </c>
      <c r="G14" s="21"/>
      <c r="H14" s="71"/>
      <c r="I14" s="71"/>
      <c r="J14" s="65">
        <v>2014</v>
      </c>
      <c r="K14" s="75">
        <f t="shared" ref="K14:P14" si="46">SUM(B71:B74)/4</f>
        <v>122.925</v>
      </c>
      <c r="L14" s="75">
        <f t="shared" si="46"/>
        <v>104.05</v>
      </c>
      <c r="M14" s="75">
        <f t="shared" si="46"/>
        <v>104.375</v>
      </c>
      <c r="N14" s="75">
        <f t="shared" si="46"/>
        <v>104.35000000000001</v>
      </c>
      <c r="O14" s="75">
        <f t="shared" si="46"/>
        <v>108.94999999999999</v>
      </c>
      <c r="P14" s="75">
        <f t="shared" si="46"/>
        <v>109.625</v>
      </c>
      <c r="R14" s="65" t="s">
        <v>64</v>
      </c>
      <c r="S14" s="76">
        <f t="shared" ref="S14:X14" si="47">SUM(B69:B72)/4</f>
        <v>121.075</v>
      </c>
      <c r="T14" s="76">
        <f t="shared" si="47"/>
        <v>103.625</v>
      </c>
      <c r="U14" s="76">
        <f t="shared" si="47"/>
        <v>103.675</v>
      </c>
      <c r="V14" s="76">
        <f t="shared" si="47"/>
        <v>102.05000000000001</v>
      </c>
      <c r="W14" s="76">
        <f t="shared" si="47"/>
        <v>107.55</v>
      </c>
      <c r="X14" s="76">
        <f t="shared" si="47"/>
        <v>107.95</v>
      </c>
      <c r="Z14" s="66" t="s">
        <v>106</v>
      </c>
      <c r="AA14" s="77">
        <f t="shared" ref="AA14:AF14" si="48">SUM(B68:B71)/4</f>
        <v>120.175</v>
      </c>
      <c r="AB14" s="77">
        <f t="shared" si="48"/>
        <v>103.05</v>
      </c>
      <c r="AC14" s="77">
        <f t="shared" si="48"/>
        <v>103.75</v>
      </c>
      <c r="AD14" s="77">
        <f t="shared" si="48"/>
        <v>101.625</v>
      </c>
      <c r="AE14" s="77">
        <f t="shared" si="48"/>
        <v>106.825</v>
      </c>
      <c r="AF14" s="77">
        <f t="shared" si="48"/>
        <v>107</v>
      </c>
      <c r="AG14" s="66"/>
      <c r="AH14" s="78">
        <v>2014</v>
      </c>
      <c r="AI14" s="15">
        <f t="shared" si="12"/>
        <v>0.70399999999999996</v>
      </c>
      <c r="AJ14" s="80">
        <f t="shared" si="13"/>
        <v>0.15274866310160432</v>
      </c>
      <c r="AK14" s="80">
        <f t="shared" si="3"/>
        <v>6.4106951871657769E-2</v>
      </c>
      <c r="AL14" s="80">
        <f t="shared" si="3"/>
        <v>4.7486631016042787E-2</v>
      </c>
      <c r="AM14" s="80">
        <f t="shared" si="3"/>
        <v>2.3743315508021393E-2</v>
      </c>
      <c r="AN14" s="80">
        <f t="shared" si="3"/>
        <v>7.9144385026737978E-3</v>
      </c>
      <c r="AO14" s="79">
        <f t="shared" si="14"/>
        <v>1</v>
      </c>
      <c r="AP14" s="79"/>
      <c r="AQ14" s="65">
        <v>2014</v>
      </c>
      <c r="AR14" s="80">
        <f t="shared" si="15"/>
        <v>1.0271934607833435</v>
      </c>
      <c r="AS14" s="80">
        <f t="shared" si="4"/>
        <v>1.0271418795597194</v>
      </c>
      <c r="AT14" s="80">
        <f t="shared" si="43"/>
        <v>1.0271676698477499</v>
      </c>
      <c r="AU14" s="81">
        <f t="shared" si="44"/>
        <v>1.3148432065685545</v>
      </c>
      <c r="AW14" s="65" t="s">
        <v>64</v>
      </c>
      <c r="AX14" s="80">
        <f t="shared" si="16"/>
        <v>1.0288019121380005</v>
      </c>
      <c r="AY14" s="80">
        <f t="shared" si="5"/>
        <v>1.0287601765179943</v>
      </c>
      <c r="AZ14" s="80">
        <f t="shared" ref="AZ14" si="49">SQRT(AX14*AY14)</f>
        <v>1.0287810441163561</v>
      </c>
      <c r="BA14" s="82">
        <f t="shared" ref="BA14" si="50">BA13*AZ14</f>
        <v>1.331835922829022</v>
      </c>
      <c r="BB14" s="66"/>
      <c r="BC14" s="66" t="s">
        <v>106</v>
      </c>
      <c r="BD14" s="83">
        <f t="shared" si="18"/>
        <v>1.0305821081859743</v>
      </c>
      <c r="BE14" s="83">
        <f t="shared" si="7"/>
        <v>1.030519993071326</v>
      </c>
      <c r="BF14" s="83">
        <f t="shared" ref="BF14" si="51">SQRT(BD14*BE14)</f>
        <v>1.0305510501606616</v>
      </c>
      <c r="BG14" s="82">
        <f t="shared" ref="BG14" si="52">BG13*BF14</f>
        <v>1.3429367660034464</v>
      </c>
      <c r="BH14" s="66"/>
      <c r="BI14" s="68">
        <v>2014</v>
      </c>
      <c r="BJ14" s="82">
        <f t="shared" si="19"/>
        <v>1.349591256864052</v>
      </c>
      <c r="BK14" s="86"/>
      <c r="BL14" s="66" t="s">
        <v>106</v>
      </c>
      <c r="BM14" s="82">
        <f t="shared" si="24"/>
        <v>1.3232344287079076</v>
      </c>
      <c r="BN14" s="66"/>
      <c r="BO14" s="66"/>
    </row>
    <row r="15" spans="1:68" x14ac:dyDescent="0.25">
      <c r="A15" s="18">
        <v>36586</v>
      </c>
      <c r="B15" s="19">
        <v>68.599999999999994</v>
      </c>
      <c r="C15" s="21">
        <v>66.5</v>
      </c>
      <c r="D15" s="20"/>
      <c r="E15" s="20"/>
      <c r="F15" s="20">
        <v>62.2</v>
      </c>
      <c r="G15" s="21"/>
      <c r="H15" s="71"/>
      <c r="I15" s="71"/>
      <c r="J15" s="65">
        <v>2015</v>
      </c>
      <c r="K15" s="75">
        <f t="shared" ref="K15:P15" si="53">SUM(B75:B78)/4</f>
        <v>125.99999999999999</v>
      </c>
      <c r="L15" s="75">
        <f t="shared" si="53"/>
        <v>104.125</v>
      </c>
      <c r="M15" s="75">
        <f t="shared" si="53"/>
        <v>104.47500000000001</v>
      </c>
      <c r="N15" s="75">
        <f t="shared" si="53"/>
        <v>107.85</v>
      </c>
      <c r="O15" s="75">
        <f t="shared" si="53"/>
        <v>111</v>
      </c>
      <c r="P15" s="75">
        <f t="shared" si="53"/>
        <v>111.15</v>
      </c>
      <c r="R15" s="65" t="s">
        <v>108</v>
      </c>
      <c r="S15" s="76">
        <f t="shared" ref="S15:X15" si="54">SUM(B73:B76)/4</f>
        <v>124.52499999999999</v>
      </c>
      <c r="T15" s="76">
        <f t="shared" si="54"/>
        <v>103.9</v>
      </c>
      <c r="U15" s="76">
        <f t="shared" si="54"/>
        <v>104.72499999999999</v>
      </c>
      <c r="V15" s="76">
        <f t="shared" si="54"/>
        <v>106.7</v>
      </c>
      <c r="W15" s="76">
        <f t="shared" si="54"/>
        <v>110.19999999999999</v>
      </c>
      <c r="X15" s="76">
        <f t="shared" si="54"/>
        <v>110.35</v>
      </c>
      <c r="Z15" s="66" t="s">
        <v>109</v>
      </c>
      <c r="AA15" s="77">
        <f t="shared" ref="AA15:AF15" si="55">SUM(B72:B75)/4</f>
        <v>123.69999999999999</v>
      </c>
      <c r="AB15" s="77">
        <f t="shared" si="55"/>
        <v>103.9</v>
      </c>
      <c r="AC15" s="77">
        <f t="shared" si="55"/>
        <v>104.55</v>
      </c>
      <c r="AD15" s="77">
        <f t="shared" si="55"/>
        <v>105.6</v>
      </c>
      <c r="AE15" s="77">
        <f t="shared" si="55"/>
        <v>109.55000000000001</v>
      </c>
      <c r="AF15" s="77">
        <f t="shared" si="55"/>
        <v>110.02500000000001</v>
      </c>
      <c r="AG15" s="66"/>
      <c r="AH15" s="78">
        <v>2015</v>
      </c>
      <c r="AI15" s="15">
        <f t="shared" si="12"/>
        <v>0.70399999999999996</v>
      </c>
      <c r="AJ15" s="80">
        <f t="shared" si="13"/>
        <v>0.15274866310160432</v>
      </c>
      <c r="AK15" s="80">
        <f t="shared" si="3"/>
        <v>6.4106951871657769E-2</v>
      </c>
      <c r="AL15" s="80">
        <f t="shared" si="3"/>
        <v>4.7486631016042787E-2</v>
      </c>
      <c r="AM15" s="80">
        <f t="shared" si="3"/>
        <v>2.3743315508021393E-2</v>
      </c>
      <c r="AN15" s="80">
        <f t="shared" si="3"/>
        <v>7.9144385026737978E-3</v>
      </c>
      <c r="AO15" s="79">
        <f t="shared" ref="AO15" si="56">SUM(AI15:AN15)</f>
        <v>1</v>
      </c>
      <c r="AP15" s="79"/>
      <c r="AQ15" s="65">
        <v>2015</v>
      </c>
      <c r="AR15" s="80">
        <f t="shared" si="15"/>
        <v>1.0199318597671856</v>
      </c>
      <c r="AS15" s="80">
        <f t="shared" si="4"/>
        <v>1.0198259111094106</v>
      </c>
      <c r="AT15" s="80">
        <f t="shared" si="43"/>
        <v>1.0198788840625075</v>
      </c>
      <c r="AU15" s="81">
        <f t="shared" si="44"/>
        <v>1.3409808222323063</v>
      </c>
      <c r="AW15" s="65" t="s">
        <v>108</v>
      </c>
      <c r="AX15" s="80">
        <f t="shared" si="16"/>
        <v>1.0240396773050717</v>
      </c>
      <c r="AY15" s="80">
        <f t="shared" si="5"/>
        <v>1.0239230676348618</v>
      </c>
      <c r="AZ15" s="80">
        <f t="shared" ref="AZ15" si="57">SQRT(AX15*AY15)</f>
        <v>1.0239813708100469</v>
      </c>
      <c r="BA15" s="82">
        <f t="shared" ref="BA15" si="58">BA14*AZ15</f>
        <v>1.3637751739525257</v>
      </c>
      <c r="BB15" s="66"/>
      <c r="BC15" s="66" t="s">
        <v>109</v>
      </c>
      <c r="BD15" s="83">
        <f t="shared" si="18"/>
        <v>1.0250909682958103</v>
      </c>
      <c r="BE15" s="83">
        <f t="shared" si="7"/>
        <v>1.0250074108773715</v>
      </c>
      <c r="BF15" s="83">
        <f t="shared" ref="BF15" si="59">SQRT(BD15*BE15)</f>
        <v>1.0250491887351876</v>
      </c>
      <c r="BG15" s="82">
        <f t="shared" ref="BG15" si="60">BG14*BF15</f>
        <v>1.3765762425144892</v>
      </c>
      <c r="BH15" s="66"/>
      <c r="BI15" s="65">
        <v>2015</v>
      </c>
      <c r="BJ15" s="82">
        <f t="shared" si="19"/>
        <v>1.3764196249910263</v>
      </c>
      <c r="BK15" s="66"/>
      <c r="BL15" s="66" t="s">
        <v>109</v>
      </c>
      <c r="BM15" s="82">
        <f t="shared" si="24"/>
        <v>1.3563803776535102</v>
      </c>
      <c r="BN15" s="66"/>
      <c r="BO15" s="66"/>
    </row>
    <row r="16" spans="1:68" x14ac:dyDescent="0.25">
      <c r="A16" s="18">
        <v>36678</v>
      </c>
      <c r="B16" s="19">
        <v>69.099999999999994</v>
      </c>
      <c r="C16" s="21">
        <v>67.8</v>
      </c>
      <c r="D16" s="20"/>
      <c r="E16" s="20"/>
      <c r="F16" s="20">
        <v>63.1</v>
      </c>
      <c r="G16" s="21"/>
      <c r="H16" s="71"/>
      <c r="I16" s="71"/>
      <c r="J16" s="65">
        <v>2016</v>
      </c>
      <c r="K16" s="75">
        <f t="shared" ref="K16:P16" si="61">SUM(B79:B82)/4</f>
        <v>128.92500000000001</v>
      </c>
      <c r="L16" s="75">
        <f t="shared" si="61"/>
        <v>105.27499999999999</v>
      </c>
      <c r="M16" s="75">
        <f t="shared" si="61"/>
        <v>104.82499999999999</v>
      </c>
      <c r="N16" s="75">
        <f t="shared" si="61"/>
        <v>109.45</v>
      </c>
      <c r="O16" s="75">
        <f t="shared" si="61"/>
        <v>112.54999999999998</v>
      </c>
      <c r="P16" s="75">
        <f t="shared" si="61"/>
        <v>111.05000000000001</v>
      </c>
      <c r="R16" s="65" t="s">
        <v>110</v>
      </c>
      <c r="S16" s="76">
        <f t="shared" ref="S16:X16" si="62">SUM(B77:B80)/4</f>
        <v>127.52500000000001</v>
      </c>
      <c r="T16" s="76">
        <f t="shared" si="62"/>
        <v>104.50000000000001</v>
      </c>
      <c r="U16" s="76">
        <f t="shared" si="62"/>
        <v>104.575</v>
      </c>
      <c r="V16" s="76">
        <f t="shared" si="62"/>
        <v>108.77499999999999</v>
      </c>
      <c r="W16" s="76">
        <f t="shared" si="62"/>
        <v>111.8</v>
      </c>
      <c r="X16" s="76">
        <f t="shared" si="62"/>
        <v>111.15</v>
      </c>
      <c r="Z16" s="66" t="s">
        <v>111</v>
      </c>
      <c r="AA16" s="77">
        <f t="shared" ref="AA16:AF16" si="63">SUM(B76:B79)/4</f>
        <v>126.72499999999999</v>
      </c>
      <c r="AB16" s="77">
        <f t="shared" si="63"/>
        <v>104.32499999999999</v>
      </c>
      <c r="AC16" s="77">
        <f t="shared" si="63"/>
        <v>104.5</v>
      </c>
      <c r="AD16" s="77">
        <f t="shared" si="63"/>
        <v>108.3</v>
      </c>
      <c r="AE16" s="77">
        <f t="shared" si="63"/>
        <v>111.44999999999999</v>
      </c>
      <c r="AF16" s="77">
        <f t="shared" si="63"/>
        <v>111.15</v>
      </c>
      <c r="AH16" s="78">
        <v>2016</v>
      </c>
      <c r="AI16" s="15">
        <f t="shared" si="12"/>
        <v>0.70399999999999996</v>
      </c>
      <c r="AJ16" s="80">
        <f t="shared" si="13"/>
        <v>0.15274866310160432</v>
      </c>
      <c r="AK16" s="80">
        <f t="shared" si="3"/>
        <v>6.4106951871657769E-2</v>
      </c>
      <c r="AL16" s="80">
        <f t="shared" si="3"/>
        <v>4.7486631016042787E-2</v>
      </c>
      <c r="AM16" s="80">
        <f t="shared" si="3"/>
        <v>2.3743315508021393E-2</v>
      </c>
      <c r="AN16" s="80">
        <f t="shared" si="3"/>
        <v>7.9144385026737978E-3</v>
      </c>
      <c r="AO16" s="79">
        <f t="shared" ref="AO16" si="64">SUM(AI16:AN16)</f>
        <v>1</v>
      </c>
      <c r="AQ16" s="78">
        <v>2016</v>
      </c>
      <c r="AR16" s="80">
        <f t="shared" si="15"/>
        <v>1.0192735552438561</v>
      </c>
      <c r="AS16" s="80">
        <f t="shared" si="4"/>
        <v>1.0192316353226281</v>
      </c>
      <c r="AT16" s="80">
        <f t="shared" si="43"/>
        <v>1.0192525950677311</v>
      </c>
      <c r="AU16" s="81">
        <f t="shared" si="44"/>
        <v>1.366798182996338</v>
      </c>
      <c r="AW16" s="65" t="s">
        <v>110</v>
      </c>
      <c r="AX16" s="80">
        <f t="shared" si="16"/>
        <v>1.0190763006207151</v>
      </c>
      <c r="AY16" s="80">
        <f t="shared" si="5"/>
        <v>1.0190035504010093</v>
      </c>
      <c r="AZ16" s="80">
        <f t="shared" ref="AZ16:AZ17" si="65">SQRT(AX16*AY16)</f>
        <v>1.0190399248616488</v>
      </c>
      <c r="BA16" s="82">
        <f t="shared" ref="BA16" si="66">BA15*AZ16</f>
        <v>1.3897413507927638</v>
      </c>
      <c r="BC16" s="66" t="s">
        <v>111</v>
      </c>
      <c r="BD16" s="83">
        <f t="shared" si="18"/>
        <v>1.0195168683215936</v>
      </c>
      <c r="BE16" s="83">
        <f t="shared" si="7"/>
        <v>1.0194357952435353</v>
      </c>
      <c r="BF16" s="83">
        <f t="shared" ref="BF16" si="67">SQRT(BD16*BE16)</f>
        <v>1.019476330976655</v>
      </c>
      <c r="BG16" s="82">
        <f t="shared" ref="BG16" si="68">BG15*BF16</f>
        <v>1.4033868970283014</v>
      </c>
      <c r="BI16" s="78">
        <v>2016</v>
      </c>
      <c r="BJ16" s="82">
        <f t="shared" si="19"/>
        <v>1.4029192746742569</v>
      </c>
      <c r="BL16" s="66" t="s">
        <v>111</v>
      </c>
      <c r="BM16" s="82">
        <f t="shared" si="24"/>
        <v>1.3827976908189301</v>
      </c>
    </row>
    <row r="17" spans="1:65" x14ac:dyDescent="0.25">
      <c r="A17" s="18">
        <v>36770</v>
      </c>
      <c r="B17" s="19">
        <v>69.900000000000006</v>
      </c>
      <c r="C17" s="21">
        <v>69</v>
      </c>
      <c r="D17" s="20"/>
      <c r="E17" s="20"/>
      <c r="F17" s="20">
        <v>64.2</v>
      </c>
      <c r="G17" s="21"/>
      <c r="H17" s="71"/>
      <c r="I17" s="71"/>
      <c r="J17" s="65">
        <v>2017</v>
      </c>
      <c r="K17" s="75">
        <f t="shared" ref="K17:P17" si="69">SUM(B83:B86)/4</f>
        <v>131.57499999999999</v>
      </c>
      <c r="L17" s="75">
        <f t="shared" si="69"/>
        <v>108.125</v>
      </c>
      <c r="M17" s="75">
        <f t="shared" si="69"/>
        <v>104.52500000000001</v>
      </c>
      <c r="N17" s="75">
        <f t="shared" si="69"/>
        <v>111.94999999999999</v>
      </c>
      <c r="O17" s="75">
        <f t="shared" si="69"/>
        <v>114.625</v>
      </c>
      <c r="P17" s="75">
        <f t="shared" si="69"/>
        <v>112.30000000000001</v>
      </c>
      <c r="R17" s="65" t="s">
        <v>112</v>
      </c>
      <c r="S17" s="76">
        <f t="shared" ref="S17:X17" si="70">SUM(B81:B84)/4</f>
        <v>130.32499999999999</v>
      </c>
      <c r="T17" s="76">
        <f t="shared" si="70"/>
        <v>106.6</v>
      </c>
      <c r="U17" s="76">
        <f t="shared" si="70"/>
        <v>104.80000000000001</v>
      </c>
      <c r="V17" s="76">
        <f t="shared" si="70"/>
        <v>110.44999999999999</v>
      </c>
      <c r="W17" s="76">
        <f t="shared" si="70"/>
        <v>113.52500000000001</v>
      </c>
      <c r="X17" s="76">
        <f t="shared" si="70"/>
        <v>111.44999999999999</v>
      </c>
      <c r="Z17" s="66" t="s">
        <v>113</v>
      </c>
      <c r="AA17" s="77">
        <f t="shared" ref="AA17:AF17" si="71">SUM(B80:B83)/4</f>
        <v>129.625</v>
      </c>
      <c r="AB17" s="77">
        <f t="shared" si="71"/>
        <v>105.925</v>
      </c>
      <c r="AC17" s="77">
        <f t="shared" si="71"/>
        <v>104.9</v>
      </c>
      <c r="AD17" s="77">
        <f t="shared" si="71"/>
        <v>109.97500000000001</v>
      </c>
      <c r="AE17" s="77">
        <f t="shared" si="71"/>
        <v>112.97499999999999</v>
      </c>
      <c r="AF17" s="77">
        <f t="shared" si="71"/>
        <v>111.22499999999999</v>
      </c>
      <c r="AH17" s="78">
        <v>2017</v>
      </c>
      <c r="AI17" s="15">
        <f>0.704</f>
        <v>0.70399999999999996</v>
      </c>
      <c r="AJ17" s="80">
        <f>(1-$AI17)*AJ$2/SUM($AJ$2:$AN$2)</f>
        <v>0.15274866310160432</v>
      </c>
      <c r="AK17" s="80">
        <f t="shared" si="3"/>
        <v>6.4106951871657769E-2</v>
      </c>
      <c r="AL17" s="80">
        <f t="shared" si="3"/>
        <v>4.7486631016042787E-2</v>
      </c>
      <c r="AM17" s="80">
        <f t="shared" si="3"/>
        <v>2.3743315508021393E-2</v>
      </c>
      <c r="AN17" s="80">
        <f t="shared" si="3"/>
        <v>7.9144385026737978E-3</v>
      </c>
      <c r="AO17" s="79">
        <f>SUM(AI17:AN17)</f>
        <v>1</v>
      </c>
      <c r="AQ17" s="65">
        <v>2017</v>
      </c>
      <c r="AR17" s="80">
        <f t="shared" si="15"/>
        <v>1.0200336539692967</v>
      </c>
      <c r="AS17" s="80">
        <f t="shared" si="4"/>
        <v>1.0199913709185759</v>
      </c>
      <c r="AT17" s="80">
        <f t="shared" si="43"/>
        <v>1.0200125122248389</v>
      </c>
      <c r="AU17" s="81">
        <f t="shared" si="44"/>
        <v>1.3941512483424399</v>
      </c>
      <c r="AW17" s="65" t="s">
        <v>112</v>
      </c>
      <c r="AX17" s="80">
        <f t="shared" si="16"/>
        <v>1.0197838223222186</v>
      </c>
      <c r="AY17" s="80">
        <f t="shared" si="5"/>
        <v>1.0197570222847145</v>
      </c>
      <c r="AZ17" s="80">
        <f t="shared" si="65"/>
        <v>1.0197704222154269</v>
      </c>
      <c r="BA17" s="82">
        <f>BA16*AZ17</f>
        <v>1.4172171240681746</v>
      </c>
      <c r="BC17" s="66" t="s">
        <v>113</v>
      </c>
      <c r="BD17" s="83">
        <f t="shared" si="18"/>
        <v>1.0197631883585021</v>
      </c>
      <c r="BE17" s="83">
        <f t="shared" si="7"/>
        <v>1.0197327093087638</v>
      </c>
      <c r="BF17" s="83">
        <f t="shared" ref="BF17" si="72">SQRT(BD17*BE17)</f>
        <v>1.0197479487197603</v>
      </c>
      <c r="BG17" s="82">
        <f>BG16*BF17</f>
        <v>1.4311009095047997</v>
      </c>
      <c r="BI17" s="68">
        <v>2017</v>
      </c>
      <c r="BJ17" s="82">
        <f t="shared" si="19"/>
        <v>1.4309952138091375</v>
      </c>
      <c r="BK17" s="85"/>
      <c r="BL17" s="66" t="s">
        <v>113</v>
      </c>
      <c r="BM17" s="82">
        <f t="shared" si="24"/>
        <v>1.4101051087070251</v>
      </c>
    </row>
    <row r="18" spans="1:65" x14ac:dyDescent="0.25">
      <c r="A18" s="18">
        <v>36861</v>
      </c>
      <c r="B18" s="19">
        <v>70.400000000000006</v>
      </c>
      <c r="C18" s="21">
        <v>70.099999999999994</v>
      </c>
      <c r="D18" s="20"/>
      <c r="E18" s="20"/>
      <c r="F18" s="20">
        <v>64.7</v>
      </c>
      <c r="G18" s="21"/>
      <c r="H18" s="71"/>
      <c r="I18" s="71"/>
      <c r="J18" s="65">
        <v>2018</v>
      </c>
      <c r="K18" s="75">
        <f t="shared" ref="K18:P18" si="73">SUM(B87:B90)/4</f>
        <v>134.69999999999999</v>
      </c>
      <c r="L18" s="75">
        <f t="shared" si="73"/>
        <v>112.325</v>
      </c>
      <c r="M18" s="75">
        <f t="shared" si="73"/>
        <v>105.675</v>
      </c>
      <c r="N18" s="75">
        <f t="shared" si="73"/>
        <v>114.49999999999999</v>
      </c>
      <c r="O18" s="75">
        <f t="shared" si="73"/>
        <v>117.925</v>
      </c>
      <c r="P18" s="75">
        <f t="shared" si="73"/>
        <v>113.8</v>
      </c>
      <c r="R18" s="65" t="s">
        <v>114</v>
      </c>
      <c r="S18" s="15">
        <f>SUM(B85:B88)/4</f>
        <v>132.89999999999998</v>
      </c>
      <c r="T18" s="75">
        <f t="shared" ref="T18:X18" si="74">SUM(C85:C88)/4</f>
        <v>110.27500000000001</v>
      </c>
      <c r="U18" s="75">
        <f t="shared" si="74"/>
        <v>105.17500000000001</v>
      </c>
      <c r="V18" s="75">
        <f t="shared" si="74"/>
        <v>113.44999999999999</v>
      </c>
      <c r="W18" s="15">
        <f t="shared" si="74"/>
        <v>116.19999999999999</v>
      </c>
      <c r="X18" s="15">
        <f t="shared" si="74"/>
        <v>113.19999999999999</v>
      </c>
      <c r="Z18" s="66" t="s">
        <v>115</v>
      </c>
      <c r="AA18" s="76">
        <f>SUM(B84:B87)/4</f>
        <v>132.22500000000002</v>
      </c>
      <c r="AB18" s="76">
        <f t="shared" ref="AB18:AF18" si="75">SUM(C84:C87)/4</f>
        <v>109.175</v>
      </c>
      <c r="AC18" s="76">
        <f t="shared" si="75"/>
        <v>104.875</v>
      </c>
      <c r="AD18" s="76">
        <f t="shared" si="75"/>
        <v>112.7</v>
      </c>
      <c r="AE18" s="76">
        <f t="shared" si="75"/>
        <v>115.35</v>
      </c>
      <c r="AF18" s="76">
        <f t="shared" si="75"/>
        <v>112.77500000000001</v>
      </c>
      <c r="AG18" s="66"/>
      <c r="AH18" s="78">
        <v>2018</v>
      </c>
      <c r="AI18" s="15">
        <f>0.704</f>
        <v>0.70399999999999996</v>
      </c>
      <c r="AJ18" s="80">
        <f>(1-$AI18)*AJ$2/SUM($AJ$2:$AN$2)</f>
        <v>0.15274866310160432</v>
      </c>
      <c r="AK18" s="80">
        <f t="shared" si="3"/>
        <v>6.4106951871657769E-2</v>
      </c>
      <c r="AL18" s="80">
        <f t="shared" si="3"/>
        <v>4.7486631016042787E-2</v>
      </c>
      <c r="AM18" s="80">
        <f t="shared" si="3"/>
        <v>2.3743315508021393E-2</v>
      </c>
      <c r="AN18" s="80">
        <f t="shared" si="3"/>
        <v>7.9144385026737978E-3</v>
      </c>
      <c r="AO18" s="79">
        <f>SUM(AI18:AN18)</f>
        <v>1</v>
      </c>
      <c r="AQ18" s="78">
        <v>2018</v>
      </c>
      <c r="AR18" s="80">
        <f t="shared" si="15"/>
        <v>1.0252300989696448</v>
      </c>
      <c r="AS18" s="80">
        <f t="shared" si="4"/>
        <v>1.025186835664357</v>
      </c>
      <c r="AT18" s="80">
        <f t="shared" si="43"/>
        <v>1.0252084670887895</v>
      </c>
      <c r="AU18" s="81">
        <f t="shared" si="44"/>
        <v>1.4292956642030752</v>
      </c>
      <c r="AW18" s="65" t="s">
        <v>114</v>
      </c>
      <c r="AX18" s="80">
        <f t="shared" si="16"/>
        <v>1.0213787438482169</v>
      </c>
      <c r="AY18" s="80">
        <f t="shared" si="5"/>
        <v>1.0213294614042054</v>
      </c>
      <c r="AZ18" s="80">
        <f t="shared" ref="AZ18:AZ19" si="76">SQRT(AX18*AY18)</f>
        <v>1.0213541023289638</v>
      </c>
      <c r="BA18" s="82">
        <f>BA17*AZ18</f>
        <v>1.4474805235578863</v>
      </c>
      <c r="BC18" s="66" t="s">
        <v>115</v>
      </c>
      <c r="BD18" s="83">
        <f t="shared" si="18"/>
        <v>1.0205781768834061</v>
      </c>
      <c r="BE18" s="83">
        <f t="shared" si="7"/>
        <v>1.0205339098687827</v>
      </c>
      <c r="BF18" s="83">
        <f t="shared" ref="BF18:BF19" si="77">SQRT(BD18*BE18)</f>
        <v>1.0205560431360821</v>
      </c>
      <c r="BG18" s="82">
        <f>BG17*BF18</f>
        <v>1.4605186815326667</v>
      </c>
      <c r="BI18" s="65">
        <v>2018</v>
      </c>
      <c r="BJ18" s="82">
        <f t="shared" si="19"/>
        <v>1.4670684095606608</v>
      </c>
      <c r="BL18" s="66" t="s">
        <v>115</v>
      </c>
      <c r="BM18" s="82">
        <f t="shared" si="24"/>
        <v>1.4390912901480166</v>
      </c>
    </row>
    <row r="19" spans="1:65" x14ac:dyDescent="0.25">
      <c r="A19" s="18">
        <v>36951</v>
      </c>
      <c r="B19" s="19">
        <v>71.2</v>
      </c>
      <c r="C19" s="21">
        <v>69.400000000000006</v>
      </c>
      <c r="D19" s="20"/>
      <c r="E19" s="20"/>
      <c r="F19" s="20">
        <v>65.2</v>
      </c>
      <c r="G19" s="21"/>
      <c r="H19" s="71"/>
      <c r="I19" s="71"/>
      <c r="J19" s="65">
        <v>2019</v>
      </c>
      <c r="K19" s="75">
        <f>SUM(B91:B94)/4</f>
        <v>138.5</v>
      </c>
      <c r="L19" s="75">
        <f>SUM(C91:C94)/4</f>
        <v>113.77613737734166</v>
      </c>
      <c r="M19" s="75">
        <f>SUM(D91:D94)/4</f>
        <v>105.425</v>
      </c>
      <c r="N19" s="75">
        <f>SUM(E91:E94)/4</f>
        <v>116.4</v>
      </c>
      <c r="O19" s="75">
        <f t="shared" ref="O19:P19" si="78">SUM(F91:F94)/4</f>
        <v>120.85</v>
      </c>
      <c r="P19" s="75">
        <f t="shared" si="78"/>
        <v>115.19999999999999</v>
      </c>
      <c r="R19" s="65" t="s">
        <v>116</v>
      </c>
      <c r="S19" s="15">
        <f>SUM(B89:B92)/4</f>
        <v>136.6</v>
      </c>
      <c r="T19" s="75">
        <f>SUM(C89:C92)/4</f>
        <v>113.35</v>
      </c>
      <c r="U19" s="75">
        <f>SUM(D89:D92)/4</f>
        <v>105.425</v>
      </c>
      <c r="V19" s="75">
        <f>SUM(E89:E92)/4</f>
        <v>114.75</v>
      </c>
      <c r="W19" s="75">
        <f t="shared" ref="W19:X19" si="79">SUM(F89:F92)/4</f>
        <v>119.325</v>
      </c>
      <c r="X19" s="75">
        <f t="shared" si="79"/>
        <v>114.5</v>
      </c>
      <c r="Z19" s="66" t="s">
        <v>117</v>
      </c>
      <c r="AA19" s="76">
        <f>SUM(B88:B91)/4</f>
        <v>135.625</v>
      </c>
      <c r="AB19" s="76">
        <f t="shared" ref="AB19:AF19" si="80">SUM(C88:C91)/4</f>
        <v>112.92500000000001</v>
      </c>
      <c r="AC19" s="76">
        <f t="shared" si="80"/>
        <v>105.5</v>
      </c>
      <c r="AD19" s="76">
        <f t="shared" si="80"/>
        <v>114.6</v>
      </c>
      <c r="AE19" s="76">
        <f t="shared" si="80"/>
        <v>118.625</v>
      </c>
      <c r="AF19" s="76">
        <f t="shared" si="80"/>
        <v>114.05000000000001</v>
      </c>
      <c r="AG19" s="66"/>
      <c r="AH19" s="78">
        <v>2019</v>
      </c>
      <c r="AI19" s="15">
        <f>0.704</f>
        <v>0.70399999999999996</v>
      </c>
      <c r="AJ19" s="80">
        <f>(1-$AI19)*AJ$2/SUM($AJ$2:$AN$2)</f>
        <v>0.15274866310160432</v>
      </c>
      <c r="AK19" s="80">
        <f t="shared" si="3"/>
        <v>6.4106951871657769E-2</v>
      </c>
      <c r="AL19" s="80">
        <f t="shared" si="3"/>
        <v>4.7486631016042787E-2</v>
      </c>
      <c r="AM19" s="80">
        <f t="shared" si="3"/>
        <v>2.3743315508021393E-2</v>
      </c>
      <c r="AN19" s="80">
        <f t="shared" si="3"/>
        <v>7.9144385026737978E-3</v>
      </c>
      <c r="AO19" s="79">
        <f>SUM(AI19:AN19)</f>
        <v>1</v>
      </c>
      <c r="AQ19" s="78">
        <v>2019</v>
      </c>
      <c r="AR19" s="80">
        <f t="shared" si="15"/>
        <v>1.0231564247620832</v>
      </c>
      <c r="AS19" s="80">
        <f t="shared" si="4"/>
        <v>1.0230782819276767</v>
      </c>
      <c r="AT19" s="80">
        <f t="shared" si="43"/>
        <v>1.0231173525988386</v>
      </c>
      <c r="AU19" s="81">
        <f t="shared" si="44"/>
        <v>1.462337196040449</v>
      </c>
      <c r="AW19" s="65" t="s">
        <v>116</v>
      </c>
      <c r="AX19" s="80">
        <f t="shared" si="16"/>
        <v>1.025285017121345</v>
      </c>
      <c r="AY19" s="80">
        <f t="shared" si="5"/>
        <v>1.0252354550649683</v>
      </c>
      <c r="AZ19" s="80">
        <f t="shared" si="76"/>
        <v>1.025260235793672</v>
      </c>
      <c r="BA19" s="82">
        <f>BA18*AZ19</f>
        <v>1.4840442228897062</v>
      </c>
      <c r="BC19" s="66" t="s">
        <v>117</v>
      </c>
      <c r="BD19" s="83">
        <f t="shared" si="18"/>
        <v>1.0252953797341566</v>
      </c>
      <c r="BE19" s="83">
        <f t="shared" si="7"/>
        <v>1.0252542548918913</v>
      </c>
      <c r="BF19" s="83">
        <f t="shared" si="77"/>
        <v>1.0252748171068289</v>
      </c>
      <c r="BG19" s="82">
        <f>BG18*BF19</f>
        <v>1.4974330240895117</v>
      </c>
      <c r="BI19" s="65">
        <v>2019</v>
      </c>
      <c r="BJ19" s="82">
        <f t="shared" si="19"/>
        <v>1.5009831472710919</v>
      </c>
      <c r="BL19" s="66" t="s">
        <v>117</v>
      </c>
      <c r="BM19" s="82">
        <f t="shared" si="24"/>
        <v>1.475464059306538</v>
      </c>
    </row>
    <row r="20" spans="1:65" x14ac:dyDescent="0.25">
      <c r="A20" s="18">
        <v>37043</v>
      </c>
      <c r="B20" s="19">
        <v>71.599999999999994</v>
      </c>
      <c r="C20" s="21">
        <v>70.8</v>
      </c>
      <c r="D20" s="20"/>
      <c r="E20" s="20"/>
      <c r="F20" s="20">
        <v>65.5</v>
      </c>
      <c r="G20" s="21"/>
      <c r="H20" s="71"/>
      <c r="I20" s="71"/>
      <c r="J20" s="65"/>
      <c r="K20" s="14" t="s">
        <v>61</v>
      </c>
      <c r="R20" s="65"/>
      <c r="S20" s="14" t="s">
        <v>61</v>
      </c>
      <c r="Z20" s="66"/>
      <c r="AA20" s="67" t="s">
        <v>61</v>
      </c>
      <c r="AB20" s="66"/>
      <c r="AC20" s="66"/>
      <c r="AD20" s="66"/>
      <c r="AE20" s="66"/>
      <c r="AF20" s="66"/>
      <c r="AG20" s="66"/>
      <c r="AI20" s="65"/>
      <c r="AJ20" s="74"/>
      <c r="AK20" s="74"/>
      <c r="AL20" s="74"/>
      <c r="AM20" s="74"/>
      <c r="AN20" s="74"/>
      <c r="AO20" s="74"/>
      <c r="AP20" s="74"/>
      <c r="AR20" s="65"/>
      <c r="AW20" s="65"/>
      <c r="BI20" s="65"/>
    </row>
    <row r="21" spans="1:65" x14ac:dyDescent="0.25">
      <c r="A21" s="18">
        <v>37135</v>
      </c>
      <c r="B21" s="19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71"/>
      <c r="I21" s="71"/>
      <c r="J21" s="65"/>
      <c r="K21" s="17" t="s">
        <v>35</v>
      </c>
      <c r="L21" s="17" t="s">
        <v>60</v>
      </c>
      <c r="M21" s="17" t="s">
        <v>36</v>
      </c>
      <c r="N21" s="17" t="s">
        <v>37</v>
      </c>
      <c r="O21" s="17" t="s">
        <v>38</v>
      </c>
      <c r="P21" s="17" t="s">
        <v>39</v>
      </c>
      <c r="R21" s="65"/>
      <c r="S21" s="72" t="s">
        <v>35</v>
      </c>
      <c r="T21" s="72" t="s">
        <v>60</v>
      </c>
      <c r="U21" s="72" t="s">
        <v>36</v>
      </c>
      <c r="V21" s="72" t="s">
        <v>37</v>
      </c>
      <c r="W21" s="72" t="s">
        <v>38</v>
      </c>
      <c r="X21" s="72" t="s">
        <v>39</v>
      </c>
      <c r="Z21" s="66"/>
      <c r="AA21" s="73" t="s">
        <v>35</v>
      </c>
      <c r="AB21" s="73" t="s">
        <v>60</v>
      </c>
      <c r="AC21" s="73" t="s">
        <v>36</v>
      </c>
      <c r="AD21" s="73" t="s">
        <v>37</v>
      </c>
      <c r="AE21" s="73" t="s">
        <v>38</v>
      </c>
      <c r="AF21" s="73" t="s">
        <v>39</v>
      </c>
      <c r="AG21" s="66"/>
      <c r="AI21" s="65"/>
      <c r="AJ21" s="76"/>
      <c r="AK21" s="76"/>
      <c r="AL21" s="76"/>
      <c r="AM21" s="76"/>
      <c r="AN21" s="76"/>
      <c r="AO21" s="76"/>
      <c r="AP21" s="76"/>
      <c r="AR21" s="65"/>
      <c r="AS21" s="69"/>
      <c r="AW21" s="65"/>
      <c r="AY21" s="69"/>
      <c r="BI21" s="65"/>
    </row>
    <row r="22" spans="1:65" x14ac:dyDescent="0.25">
      <c r="A22" s="18">
        <v>37226</v>
      </c>
      <c r="B22" s="19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71"/>
      <c r="I22" s="71"/>
      <c r="J22" s="78">
        <v>2006</v>
      </c>
      <c r="K22" s="80">
        <f t="shared" ref="K22:P22" si="81">K6/K6</f>
        <v>1</v>
      </c>
      <c r="L22" s="80">
        <f t="shared" si="81"/>
        <v>1</v>
      </c>
      <c r="M22" s="80">
        <f t="shared" si="81"/>
        <v>1</v>
      </c>
      <c r="N22" s="80">
        <f t="shared" si="81"/>
        <v>1</v>
      </c>
      <c r="O22" s="80">
        <f t="shared" si="81"/>
        <v>1</v>
      </c>
      <c r="P22" s="80">
        <f t="shared" si="81"/>
        <v>1</v>
      </c>
      <c r="R22" s="65" t="s">
        <v>27</v>
      </c>
      <c r="S22" s="80">
        <f t="shared" ref="S22:X22" si="82">S6/S6</f>
        <v>1</v>
      </c>
      <c r="T22" s="80">
        <f t="shared" si="82"/>
        <v>1</v>
      </c>
      <c r="U22" s="80">
        <f t="shared" si="82"/>
        <v>1</v>
      </c>
      <c r="V22" s="80">
        <f t="shared" si="82"/>
        <v>1</v>
      </c>
      <c r="W22" s="80">
        <f t="shared" si="82"/>
        <v>1</v>
      </c>
      <c r="X22" s="80">
        <f t="shared" si="82"/>
        <v>1</v>
      </c>
      <c r="Z22" s="66" t="s">
        <v>68</v>
      </c>
      <c r="AA22" s="83">
        <f t="shared" ref="AA22:AF22" si="83">AA6/AA6</f>
        <v>1</v>
      </c>
      <c r="AB22" s="83">
        <f t="shared" si="83"/>
        <v>1</v>
      </c>
      <c r="AC22" s="83">
        <f t="shared" si="83"/>
        <v>1</v>
      </c>
      <c r="AD22" s="83">
        <f t="shared" si="83"/>
        <v>1</v>
      </c>
      <c r="AE22" s="83">
        <f t="shared" si="83"/>
        <v>1</v>
      </c>
      <c r="AF22" s="83">
        <f t="shared" si="83"/>
        <v>1</v>
      </c>
      <c r="AG22" s="66"/>
      <c r="AI22" s="65"/>
      <c r="AJ22" s="75"/>
      <c r="AK22" s="75"/>
      <c r="AL22" s="75"/>
      <c r="AM22" s="75"/>
      <c r="AN22" s="75"/>
      <c r="AO22" s="75"/>
      <c r="AP22" s="75"/>
      <c r="AR22" s="65"/>
      <c r="AW22" s="65"/>
      <c r="BI22" s="65"/>
    </row>
    <row r="23" spans="1:65" x14ac:dyDescent="0.25">
      <c r="A23" s="18">
        <v>37316</v>
      </c>
      <c r="B23" s="19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71"/>
      <c r="I23" s="71"/>
      <c r="J23" s="78">
        <v>2007</v>
      </c>
      <c r="K23" s="80">
        <f t="shared" ref="K23:P35" si="84">K7/K6</f>
        <v>1.0410768803774635</v>
      </c>
      <c r="L23" s="80">
        <f t="shared" si="84"/>
        <v>1.0476758045292014</v>
      </c>
      <c r="M23" s="80">
        <f t="shared" si="84"/>
        <v>0.98987341772151893</v>
      </c>
      <c r="N23" s="80">
        <f t="shared" si="84"/>
        <v>1.0461401952085181</v>
      </c>
      <c r="O23" s="80">
        <f t="shared" si="84"/>
        <v>1.045643153526971</v>
      </c>
      <c r="P23" s="80">
        <f t="shared" si="84"/>
        <v>1.0333027803238619</v>
      </c>
      <c r="R23" s="65" t="s">
        <v>28</v>
      </c>
      <c r="S23" s="80">
        <f t="shared" ref="S23:X33" si="85">S7/S6</f>
        <v>1.0479315263908699</v>
      </c>
      <c r="T23" s="80">
        <f t="shared" si="85"/>
        <v>1.0565631724561944</v>
      </c>
      <c r="U23" s="80">
        <f t="shared" si="85"/>
        <v>0.99543610547667338</v>
      </c>
      <c r="V23" s="80">
        <f t="shared" si="85"/>
        <v>1.0525838621940165</v>
      </c>
      <c r="W23" s="80">
        <f t="shared" si="85"/>
        <v>1.0460745680509247</v>
      </c>
      <c r="X23" s="80">
        <f t="shared" si="85"/>
        <v>1.051919446192574</v>
      </c>
      <c r="Z23" s="66" t="s">
        <v>69</v>
      </c>
      <c r="AA23" s="83">
        <f t="shared" ref="AA23:AF33" si="86">AA7/AA6</f>
        <v>1.0538974210373802</v>
      </c>
      <c r="AB23" s="83">
        <f t="shared" si="86"/>
        <v>1.0644959298685035</v>
      </c>
      <c r="AC23" s="83">
        <f t="shared" si="86"/>
        <v>1.0048518896833503</v>
      </c>
      <c r="AD23" s="83">
        <f t="shared" si="86"/>
        <v>1.0412371134020619</v>
      </c>
      <c r="AE23" s="83">
        <f t="shared" si="86"/>
        <v>1.0491400491400491</v>
      </c>
      <c r="AF23" s="83">
        <f t="shared" si="86"/>
        <v>1.0608</v>
      </c>
      <c r="AG23" s="66"/>
      <c r="AI23" s="65"/>
      <c r="AJ23" s="75"/>
      <c r="AK23" s="75"/>
      <c r="AL23" s="75"/>
      <c r="AM23" s="75"/>
      <c r="AN23" s="75"/>
      <c r="AO23" s="75"/>
      <c r="AP23" s="75"/>
      <c r="AR23" s="65"/>
      <c r="AS23" s="80"/>
      <c r="AT23" s="80"/>
      <c r="AU23" s="80"/>
      <c r="AV23" s="80"/>
      <c r="AW23" s="65"/>
      <c r="AX23" s="65"/>
      <c r="AY23" s="80"/>
      <c r="BI23" s="65"/>
    </row>
    <row r="24" spans="1:65" x14ac:dyDescent="0.25">
      <c r="A24" s="18">
        <v>37408</v>
      </c>
      <c r="B24" s="19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71"/>
      <c r="I24" s="71"/>
      <c r="J24" s="78">
        <v>2008</v>
      </c>
      <c r="K24" s="80">
        <f t="shared" si="84"/>
        <v>1.0421221007731269</v>
      </c>
      <c r="L24" s="80">
        <f t="shared" si="84"/>
        <v>1.0722411831626848</v>
      </c>
      <c r="M24" s="80">
        <f t="shared" si="84"/>
        <v>1.0007672634271101</v>
      </c>
      <c r="N24" s="80">
        <f t="shared" si="84"/>
        <v>1.0432569974554708</v>
      </c>
      <c r="O24" s="80">
        <f t="shared" si="84"/>
        <v>1.0325963718820863</v>
      </c>
      <c r="P24" s="80">
        <f t="shared" si="84"/>
        <v>1.0366646954464815</v>
      </c>
      <c r="R24" s="65" t="s">
        <v>29</v>
      </c>
      <c r="S24" s="80">
        <f t="shared" si="85"/>
        <v>1.0419275796351757</v>
      </c>
      <c r="T24" s="80">
        <f t="shared" si="85"/>
        <v>1.0555717195228393</v>
      </c>
      <c r="U24" s="80">
        <f t="shared" si="85"/>
        <v>0.99363219561895078</v>
      </c>
      <c r="V24" s="80">
        <f t="shared" si="85"/>
        <v>1.0364628194085559</v>
      </c>
      <c r="W24" s="80">
        <f t="shared" si="85"/>
        <v>1.0373804694291509</v>
      </c>
      <c r="X24" s="80">
        <f t="shared" si="85"/>
        <v>1.0305115166018546</v>
      </c>
      <c r="Z24" s="66" t="s">
        <v>70</v>
      </c>
      <c r="AA24" s="83">
        <f t="shared" si="86"/>
        <v>1.0431674456970033</v>
      </c>
      <c r="AB24" s="83">
        <f t="shared" si="86"/>
        <v>1.0494117647058825</v>
      </c>
      <c r="AC24" s="83">
        <f t="shared" si="86"/>
        <v>0.99288437102922511</v>
      </c>
      <c r="AD24" s="83">
        <f t="shared" si="86"/>
        <v>1.0401863715783342</v>
      </c>
      <c r="AE24" s="83">
        <f t="shared" si="86"/>
        <v>1.040983606557377</v>
      </c>
      <c r="AF24" s="83">
        <f t="shared" si="86"/>
        <v>1.0298642533936651</v>
      </c>
      <c r="AG24" s="66"/>
      <c r="AI24" s="65"/>
      <c r="AJ24" s="75"/>
      <c r="AK24" s="75"/>
      <c r="AL24" s="75"/>
      <c r="AM24" s="75"/>
      <c r="AN24" s="75"/>
      <c r="AO24" s="75"/>
      <c r="AP24" s="75"/>
      <c r="AR24" s="65"/>
      <c r="AS24" s="80"/>
      <c r="AT24" s="80"/>
      <c r="AU24" s="80"/>
      <c r="AV24" s="80"/>
      <c r="AW24" s="65"/>
      <c r="AX24" s="65"/>
      <c r="AY24" s="80"/>
      <c r="BI24" s="65"/>
    </row>
    <row r="25" spans="1:65" x14ac:dyDescent="0.25">
      <c r="A25" s="18">
        <v>37500</v>
      </c>
      <c r="B25" s="19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71"/>
      <c r="I25" s="71"/>
      <c r="J25" s="78">
        <v>2009</v>
      </c>
      <c r="K25" s="80">
        <f t="shared" si="84"/>
        <v>1.0437452033768229</v>
      </c>
      <c r="L25" s="80">
        <f t="shared" si="84"/>
        <v>0.98541114058355439</v>
      </c>
      <c r="M25" s="80">
        <f t="shared" si="84"/>
        <v>0.9907998977766419</v>
      </c>
      <c r="N25" s="80">
        <f t="shared" si="84"/>
        <v>1.0265582655826557</v>
      </c>
      <c r="O25" s="80">
        <f t="shared" si="84"/>
        <v>1.0304693933571232</v>
      </c>
      <c r="P25" s="80">
        <f t="shared" si="84"/>
        <v>1.047347404449515</v>
      </c>
      <c r="R25" s="65" t="s">
        <v>30</v>
      </c>
      <c r="S25" s="80">
        <f t="shared" si="85"/>
        <v>1.0452051215050955</v>
      </c>
      <c r="T25" s="80">
        <f t="shared" si="85"/>
        <v>1.0457552370452041</v>
      </c>
      <c r="U25" s="80">
        <f t="shared" si="85"/>
        <v>1.0035888233786208</v>
      </c>
      <c r="V25" s="80">
        <f t="shared" si="85"/>
        <v>1.0360110803324101</v>
      </c>
      <c r="W25" s="80">
        <f t="shared" si="85"/>
        <v>1.0435754189944133</v>
      </c>
      <c r="X25" s="80">
        <f t="shared" si="85"/>
        <v>1.0426705370101597</v>
      </c>
      <c r="Z25" s="66" t="s">
        <v>71</v>
      </c>
      <c r="AA25" s="83">
        <f t="shared" si="86"/>
        <v>1.0424354243542437</v>
      </c>
      <c r="AB25" s="83">
        <f t="shared" si="86"/>
        <v>1.0644618834080717</v>
      </c>
      <c r="AC25" s="83">
        <f t="shared" si="86"/>
        <v>1.0025595085743535</v>
      </c>
      <c r="AD25" s="83">
        <f t="shared" si="86"/>
        <v>1.04003359462486</v>
      </c>
      <c r="AE25" s="83">
        <f t="shared" si="86"/>
        <v>1.0371203599550054</v>
      </c>
      <c r="AF25" s="83">
        <f t="shared" si="86"/>
        <v>1.0398359695371999</v>
      </c>
      <c r="AG25" s="66"/>
      <c r="AI25" s="65"/>
      <c r="AJ25" s="75"/>
      <c r="AK25" s="75"/>
      <c r="AL25" s="75"/>
      <c r="AM25" s="75"/>
      <c r="AN25" s="75"/>
      <c r="AO25" s="75"/>
      <c r="AP25" s="75"/>
      <c r="AR25" s="65"/>
      <c r="AS25" s="80"/>
      <c r="AT25" s="80"/>
      <c r="AU25" s="80"/>
      <c r="AV25" s="80"/>
      <c r="AW25" s="65"/>
      <c r="AX25" s="65"/>
      <c r="AY25" s="80"/>
      <c r="BI25" s="65"/>
    </row>
    <row r="26" spans="1:65" x14ac:dyDescent="0.25">
      <c r="A26" s="18">
        <v>37591</v>
      </c>
      <c r="B26" s="19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71"/>
      <c r="I26" s="71"/>
      <c r="J26" s="78">
        <v>2010</v>
      </c>
      <c r="K26" s="80">
        <f t="shared" si="84"/>
        <v>1.0465686274509804</v>
      </c>
      <c r="L26" s="80">
        <f t="shared" si="84"/>
        <v>1.0169582772543742</v>
      </c>
      <c r="M26" s="80">
        <f t="shared" si="84"/>
        <v>1.0136703636832602</v>
      </c>
      <c r="N26" s="80">
        <f t="shared" si="84"/>
        <v>1.0087117212249208</v>
      </c>
      <c r="O26" s="80">
        <f t="shared" si="84"/>
        <v>1.0167820990942993</v>
      </c>
      <c r="P26" s="80">
        <f t="shared" si="84"/>
        <v>1.0400326797385622</v>
      </c>
      <c r="R26" s="65" t="s">
        <v>31</v>
      </c>
      <c r="S26" s="80">
        <f t="shared" si="85"/>
        <v>1.0434999999999999</v>
      </c>
      <c r="T26" s="80">
        <f t="shared" si="85"/>
        <v>0.97996837111228263</v>
      </c>
      <c r="U26" s="80">
        <f t="shared" si="85"/>
        <v>0.99335887611749674</v>
      </c>
      <c r="V26" s="80">
        <f t="shared" si="85"/>
        <v>1.0189839572192512</v>
      </c>
      <c r="W26" s="80">
        <f t="shared" si="85"/>
        <v>1.0077623126338331</v>
      </c>
      <c r="X26" s="80">
        <f t="shared" si="85"/>
        <v>1.040367483296214</v>
      </c>
      <c r="Z26" s="66" t="s">
        <v>72</v>
      </c>
      <c r="AA26" s="83">
        <f t="shared" si="86"/>
        <v>1.0432364096080908</v>
      </c>
      <c r="AB26" s="83">
        <f t="shared" si="86"/>
        <v>0.976303317535545</v>
      </c>
      <c r="AC26" s="83">
        <f t="shared" si="86"/>
        <v>0.98672453408220584</v>
      </c>
      <c r="AD26" s="83">
        <f t="shared" si="86"/>
        <v>1.0226110363391654</v>
      </c>
      <c r="AE26" s="83">
        <f t="shared" si="86"/>
        <v>1.0184381778741867</v>
      </c>
      <c r="AF26" s="83">
        <f t="shared" si="86"/>
        <v>1.0430985915492959</v>
      </c>
      <c r="AG26" s="66"/>
      <c r="AI26" s="65"/>
      <c r="AJ26" s="75"/>
      <c r="AK26" s="75"/>
      <c r="AL26" s="75"/>
      <c r="AM26" s="75"/>
      <c r="AN26" s="75"/>
      <c r="AO26" s="75"/>
      <c r="AP26" s="75"/>
      <c r="AR26" s="65"/>
      <c r="AS26" s="80"/>
      <c r="AT26" s="80"/>
      <c r="AU26" s="80"/>
      <c r="AV26" s="80"/>
      <c r="AW26" s="65"/>
      <c r="AX26" s="65"/>
      <c r="AY26" s="80"/>
      <c r="BI26" s="65"/>
    </row>
    <row r="27" spans="1:65" x14ac:dyDescent="0.25">
      <c r="A27" s="18">
        <v>37681</v>
      </c>
      <c r="B27" s="19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71"/>
      <c r="I27" s="71"/>
      <c r="J27" s="78">
        <v>2011</v>
      </c>
      <c r="K27" s="80">
        <f t="shared" si="84"/>
        <v>1.0355971896955505</v>
      </c>
      <c r="L27" s="80">
        <f t="shared" si="84"/>
        <v>1.0492323980942297</v>
      </c>
      <c r="M27" s="80">
        <f t="shared" si="84"/>
        <v>1.0122137404580154</v>
      </c>
      <c r="N27" s="80">
        <f t="shared" si="84"/>
        <v>1.0282648521329496</v>
      </c>
      <c r="O27" s="80">
        <f t="shared" si="84"/>
        <v>1.03248624574273</v>
      </c>
      <c r="P27" s="80">
        <f t="shared" si="84"/>
        <v>1.0295888976171772</v>
      </c>
      <c r="R27" s="65" t="s">
        <v>32</v>
      </c>
      <c r="S27" s="80">
        <f t="shared" si="85"/>
        <v>1.0416866315285098</v>
      </c>
      <c r="T27" s="80">
        <f t="shared" si="85"/>
        <v>1.0424959655728887</v>
      </c>
      <c r="U27" s="80">
        <f t="shared" si="85"/>
        <v>1.0149138596040113</v>
      </c>
      <c r="V27" s="80">
        <f t="shared" si="85"/>
        <v>1.0112831277879821</v>
      </c>
      <c r="W27" s="80">
        <f t="shared" si="85"/>
        <v>1.0286852589641433</v>
      </c>
      <c r="X27" s="80">
        <f t="shared" si="85"/>
        <v>1.0382659887610381</v>
      </c>
      <c r="Z27" s="66" t="s">
        <v>73</v>
      </c>
      <c r="AA27" s="83">
        <f t="shared" si="86"/>
        <v>1.0443528841492971</v>
      </c>
      <c r="AB27" s="83">
        <f t="shared" si="86"/>
        <v>1.0304746494066883</v>
      </c>
      <c r="AC27" s="83">
        <f t="shared" si="86"/>
        <v>1.0219922380336353</v>
      </c>
      <c r="AD27" s="83">
        <f t="shared" si="86"/>
        <v>1.0100026322716504</v>
      </c>
      <c r="AE27" s="83">
        <f t="shared" si="86"/>
        <v>1.0244941427050054</v>
      </c>
      <c r="AF27" s="83">
        <f t="shared" si="86"/>
        <v>1.0413178503915743</v>
      </c>
      <c r="AG27" s="66"/>
      <c r="AI27" s="65"/>
      <c r="AJ27" s="75"/>
      <c r="AK27" s="75"/>
      <c r="AL27" s="75"/>
      <c r="AM27" s="75"/>
      <c r="AN27" s="75"/>
      <c r="AO27" s="75"/>
      <c r="AP27" s="75"/>
      <c r="AR27" s="65"/>
      <c r="AS27" s="80"/>
      <c r="AT27" s="80"/>
      <c r="AU27" s="80"/>
      <c r="AV27" s="80"/>
      <c r="AW27" s="65"/>
      <c r="AX27" s="65"/>
      <c r="AY27" s="80"/>
      <c r="BI27" s="65"/>
    </row>
    <row r="28" spans="1:65" x14ac:dyDescent="0.25">
      <c r="A28" s="18">
        <v>37773</v>
      </c>
      <c r="B28" s="19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71"/>
      <c r="I28" s="71"/>
      <c r="J28" s="78">
        <v>2012</v>
      </c>
      <c r="K28" s="80">
        <f t="shared" si="84"/>
        <v>1.039348710990502</v>
      </c>
      <c r="L28" s="80">
        <f t="shared" si="84"/>
        <v>1.0184157416750756</v>
      </c>
      <c r="M28" s="80">
        <f t="shared" si="84"/>
        <v>1.0047762694821518</v>
      </c>
      <c r="N28" s="80">
        <f t="shared" si="84"/>
        <v>1.0231611096971238</v>
      </c>
      <c r="O28" s="80">
        <f t="shared" si="84"/>
        <v>1.0350164932758181</v>
      </c>
      <c r="P28" s="80">
        <f t="shared" si="84"/>
        <v>1.0427263479145474</v>
      </c>
      <c r="R28" s="65" t="s">
        <v>33</v>
      </c>
      <c r="S28" s="80">
        <f t="shared" si="85"/>
        <v>1.0349586016559338</v>
      </c>
      <c r="T28" s="80">
        <f t="shared" si="85"/>
        <v>1.0319917440660473</v>
      </c>
      <c r="U28" s="80">
        <f t="shared" si="85"/>
        <v>1.0131745629592095</v>
      </c>
      <c r="V28" s="80">
        <f t="shared" si="85"/>
        <v>1.0378827192527245</v>
      </c>
      <c r="W28" s="80">
        <f t="shared" si="85"/>
        <v>1.0327911179963853</v>
      </c>
      <c r="X28" s="80">
        <f t="shared" si="85"/>
        <v>1.0309278350515463</v>
      </c>
      <c r="Z28" s="66" t="s">
        <v>74</v>
      </c>
      <c r="AA28" s="83">
        <f t="shared" si="86"/>
        <v>1.0348108609886284</v>
      </c>
      <c r="AB28" s="83">
        <f t="shared" si="86"/>
        <v>1.0439675477623658</v>
      </c>
      <c r="AC28" s="83">
        <f t="shared" si="86"/>
        <v>1.0106329113924051</v>
      </c>
      <c r="AD28" s="83">
        <f t="shared" si="86"/>
        <v>1.033880635913474</v>
      </c>
      <c r="AE28" s="83">
        <f t="shared" si="86"/>
        <v>1.0322245322245323</v>
      </c>
      <c r="AF28" s="83">
        <f t="shared" si="86"/>
        <v>1.0256742738589211</v>
      </c>
      <c r="AG28" s="66"/>
      <c r="AI28" s="65"/>
      <c r="AJ28" s="75"/>
      <c r="AK28" s="75"/>
      <c r="AL28" s="75"/>
      <c r="AM28" s="75"/>
      <c r="AN28" s="75"/>
      <c r="AO28" s="75"/>
      <c r="AP28" s="75"/>
      <c r="AR28" s="65"/>
      <c r="AS28" s="80"/>
      <c r="AT28" s="80"/>
      <c r="AU28" s="80"/>
      <c r="AV28" s="80"/>
      <c r="AW28" s="65"/>
      <c r="AX28" s="65"/>
      <c r="AY28" s="80"/>
      <c r="BI28" s="65"/>
    </row>
    <row r="29" spans="1:65" x14ac:dyDescent="0.25">
      <c r="A29" s="18">
        <v>37865</v>
      </c>
      <c r="B29" s="19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71"/>
      <c r="I29" s="71"/>
      <c r="J29" s="78">
        <v>2013</v>
      </c>
      <c r="K29" s="80">
        <f t="shared" si="84"/>
        <v>1.0376414273281114</v>
      </c>
      <c r="L29" s="80">
        <f t="shared" si="84"/>
        <v>1.015110230369086</v>
      </c>
      <c r="M29" s="80">
        <f t="shared" si="84"/>
        <v>1.0350262697022767</v>
      </c>
      <c r="N29" s="80">
        <f t="shared" si="84"/>
        <v>1.0077114427860696</v>
      </c>
      <c r="O29" s="80">
        <f t="shared" si="84"/>
        <v>1.0392253003187055</v>
      </c>
      <c r="P29" s="80">
        <f t="shared" si="84"/>
        <v>1.0351219512195122</v>
      </c>
      <c r="R29" s="65" t="s">
        <v>34</v>
      </c>
      <c r="S29" s="80">
        <f t="shared" si="85"/>
        <v>1.0422222222222222</v>
      </c>
      <c r="T29" s="80">
        <f t="shared" si="85"/>
        <v>1.0165</v>
      </c>
      <c r="U29" s="80">
        <f t="shared" si="85"/>
        <v>1.01600400100025</v>
      </c>
      <c r="V29" s="80">
        <f t="shared" si="85"/>
        <v>1.0089999999999999</v>
      </c>
      <c r="W29" s="80">
        <f t="shared" si="85"/>
        <v>1.0422499999999999</v>
      </c>
      <c r="X29" s="80">
        <f t="shared" si="85"/>
        <v>1.04725</v>
      </c>
      <c r="Z29" s="66" t="s">
        <v>75</v>
      </c>
      <c r="AA29" s="83">
        <f t="shared" si="86"/>
        <v>1.0419376541825522</v>
      </c>
      <c r="AB29" s="83">
        <f t="shared" si="86"/>
        <v>1.0162948107295062</v>
      </c>
      <c r="AC29" s="83">
        <f t="shared" si="86"/>
        <v>1.0075150300601203</v>
      </c>
      <c r="AD29" s="83">
        <f t="shared" si="86"/>
        <v>1.0151247794303</v>
      </c>
      <c r="AE29" s="83">
        <f t="shared" si="86"/>
        <v>1.0370090634441089</v>
      </c>
      <c r="AF29" s="83">
        <f t="shared" si="86"/>
        <v>1.0493046776232617</v>
      </c>
      <c r="AG29" s="66"/>
      <c r="AI29" s="65"/>
      <c r="AJ29" s="75"/>
      <c r="AK29" s="75"/>
      <c r="AL29" s="75"/>
      <c r="AM29" s="75"/>
      <c r="AN29" s="75"/>
      <c r="AO29" s="75"/>
      <c r="AP29" s="75"/>
      <c r="AR29" s="65"/>
      <c r="AS29" s="80"/>
      <c r="AT29" s="80"/>
      <c r="AU29" s="80"/>
      <c r="AV29" s="80"/>
      <c r="AW29" s="65"/>
      <c r="AX29" s="65"/>
      <c r="AY29" s="80"/>
      <c r="BI29" s="65"/>
    </row>
    <row r="30" spans="1:65" x14ac:dyDescent="0.25">
      <c r="A30" s="18">
        <v>37956</v>
      </c>
      <c r="B30" s="19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71"/>
      <c r="I30" s="71"/>
      <c r="J30" s="78">
        <v>2014</v>
      </c>
      <c r="K30" s="80">
        <f t="shared" si="84"/>
        <v>1.0310337596980499</v>
      </c>
      <c r="L30" s="80">
        <f t="shared" si="84"/>
        <v>1.0156173743289409</v>
      </c>
      <c r="M30" s="80">
        <f t="shared" si="84"/>
        <v>1.009185400048344</v>
      </c>
      <c r="N30" s="80">
        <f t="shared" si="84"/>
        <v>1.0303628733646013</v>
      </c>
      <c r="O30" s="80">
        <f t="shared" si="84"/>
        <v>1.028072658645907</v>
      </c>
      <c r="P30" s="80">
        <f t="shared" si="84"/>
        <v>1.0332233741753063</v>
      </c>
      <c r="R30" s="65" t="s">
        <v>64</v>
      </c>
      <c r="S30" s="80">
        <f t="shared" si="85"/>
        <v>1.0326226012793178</v>
      </c>
      <c r="T30" s="80">
        <f t="shared" si="85"/>
        <v>1.0194294146581406</v>
      </c>
      <c r="U30" s="80">
        <f t="shared" si="85"/>
        <v>1.0206743785380261</v>
      </c>
      <c r="V30" s="80">
        <f t="shared" si="85"/>
        <v>1.0113974231912788</v>
      </c>
      <c r="W30" s="80">
        <f t="shared" si="85"/>
        <v>1.0319021348045094</v>
      </c>
      <c r="X30" s="80">
        <f t="shared" si="85"/>
        <v>1.0307949391262832</v>
      </c>
      <c r="Z30" s="66" t="s">
        <v>106</v>
      </c>
      <c r="AA30" s="83">
        <f t="shared" si="86"/>
        <v>1.0346534653465347</v>
      </c>
      <c r="AB30" s="83">
        <f t="shared" si="86"/>
        <v>1.0167735569807597</v>
      </c>
      <c r="AC30" s="83">
        <f t="shared" si="86"/>
        <v>1.0318249627051219</v>
      </c>
      <c r="AD30" s="83">
        <f t="shared" si="86"/>
        <v>1.0094363049416439</v>
      </c>
      <c r="AE30" s="83">
        <f t="shared" si="86"/>
        <v>1.0373877154649187</v>
      </c>
      <c r="AF30" s="83">
        <f t="shared" si="86"/>
        <v>1.0313253012048194</v>
      </c>
      <c r="BI30" s="65"/>
    </row>
    <row r="31" spans="1:65" x14ac:dyDescent="0.25">
      <c r="A31" s="18">
        <v>38047</v>
      </c>
      <c r="B31" s="19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71"/>
      <c r="I31" s="71"/>
      <c r="J31" s="78">
        <v>2015</v>
      </c>
      <c r="K31" s="80">
        <f t="shared" si="84"/>
        <v>1.0250152532031727</v>
      </c>
      <c r="L31" s="80">
        <f t="shared" si="84"/>
        <v>1.0007208073041807</v>
      </c>
      <c r="M31" s="80">
        <f t="shared" si="84"/>
        <v>1.0009580838323353</v>
      </c>
      <c r="N31" s="80">
        <f t="shared" si="84"/>
        <v>1.033540967896502</v>
      </c>
      <c r="O31" s="80">
        <f t="shared" si="84"/>
        <v>1.018815970628729</v>
      </c>
      <c r="P31" s="80">
        <f t="shared" si="84"/>
        <v>1.0139110604332955</v>
      </c>
      <c r="R31" s="65" t="s">
        <v>108</v>
      </c>
      <c r="S31" s="80">
        <f t="shared" si="85"/>
        <v>1.0284947346685938</v>
      </c>
      <c r="T31" s="80">
        <f t="shared" si="85"/>
        <v>1.0026537997587455</v>
      </c>
      <c r="U31" s="80">
        <f t="shared" si="85"/>
        <v>1.0101278032312515</v>
      </c>
      <c r="V31" s="80">
        <f t="shared" si="85"/>
        <v>1.0455658990690837</v>
      </c>
      <c r="W31" s="80">
        <f t="shared" si="85"/>
        <v>1.0246397024639702</v>
      </c>
      <c r="X31" s="80">
        <f t="shared" si="85"/>
        <v>1.0222325150532654</v>
      </c>
      <c r="Z31" s="66" t="s">
        <v>109</v>
      </c>
      <c r="AA31" s="83">
        <f t="shared" si="86"/>
        <v>1.0293322238402329</v>
      </c>
      <c r="AB31" s="83">
        <f t="shared" si="86"/>
        <v>1.0082484230955848</v>
      </c>
      <c r="AC31" s="83">
        <f t="shared" si="86"/>
        <v>1.007710843373494</v>
      </c>
      <c r="AD31" s="83">
        <f t="shared" si="86"/>
        <v>1.0391143911439114</v>
      </c>
      <c r="AE31" s="83">
        <f t="shared" si="86"/>
        <v>1.0255090100631876</v>
      </c>
      <c r="AF31" s="83">
        <f t="shared" si="86"/>
        <v>1.0282710280373832</v>
      </c>
      <c r="BI31" s="65"/>
    </row>
    <row r="32" spans="1:65" x14ac:dyDescent="0.25">
      <c r="A32" s="18">
        <v>38139</v>
      </c>
      <c r="B32" s="19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71"/>
      <c r="I32" s="71"/>
      <c r="J32" s="78">
        <v>2016</v>
      </c>
      <c r="K32" s="80">
        <f t="shared" si="84"/>
        <v>1.0232142857142859</v>
      </c>
      <c r="L32" s="80">
        <f t="shared" si="84"/>
        <v>1.0110444177671067</v>
      </c>
      <c r="M32" s="80">
        <f t="shared" si="84"/>
        <v>1.0033500837520937</v>
      </c>
      <c r="N32" s="80">
        <f t="shared" si="84"/>
        <v>1.0148354195642095</v>
      </c>
      <c r="O32" s="80">
        <f t="shared" si="84"/>
        <v>1.0139639639639637</v>
      </c>
      <c r="P32" s="80">
        <f t="shared" si="84"/>
        <v>0.99910031488978868</v>
      </c>
      <c r="R32" s="65" t="s">
        <v>110</v>
      </c>
      <c r="S32" s="80">
        <f t="shared" si="85"/>
        <v>1.0240915478819514</v>
      </c>
      <c r="T32" s="80">
        <f t="shared" si="85"/>
        <v>1.0057747834456208</v>
      </c>
      <c r="U32" s="80">
        <f t="shared" si="85"/>
        <v>0.99856767724994044</v>
      </c>
      <c r="V32" s="80">
        <f t="shared" si="85"/>
        <v>1.0194470477975632</v>
      </c>
      <c r="W32" s="80">
        <f t="shared" si="85"/>
        <v>1.0145190562613431</v>
      </c>
      <c r="X32" s="80">
        <f t="shared" si="85"/>
        <v>1.0072496601721794</v>
      </c>
      <c r="Z32" s="66" t="s">
        <v>111</v>
      </c>
      <c r="AA32" s="83">
        <f t="shared" si="86"/>
        <v>1.0244543249797899</v>
      </c>
      <c r="AB32" s="83">
        <f t="shared" si="86"/>
        <v>1.0040904716073145</v>
      </c>
      <c r="AC32" s="83">
        <f t="shared" si="86"/>
        <v>0.99952175992348158</v>
      </c>
      <c r="AD32" s="83">
        <f t="shared" si="86"/>
        <v>1.0255681818181819</v>
      </c>
      <c r="AE32" s="83">
        <f t="shared" si="86"/>
        <v>1.0173436786855314</v>
      </c>
      <c r="AF32" s="83">
        <f t="shared" si="86"/>
        <v>1.0102249488752557</v>
      </c>
      <c r="AG32" s="66"/>
      <c r="AI32" s="65"/>
      <c r="AJ32" s="14"/>
      <c r="AR32" s="65"/>
      <c r="AS32" s="80"/>
      <c r="AT32" s="80"/>
      <c r="AU32" s="80"/>
      <c r="AV32" s="80"/>
      <c r="AW32" s="65"/>
      <c r="AX32" s="65"/>
      <c r="AY32" s="80"/>
      <c r="BI32" s="65"/>
    </row>
    <row r="33" spans="1:61" x14ac:dyDescent="0.25">
      <c r="A33" s="18">
        <v>38231</v>
      </c>
      <c r="B33" s="19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71"/>
      <c r="I33" s="71"/>
      <c r="J33" s="78">
        <v>2017</v>
      </c>
      <c r="K33" s="80">
        <f t="shared" si="84"/>
        <v>1.0205545859996119</v>
      </c>
      <c r="L33" s="80">
        <f t="shared" si="84"/>
        <v>1.0270719544051294</v>
      </c>
      <c r="M33" s="80">
        <f t="shared" si="84"/>
        <v>0.99713808728833786</v>
      </c>
      <c r="N33" s="80">
        <f t="shared" si="84"/>
        <v>1.0228414801279122</v>
      </c>
      <c r="O33" s="80">
        <f t="shared" si="84"/>
        <v>1.0184362505553088</v>
      </c>
      <c r="P33" s="80">
        <f t="shared" si="84"/>
        <v>1.0112561909049977</v>
      </c>
      <c r="R33" s="65" t="s">
        <v>112</v>
      </c>
      <c r="S33" s="80">
        <f t="shared" si="85"/>
        <v>1.0219564791217406</v>
      </c>
      <c r="T33" s="80">
        <f t="shared" si="85"/>
        <v>1.0200956937799042</v>
      </c>
      <c r="U33" s="80">
        <f t="shared" si="85"/>
        <v>1.0021515658618216</v>
      </c>
      <c r="V33" s="80">
        <f t="shared" si="85"/>
        <v>1.0153987589059985</v>
      </c>
      <c r="W33" s="80">
        <f t="shared" si="85"/>
        <v>1.0154293381037567</v>
      </c>
      <c r="X33" s="80">
        <f t="shared" si="85"/>
        <v>1.0026990553306341</v>
      </c>
      <c r="Z33" s="66" t="s">
        <v>113</v>
      </c>
      <c r="AA33" s="83">
        <f t="shared" si="86"/>
        <v>1.0228841980666799</v>
      </c>
      <c r="AB33" s="83">
        <f t="shared" si="86"/>
        <v>1.0153366882338846</v>
      </c>
      <c r="AC33" s="83">
        <f t="shared" si="86"/>
        <v>1.0038277511961724</v>
      </c>
      <c r="AD33" s="83">
        <f t="shared" si="86"/>
        <v>1.015466297322253</v>
      </c>
      <c r="AE33" s="83">
        <f t="shared" si="86"/>
        <v>1.0136832660385824</v>
      </c>
      <c r="AF33" s="83">
        <f t="shared" si="86"/>
        <v>1.0006747638326585</v>
      </c>
      <c r="AG33" s="66"/>
      <c r="AI33" s="65"/>
      <c r="AJ33" s="74"/>
      <c r="AK33" s="74"/>
      <c r="AL33" s="74"/>
      <c r="AM33" s="74"/>
      <c r="AN33" s="74"/>
      <c r="AO33" s="74"/>
      <c r="AP33" s="74"/>
      <c r="AR33" s="65"/>
      <c r="AW33" s="65"/>
      <c r="BI33" s="65"/>
    </row>
    <row r="34" spans="1:61" x14ac:dyDescent="0.25">
      <c r="A34" s="18">
        <v>38322</v>
      </c>
      <c r="B34" s="19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71"/>
      <c r="I34" s="71"/>
      <c r="J34" s="65">
        <v>2018</v>
      </c>
      <c r="K34" s="80">
        <f t="shared" si="84"/>
        <v>1.0237507125213756</v>
      </c>
      <c r="L34" s="80">
        <f t="shared" si="84"/>
        <v>1.0388439306358381</v>
      </c>
      <c r="M34" s="80">
        <f t="shared" si="84"/>
        <v>1.0110021525950728</v>
      </c>
      <c r="N34" s="80">
        <f t="shared" si="84"/>
        <v>1.0227780259044217</v>
      </c>
      <c r="O34" s="80">
        <f t="shared" si="84"/>
        <v>1.0287895310796074</v>
      </c>
      <c r="P34" s="80">
        <f t="shared" si="84"/>
        <v>1.0133570792520035</v>
      </c>
      <c r="R34" s="65" t="s">
        <v>114</v>
      </c>
      <c r="S34" s="80">
        <f>S18/S17</f>
        <v>1.0197582965662766</v>
      </c>
      <c r="T34" s="80">
        <f t="shared" ref="T34:X34" si="87">T18/T17</f>
        <v>1.0344746716697937</v>
      </c>
      <c r="U34" s="80">
        <f t="shared" si="87"/>
        <v>1.0035782442748091</v>
      </c>
      <c r="V34" s="80">
        <f t="shared" si="87"/>
        <v>1.0271616115889544</v>
      </c>
      <c r="W34" s="80">
        <f t="shared" si="87"/>
        <v>1.0235630918299932</v>
      </c>
      <c r="X34" s="80">
        <f t="shared" si="87"/>
        <v>1.0157021085688649</v>
      </c>
      <c r="Z34" s="66" t="s">
        <v>115</v>
      </c>
      <c r="AA34" s="83">
        <f>AA18/AA17</f>
        <v>1.0200578592092577</v>
      </c>
      <c r="AB34" s="83">
        <f t="shared" ref="AB34:AF34" si="88">AB18/AB17</f>
        <v>1.030682086381874</v>
      </c>
      <c r="AC34" s="83">
        <f t="shared" si="88"/>
        <v>0.99976167778836977</v>
      </c>
      <c r="AD34" s="83">
        <f t="shared" si="88"/>
        <v>1.0247783587178905</v>
      </c>
      <c r="AE34" s="83">
        <f t="shared" si="88"/>
        <v>1.0210223500774507</v>
      </c>
      <c r="AF34" s="83">
        <f t="shared" si="88"/>
        <v>1.0139357158912117</v>
      </c>
      <c r="AG34" s="66"/>
      <c r="AI34" s="65"/>
      <c r="AJ34" s="80"/>
      <c r="AK34" s="80"/>
      <c r="AL34" s="80"/>
      <c r="AM34" s="80"/>
      <c r="AN34" s="80"/>
      <c r="AO34" s="80"/>
      <c r="AP34" s="80"/>
      <c r="AR34" s="65"/>
      <c r="AW34" s="65"/>
      <c r="BI34" s="65"/>
    </row>
    <row r="35" spans="1:61" x14ac:dyDescent="0.25">
      <c r="A35" s="18">
        <v>38412</v>
      </c>
      <c r="B35" s="19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71"/>
      <c r="I35" s="71"/>
      <c r="J35" s="65">
        <v>2019</v>
      </c>
      <c r="K35" s="80">
        <f t="shared" si="84"/>
        <v>1.0282108389012621</v>
      </c>
      <c r="L35" s="80">
        <f t="shared" si="84"/>
        <v>1.0129190952801392</v>
      </c>
      <c r="M35" s="80">
        <f t="shared" si="84"/>
        <v>0.99763425597350364</v>
      </c>
      <c r="N35" s="80">
        <f t="shared" si="84"/>
        <v>1.0165938864628823</v>
      </c>
      <c r="O35" s="80">
        <f t="shared" si="84"/>
        <v>1.0248039007843968</v>
      </c>
      <c r="P35" s="80">
        <f t="shared" si="84"/>
        <v>1.0123022847100176</v>
      </c>
      <c r="R35" s="65" t="s">
        <v>116</v>
      </c>
      <c r="S35" s="80">
        <f>S19/S18</f>
        <v>1.0278404815650866</v>
      </c>
      <c r="T35" s="80">
        <f t="shared" ref="T35:X35" si="89">T19/T18</f>
        <v>1.0278848333711175</v>
      </c>
      <c r="U35" s="80">
        <f t="shared" si="89"/>
        <v>1.002376990729736</v>
      </c>
      <c r="V35" s="80">
        <f t="shared" si="89"/>
        <v>1.0114587924195682</v>
      </c>
      <c r="W35" s="80">
        <f t="shared" si="89"/>
        <v>1.0268932874354562</v>
      </c>
      <c r="X35" s="80">
        <f t="shared" si="89"/>
        <v>1.0114840989399294</v>
      </c>
      <c r="Z35" s="66" t="s">
        <v>117</v>
      </c>
      <c r="AA35" s="83">
        <f>AA19/AA18</f>
        <v>1.025713745509548</v>
      </c>
      <c r="AB35" s="83">
        <f t="shared" ref="AB35:AF35" si="90">AB19/AB18</f>
        <v>1.0343485230135105</v>
      </c>
      <c r="AC35" s="83">
        <f t="shared" si="90"/>
        <v>1.0059594755661503</v>
      </c>
      <c r="AD35" s="83">
        <f t="shared" si="90"/>
        <v>1.0168589174800353</v>
      </c>
      <c r="AE35" s="83">
        <f t="shared" si="90"/>
        <v>1.0283918508885999</v>
      </c>
      <c r="AF35" s="83">
        <f t="shared" si="90"/>
        <v>1.0113056971846597</v>
      </c>
      <c r="AG35" s="66"/>
      <c r="AI35" s="65"/>
      <c r="AJ35" s="80"/>
      <c r="AK35" s="80"/>
      <c r="AL35" s="80"/>
      <c r="AM35" s="80"/>
      <c r="AN35" s="80"/>
      <c r="AO35" s="80"/>
      <c r="AP35" s="80"/>
      <c r="AR35" s="65"/>
      <c r="AW35" s="65"/>
      <c r="BI35" s="65"/>
    </row>
    <row r="36" spans="1:61" x14ac:dyDescent="0.25">
      <c r="A36" s="18">
        <v>38504</v>
      </c>
      <c r="B36" s="19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71"/>
      <c r="I36" s="71"/>
      <c r="J36" s="65"/>
      <c r="K36" s="14" t="s">
        <v>62</v>
      </c>
      <c r="R36" s="65"/>
      <c r="S36" s="14" t="s">
        <v>62</v>
      </c>
      <c r="Z36" s="66"/>
      <c r="AA36" s="67" t="s">
        <v>62</v>
      </c>
      <c r="AB36" s="66"/>
      <c r="AC36" s="66"/>
      <c r="AD36" s="66"/>
      <c r="AE36" s="66"/>
      <c r="AF36" s="66"/>
      <c r="AG36" s="66"/>
      <c r="AI36" s="65"/>
      <c r="AJ36" s="80"/>
      <c r="AK36" s="80"/>
      <c r="AL36" s="80"/>
      <c r="AM36" s="80"/>
      <c r="AN36" s="80"/>
      <c r="AO36" s="80"/>
      <c r="AP36" s="80"/>
      <c r="AR36" s="65"/>
      <c r="AW36" s="65"/>
      <c r="BI36" s="65"/>
    </row>
    <row r="37" spans="1:61" x14ac:dyDescent="0.25">
      <c r="A37" s="18">
        <v>38596</v>
      </c>
      <c r="B37" s="19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71"/>
      <c r="I37" s="71"/>
      <c r="J37" s="65"/>
      <c r="K37" s="17" t="s">
        <v>35</v>
      </c>
      <c r="L37" s="17" t="s">
        <v>60</v>
      </c>
      <c r="M37" s="17" t="s">
        <v>36</v>
      </c>
      <c r="N37" s="17" t="s">
        <v>37</v>
      </c>
      <c r="O37" s="17" t="s">
        <v>38</v>
      </c>
      <c r="P37" s="17" t="s">
        <v>39</v>
      </c>
      <c r="R37" s="65"/>
      <c r="S37" s="72" t="s">
        <v>35</v>
      </c>
      <c r="T37" s="72" t="s">
        <v>60</v>
      </c>
      <c r="U37" s="72" t="s">
        <v>36</v>
      </c>
      <c r="V37" s="72" t="s">
        <v>37</v>
      </c>
      <c r="W37" s="72" t="s">
        <v>38</v>
      </c>
      <c r="X37" s="72" t="s">
        <v>39</v>
      </c>
      <c r="Z37" s="66"/>
      <c r="AA37" s="73" t="s">
        <v>35</v>
      </c>
      <c r="AB37" s="73" t="s">
        <v>60</v>
      </c>
      <c r="AC37" s="73" t="s">
        <v>36</v>
      </c>
      <c r="AD37" s="73" t="s">
        <v>37</v>
      </c>
      <c r="AE37" s="73" t="s">
        <v>38</v>
      </c>
      <c r="AF37" s="73" t="s">
        <v>39</v>
      </c>
      <c r="AG37" s="66"/>
      <c r="AI37" s="65"/>
      <c r="AJ37" s="80"/>
      <c r="AK37" s="80"/>
      <c r="AL37" s="80"/>
      <c r="AM37" s="80"/>
      <c r="AN37" s="80"/>
      <c r="AO37" s="80"/>
      <c r="AP37" s="80"/>
      <c r="AR37" s="65"/>
      <c r="AW37" s="65"/>
      <c r="BI37" s="65"/>
    </row>
    <row r="38" spans="1:61" x14ac:dyDescent="0.25">
      <c r="A38" s="18">
        <v>38687</v>
      </c>
      <c r="B38" s="19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71"/>
      <c r="I38" s="71"/>
      <c r="J38" s="78">
        <v>2006</v>
      </c>
      <c r="K38" s="80">
        <f t="shared" ref="K38:P38" si="91">K6/K6</f>
        <v>1</v>
      </c>
      <c r="L38" s="80">
        <f t="shared" si="91"/>
        <v>1</v>
      </c>
      <c r="M38" s="80">
        <f t="shared" si="91"/>
        <v>1</v>
      </c>
      <c r="N38" s="80">
        <f t="shared" si="91"/>
        <v>1</v>
      </c>
      <c r="O38" s="80">
        <f t="shared" si="91"/>
        <v>1</v>
      </c>
      <c r="P38" s="80">
        <f t="shared" si="91"/>
        <v>1</v>
      </c>
      <c r="R38" s="65" t="s">
        <v>27</v>
      </c>
      <c r="S38" s="80">
        <f t="shared" ref="S38:X38" si="92">S6/S6</f>
        <v>1</v>
      </c>
      <c r="T38" s="80">
        <f t="shared" si="92"/>
        <v>1</v>
      </c>
      <c r="U38" s="80">
        <f t="shared" si="92"/>
        <v>1</v>
      </c>
      <c r="V38" s="80">
        <f t="shared" si="92"/>
        <v>1</v>
      </c>
      <c r="W38" s="80">
        <f t="shared" si="92"/>
        <v>1</v>
      </c>
      <c r="X38" s="80">
        <f t="shared" si="92"/>
        <v>1</v>
      </c>
      <c r="Z38" s="66" t="s">
        <v>68</v>
      </c>
      <c r="AA38" s="83">
        <f t="shared" ref="AA38:AF38" si="93">AA6/AA6</f>
        <v>1</v>
      </c>
      <c r="AB38" s="83">
        <f t="shared" si="93"/>
        <v>1</v>
      </c>
      <c r="AC38" s="83">
        <f t="shared" si="93"/>
        <v>1</v>
      </c>
      <c r="AD38" s="83">
        <f t="shared" si="93"/>
        <v>1</v>
      </c>
      <c r="AE38" s="83">
        <f t="shared" si="93"/>
        <v>1</v>
      </c>
      <c r="AF38" s="83">
        <f t="shared" si="93"/>
        <v>1</v>
      </c>
      <c r="AG38" s="66"/>
      <c r="AI38" s="65"/>
      <c r="AJ38" s="80"/>
      <c r="AK38" s="80"/>
      <c r="AL38" s="80"/>
      <c r="AM38" s="80"/>
      <c r="AN38" s="80"/>
      <c r="AO38" s="80"/>
      <c r="AP38" s="80"/>
      <c r="AR38" s="65"/>
      <c r="AW38" s="65"/>
      <c r="BI38" s="65"/>
    </row>
    <row r="39" spans="1:61" x14ac:dyDescent="0.25">
      <c r="A39" s="18">
        <v>38777</v>
      </c>
      <c r="B39" s="19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71"/>
      <c r="I39" s="71"/>
      <c r="J39" s="78">
        <v>2007</v>
      </c>
      <c r="K39" s="80">
        <f t="shared" ref="K39:P50" si="94">K6/K7</f>
        <v>0.96054385497200734</v>
      </c>
      <c r="L39" s="80">
        <f t="shared" si="94"/>
        <v>0.95449374288964728</v>
      </c>
      <c r="M39" s="80">
        <f t="shared" si="94"/>
        <v>1.0102301790281329</v>
      </c>
      <c r="N39" s="80">
        <f t="shared" si="94"/>
        <v>0.95589482612383381</v>
      </c>
      <c r="O39" s="80">
        <f t="shared" si="94"/>
        <v>0.95634920634920628</v>
      </c>
      <c r="P39" s="80">
        <f t="shared" si="94"/>
        <v>0.96777054997043177</v>
      </c>
      <c r="R39" s="65" t="s">
        <v>28</v>
      </c>
      <c r="S39" s="80">
        <f t="shared" ref="S39:X49" si="95">S6/S7</f>
        <v>0.95426082221617214</v>
      </c>
      <c r="T39" s="80">
        <f t="shared" si="95"/>
        <v>0.94646494035496065</v>
      </c>
      <c r="U39" s="80">
        <f t="shared" si="95"/>
        <v>1.0045848191543556</v>
      </c>
      <c r="V39" s="80">
        <f t="shared" si="95"/>
        <v>0.95004306632213598</v>
      </c>
      <c r="W39" s="80">
        <f t="shared" si="95"/>
        <v>0.95595479571138786</v>
      </c>
      <c r="X39" s="80">
        <f t="shared" si="95"/>
        <v>0.95064313490876462</v>
      </c>
      <c r="Z39" s="66" t="s">
        <v>69</v>
      </c>
      <c r="AA39" s="83">
        <f t="shared" ref="AA39:AF49" si="96">AA6/AA7</f>
        <v>0.94885894968380557</v>
      </c>
      <c r="AB39" s="83">
        <f t="shared" si="96"/>
        <v>0.93941176470588228</v>
      </c>
      <c r="AC39" s="83">
        <f t="shared" si="96"/>
        <v>0.99517153748411691</v>
      </c>
      <c r="AD39" s="83">
        <f t="shared" si="96"/>
        <v>0.96039603960396036</v>
      </c>
      <c r="AE39" s="83">
        <f t="shared" si="96"/>
        <v>0.95316159250585475</v>
      </c>
      <c r="AF39" s="83">
        <f t="shared" si="96"/>
        <v>0.94268476621417796</v>
      </c>
      <c r="AG39" s="66"/>
      <c r="AI39" s="65"/>
      <c r="AJ39" s="80"/>
      <c r="AK39" s="80"/>
      <c r="AL39" s="80"/>
      <c r="AM39" s="80"/>
      <c r="AN39" s="80"/>
      <c r="AO39" s="80"/>
      <c r="AP39" s="80"/>
      <c r="AR39" s="65"/>
      <c r="AW39" s="65"/>
      <c r="BI39" s="65"/>
    </row>
    <row r="40" spans="1:61" x14ac:dyDescent="0.25">
      <c r="A40" s="18">
        <v>38869</v>
      </c>
      <c r="B40" s="19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71"/>
      <c r="I40" s="71"/>
      <c r="J40" s="78">
        <v>2008</v>
      </c>
      <c r="K40" s="80">
        <f t="shared" si="94"/>
        <v>0.95958045535942704</v>
      </c>
      <c r="L40" s="80">
        <f t="shared" si="94"/>
        <v>0.93262599469496033</v>
      </c>
      <c r="M40" s="80">
        <f t="shared" si="94"/>
        <v>0.99923332481472016</v>
      </c>
      <c r="N40" s="80">
        <f t="shared" si="94"/>
        <v>0.95853658536585362</v>
      </c>
      <c r="O40" s="80">
        <f t="shared" si="94"/>
        <v>0.96843261048586315</v>
      </c>
      <c r="P40" s="80">
        <f t="shared" si="94"/>
        <v>0.96463205932686813</v>
      </c>
      <c r="R40" s="65" t="s">
        <v>29</v>
      </c>
      <c r="S40" s="80">
        <f t="shared" si="95"/>
        <v>0.95975960282205375</v>
      </c>
      <c r="T40" s="80">
        <f t="shared" si="95"/>
        <v>0.94735391400220537</v>
      </c>
      <c r="U40" s="80">
        <f t="shared" si="95"/>
        <v>1.0064086131761085</v>
      </c>
      <c r="V40" s="80">
        <f t="shared" si="95"/>
        <v>0.96481994459833798</v>
      </c>
      <c r="W40" s="80">
        <f t="shared" si="95"/>
        <v>0.96396648044692745</v>
      </c>
      <c r="X40" s="80">
        <f t="shared" si="95"/>
        <v>0.97039187227866475</v>
      </c>
      <c r="Z40" s="66" t="s">
        <v>70</v>
      </c>
      <c r="AA40" s="83">
        <f t="shared" si="96"/>
        <v>0.95861887190300465</v>
      </c>
      <c r="AB40" s="83">
        <f t="shared" si="96"/>
        <v>0.952914798206278</v>
      </c>
      <c r="AC40" s="83">
        <f t="shared" si="96"/>
        <v>1.0071666240081902</v>
      </c>
      <c r="AD40" s="83">
        <f t="shared" si="96"/>
        <v>0.96136618141097441</v>
      </c>
      <c r="AE40" s="83">
        <f t="shared" si="96"/>
        <v>0.96062992125984248</v>
      </c>
      <c r="AF40" s="83">
        <f t="shared" si="96"/>
        <v>0.97100175746924433</v>
      </c>
      <c r="AG40" s="66"/>
      <c r="AI40" s="65"/>
      <c r="AJ40" s="80"/>
      <c r="AK40" s="80"/>
      <c r="AL40" s="80"/>
      <c r="AM40" s="80"/>
      <c r="AN40" s="80"/>
      <c r="AO40" s="80"/>
      <c r="AP40" s="80"/>
      <c r="AR40" s="65"/>
      <c r="AW40" s="65"/>
      <c r="BI40" s="65"/>
    </row>
    <row r="41" spans="1:61" x14ac:dyDescent="0.25">
      <c r="A41" s="18">
        <v>38961</v>
      </c>
      <c r="B41" s="19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71"/>
      <c r="I41" s="71"/>
      <c r="J41" s="78">
        <v>2009</v>
      </c>
      <c r="K41" s="80">
        <f t="shared" si="94"/>
        <v>0.95808823529411757</v>
      </c>
      <c r="L41" s="80">
        <f t="shared" si="94"/>
        <v>1.0148048452220726</v>
      </c>
      <c r="M41" s="80">
        <f t="shared" si="94"/>
        <v>1.0092855300490071</v>
      </c>
      <c r="N41" s="80">
        <f t="shared" si="94"/>
        <v>0.97412882787750799</v>
      </c>
      <c r="O41" s="80">
        <f t="shared" si="94"/>
        <v>0.97043153969099638</v>
      </c>
      <c r="P41" s="80">
        <f t="shared" si="94"/>
        <v>0.95479302832244017</v>
      </c>
      <c r="R41" s="65" t="s">
        <v>30</v>
      </c>
      <c r="S41" s="80">
        <f t="shared" si="95"/>
        <v>0.95674999999999999</v>
      </c>
      <c r="T41" s="80">
        <f t="shared" si="95"/>
        <v>0.95624670532419609</v>
      </c>
      <c r="U41" s="80">
        <f t="shared" si="95"/>
        <v>0.99642401021711369</v>
      </c>
      <c r="V41" s="80">
        <f t="shared" si="95"/>
        <v>0.96524064171122992</v>
      </c>
      <c r="W41" s="80">
        <f t="shared" si="95"/>
        <v>0.95824411134903653</v>
      </c>
      <c r="X41" s="80">
        <f t="shared" si="95"/>
        <v>0.95907572383073503</v>
      </c>
      <c r="Z41" s="66" t="s">
        <v>71</v>
      </c>
      <c r="AA41" s="83">
        <f t="shared" si="96"/>
        <v>0.95929203539822994</v>
      </c>
      <c r="AB41" s="83">
        <f t="shared" si="96"/>
        <v>0.93944181147972616</v>
      </c>
      <c r="AC41" s="83">
        <f t="shared" si="96"/>
        <v>0.99744702578503974</v>
      </c>
      <c r="AD41" s="83">
        <f t="shared" si="96"/>
        <v>0.96150740242261101</v>
      </c>
      <c r="AE41" s="83">
        <f t="shared" si="96"/>
        <v>0.96420824295010865</v>
      </c>
      <c r="AF41" s="83">
        <f t="shared" si="96"/>
        <v>0.96169014084507032</v>
      </c>
      <c r="AG41" s="66"/>
      <c r="AI41" s="65"/>
      <c r="AJ41" s="80"/>
      <c r="AK41" s="80"/>
      <c r="AL41" s="80"/>
      <c r="AM41" s="80"/>
      <c r="AN41" s="80"/>
      <c r="AO41" s="80"/>
      <c r="AP41" s="80"/>
      <c r="AR41" s="65"/>
      <c r="AW41" s="65"/>
      <c r="BI41" s="65"/>
    </row>
    <row r="42" spans="1:61" x14ac:dyDescent="0.25">
      <c r="A42" s="18">
        <v>39052</v>
      </c>
      <c r="B42" s="19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71"/>
      <c r="I42" s="71"/>
      <c r="J42" s="78">
        <v>2010</v>
      </c>
      <c r="K42" s="80">
        <f t="shared" si="94"/>
        <v>0.95550351288056201</v>
      </c>
      <c r="L42" s="80">
        <f t="shared" si="94"/>
        <v>0.98332451032292212</v>
      </c>
      <c r="M42" s="80">
        <f t="shared" si="94"/>
        <v>0.98651399491094149</v>
      </c>
      <c r="N42" s="80">
        <f t="shared" si="94"/>
        <v>0.991363517403821</v>
      </c>
      <c r="O42" s="80">
        <f t="shared" si="94"/>
        <v>0.9834948912758712</v>
      </c>
      <c r="P42" s="80">
        <f t="shared" si="94"/>
        <v>0.96150824823252168</v>
      </c>
      <c r="R42" s="65" t="s">
        <v>31</v>
      </c>
      <c r="S42" s="80">
        <f t="shared" si="95"/>
        <v>0.95831336847149018</v>
      </c>
      <c r="T42" s="80">
        <f t="shared" si="95"/>
        <v>1.0204410973641742</v>
      </c>
      <c r="U42" s="80">
        <f t="shared" si="95"/>
        <v>1.0066855232707637</v>
      </c>
      <c r="V42" s="80">
        <f t="shared" si="95"/>
        <v>0.98136971923379701</v>
      </c>
      <c r="W42" s="80">
        <f t="shared" si="95"/>
        <v>0.99229747675962809</v>
      </c>
      <c r="X42" s="80">
        <f t="shared" si="95"/>
        <v>0.96119882258496103</v>
      </c>
      <c r="Z42" s="66" t="s">
        <v>72</v>
      </c>
      <c r="AA42" s="83">
        <f t="shared" si="96"/>
        <v>0.95855550169655845</v>
      </c>
      <c r="AB42" s="83">
        <f t="shared" si="96"/>
        <v>1.0242718446601942</v>
      </c>
      <c r="AC42" s="83">
        <f t="shared" si="96"/>
        <v>1.0134540750323415</v>
      </c>
      <c r="AD42" s="83">
        <f t="shared" si="96"/>
        <v>0.9778889181363517</v>
      </c>
      <c r="AE42" s="83">
        <f t="shared" si="96"/>
        <v>0.98189563365282195</v>
      </c>
      <c r="AF42" s="83">
        <f t="shared" si="96"/>
        <v>0.95868214960842557</v>
      </c>
      <c r="AG42" s="66"/>
      <c r="AI42" s="65"/>
      <c r="AR42" s="65"/>
      <c r="AW42" s="65"/>
      <c r="BI42" s="65"/>
    </row>
    <row r="43" spans="1:61" x14ac:dyDescent="0.25">
      <c r="A43" s="18">
        <v>39142</v>
      </c>
      <c r="B43" s="19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71"/>
      <c r="I43" s="71"/>
      <c r="J43" s="78">
        <v>2011</v>
      </c>
      <c r="K43" s="80">
        <f t="shared" si="94"/>
        <v>0.96562641338760735</v>
      </c>
      <c r="L43" s="80">
        <f t="shared" si="94"/>
        <v>0.95307769929364283</v>
      </c>
      <c r="M43" s="80">
        <f t="shared" si="94"/>
        <v>0.98793363499245845</v>
      </c>
      <c r="N43" s="80">
        <f t="shared" si="94"/>
        <v>0.97251208959022639</v>
      </c>
      <c r="O43" s="80">
        <f t="shared" si="94"/>
        <v>0.96853590459274286</v>
      </c>
      <c r="P43" s="80">
        <f t="shared" si="94"/>
        <v>0.97126144455747709</v>
      </c>
      <c r="R43" s="65" t="s">
        <v>32</v>
      </c>
      <c r="S43" s="80">
        <f t="shared" si="95"/>
        <v>0.95998160073597061</v>
      </c>
      <c r="T43" s="80">
        <f t="shared" si="95"/>
        <v>0.95923632610939114</v>
      </c>
      <c r="U43" s="80">
        <f t="shared" si="95"/>
        <v>0.98530529516088161</v>
      </c>
      <c r="V43" s="80">
        <f t="shared" si="95"/>
        <v>0.98884276076803324</v>
      </c>
      <c r="W43" s="80">
        <f t="shared" si="95"/>
        <v>0.97211463981409774</v>
      </c>
      <c r="X43" s="80">
        <f t="shared" si="95"/>
        <v>0.96314432989690735</v>
      </c>
      <c r="Z43" s="66" t="s">
        <v>73</v>
      </c>
      <c r="AA43" s="83">
        <f t="shared" si="96"/>
        <v>0.9575307495938733</v>
      </c>
      <c r="AB43" s="83">
        <f t="shared" si="96"/>
        <v>0.9704265898979324</v>
      </c>
      <c r="AC43" s="83">
        <f t="shared" si="96"/>
        <v>0.97848101265822784</v>
      </c>
      <c r="AD43" s="83">
        <f t="shared" si="96"/>
        <v>0.99009642950221521</v>
      </c>
      <c r="AE43" s="83">
        <f t="shared" si="96"/>
        <v>0.97609147609147617</v>
      </c>
      <c r="AF43" s="83">
        <f t="shared" si="96"/>
        <v>0.9603215767634854</v>
      </c>
      <c r="AG43" s="66"/>
      <c r="AI43" s="65"/>
      <c r="AJ43" s="14"/>
      <c r="AR43" s="65"/>
      <c r="AW43" s="65"/>
      <c r="BI43" s="65"/>
    </row>
    <row r="44" spans="1:61" x14ac:dyDescent="0.25">
      <c r="A44" s="18">
        <v>39234</v>
      </c>
      <c r="B44" s="19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71"/>
      <c r="I44" s="71"/>
      <c r="J44" s="78">
        <v>2012</v>
      </c>
      <c r="K44" s="80">
        <f t="shared" si="94"/>
        <v>0.96214099216710192</v>
      </c>
      <c r="L44" s="80">
        <f t="shared" si="94"/>
        <v>0.98191726529601187</v>
      </c>
      <c r="M44" s="80">
        <f t="shared" si="94"/>
        <v>0.99524643482611952</v>
      </c>
      <c r="N44" s="80">
        <f t="shared" si="94"/>
        <v>0.9773631840796021</v>
      </c>
      <c r="O44" s="80">
        <f t="shared" si="94"/>
        <v>0.9661681784751166</v>
      </c>
      <c r="P44" s="80">
        <f t="shared" si="94"/>
        <v>0.9590243902439024</v>
      </c>
      <c r="R44" s="65" t="s">
        <v>33</v>
      </c>
      <c r="S44" s="80">
        <f t="shared" si="95"/>
        <v>0.96622222222222209</v>
      </c>
      <c r="T44" s="80">
        <f t="shared" si="95"/>
        <v>0.96900000000000008</v>
      </c>
      <c r="U44" s="80">
        <f t="shared" si="95"/>
        <v>0.98699674918729685</v>
      </c>
      <c r="V44" s="80">
        <f t="shared" si="95"/>
        <v>0.96349999999999991</v>
      </c>
      <c r="W44" s="80">
        <f t="shared" si="95"/>
        <v>0.96824999999999983</v>
      </c>
      <c r="X44" s="80">
        <f t="shared" si="95"/>
        <v>0.97</v>
      </c>
      <c r="Z44" s="66" t="s">
        <v>74</v>
      </c>
      <c r="AA44" s="83">
        <f t="shared" si="96"/>
        <v>0.96636017044180322</v>
      </c>
      <c r="AB44" s="83">
        <f t="shared" si="96"/>
        <v>0.95788418149912269</v>
      </c>
      <c r="AC44" s="83">
        <f t="shared" si="96"/>
        <v>0.98947895791583174</v>
      </c>
      <c r="AD44" s="83">
        <f t="shared" si="96"/>
        <v>0.96722964456768334</v>
      </c>
      <c r="AE44" s="83">
        <f t="shared" si="96"/>
        <v>0.96878147029204431</v>
      </c>
      <c r="AF44" s="83">
        <f t="shared" si="96"/>
        <v>0.974968394437421</v>
      </c>
      <c r="AG44" s="66"/>
      <c r="AI44" s="65"/>
      <c r="AJ44" s="74"/>
      <c r="AK44" s="74"/>
      <c r="AL44" s="74"/>
      <c r="AM44" s="74"/>
      <c r="AN44" s="74"/>
      <c r="AO44" s="74"/>
      <c r="AP44" s="74"/>
      <c r="AR44" s="65"/>
      <c r="AW44" s="65"/>
      <c r="BI44" s="65"/>
    </row>
    <row r="45" spans="1:61" x14ac:dyDescent="0.25">
      <c r="A45" s="18">
        <v>39326</v>
      </c>
      <c r="B45" s="19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71"/>
      <c r="I45" s="71"/>
      <c r="J45" s="78">
        <v>2013</v>
      </c>
      <c r="K45" s="80">
        <f t="shared" si="94"/>
        <v>0.96372405116376614</v>
      </c>
      <c r="L45" s="80">
        <f t="shared" si="94"/>
        <v>0.98511469009272812</v>
      </c>
      <c r="M45" s="80">
        <f t="shared" si="94"/>
        <v>0.96615905245346867</v>
      </c>
      <c r="N45" s="80">
        <f t="shared" si="94"/>
        <v>0.99234756850160444</v>
      </c>
      <c r="O45" s="80">
        <f t="shared" si="94"/>
        <v>0.96225524887945268</v>
      </c>
      <c r="P45" s="80">
        <f t="shared" si="94"/>
        <v>0.96606974552309133</v>
      </c>
      <c r="R45" s="65" t="s">
        <v>34</v>
      </c>
      <c r="S45" s="80">
        <f t="shared" si="95"/>
        <v>0.95948827292110872</v>
      </c>
      <c r="T45" s="80">
        <f t="shared" si="95"/>
        <v>0.98376783079193308</v>
      </c>
      <c r="U45" s="80">
        <f t="shared" si="95"/>
        <v>0.98424809254245638</v>
      </c>
      <c r="V45" s="80">
        <f t="shared" si="95"/>
        <v>0.99108027750247774</v>
      </c>
      <c r="W45" s="80">
        <f t="shared" si="95"/>
        <v>0.95946270088750307</v>
      </c>
      <c r="X45" s="80">
        <f t="shared" si="95"/>
        <v>0.95488183337312016</v>
      </c>
      <c r="Z45" s="66" t="s">
        <v>75</v>
      </c>
      <c r="AA45" s="83">
        <f t="shared" si="96"/>
        <v>0.9597503228583727</v>
      </c>
      <c r="AB45" s="83">
        <f t="shared" si="96"/>
        <v>0.98396645288603835</v>
      </c>
      <c r="AC45" s="83">
        <f t="shared" si="96"/>
        <v>0.99254102436598712</v>
      </c>
      <c r="AD45" s="83">
        <f t="shared" si="96"/>
        <v>0.98510057114477279</v>
      </c>
      <c r="AE45" s="83">
        <f t="shared" si="96"/>
        <v>0.96431172614712302</v>
      </c>
      <c r="AF45" s="83">
        <f t="shared" si="96"/>
        <v>0.95301204819277108</v>
      </c>
      <c r="AG45" s="66"/>
      <c r="AI45" s="65"/>
      <c r="AJ45" s="80"/>
      <c r="AK45" s="80"/>
      <c r="AL45" s="80"/>
      <c r="AM45" s="80"/>
      <c r="AN45" s="80"/>
      <c r="AO45" s="80"/>
      <c r="AP45" s="80"/>
      <c r="AR45" s="65"/>
      <c r="AW45" s="65"/>
    </row>
    <row r="46" spans="1:61" x14ac:dyDescent="0.25">
      <c r="A46" s="18">
        <v>39417</v>
      </c>
      <c r="B46" s="19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71"/>
      <c r="I46" s="71"/>
      <c r="J46" s="78">
        <v>2014</v>
      </c>
      <c r="K46" s="80">
        <f t="shared" si="94"/>
        <v>0.96990034573927186</v>
      </c>
      <c r="L46" s="80">
        <f t="shared" si="94"/>
        <v>0.98462277751081217</v>
      </c>
      <c r="M46" s="80">
        <f t="shared" si="94"/>
        <v>0.99089820359281444</v>
      </c>
      <c r="N46" s="80">
        <f t="shared" si="94"/>
        <v>0.97053186391950164</v>
      </c>
      <c r="O46" s="80">
        <f t="shared" si="94"/>
        <v>0.97269389628269853</v>
      </c>
      <c r="P46" s="80">
        <f t="shared" si="94"/>
        <v>0.96784492588369453</v>
      </c>
      <c r="R46" s="65" t="s">
        <v>64</v>
      </c>
      <c r="S46" s="80">
        <f t="shared" si="95"/>
        <v>0.96840801156308076</v>
      </c>
      <c r="T46" s="80">
        <f t="shared" si="95"/>
        <v>0.98094089264173712</v>
      </c>
      <c r="U46" s="80">
        <f t="shared" si="95"/>
        <v>0.97974439353749687</v>
      </c>
      <c r="V46" s="80">
        <f t="shared" si="95"/>
        <v>0.988731014208721</v>
      </c>
      <c r="W46" s="80">
        <f t="shared" si="95"/>
        <v>0.96908414690841471</v>
      </c>
      <c r="X46" s="80">
        <f t="shared" si="95"/>
        <v>0.97012505789717451</v>
      </c>
      <c r="Z46" s="66" t="s">
        <v>106</v>
      </c>
      <c r="AA46" s="83">
        <f t="shared" si="96"/>
        <v>0.96650717703349287</v>
      </c>
      <c r="AB46" s="83">
        <f t="shared" si="96"/>
        <v>0.9835031538088308</v>
      </c>
      <c r="AC46" s="83">
        <f t="shared" si="96"/>
        <v>0.96915662650602408</v>
      </c>
      <c r="AD46" s="83">
        <f t="shared" si="96"/>
        <v>0.99065190651906521</v>
      </c>
      <c r="AE46" s="83">
        <f t="shared" si="96"/>
        <v>0.96395974725017552</v>
      </c>
      <c r="AF46" s="83">
        <f t="shared" si="96"/>
        <v>0.96962616822429903</v>
      </c>
      <c r="AI46" s="65"/>
      <c r="AJ46" s="80"/>
      <c r="AK46" s="80"/>
      <c r="AL46" s="80"/>
      <c r="AM46" s="80"/>
      <c r="AN46" s="80"/>
      <c r="AO46" s="80"/>
      <c r="AP46" s="80"/>
      <c r="AR46" s="65"/>
      <c r="AW46" s="65"/>
    </row>
    <row r="47" spans="1:61" x14ac:dyDescent="0.25">
      <c r="A47" s="18">
        <v>39508</v>
      </c>
      <c r="B47" s="19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71"/>
      <c r="I47" s="71"/>
      <c r="J47" s="78">
        <v>2015</v>
      </c>
      <c r="K47" s="80">
        <f t="shared" si="94"/>
        <v>0.97559523809523818</v>
      </c>
      <c r="L47" s="80">
        <f t="shared" si="94"/>
        <v>0.99927971188475384</v>
      </c>
      <c r="M47" s="80">
        <f t="shared" si="94"/>
        <v>0.99904283321368736</v>
      </c>
      <c r="N47" s="80">
        <f t="shared" si="94"/>
        <v>0.96754751970329178</v>
      </c>
      <c r="O47" s="80">
        <f t="shared" si="94"/>
        <v>0.98153153153153139</v>
      </c>
      <c r="P47" s="80">
        <f t="shared" si="94"/>
        <v>0.98627980206927568</v>
      </c>
      <c r="R47" s="65" t="s">
        <v>108</v>
      </c>
      <c r="S47" s="80">
        <f t="shared" si="95"/>
        <v>0.972294719935756</v>
      </c>
      <c r="T47" s="80">
        <f t="shared" si="95"/>
        <v>0.99735322425409045</v>
      </c>
      <c r="U47" s="80">
        <f t="shared" si="95"/>
        <v>0.98997374074958222</v>
      </c>
      <c r="V47" s="80">
        <f t="shared" si="95"/>
        <v>0.95641986879100294</v>
      </c>
      <c r="W47" s="80">
        <f t="shared" si="95"/>
        <v>0.97595281306715076</v>
      </c>
      <c r="X47" s="80">
        <f t="shared" si="95"/>
        <v>0.97825101948346183</v>
      </c>
      <c r="Z47" s="66" t="s">
        <v>109</v>
      </c>
      <c r="AA47" s="83">
        <f t="shared" si="96"/>
        <v>0.97150363783346816</v>
      </c>
      <c r="AB47" s="83">
        <f t="shared" si="96"/>
        <v>0.99181905678537041</v>
      </c>
      <c r="AC47" s="83">
        <f t="shared" si="96"/>
        <v>0.99234815877570548</v>
      </c>
      <c r="AD47" s="83">
        <f t="shared" si="96"/>
        <v>0.96235795454545459</v>
      </c>
      <c r="AE47" s="83">
        <f t="shared" si="96"/>
        <v>0.97512551346417153</v>
      </c>
      <c r="AF47" s="83">
        <f t="shared" si="96"/>
        <v>0.97250624857986812</v>
      </c>
      <c r="AI47" s="65"/>
      <c r="AJ47" s="80"/>
      <c r="AK47" s="80"/>
      <c r="AL47" s="80"/>
      <c r="AM47" s="80"/>
      <c r="AN47" s="80"/>
      <c r="AO47" s="80"/>
      <c r="AP47" s="80"/>
      <c r="AR47" s="65"/>
    </row>
    <row r="48" spans="1:61" x14ac:dyDescent="0.25">
      <c r="A48" s="18">
        <v>39600</v>
      </c>
      <c r="B48" s="19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71"/>
      <c r="I48" s="71"/>
      <c r="J48" s="78">
        <v>2016</v>
      </c>
      <c r="K48" s="80">
        <f t="shared" si="94"/>
        <v>0.97731239092495614</v>
      </c>
      <c r="L48" s="80">
        <f t="shared" si="94"/>
        <v>0.98907622892424607</v>
      </c>
      <c r="M48" s="80">
        <f t="shared" si="94"/>
        <v>0.99666110183639423</v>
      </c>
      <c r="N48" s="80">
        <f t="shared" si="94"/>
        <v>0.98538145271813604</v>
      </c>
      <c r="O48" s="80">
        <f t="shared" si="94"/>
        <v>0.98622834295868522</v>
      </c>
      <c r="P48" s="80">
        <f t="shared" si="94"/>
        <v>1.0009004952723997</v>
      </c>
      <c r="R48" s="65" t="s">
        <v>110</v>
      </c>
      <c r="S48" s="80">
        <f t="shared" si="95"/>
        <v>0.97647520094099183</v>
      </c>
      <c r="T48" s="80">
        <f t="shared" si="95"/>
        <v>0.99425837320574151</v>
      </c>
      <c r="U48" s="80">
        <f t="shared" si="95"/>
        <v>1.0014343772412144</v>
      </c>
      <c r="V48" s="80">
        <f t="shared" si="95"/>
        <v>0.98092392553436003</v>
      </c>
      <c r="W48" s="80">
        <f t="shared" si="95"/>
        <v>0.98568872987477629</v>
      </c>
      <c r="X48" s="80">
        <f t="shared" si="95"/>
        <v>0.99280251911830852</v>
      </c>
      <c r="Z48" s="66" t="s">
        <v>111</v>
      </c>
      <c r="AA48" s="83">
        <f t="shared" si="96"/>
        <v>0.97612941408561837</v>
      </c>
      <c r="AB48" s="83">
        <f t="shared" si="96"/>
        <v>0.99592619218787459</v>
      </c>
      <c r="AC48" s="83">
        <f t="shared" si="96"/>
        <v>1.0004784688995214</v>
      </c>
      <c r="AD48" s="83">
        <f t="shared" si="96"/>
        <v>0.97506925207756234</v>
      </c>
      <c r="AE48" s="83">
        <f t="shared" si="96"/>
        <v>0.98295199641094677</v>
      </c>
      <c r="AF48" s="83">
        <f t="shared" si="96"/>
        <v>0.98987854251012142</v>
      </c>
      <c r="AI48" s="65"/>
      <c r="AJ48" s="80"/>
      <c r="AK48" s="80"/>
      <c r="AL48" s="80"/>
      <c r="AM48" s="80"/>
      <c r="AN48" s="80"/>
      <c r="AO48" s="80"/>
      <c r="AP48" s="80"/>
    </row>
    <row r="49" spans="1:42" x14ac:dyDescent="0.25">
      <c r="A49" s="18">
        <v>39692</v>
      </c>
      <c r="B49" s="19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71"/>
      <c r="I49" s="71"/>
      <c r="J49" s="78">
        <v>2017</v>
      </c>
      <c r="K49" s="80">
        <f t="shared" si="94"/>
        <v>0.97985939578187364</v>
      </c>
      <c r="L49" s="80">
        <f t="shared" si="94"/>
        <v>0.97364161849710973</v>
      </c>
      <c r="M49" s="80">
        <f t="shared" si="94"/>
        <v>1.0028701267639319</v>
      </c>
      <c r="N49" s="80">
        <f t="shared" si="94"/>
        <v>0.97766860205448869</v>
      </c>
      <c r="O49" s="80">
        <f t="shared" si="94"/>
        <v>0.98189749182115582</v>
      </c>
      <c r="P49" s="80">
        <f t="shared" si="94"/>
        <v>0.98886910062333033</v>
      </c>
      <c r="R49" s="65" t="s">
        <v>112</v>
      </c>
      <c r="S49" s="80">
        <f t="shared" si="95"/>
        <v>0.9785152503356993</v>
      </c>
      <c r="T49" s="80">
        <f t="shared" si="95"/>
        <v>0.98030018761726101</v>
      </c>
      <c r="U49" s="80">
        <f t="shared" si="95"/>
        <v>0.99785305343511443</v>
      </c>
      <c r="V49" s="80">
        <f t="shared" si="95"/>
        <v>0.98483476686283389</v>
      </c>
      <c r="W49" s="80">
        <f t="shared" si="95"/>
        <v>0.98480510900682661</v>
      </c>
      <c r="X49" s="80">
        <f t="shared" si="95"/>
        <v>0.99730820995962333</v>
      </c>
      <c r="Z49" s="66" t="s">
        <v>113</v>
      </c>
      <c r="AA49" s="83">
        <f t="shared" si="96"/>
        <v>0.97762777242044352</v>
      </c>
      <c r="AB49" s="83">
        <f t="shared" si="96"/>
        <v>0.98489497285815431</v>
      </c>
      <c r="AC49" s="83">
        <f t="shared" si="96"/>
        <v>0.99618684461391793</v>
      </c>
      <c r="AD49" s="83">
        <f t="shared" si="96"/>
        <v>0.98476926574221402</v>
      </c>
      <c r="AE49" s="83">
        <f t="shared" si="96"/>
        <v>0.98650143837132098</v>
      </c>
      <c r="AF49" s="83">
        <f t="shared" si="96"/>
        <v>0.99932569116655434</v>
      </c>
      <c r="AI49" s="65"/>
      <c r="AJ49" s="80"/>
      <c r="AK49" s="80"/>
      <c r="AL49" s="80"/>
      <c r="AM49" s="80"/>
      <c r="AN49" s="80"/>
      <c r="AO49" s="80"/>
      <c r="AP49" s="80"/>
    </row>
    <row r="50" spans="1:42" x14ac:dyDescent="0.25">
      <c r="A50" s="18">
        <v>39783</v>
      </c>
      <c r="B50" s="19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71"/>
      <c r="I50" s="71"/>
      <c r="J50" s="65">
        <v>2018</v>
      </c>
      <c r="K50" s="80">
        <f t="shared" si="94"/>
        <v>0.97680029695619897</v>
      </c>
      <c r="L50" s="80">
        <f t="shared" si="94"/>
        <v>0.96260850211440019</v>
      </c>
      <c r="M50" s="80">
        <f t="shared" si="94"/>
        <v>0.9891175774781169</v>
      </c>
      <c r="N50" s="80">
        <f t="shared" si="94"/>
        <v>0.97772925764192142</v>
      </c>
      <c r="O50" s="80">
        <f t="shared" si="94"/>
        <v>0.97201611193555226</v>
      </c>
      <c r="P50" s="80">
        <f t="shared" si="94"/>
        <v>0.98681898066783846</v>
      </c>
      <c r="R50" s="65" t="s">
        <v>114</v>
      </c>
      <c r="S50" s="80">
        <f>S17/S18</f>
        <v>0.98062452972159531</v>
      </c>
      <c r="T50" s="80">
        <f t="shared" ref="T50:X50" si="97">T17/T18</f>
        <v>0.96667422353207877</v>
      </c>
      <c r="U50" s="80">
        <f t="shared" si="97"/>
        <v>0.99643451390539572</v>
      </c>
      <c r="V50" s="80">
        <f t="shared" si="97"/>
        <v>0.97355663287791983</v>
      </c>
      <c r="W50" s="80">
        <f t="shared" si="97"/>
        <v>0.97697934595524971</v>
      </c>
      <c r="X50" s="80">
        <f t="shared" si="97"/>
        <v>0.98454063604240283</v>
      </c>
      <c r="Z50" s="66" t="s">
        <v>115</v>
      </c>
      <c r="AA50" s="83">
        <f>AA17/AA18</f>
        <v>0.98033654755152189</v>
      </c>
      <c r="AB50" s="83">
        <f t="shared" ref="AB50:AF50" si="98">AB17/AB18</f>
        <v>0.97023128005495762</v>
      </c>
      <c r="AC50" s="83">
        <f t="shared" si="98"/>
        <v>1.0002383790226461</v>
      </c>
      <c r="AD50" s="83">
        <f t="shared" si="98"/>
        <v>0.97582076308784393</v>
      </c>
      <c r="AE50" s="83">
        <f t="shared" si="98"/>
        <v>0.97941048981361079</v>
      </c>
      <c r="AF50" s="83">
        <f t="shared" si="98"/>
        <v>0.98625581910884497</v>
      </c>
      <c r="AI50" s="65"/>
      <c r="AJ50" s="80"/>
      <c r="AK50" s="80"/>
      <c r="AL50" s="80"/>
      <c r="AM50" s="80"/>
      <c r="AN50" s="80"/>
      <c r="AO50" s="80"/>
      <c r="AP50" s="80"/>
    </row>
    <row r="51" spans="1:42" x14ac:dyDescent="0.25">
      <c r="A51" s="18">
        <v>39873</v>
      </c>
      <c r="B51" s="19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71"/>
      <c r="I51" s="71"/>
      <c r="J51" s="65">
        <v>2019</v>
      </c>
      <c r="K51" s="80">
        <f>K18/K19</f>
        <v>0.9725631768953068</v>
      </c>
      <c r="L51" s="80">
        <f>L18/L19</f>
        <v>0.98724567900798987</v>
      </c>
      <c r="M51" s="80">
        <f t="shared" ref="M51:P51" si="99">M18/M19</f>
        <v>1.0023713540431587</v>
      </c>
      <c r="N51" s="80">
        <f t="shared" si="99"/>
        <v>0.98367697594501702</v>
      </c>
      <c r="O51" s="80">
        <f t="shared" si="99"/>
        <v>0.97579644187008696</v>
      </c>
      <c r="P51" s="80">
        <f t="shared" si="99"/>
        <v>0.98784722222222232</v>
      </c>
      <c r="R51" s="65" t="s">
        <v>116</v>
      </c>
      <c r="S51" s="80">
        <f>S18/S19</f>
        <v>0.97291361639824292</v>
      </c>
      <c r="T51" s="80">
        <f t="shared" ref="T51:X51" si="100">T18/T19</f>
        <v>0.97287163652404063</v>
      </c>
      <c r="U51" s="80">
        <f t="shared" si="100"/>
        <v>0.99762864595684153</v>
      </c>
      <c r="V51" s="80">
        <f t="shared" si="100"/>
        <v>0.9886710239651415</v>
      </c>
      <c r="W51" s="80">
        <f t="shared" si="100"/>
        <v>0.9738110203226481</v>
      </c>
      <c r="X51" s="80">
        <f t="shared" si="100"/>
        <v>0.98864628820960687</v>
      </c>
      <c r="Z51" s="66" t="s">
        <v>117</v>
      </c>
      <c r="AA51" s="83">
        <f>AA18/AA19</f>
        <v>0.97493087557603708</v>
      </c>
      <c r="AB51" s="83">
        <f t="shared" ref="AB51:AF51" si="101">AB18/AB19</f>
        <v>0.96679211866282921</v>
      </c>
      <c r="AC51" s="83">
        <f t="shared" si="101"/>
        <v>0.99407582938388628</v>
      </c>
      <c r="AD51" s="83">
        <f t="shared" si="101"/>
        <v>0.98342059336823739</v>
      </c>
      <c r="AE51" s="83">
        <f t="shared" si="101"/>
        <v>0.97239199157007372</v>
      </c>
      <c r="AF51" s="83">
        <f t="shared" si="101"/>
        <v>0.98882069267864969</v>
      </c>
      <c r="AI51" s="65"/>
      <c r="AJ51" s="80"/>
      <c r="AK51" s="80"/>
      <c r="AL51" s="80"/>
      <c r="AM51" s="80"/>
      <c r="AN51" s="80"/>
      <c r="AO51" s="80"/>
      <c r="AP51" s="80"/>
    </row>
    <row r="52" spans="1:42" x14ac:dyDescent="0.25">
      <c r="A52" s="18">
        <v>39965</v>
      </c>
      <c r="B52" s="19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71"/>
      <c r="I52" s="71"/>
      <c r="J52" s="87"/>
      <c r="K52" s="87"/>
      <c r="L52" s="87"/>
      <c r="M52" s="87"/>
      <c r="N52" s="87"/>
      <c r="O52" s="87"/>
      <c r="P52" s="87"/>
      <c r="AI52" s="65"/>
      <c r="AJ52" s="80"/>
      <c r="AK52" s="80"/>
      <c r="AL52" s="80"/>
      <c r="AM52" s="80"/>
      <c r="AN52" s="80"/>
      <c r="AO52" s="80"/>
      <c r="AP52" s="80"/>
    </row>
    <row r="53" spans="1:42" x14ac:dyDescent="0.25">
      <c r="A53" s="18">
        <v>40057</v>
      </c>
      <c r="B53" s="19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71"/>
      <c r="I53" s="71"/>
      <c r="J53" s="87"/>
      <c r="K53" s="87"/>
      <c r="L53" s="87"/>
      <c r="M53" s="87"/>
      <c r="N53" s="87"/>
      <c r="O53" s="87"/>
      <c r="P53" s="87"/>
      <c r="Q53" s="75"/>
    </row>
    <row r="54" spans="1:42" x14ac:dyDescent="0.25">
      <c r="A54" s="18">
        <v>40148</v>
      </c>
      <c r="B54" s="19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71"/>
      <c r="I54" s="71"/>
      <c r="J54" s="87"/>
      <c r="K54" s="87"/>
      <c r="L54" s="87"/>
      <c r="M54" s="87"/>
      <c r="N54" s="87"/>
      <c r="O54" s="87"/>
      <c r="P54" s="87"/>
      <c r="Q54" s="75"/>
    </row>
    <row r="55" spans="1:42" x14ac:dyDescent="0.25">
      <c r="A55" s="18">
        <v>40238</v>
      </c>
      <c r="B55" s="19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71"/>
      <c r="I55" s="71"/>
      <c r="J55" s="87"/>
      <c r="K55" s="87"/>
      <c r="L55" s="87"/>
      <c r="M55" s="87"/>
      <c r="N55" s="87"/>
      <c r="O55" s="87"/>
      <c r="P55" s="75"/>
      <c r="Q55" s="75"/>
      <c r="R55" s="75"/>
      <c r="S55" s="75"/>
      <c r="T55" s="75"/>
      <c r="U55" s="75"/>
      <c r="V55" s="87"/>
    </row>
    <row r="56" spans="1:42" x14ac:dyDescent="0.25">
      <c r="A56" s="18">
        <v>40330</v>
      </c>
      <c r="B56" s="19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71"/>
      <c r="I56" s="71"/>
      <c r="J56" s="87"/>
      <c r="K56" s="87"/>
      <c r="L56" s="87"/>
      <c r="M56" s="87"/>
      <c r="N56" s="87"/>
      <c r="O56" s="87"/>
      <c r="P56" s="75"/>
      <c r="Q56" s="75"/>
      <c r="R56" s="75"/>
      <c r="S56" s="75"/>
      <c r="T56" s="75"/>
      <c r="U56" s="75"/>
      <c r="V56" s="87"/>
    </row>
    <row r="57" spans="1:42" x14ac:dyDescent="0.25">
      <c r="A57" s="18">
        <v>40422</v>
      </c>
      <c r="B57" s="19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71"/>
      <c r="I57" s="71"/>
      <c r="J57" s="87"/>
      <c r="K57" s="87"/>
      <c r="L57" s="87"/>
      <c r="M57" s="87"/>
      <c r="N57" s="87"/>
      <c r="O57" s="87"/>
      <c r="P57" s="75"/>
      <c r="R57" s="75"/>
      <c r="S57" s="75"/>
      <c r="T57" s="75"/>
      <c r="U57" s="75"/>
      <c r="V57" s="87"/>
    </row>
    <row r="58" spans="1:42" x14ac:dyDescent="0.25">
      <c r="A58" s="18">
        <v>40513</v>
      </c>
      <c r="B58" s="19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71"/>
      <c r="I58" s="71"/>
      <c r="J58" s="87"/>
      <c r="K58" s="87"/>
      <c r="L58" s="87"/>
      <c r="M58" s="87"/>
      <c r="N58" s="87"/>
      <c r="O58" s="87"/>
      <c r="P58" s="75"/>
      <c r="R58" s="75"/>
      <c r="S58" s="75"/>
      <c r="T58" s="75"/>
      <c r="U58" s="75"/>
      <c r="V58" s="87"/>
    </row>
    <row r="59" spans="1:42" x14ac:dyDescent="0.25">
      <c r="A59" s="18">
        <v>40603</v>
      </c>
      <c r="B59" s="19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71"/>
      <c r="I59" s="71"/>
      <c r="J59" s="87"/>
      <c r="K59" s="87"/>
      <c r="L59" s="87"/>
      <c r="M59" s="87"/>
      <c r="N59" s="87"/>
      <c r="O59" s="87"/>
      <c r="P59" s="87"/>
    </row>
    <row r="60" spans="1:42" x14ac:dyDescent="0.25">
      <c r="A60" s="18">
        <v>40695</v>
      </c>
      <c r="B60" s="19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71"/>
      <c r="I60" s="71"/>
      <c r="J60" s="87"/>
      <c r="K60" s="87"/>
      <c r="L60" s="87"/>
      <c r="M60" s="87"/>
      <c r="N60" s="87"/>
      <c r="O60" s="87"/>
      <c r="P60" s="87"/>
    </row>
    <row r="61" spans="1:42" x14ac:dyDescent="0.25">
      <c r="A61" s="18">
        <v>40787</v>
      </c>
      <c r="B61" s="19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71"/>
      <c r="I61" s="71"/>
      <c r="J61" s="87"/>
      <c r="K61" s="87"/>
      <c r="L61" s="87"/>
      <c r="M61" s="87"/>
      <c r="N61" s="87"/>
      <c r="O61" s="87"/>
      <c r="P61" s="87"/>
    </row>
    <row r="62" spans="1:42" x14ac:dyDescent="0.25">
      <c r="A62" s="18">
        <v>40878</v>
      </c>
      <c r="B62" s="19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71"/>
      <c r="I62" s="71"/>
      <c r="J62" s="87"/>
      <c r="K62" s="87"/>
      <c r="L62" s="87"/>
      <c r="M62" s="87"/>
      <c r="N62" s="87"/>
      <c r="O62" s="87"/>
      <c r="P62" s="87"/>
    </row>
    <row r="63" spans="1:42" x14ac:dyDescent="0.25">
      <c r="A63" s="18">
        <v>40969</v>
      </c>
      <c r="B63" s="19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71"/>
      <c r="I63" s="71"/>
      <c r="J63" s="87"/>
      <c r="K63" s="87"/>
      <c r="L63" s="87"/>
      <c r="M63" s="87"/>
      <c r="N63" s="87"/>
      <c r="O63" s="87"/>
      <c r="P63" s="87"/>
    </row>
    <row r="64" spans="1:42" x14ac:dyDescent="0.25">
      <c r="A64" s="18">
        <v>41061</v>
      </c>
      <c r="B64" s="19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71"/>
      <c r="I64" s="71"/>
      <c r="J64" s="87"/>
      <c r="K64" s="87"/>
      <c r="L64" s="87"/>
      <c r="M64" s="87"/>
      <c r="N64" s="87"/>
      <c r="O64" s="87"/>
      <c r="P64" s="87"/>
    </row>
    <row r="65" spans="1:16" x14ac:dyDescent="0.25">
      <c r="A65" s="18">
        <v>41153</v>
      </c>
      <c r="B65" s="19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71"/>
      <c r="I65" s="71"/>
      <c r="J65" s="87"/>
      <c r="K65" s="87"/>
      <c r="L65" s="87"/>
      <c r="M65" s="87"/>
      <c r="N65" s="87"/>
      <c r="O65" s="87"/>
      <c r="P65" s="87"/>
    </row>
    <row r="66" spans="1:16" x14ac:dyDescent="0.25">
      <c r="A66" s="18">
        <v>41244</v>
      </c>
      <c r="B66" s="19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71"/>
      <c r="I66" s="71"/>
      <c r="J66" s="87"/>
      <c r="K66" s="87"/>
      <c r="L66" s="87"/>
      <c r="M66" s="87"/>
      <c r="N66" s="87"/>
      <c r="O66" s="87"/>
      <c r="P66" s="87"/>
    </row>
    <row r="67" spans="1:16" x14ac:dyDescent="0.25">
      <c r="A67" s="18">
        <v>41334</v>
      </c>
      <c r="B67" s="19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71"/>
      <c r="I67" s="71"/>
      <c r="J67" s="87"/>
      <c r="K67" s="87"/>
      <c r="L67" s="87"/>
      <c r="M67" s="87"/>
      <c r="N67" s="87"/>
      <c r="O67" s="87"/>
      <c r="P67" s="87"/>
    </row>
    <row r="68" spans="1:16" x14ac:dyDescent="0.25">
      <c r="A68" s="18">
        <v>41426</v>
      </c>
      <c r="B68" s="19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71"/>
      <c r="I68" s="71"/>
      <c r="J68" s="87"/>
      <c r="K68" s="87"/>
      <c r="L68" s="87"/>
      <c r="M68" s="87"/>
      <c r="N68" s="87"/>
      <c r="O68" s="87"/>
      <c r="P68" s="87"/>
    </row>
    <row r="69" spans="1:16" x14ac:dyDescent="0.25">
      <c r="A69" s="18">
        <v>41518</v>
      </c>
      <c r="B69" s="19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71"/>
      <c r="I69" s="71"/>
      <c r="J69" s="87"/>
      <c r="K69" s="87"/>
      <c r="L69" s="87"/>
      <c r="M69" s="87"/>
      <c r="N69" s="87"/>
      <c r="O69" s="87"/>
      <c r="P69" s="87"/>
    </row>
    <row r="70" spans="1:16" x14ac:dyDescent="0.25">
      <c r="A70" s="18">
        <v>41609</v>
      </c>
      <c r="B70" s="19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71"/>
      <c r="I70" s="71"/>
      <c r="J70" s="87"/>
      <c r="K70" s="87"/>
      <c r="L70" s="87"/>
      <c r="M70" s="87"/>
      <c r="N70" s="87"/>
      <c r="O70" s="87"/>
      <c r="P70" s="87"/>
    </row>
    <row r="71" spans="1:16" x14ac:dyDescent="0.25">
      <c r="A71" s="18">
        <v>41699</v>
      </c>
      <c r="B71" s="21">
        <v>121.8</v>
      </c>
      <c r="C71" s="21">
        <v>104.2</v>
      </c>
      <c r="D71" s="21">
        <v>103.8</v>
      </c>
      <c r="E71" s="21">
        <v>102.4</v>
      </c>
      <c r="F71" s="21">
        <v>107.7</v>
      </c>
      <c r="G71" s="21">
        <v>109.4</v>
      </c>
      <c r="H71" s="71"/>
      <c r="I71" s="6"/>
      <c r="J71" s="87"/>
      <c r="K71" s="87"/>
      <c r="L71" s="87"/>
      <c r="M71" s="87"/>
      <c r="N71" s="87"/>
      <c r="O71" s="87"/>
      <c r="P71" s="87"/>
    </row>
    <row r="72" spans="1:16" x14ac:dyDescent="0.25">
      <c r="A72" s="18">
        <v>41791</v>
      </c>
      <c r="B72" s="21">
        <v>122</v>
      </c>
      <c r="C72" s="21">
        <v>104.1</v>
      </c>
      <c r="D72" s="21">
        <v>103.8</v>
      </c>
      <c r="E72" s="21">
        <v>102.9</v>
      </c>
      <c r="F72" s="21">
        <v>107.8</v>
      </c>
      <c r="G72" s="21">
        <v>109.7</v>
      </c>
      <c r="H72" s="71"/>
      <c r="I72" s="6"/>
      <c r="J72" s="87"/>
      <c r="K72" s="87"/>
      <c r="L72" s="87"/>
      <c r="M72" s="87"/>
      <c r="N72" s="87"/>
      <c r="O72" s="87"/>
      <c r="P72" s="87"/>
    </row>
    <row r="73" spans="1:16" x14ac:dyDescent="0.25">
      <c r="A73" s="18">
        <v>41883</v>
      </c>
      <c r="B73" s="21">
        <v>123.6</v>
      </c>
      <c r="C73" s="21">
        <v>104.1</v>
      </c>
      <c r="D73" s="21">
        <v>104.9</v>
      </c>
      <c r="E73" s="21">
        <v>105.3</v>
      </c>
      <c r="F73" s="21">
        <v>109.9</v>
      </c>
      <c r="G73" s="21">
        <v>109.7</v>
      </c>
      <c r="H73" s="71"/>
      <c r="I73" s="6"/>
      <c r="J73" s="8"/>
      <c r="K73" s="8"/>
      <c r="L73" s="8"/>
      <c r="M73" s="8"/>
      <c r="N73" s="8"/>
      <c r="O73" s="8"/>
      <c r="P73" s="87"/>
    </row>
    <row r="74" spans="1:16" x14ac:dyDescent="0.25">
      <c r="A74" s="18">
        <v>41974</v>
      </c>
      <c r="B74" s="21">
        <v>124.3</v>
      </c>
      <c r="C74" s="21">
        <v>103.8</v>
      </c>
      <c r="D74" s="21">
        <v>105</v>
      </c>
      <c r="E74" s="21">
        <v>106.8</v>
      </c>
      <c r="F74" s="21">
        <v>110.4</v>
      </c>
      <c r="G74" s="21">
        <v>109.7</v>
      </c>
      <c r="H74" s="71"/>
      <c r="I74" s="6"/>
      <c r="J74" s="8"/>
      <c r="K74" s="8"/>
      <c r="L74" s="8"/>
      <c r="M74" s="8"/>
      <c r="N74" s="8"/>
      <c r="O74" s="8"/>
      <c r="P74" s="87"/>
    </row>
    <row r="75" spans="1:16" x14ac:dyDescent="0.25">
      <c r="A75" s="18">
        <v>42064</v>
      </c>
      <c r="B75" s="21">
        <v>124.9</v>
      </c>
      <c r="C75" s="21">
        <v>103.6</v>
      </c>
      <c r="D75" s="21">
        <v>104.5</v>
      </c>
      <c r="E75" s="21">
        <v>107.4</v>
      </c>
      <c r="F75" s="21">
        <v>110.1</v>
      </c>
      <c r="G75" s="21">
        <v>111</v>
      </c>
      <c r="H75" s="71"/>
      <c r="I75" s="6"/>
      <c r="J75" s="8"/>
      <c r="K75" s="8"/>
      <c r="L75" s="8"/>
      <c r="M75" s="8"/>
      <c r="N75" s="8"/>
      <c r="O75" s="8"/>
      <c r="P75" s="87"/>
    </row>
    <row r="76" spans="1:16" x14ac:dyDescent="0.25">
      <c r="A76" s="18">
        <v>42156</v>
      </c>
      <c r="B76" s="15">
        <v>125.3</v>
      </c>
      <c r="C76" s="15">
        <v>104.1</v>
      </c>
      <c r="D76" s="15">
        <v>104.5</v>
      </c>
      <c r="E76" s="15">
        <v>107.3</v>
      </c>
      <c r="F76" s="15">
        <v>110.4</v>
      </c>
      <c r="G76" s="15">
        <v>111</v>
      </c>
      <c r="H76" s="71"/>
      <c r="I76" s="89"/>
      <c r="J76" s="8"/>
      <c r="K76" s="8"/>
      <c r="L76" s="8"/>
      <c r="M76" s="8"/>
      <c r="N76" s="8"/>
      <c r="O76" s="8"/>
      <c r="P76" s="87"/>
    </row>
    <row r="77" spans="1:16" x14ac:dyDescent="0.25">
      <c r="A77" s="18">
        <v>42248</v>
      </c>
      <c r="B77" s="15">
        <v>126.6</v>
      </c>
      <c r="C77" s="15">
        <v>104.5</v>
      </c>
      <c r="D77" s="15">
        <v>104.6</v>
      </c>
      <c r="E77" s="15">
        <v>108</v>
      </c>
      <c r="F77" s="15">
        <v>111.9</v>
      </c>
      <c r="G77" s="15">
        <v>111.2</v>
      </c>
      <c r="H77" s="71"/>
      <c r="I77" s="89"/>
      <c r="J77" s="8"/>
      <c r="K77" s="8"/>
      <c r="L77" s="8"/>
      <c r="M77" s="8"/>
      <c r="N77" s="8"/>
      <c r="O77" s="8"/>
      <c r="P77" s="87"/>
    </row>
    <row r="78" spans="1:16" x14ac:dyDescent="0.25">
      <c r="A78" s="18">
        <v>42339</v>
      </c>
      <c r="B78" s="15">
        <v>127.2</v>
      </c>
      <c r="C78" s="15">
        <v>104.3</v>
      </c>
      <c r="D78" s="15">
        <v>104.3</v>
      </c>
      <c r="E78" s="15">
        <v>108.7</v>
      </c>
      <c r="F78" s="15">
        <v>111.6</v>
      </c>
      <c r="G78" s="15">
        <v>111.4</v>
      </c>
      <c r="H78" s="71"/>
      <c r="I78" s="89"/>
      <c r="J78" s="90"/>
      <c r="K78" s="90"/>
      <c r="L78" s="90"/>
      <c r="M78" s="90"/>
      <c r="N78" s="90"/>
      <c r="O78" s="90"/>
    </row>
    <row r="79" spans="1:16" x14ac:dyDescent="0.25">
      <c r="A79" s="89">
        <v>42430</v>
      </c>
      <c r="B79" s="15">
        <v>127.8</v>
      </c>
      <c r="C79" s="15">
        <v>104.4</v>
      </c>
      <c r="D79" s="15">
        <v>104.6</v>
      </c>
      <c r="E79" s="15">
        <v>109.2</v>
      </c>
      <c r="F79" s="15">
        <v>111.9</v>
      </c>
      <c r="G79" s="15">
        <v>111</v>
      </c>
      <c r="H79" s="71"/>
      <c r="I79" s="89"/>
      <c r="J79" s="90"/>
      <c r="K79" s="90"/>
      <c r="L79" s="90"/>
      <c r="M79" s="90"/>
      <c r="N79" s="90"/>
      <c r="O79" s="90"/>
    </row>
    <row r="80" spans="1:16" x14ac:dyDescent="0.25">
      <c r="A80" s="89">
        <v>42522</v>
      </c>
      <c r="B80" s="15">
        <v>128.5</v>
      </c>
      <c r="C80" s="15">
        <v>104.8</v>
      </c>
      <c r="D80" s="15">
        <v>104.8</v>
      </c>
      <c r="E80" s="15">
        <v>109.2</v>
      </c>
      <c r="F80" s="15">
        <v>111.8</v>
      </c>
      <c r="G80" s="15">
        <v>111</v>
      </c>
      <c r="I80" s="89"/>
      <c r="J80" s="90"/>
      <c r="K80" s="90"/>
      <c r="L80" s="90"/>
      <c r="M80" s="90"/>
      <c r="N80" s="90"/>
      <c r="O80" s="90"/>
    </row>
    <row r="81" spans="1:15" x14ac:dyDescent="0.25">
      <c r="A81" s="89">
        <v>42614</v>
      </c>
      <c r="B81" s="21">
        <v>129.5</v>
      </c>
      <c r="C81" s="21">
        <v>105.7</v>
      </c>
      <c r="D81" s="21">
        <v>104.9</v>
      </c>
      <c r="E81" s="21">
        <v>109.7</v>
      </c>
      <c r="F81" s="21">
        <v>113.1</v>
      </c>
      <c r="G81" s="21">
        <v>111.1</v>
      </c>
      <c r="H81" s="21"/>
      <c r="I81" s="89"/>
      <c r="J81" s="1"/>
      <c r="K81" s="1"/>
      <c r="L81" s="1"/>
      <c r="M81" s="1"/>
      <c r="N81" s="1"/>
      <c r="O81" s="1"/>
    </row>
    <row r="82" spans="1:15" x14ac:dyDescent="0.25">
      <c r="A82" s="89">
        <v>42705</v>
      </c>
      <c r="B82" s="21">
        <v>129.9</v>
      </c>
      <c r="C82" s="21">
        <v>106.2</v>
      </c>
      <c r="D82" s="21">
        <v>105</v>
      </c>
      <c r="E82" s="21">
        <v>109.7</v>
      </c>
      <c r="F82" s="21">
        <v>113.4</v>
      </c>
      <c r="G82" s="21">
        <v>111.1</v>
      </c>
      <c r="H82" s="21"/>
      <c r="I82" s="89"/>
      <c r="J82" s="1"/>
      <c r="K82" s="1"/>
      <c r="L82" s="1"/>
      <c r="M82" s="1"/>
      <c r="N82" s="1"/>
      <c r="O82" s="1"/>
    </row>
    <row r="83" spans="1:15" x14ac:dyDescent="0.25">
      <c r="A83" s="92">
        <v>42795</v>
      </c>
      <c r="B83" s="21">
        <v>130.6</v>
      </c>
      <c r="C83" s="21">
        <v>107</v>
      </c>
      <c r="D83" s="21">
        <v>104.9</v>
      </c>
      <c r="E83" s="21">
        <v>111.3</v>
      </c>
      <c r="F83" s="21">
        <v>113.6</v>
      </c>
      <c r="G83" s="21">
        <v>111.7</v>
      </c>
      <c r="H83" s="21"/>
      <c r="I83" s="89"/>
      <c r="J83" s="1"/>
      <c r="K83" s="1"/>
      <c r="L83" s="1"/>
      <c r="M83" s="1"/>
      <c r="N83" s="1"/>
      <c r="O83" s="1"/>
    </row>
    <row r="84" spans="1:15" x14ac:dyDescent="0.25">
      <c r="A84" s="92">
        <v>42887</v>
      </c>
      <c r="B84" s="21">
        <v>131.30000000000001</v>
      </c>
      <c r="C84" s="21">
        <v>107.5</v>
      </c>
      <c r="D84" s="21">
        <v>104.4</v>
      </c>
      <c r="E84" s="21">
        <v>111.1</v>
      </c>
      <c r="F84" s="21">
        <v>114</v>
      </c>
      <c r="G84" s="21">
        <v>111.9</v>
      </c>
      <c r="H84" s="21"/>
      <c r="J84" s="1"/>
      <c r="K84" s="1"/>
      <c r="L84" s="1"/>
      <c r="M84" s="1"/>
      <c r="N84" s="1"/>
      <c r="O84" s="1"/>
    </row>
    <row r="85" spans="1:15" x14ac:dyDescent="0.25">
      <c r="A85" s="92">
        <v>42979</v>
      </c>
      <c r="B85" s="21">
        <v>132</v>
      </c>
      <c r="C85" s="21">
        <v>108.4</v>
      </c>
      <c r="D85" s="21">
        <v>103.8</v>
      </c>
      <c r="E85" s="21">
        <v>111.4</v>
      </c>
      <c r="F85" s="21">
        <v>114.8</v>
      </c>
      <c r="G85" s="21">
        <v>112.8</v>
      </c>
      <c r="H85" s="21"/>
      <c r="J85" s="1"/>
      <c r="K85" s="1"/>
      <c r="L85" s="1"/>
      <c r="M85" s="1"/>
      <c r="N85" s="1"/>
      <c r="O85" s="1"/>
    </row>
    <row r="86" spans="1:15" x14ac:dyDescent="0.25">
      <c r="A86" s="92">
        <v>43070</v>
      </c>
      <c r="B86" s="21">
        <v>132.4</v>
      </c>
      <c r="C86" s="21">
        <f>[1]Data1!$E$88</f>
        <v>109.6</v>
      </c>
      <c r="D86" s="21">
        <v>105</v>
      </c>
      <c r="E86" s="21">
        <v>114</v>
      </c>
      <c r="F86" s="21">
        <v>116.1</v>
      </c>
      <c r="G86" s="21">
        <v>112.8</v>
      </c>
      <c r="H86" s="21"/>
    </row>
    <row r="87" spans="1:15" x14ac:dyDescent="0.25">
      <c r="A87" s="92">
        <v>43160</v>
      </c>
      <c r="B87" s="21">
        <f>[2]!A2639399R_Latest</f>
        <v>133.19999999999999</v>
      </c>
      <c r="C87" s="21">
        <v>111.2</v>
      </c>
      <c r="D87" s="21">
        <v>106.3</v>
      </c>
      <c r="E87" s="21">
        <v>114.3</v>
      </c>
      <c r="F87" s="21">
        <v>116.5</v>
      </c>
      <c r="G87" s="21">
        <v>113.6</v>
      </c>
      <c r="H87" s="21"/>
    </row>
    <row r="88" spans="1:15" x14ac:dyDescent="0.25">
      <c r="A88" s="92">
        <v>43252</v>
      </c>
      <c r="B88" s="21">
        <f>[3]Data1!$AC$94</f>
        <v>134</v>
      </c>
      <c r="C88" s="21">
        <f>[1]Data1!$E$90</f>
        <v>111.9</v>
      </c>
      <c r="D88" s="21">
        <f>[4]Data1!$F$152</f>
        <v>105.6</v>
      </c>
      <c r="E88" s="21">
        <f>[5]Data1!$E$92</f>
        <v>114.1</v>
      </c>
      <c r="F88" s="21">
        <f>[6]Data1!$H$93</f>
        <v>117.4</v>
      </c>
      <c r="G88" s="21">
        <f>[7]Data1!$K$93</f>
        <v>113.6</v>
      </c>
      <c r="H88" s="21"/>
    </row>
    <row r="89" spans="1:15" x14ac:dyDescent="0.25">
      <c r="A89" s="92">
        <v>43344</v>
      </c>
      <c r="B89" s="15">
        <f>[3]Data1!$AC$95</f>
        <v>135.5</v>
      </c>
      <c r="C89" s="15">
        <f>[1]Data1!$E$91</f>
        <v>112.9</v>
      </c>
      <c r="D89" s="15">
        <f>[4]Data1!$F$153</f>
        <v>105.3</v>
      </c>
      <c r="E89" s="15">
        <f>[5]Data1!$E$93</f>
        <v>114.9</v>
      </c>
      <c r="F89" s="15">
        <f>[6]Data1!$H$94</f>
        <v>118.6</v>
      </c>
      <c r="G89" s="15">
        <f>[7]Data1!$K$94</f>
        <v>114</v>
      </c>
    </row>
    <row r="90" spans="1:15" x14ac:dyDescent="0.25">
      <c r="A90" s="92">
        <v>43435</v>
      </c>
      <c r="B90" s="15">
        <f>[3]Data1!$AC$96</f>
        <v>136.1</v>
      </c>
      <c r="C90" s="15">
        <f>[1]Data1!$E$92</f>
        <v>113.3</v>
      </c>
      <c r="D90" s="15">
        <f>[4]Data1!$F$154</f>
        <v>105.5</v>
      </c>
      <c r="E90" s="15">
        <f>[5]Data1!$E$94</f>
        <v>114.7</v>
      </c>
      <c r="F90" s="15">
        <f>[6]Data1!$H$95</f>
        <v>119.2</v>
      </c>
      <c r="G90" s="15">
        <f>[7]Data1!$K$95</f>
        <v>114</v>
      </c>
    </row>
    <row r="91" spans="1:15" x14ac:dyDescent="0.25">
      <c r="A91" s="92">
        <v>43525</v>
      </c>
      <c r="B91" s="15">
        <f>[3]!A2639399R_Latest</f>
        <v>136.9</v>
      </c>
      <c r="C91" s="15">
        <f>[1]!A2314868L_Latest</f>
        <v>113.6</v>
      </c>
      <c r="D91" s="15">
        <f>[4]!A3343942K_Latest</f>
        <v>105.6</v>
      </c>
      <c r="E91" s="15">
        <f>[5]!A3343926K_Latest</f>
        <v>114.7</v>
      </c>
      <c r="F91" s="15">
        <f>[6]!A2314220W_Latest</f>
        <v>119.3</v>
      </c>
      <c r="G91" s="15">
        <f>[7]!A3343918K_Latest</f>
        <v>114.6</v>
      </c>
    </row>
    <row r="92" spans="1:15" x14ac:dyDescent="0.25">
      <c r="A92" s="93">
        <v>43617</v>
      </c>
      <c r="B92" s="15">
        <v>137.9</v>
      </c>
      <c r="C92" s="15">
        <v>113.6</v>
      </c>
      <c r="D92" s="15">
        <v>105.3</v>
      </c>
      <c r="E92" s="15">
        <v>114.7</v>
      </c>
      <c r="F92" s="15">
        <v>120.2</v>
      </c>
      <c r="G92" s="15">
        <v>115.4</v>
      </c>
    </row>
    <row r="93" spans="1:15" x14ac:dyDescent="0.25">
      <c r="A93" s="93">
        <v>43709</v>
      </c>
      <c r="B93" s="15">
        <v>139.19999999999999</v>
      </c>
      <c r="C93" s="15">
        <v>113.8</v>
      </c>
      <c r="D93" s="15">
        <v>105.5</v>
      </c>
      <c r="E93" s="15">
        <v>117.8</v>
      </c>
      <c r="F93" s="15">
        <v>121.8</v>
      </c>
      <c r="G93" s="15">
        <v>115.4</v>
      </c>
    </row>
    <row r="94" spans="1:15" x14ac:dyDescent="0.25">
      <c r="A94" s="93">
        <v>43800</v>
      </c>
      <c r="B94" s="75">
        <v>140</v>
      </c>
      <c r="C94" s="94">
        <f>C93*112.4/112.1</f>
        <v>114.10454950936665</v>
      </c>
      <c r="D94" s="15">
        <v>105.3</v>
      </c>
      <c r="E94" s="15">
        <v>118.4</v>
      </c>
      <c r="F94" s="15">
        <v>122.1</v>
      </c>
      <c r="G94" s="15">
        <v>115.4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ABSData_Documentation</vt:lpstr>
      <vt:lpstr>OpexPriceIndex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DL-ASUS</cp:lastModifiedBy>
  <dcterms:created xsi:type="dcterms:W3CDTF">2014-04-09T01:06:53Z</dcterms:created>
  <dcterms:modified xsi:type="dcterms:W3CDTF">2020-03-18T04:11:29Z</dcterms:modified>
</cp:coreProperties>
</file>