
<file path=[Content_Types].xml><?xml version="1.0" encoding="utf-8"?>
<Types xmlns="http://schemas.openxmlformats.org/package/2006/content-types">
  <Override PartName="/xl/externalLinks/externalLink9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45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43.xml" ContentType="application/vnd.openxmlformats-officedocument.spreadsheetml.externalLink+xml"/>
  <Override PartName="/xl/comments4.xml" ContentType="application/vnd.openxmlformats-officedocument.spreadsheetml.comments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52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50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46.xml" ContentType="application/vnd.openxmlformats-officedocument.spreadsheetml.externalLink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53.xml" ContentType="application/vnd.openxmlformats-officedocument.spreadsheetml.externalLink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51.xml" ContentType="application/vnd.openxmlformats-officedocument.spreadsheetml.externalLink+xml"/>
  <Override PartName="/xl/drawings/drawing1.xml" ContentType="application/vnd.openxmlformats-officedocument.drawing+xml"/>
  <Override PartName="/xl/comments3.xml" ContentType="application/vnd.openxmlformats-officedocument.spreadsheetml.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75" yWindow="3300" windowWidth="19215" windowHeight="3120" activeTab="2"/>
  </bookViews>
  <sheets>
    <sheet name="ABSData_Documentation" sheetId="1" r:id="rId1"/>
    <sheet name="RealCapitalStock" sheetId="2" r:id="rId2"/>
    <sheet name="OpexPriceIndex" sheetId="3" r:id="rId3"/>
    <sheet name="OpexPriceIndex_AWOTE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</externalReferences>
  <calcPr calcId="114210"/>
  <customWorkbookViews>
    <customWorkbookView name="Ingham, Joanne - Personal View" guid="{EDD5654A-1343-4932-B339-0C715CFA6F80}" mergeInterval="0" personalView="1" maximized="1" windowWidth="1866" windowHeight="777" activeSheetId="2"/>
    <customWorkbookView name="Smith, Cameron - Personal View" guid="{3C13C1EA-9CFF-4852-A76B-AB9FE15ED3EA}" mergeInterval="0" personalView="1" maximized="1" windowWidth="1916" windowHeight="855" activeSheetId="1"/>
    <customWorkbookView name="Wu, Su - Personal View" guid="{1B607AAC-439D-4F8D-8006-2156BC216D59}" mergeInterval="0" personalView="1" maximized="1" windowWidth="1916" windowHeight="668" activeSheetId="2"/>
    <customWorkbookView name="Graham, Jeremy - Personal View" guid="{6B67C9E3-91D0-450D-9515-7D2F347DE54D}" mergeInterval="0" personalView="1" maximized="1" windowWidth="1676" windowHeight="825" activeSheetId="3"/>
    <customWorkbookView name="Sastro, Anne - Personal View" guid="{9D0B1916-93B9-49B4-98ED-979DB65098C4}" mergeInterval="0" personalView="1" maximized="1" windowWidth="1642" windowHeight="927" activeSheetId="3" showComments="commIndAndComment"/>
    <customWorkbookView name="Grist, Peter - Personal View" guid="{E96D0042-8145-4A5A-B32C-1FD1DB5C1B11}" mergeInterval="0" personalView="1" maximized="1" windowWidth="1920" windowHeight="854" activeSheetId="3"/>
    <customWorkbookView name="Weir, Anthony - Personal View" guid="{66839368-28FB-4AE3-8267-CE40087B8FBF}" mergeInterval="0" personalView="1" maximized="1" windowWidth="1920" windowHeight="943" activeSheetId="3"/>
  </customWorkbookViews>
</workbook>
</file>

<file path=xl/calcChain.xml><?xml version="1.0" encoding="utf-8"?>
<calcChain xmlns="http://schemas.openxmlformats.org/spreadsheetml/2006/main">
  <c r="AB7" i="3"/>
  <c r="AC7"/>
  <c r="AD7"/>
  <c r="AE7"/>
  <c r="AF7"/>
  <c r="AB8"/>
  <c r="AC8"/>
  <c r="AD8"/>
  <c r="AE8"/>
  <c r="AF8"/>
  <c r="AB9"/>
  <c r="AC9"/>
  <c r="AD9"/>
  <c r="AE9"/>
  <c r="AF9"/>
  <c r="AB10"/>
  <c r="AC10"/>
  <c r="AD10"/>
  <c r="AE10"/>
  <c r="AF10"/>
  <c r="AB11"/>
  <c r="AC11"/>
  <c r="AD11"/>
  <c r="AE11"/>
  <c r="AF11"/>
  <c r="AB12"/>
  <c r="AC12"/>
  <c r="AD12"/>
  <c r="AE12"/>
  <c r="AF12"/>
  <c r="AB13"/>
  <c r="AC13"/>
  <c r="AD13"/>
  <c r="AE13"/>
  <c r="AF13"/>
  <c r="AB14"/>
  <c r="AC14"/>
  <c r="AD14"/>
  <c r="AE14"/>
  <c r="AF14"/>
  <c r="AB15"/>
  <c r="AC15"/>
  <c r="AD15"/>
  <c r="AE15"/>
  <c r="AF15"/>
  <c r="AB16"/>
  <c r="AC16"/>
  <c r="AD16"/>
  <c r="AE16"/>
  <c r="AF16"/>
  <c r="AC6"/>
  <c r="AD6"/>
  <c r="AE6"/>
  <c r="AF6"/>
  <c r="AB6"/>
  <c r="DG51" i="2"/>
  <c r="BO51"/>
  <c r="W39"/>
  <c r="EL45"/>
  <c r="EM45"/>
  <c r="EN45"/>
  <c r="EN40"/>
  <c r="EM40"/>
  <c r="EL40"/>
  <c r="DP45"/>
  <c r="DQ45"/>
  <c r="DR45"/>
  <c r="DR40"/>
  <c r="DQ40"/>
  <c r="DP40"/>
  <c r="CT45"/>
  <c r="CU45"/>
  <c r="CV45"/>
  <c r="CV40"/>
  <c r="CU40"/>
  <c r="CT40"/>
  <c r="CI45"/>
  <c r="CJ45"/>
  <c r="CK45"/>
  <c r="CK40"/>
  <c r="CJ40"/>
  <c r="CI40"/>
  <c r="AF45"/>
  <c r="AG45"/>
  <c r="AH45"/>
  <c r="AH40"/>
  <c r="AG40"/>
  <c r="AF40"/>
  <c r="K40"/>
  <c r="K45"/>
  <c r="K51"/>
  <c r="V40"/>
  <c r="V45"/>
  <c r="V51"/>
  <c r="AG51"/>
  <c r="AH51"/>
  <c r="AR40"/>
  <c r="AS40"/>
  <c r="AR45"/>
  <c r="AS45"/>
  <c r="AR51"/>
  <c r="AS51"/>
  <c r="BC40"/>
  <c r="BD40"/>
  <c r="BC45"/>
  <c r="BD45"/>
  <c r="BC51"/>
  <c r="BD51"/>
  <c r="BN40"/>
  <c r="BO40"/>
  <c r="BN45"/>
  <c r="BO45"/>
  <c r="BN51"/>
  <c r="BY40"/>
  <c r="BZ40"/>
  <c r="BY45"/>
  <c r="BZ45"/>
  <c r="BY51"/>
  <c r="BZ51"/>
  <c r="CJ51"/>
  <c r="CK51"/>
  <c r="CU51"/>
  <c r="CV51"/>
  <c r="K44" i="3"/>
  <c r="K16"/>
  <c r="BM15" i="4"/>
  <c r="BM16"/>
  <c r="BJ15"/>
  <c r="BJ16"/>
  <c r="BD15"/>
  <c r="BE15"/>
  <c r="BF15"/>
  <c r="BG15"/>
  <c r="BG16"/>
  <c r="BD16"/>
  <c r="BE16"/>
  <c r="BF16"/>
  <c r="AX15"/>
  <c r="AY15"/>
  <c r="AZ15"/>
  <c r="BA15"/>
  <c r="BA16"/>
  <c r="AX16"/>
  <c r="AY16"/>
  <c r="AZ16"/>
  <c r="AR15"/>
  <c r="AS15"/>
  <c r="AT15"/>
  <c r="AU15"/>
  <c r="AR16"/>
  <c r="AS16"/>
  <c r="AT16"/>
  <c r="AB45"/>
  <c r="AC45"/>
  <c r="AD45"/>
  <c r="AE45"/>
  <c r="AF45"/>
  <c r="AG45"/>
  <c r="AB46"/>
  <c r="AC46"/>
  <c r="AD46"/>
  <c r="AE46"/>
  <c r="AF46"/>
  <c r="AG46"/>
  <c r="AB30"/>
  <c r="AC30"/>
  <c r="AD30"/>
  <c r="AE30"/>
  <c r="AF30"/>
  <c r="AG30"/>
  <c r="AB31"/>
  <c r="AC31"/>
  <c r="AD31"/>
  <c r="AE31"/>
  <c r="AF31"/>
  <c r="AG31"/>
  <c r="T45"/>
  <c r="U45"/>
  <c r="V45"/>
  <c r="W45"/>
  <c r="X45"/>
  <c r="Y45"/>
  <c r="T46"/>
  <c r="U46"/>
  <c r="V46"/>
  <c r="W46"/>
  <c r="X46"/>
  <c r="Y46"/>
  <c r="T30"/>
  <c r="U30"/>
  <c r="V30"/>
  <c r="W30"/>
  <c r="X30"/>
  <c r="Y30"/>
  <c r="T31"/>
  <c r="U31"/>
  <c r="V31"/>
  <c r="W31"/>
  <c r="X31"/>
  <c r="Y31"/>
  <c r="L44"/>
  <c r="M44"/>
  <c r="N44"/>
  <c r="O44"/>
  <c r="P44"/>
  <c r="Q44"/>
  <c r="L45"/>
  <c r="M45"/>
  <c r="N45"/>
  <c r="O45"/>
  <c r="P45"/>
  <c r="Q45"/>
  <c r="L46"/>
  <c r="M46"/>
  <c r="N46"/>
  <c r="O46"/>
  <c r="P46"/>
  <c r="Q46"/>
  <c r="M30"/>
  <c r="N30"/>
  <c r="O30"/>
  <c r="P30"/>
  <c r="Q30"/>
  <c r="M31"/>
  <c r="N31"/>
  <c r="O31"/>
  <c r="P31"/>
  <c r="Q31"/>
  <c r="L29"/>
  <c r="L30"/>
  <c r="L31"/>
  <c r="AJ15"/>
  <c r="AP15"/>
  <c r="AJ16"/>
  <c r="AP16"/>
  <c r="AD15"/>
  <c r="AE15"/>
  <c r="AF15"/>
  <c r="AG15"/>
  <c r="AD16"/>
  <c r="AE16"/>
  <c r="AF16"/>
  <c r="AG16"/>
  <c r="AC16"/>
  <c r="AC15"/>
  <c r="AB15"/>
  <c r="AB16"/>
  <c r="V15"/>
  <c r="W15"/>
  <c r="X15"/>
  <c r="Y15"/>
  <c r="V16"/>
  <c r="W16"/>
  <c r="X16"/>
  <c r="Y16"/>
  <c r="U16"/>
  <c r="U15"/>
  <c r="T15"/>
  <c r="T16"/>
  <c r="N14"/>
  <c r="O14"/>
  <c r="P14"/>
  <c r="Q14"/>
  <c r="N15"/>
  <c r="O15"/>
  <c r="P15"/>
  <c r="Q15"/>
  <c r="N16"/>
  <c r="O16"/>
  <c r="P16"/>
  <c r="Q16"/>
  <c r="M16"/>
  <c r="M15"/>
  <c r="L14"/>
  <c r="L15"/>
  <c r="L16"/>
  <c r="EN50" i="2"/>
  <c r="EM50"/>
  <c r="EL50"/>
  <c r="EN49"/>
  <c r="EN51"/>
  <c r="EM49"/>
  <c r="EL49"/>
  <c r="EL51"/>
  <c r="EN44"/>
  <c r="EM44"/>
  <c r="EL44"/>
  <c r="EN39"/>
  <c r="EM39"/>
  <c r="EL39"/>
  <c r="EC50"/>
  <c r="EB50"/>
  <c r="EA50"/>
  <c r="EC49"/>
  <c r="EC51"/>
  <c r="EB49"/>
  <c r="EA49"/>
  <c r="EC44"/>
  <c r="EB44"/>
  <c r="EA44"/>
  <c r="EC39"/>
  <c r="EB39"/>
  <c r="EA39"/>
  <c r="EA51"/>
  <c r="DR50"/>
  <c r="DQ50"/>
  <c r="DP50"/>
  <c r="DR49"/>
  <c r="DQ49"/>
  <c r="DP49"/>
  <c r="DR44"/>
  <c r="DQ44"/>
  <c r="DP44"/>
  <c r="DR39"/>
  <c r="DQ39"/>
  <c r="DP39"/>
  <c r="DR51"/>
  <c r="DQ51"/>
  <c r="DG50"/>
  <c r="DF50"/>
  <c r="DE50"/>
  <c r="DG49"/>
  <c r="DF49"/>
  <c r="DE49"/>
  <c r="DG44"/>
  <c r="DF44"/>
  <c r="DE44"/>
  <c r="DG39"/>
  <c r="DF39"/>
  <c r="DE39"/>
  <c r="DF51"/>
  <c r="DE51"/>
  <c r="CV50"/>
  <c r="CU50"/>
  <c r="CT50"/>
  <c r="CV49"/>
  <c r="CU49"/>
  <c r="CT49"/>
  <c r="CV44"/>
  <c r="CU44"/>
  <c r="CT44"/>
  <c r="CV39"/>
  <c r="CU39"/>
  <c r="CT39"/>
  <c r="CT51"/>
  <c r="CK50"/>
  <c r="CJ50"/>
  <c r="CI50"/>
  <c r="CK49"/>
  <c r="CJ49"/>
  <c r="CI49"/>
  <c r="CI51"/>
  <c r="CK44"/>
  <c r="CJ44"/>
  <c r="CI44"/>
  <c r="CK39"/>
  <c r="CJ39"/>
  <c r="CI39"/>
  <c r="BZ50"/>
  <c r="BY50"/>
  <c r="BX50"/>
  <c r="BZ49"/>
  <c r="BY49"/>
  <c r="BX49"/>
  <c r="BZ44"/>
  <c r="BY44"/>
  <c r="BX44"/>
  <c r="BZ39"/>
  <c r="BY39"/>
  <c r="BX39"/>
  <c r="BX51"/>
  <c r="BO50"/>
  <c r="BN50"/>
  <c r="BM50"/>
  <c r="BO49"/>
  <c r="BN49"/>
  <c r="BM49"/>
  <c r="BO44"/>
  <c r="BN44"/>
  <c r="BM44"/>
  <c r="BO39"/>
  <c r="BN39"/>
  <c r="BM39"/>
  <c r="BM51"/>
  <c r="BD50"/>
  <c r="BC50"/>
  <c r="BB50"/>
  <c r="BD49"/>
  <c r="BC49"/>
  <c r="BB49"/>
  <c r="BD44"/>
  <c r="BC44"/>
  <c r="BB44"/>
  <c r="BD39"/>
  <c r="BC39"/>
  <c r="BB39"/>
  <c r="AS50"/>
  <c r="AR50"/>
  <c r="AQ50"/>
  <c r="AS49"/>
  <c r="AR49"/>
  <c r="AQ49"/>
  <c r="AS44"/>
  <c r="AR44"/>
  <c r="AQ44"/>
  <c r="AS39"/>
  <c r="AR39"/>
  <c r="AQ39"/>
  <c r="AQ51"/>
  <c r="AP39"/>
  <c r="AP44"/>
  <c r="AP49"/>
  <c r="AP50"/>
  <c r="AP57"/>
  <c r="AH50"/>
  <c r="AG50"/>
  <c r="AF50"/>
  <c r="AH49"/>
  <c r="AG49"/>
  <c r="AF49"/>
  <c r="AH44"/>
  <c r="AG44"/>
  <c r="AF44"/>
  <c r="AH39"/>
  <c r="AG39"/>
  <c r="AF39"/>
  <c r="W50"/>
  <c r="V50"/>
  <c r="U50"/>
  <c r="W49"/>
  <c r="V49"/>
  <c r="U49"/>
  <c r="W44"/>
  <c r="W45"/>
  <c r="V44"/>
  <c r="U44"/>
  <c r="W40"/>
  <c r="V39"/>
  <c r="U39"/>
  <c r="L50"/>
  <c r="L51"/>
  <c r="L49"/>
  <c r="K50"/>
  <c r="K49"/>
  <c r="J50"/>
  <c r="J49"/>
  <c r="L44"/>
  <c r="L45"/>
  <c r="L39"/>
  <c r="L40"/>
  <c r="K39"/>
  <c r="K44"/>
  <c r="J44"/>
  <c r="W51"/>
  <c r="AF51"/>
  <c r="EM51"/>
  <c r="U51"/>
  <c r="EB51"/>
  <c r="AU16" i="4"/>
  <c r="AP51" i="2"/>
  <c r="BB51"/>
  <c r="DP51"/>
  <c r="J39"/>
  <c r="G29"/>
  <c r="G30"/>
  <c r="F14"/>
  <c r="F13"/>
  <c r="G13"/>
  <c r="G14"/>
  <c r="F12"/>
  <c r="AP7" i="3"/>
  <c r="AQ7"/>
  <c r="AR7"/>
  <c r="AS7"/>
  <c r="AP8"/>
  <c r="AQ8"/>
  <c r="AR8"/>
  <c r="AS8"/>
  <c r="AP9"/>
  <c r="AQ9"/>
  <c r="AR9"/>
  <c r="AS9"/>
  <c r="AP10"/>
  <c r="AQ10"/>
  <c r="AR10"/>
  <c r="AS10"/>
  <c r="AP11"/>
  <c r="AQ11"/>
  <c r="AR11"/>
  <c r="AS11"/>
  <c r="AP12"/>
  <c r="AQ12"/>
  <c r="AR12"/>
  <c r="AS12"/>
  <c r="AP13"/>
  <c r="AQ13"/>
  <c r="AR13"/>
  <c r="AS13"/>
  <c r="AP14"/>
  <c r="AQ14"/>
  <c r="AR14"/>
  <c r="AS14"/>
  <c r="AP15"/>
  <c r="AQ15"/>
  <c r="AR15"/>
  <c r="AS15"/>
  <c r="AP16"/>
  <c r="AQ16"/>
  <c r="AR16"/>
  <c r="AS16"/>
  <c r="AK16"/>
  <c r="L44"/>
  <c r="M44"/>
  <c r="N44"/>
  <c r="O44"/>
  <c r="P44"/>
  <c r="S44"/>
  <c r="T44"/>
  <c r="U44"/>
  <c r="V44"/>
  <c r="W44"/>
  <c r="X44"/>
  <c r="K43"/>
  <c r="S30"/>
  <c r="T30"/>
  <c r="U30"/>
  <c r="V30"/>
  <c r="W30"/>
  <c r="X30"/>
  <c r="K30"/>
  <c r="AJ16"/>
  <c r="AL16"/>
  <c r="AJ6"/>
  <c r="AK6"/>
  <c r="AL6"/>
  <c r="AM6"/>
  <c r="AJ7"/>
  <c r="AK7"/>
  <c r="AL7"/>
  <c r="AM7"/>
  <c r="AJ8"/>
  <c r="AK8"/>
  <c r="AL8"/>
  <c r="AM8"/>
  <c r="AJ9"/>
  <c r="AK9"/>
  <c r="AL9"/>
  <c r="AM9"/>
  <c r="AJ10"/>
  <c r="AK10"/>
  <c r="AL10"/>
  <c r="AM10"/>
  <c r="AJ11"/>
  <c r="AK11"/>
  <c r="AL11"/>
  <c r="AM11"/>
  <c r="AJ12"/>
  <c r="AK12"/>
  <c r="AL12"/>
  <c r="AM12"/>
  <c r="AJ13"/>
  <c r="AK13"/>
  <c r="AL13"/>
  <c r="AM13"/>
  <c r="AJ14"/>
  <c r="AK14"/>
  <c r="AL14"/>
  <c r="AM14"/>
  <c r="AJ15"/>
  <c r="AK15"/>
  <c r="AL15"/>
  <c r="AM15"/>
  <c r="AM16"/>
  <c r="AV6"/>
  <c r="AV16"/>
  <c r="L30"/>
  <c r="M30"/>
  <c r="N30"/>
  <c r="O30"/>
  <c r="P30"/>
  <c r="AG16"/>
  <c r="T16"/>
  <c r="U16"/>
  <c r="V16"/>
  <c r="W16"/>
  <c r="X16"/>
  <c r="S16"/>
  <c r="L16"/>
  <c r="M16"/>
  <c r="N16"/>
  <c r="O16"/>
  <c r="P16"/>
  <c r="T15"/>
  <c r="U15"/>
  <c r="V15"/>
  <c r="W15"/>
  <c r="X15"/>
  <c r="S15"/>
  <c r="L15"/>
  <c r="M15"/>
  <c r="N15"/>
  <c r="O15"/>
  <c r="P15"/>
  <c r="K15"/>
  <c r="AG15"/>
  <c r="EE44" i="2"/>
  <c r="EF44"/>
  <c r="EG44"/>
  <c r="EH44"/>
  <c r="EI44"/>
  <c r="EJ44"/>
  <c r="EK44"/>
  <c r="ED44"/>
  <c r="EE39"/>
  <c r="EF39"/>
  <c r="EG39"/>
  <c r="EH39"/>
  <c r="EI39"/>
  <c r="EJ39"/>
  <c r="EK39"/>
  <c r="ED39"/>
  <c r="EE49"/>
  <c r="EF49"/>
  <c r="EG49"/>
  <c r="EH49"/>
  <c r="EI49"/>
  <c r="EJ49"/>
  <c r="EK49"/>
  <c r="ED49"/>
  <c r="ED50"/>
  <c r="EE50"/>
  <c r="EF50"/>
  <c r="EG50"/>
  <c r="EH50"/>
  <c r="EI50"/>
  <c r="EJ50"/>
  <c r="EK50"/>
  <c r="DT39"/>
  <c r="DU39"/>
  <c r="DV39"/>
  <c r="DW39"/>
  <c r="DX39"/>
  <c r="DY39"/>
  <c r="DZ39"/>
  <c r="DS39"/>
  <c r="DT44"/>
  <c r="DU44"/>
  <c r="DV44"/>
  <c r="DW44"/>
  <c r="DX44"/>
  <c r="DY44"/>
  <c r="DZ44"/>
  <c r="DS44"/>
  <c r="DT49"/>
  <c r="DU49"/>
  <c r="DV49"/>
  <c r="DW49"/>
  <c r="DX49"/>
  <c r="DY49"/>
  <c r="DZ49"/>
  <c r="DS49"/>
  <c r="EJ51"/>
  <c r="EH51"/>
  <c r="EK51"/>
  <c r="EI51"/>
  <c r="EG51"/>
  <c r="EE51"/>
  <c r="EF51"/>
  <c r="ED51"/>
  <c r="DS50"/>
  <c r="DS51"/>
  <c r="DT50"/>
  <c r="DT51"/>
  <c r="DU50"/>
  <c r="DU51"/>
  <c r="DV50"/>
  <c r="DV51"/>
  <c r="DW50"/>
  <c r="DW51"/>
  <c r="DX50"/>
  <c r="DX51"/>
  <c r="DY50"/>
  <c r="DY51"/>
  <c r="DZ50"/>
  <c r="DZ51"/>
  <c r="DI39"/>
  <c r="DJ39"/>
  <c r="DK39"/>
  <c r="DL39"/>
  <c r="DM39"/>
  <c r="DN39"/>
  <c r="DO39"/>
  <c r="DH39"/>
  <c r="DO44"/>
  <c r="DN44"/>
  <c r="DM44"/>
  <c r="DL44"/>
  <c r="DK44"/>
  <c r="DJ44"/>
  <c r="DI44"/>
  <c r="DH44"/>
  <c r="DO49"/>
  <c r="DN49"/>
  <c r="DM49"/>
  <c r="DL49"/>
  <c r="DK49"/>
  <c r="DJ49"/>
  <c r="DI49"/>
  <c r="DH49"/>
  <c r="DH50"/>
  <c r="DI50"/>
  <c r="DJ50"/>
  <c r="DK50"/>
  <c r="DL50"/>
  <c r="DL51"/>
  <c r="DM50"/>
  <c r="DN50"/>
  <c r="DN51"/>
  <c r="DO50"/>
  <c r="CM39"/>
  <c r="CN39"/>
  <c r="CO39"/>
  <c r="CP39"/>
  <c r="CQ39"/>
  <c r="CR39"/>
  <c r="CS39"/>
  <c r="CL39"/>
  <c r="CX39"/>
  <c r="CY39"/>
  <c r="CZ39"/>
  <c r="DA39"/>
  <c r="DB39"/>
  <c r="DC39"/>
  <c r="DD39"/>
  <c r="CW39"/>
  <c r="CX44"/>
  <c r="CY44"/>
  <c r="CZ44"/>
  <c r="DA44"/>
  <c r="DB44"/>
  <c r="DC44"/>
  <c r="DD44"/>
  <c r="CW44"/>
  <c r="CX49"/>
  <c r="CY49"/>
  <c r="CZ49"/>
  <c r="DA49"/>
  <c r="DB49"/>
  <c r="DC49"/>
  <c r="DD49"/>
  <c r="CW49"/>
  <c r="CW50"/>
  <c r="CX50"/>
  <c r="CY50"/>
  <c r="CZ50"/>
  <c r="DA50"/>
  <c r="DB50"/>
  <c r="DC50"/>
  <c r="DD50"/>
  <c r="CM44"/>
  <c r="CN44"/>
  <c r="CO44"/>
  <c r="CP44"/>
  <c r="CQ44"/>
  <c r="CR44"/>
  <c r="CS44"/>
  <c r="CL44"/>
  <c r="CM49"/>
  <c r="CN49"/>
  <c r="CO49"/>
  <c r="CP49"/>
  <c r="CQ49"/>
  <c r="CR49"/>
  <c r="CS49"/>
  <c r="CL49"/>
  <c r="CL50"/>
  <c r="CM50"/>
  <c r="CN50"/>
  <c r="CO50"/>
  <c r="CP50"/>
  <c r="CQ50"/>
  <c r="CR50"/>
  <c r="CS50"/>
  <c r="CH39"/>
  <c r="CG39"/>
  <c r="CF39"/>
  <c r="CE39"/>
  <c r="CD39"/>
  <c r="CC39"/>
  <c r="CB39"/>
  <c r="CA39"/>
  <c r="CB44"/>
  <c r="CC44"/>
  <c r="CD44"/>
  <c r="CE44"/>
  <c r="CF44"/>
  <c r="CG44"/>
  <c r="CH44"/>
  <c r="CA44"/>
  <c r="CB49"/>
  <c r="CC49"/>
  <c r="CD49"/>
  <c r="CE49"/>
  <c r="CF49"/>
  <c r="CG49"/>
  <c r="CH49"/>
  <c r="CA49"/>
  <c r="CA50"/>
  <c r="CB50"/>
  <c r="CC50"/>
  <c r="CC51"/>
  <c r="CD50"/>
  <c r="CE50"/>
  <c r="CE51"/>
  <c r="CF50"/>
  <c r="CG50"/>
  <c r="CG51"/>
  <c r="CH50"/>
  <c r="BQ39"/>
  <c r="BR39"/>
  <c r="BS39"/>
  <c r="BT39"/>
  <c r="BU39"/>
  <c r="BV39"/>
  <c r="BW39"/>
  <c r="BP39"/>
  <c r="BQ44"/>
  <c r="BR44"/>
  <c r="BS44"/>
  <c r="BT44"/>
  <c r="BU44"/>
  <c r="BV44"/>
  <c r="BW44"/>
  <c r="BP44"/>
  <c r="BQ49"/>
  <c r="BR49"/>
  <c r="BS49"/>
  <c r="BT49"/>
  <c r="BU49"/>
  <c r="BV49"/>
  <c r="BW49"/>
  <c r="BP49"/>
  <c r="BP50"/>
  <c r="BQ50"/>
  <c r="BR50"/>
  <c r="BS50"/>
  <c r="BT50"/>
  <c r="BU50"/>
  <c r="BV50"/>
  <c r="BW50"/>
  <c r="BF39"/>
  <c r="BG39"/>
  <c r="BH39"/>
  <c r="BI39"/>
  <c r="BJ39"/>
  <c r="BK39"/>
  <c r="BL39"/>
  <c r="BE39"/>
  <c r="BF44"/>
  <c r="BG44"/>
  <c r="BH44"/>
  <c r="BI44"/>
  <c r="BJ44"/>
  <c r="BK44"/>
  <c r="BL44"/>
  <c r="BE44"/>
  <c r="BF49"/>
  <c r="BG49"/>
  <c r="BH49"/>
  <c r="BI49"/>
  <c r="BJ49"/>
  <c r="BK49"/>
  <c r="BL49"/>
  <c r="BE49"/>
  <c r="BE50"/>
  <c r="BF50"/>
  <c r="BG50"/>
  <c r="BH50"/>
  <c r="BI50"/>
  <c r="BJ50"/>
  <c r="BK50"/>
  <c r="BL50"/>
  <c r="AU39"/>
  <c r="AV39"/>
  <c r="AW39"/>
  <c r="AX39"/>
  <c r="AY39"/>
  <c r="AZ39"/>
  <c r="BA39"/>
  <c r="AT39"/>
  <c r="BA44"/>
  <c r="AZ44"/>
  <c r="AY44"/>
  <c r="AX44"/>
  <c r="AW44"/>
  <c r="AV44"/>
  <c r="AU44"/>
  <c r="AT44"/>
  <c r="AU49"/>
  <c r="AV49"/>
  <c r="AW49"/>
  <c r="AX49"/>
  <c r="AY49"/>
  <c r="AZ49"/>
  <c r="BA49"/>
  <c r="AT49"/>
  <c r="AT50"/>
  <c r="AU50"/>
  <c r="AV50"/>
  <c r="AW50"/>
  <c r="AX50"/>
  <c r="AY50"/>
  <c r="AZ50"/>
  <c r="BA50"/>
  <c r="AJ39"/>
  <c r="AK39"/>
  <c r="AL39"/>
  <c r="AM39"/>
  <c r="AN39"/>
  <c r="AO39"/>
  <c r="AI39"/>
  <c r="AJ44"/>
  <c r="AK44"/>
  <c r="AL44"/>
  <c r="AM44"/>
  <c r="AN44"/>
  <c r="AO44"/>
  <c r="AI44"/>
  <c r="AJ49"/>
  <c r="AK49"/>
  <c r="AL49"/>
  <c r="AM49"/>
  <c r="AN49"/>
  <c r="AO49"/>
  <c r="AI49"/>
  <c r="AI50"/>
  <c r="AJ50"/>
  <c r="AK50"/>
  <c r="AL50"/>
  <c r="AM50"/>
  <c r="AN50"/>
  <c r="AO50"/>
  <c r="CQ51"/>
  <c r="CM51"/>
  <c r="DM51"/>
  <c r="DK51"/>
  <c r="DI51"/>
  <c r="DJ51"/>
  <c r="AY51"/>
  <c r="AU51"/>
  <c r="BL51"/>
  <c r="BH51"/>
  <c r="BF51"/>
  <c r="AO51"/>
  <c r="AM51"/>
  <c r="AK51"/>
  <c r="AZ51"/>
  <c r="AX51"/>
  <c r="AV51"/>
  <c r="AT51"/>
  <c r="DC51"/>
  <c r="DA51"/>
  <c r="CY51"/>
  <c r="BK51"/>
  <c r="BI51"/>
  <c r="BG51"/>
  <c r="BV51"/>
  <c r="BT51"/>
  <c r="BR51"/>
  <c r="BP51"/>
  <c r="BW51"/>
  <c r="BU51"/>
  <c r="BS51"/>
  <c r="BQ51"/>
  <c r="CR51"/>
  <c r="CP51"/>
  <c r="CN51"/>
  <c r="CS51"/>
  <c r="CO51"/>
  <c r="DD51"/>
  <c r="DB51"/>
  <c r="CZ51"/>
  <c r="CX51"/>
  <c r="BE51"/>
  <c r="CH51"/>
  <c r="CF51"/>
  <c r="CD51"/>
  <c r="CB51"/>
  <c r="DH51"/>
  <c r="AN51"/>
  <c r="AL51"/>
  <c r="AJ51"/>
  <c r="BA51"/>
  <c r="AW51"/>
  <c r="BJ51"/>
  <c r="CA51"/>
  <c r="CL51"/>
  <c r="CW51"/>
  <c r="DO51"/>
  <c r="AI51"/>
  <c r="Y39"/>
  <c r="Z39"/>
  <c r="AA39"/>
  <c r="AB39"/>
  <c r="AC39"/>
  <c r="AD39"/>
  <c r="AE39"/>
  <c r="X39"/>
  <c r="AE44"/>
  <c r="AD44"/>
  <c r="AC44"/>
  <c r="AB44"/>
  <c r="AA44"/>
  <c r="Z44"/>
  <c r="Y44"/>
  <c r="X44"/>
  <c r="Y49"/>
  <c r="Z49"/>
  <c r="AA49"/>
  <c r="AB49"/>
  <c r="AC49"/>
  <c r="AD49"/>
  <c r="AE49"/>
  <c r="X49"/>
  <c r="X50"/>
  <c r="Y50"/>
  <c r="Z50"/>
  <c r="AA50"/>
  <c r="AB50"/>
  <c r="AC50"/>
  <c r="AD50"/>
  <c r="AE50"/>
  <c r="T39"/>
  <c r="S39"/>
  <c r="R39"/>
  <c r="Q39"/>
  <c r="P39"/>
  <c r="O39"/>
  <c r="N39"/>
  <c r="M39"/>
  <c r="N44"/>
  <c r="O44"/>
  <c r="P44"/>
  <c r="Q44"/>
  <c r="R44"/>
  <c r="S44"/>
  <c r="T44"/>
  <c r="M44"/>
  <c r="T49"/>
  <c r="S49"/>
  <c r="R49"/>
  <c r="Q49"/>
  <c r="P49"/>
  <c r="O49"/>
  <c r="N49"/>
  <c r="M49"/>
  <c r="M50"/>
  <c r="N50"/>
  <c r="O50"/>
  <c r="P50"/>
  <c r="Q50"/>
  <c r="R50"/>
  <c r="S50"/>
  <c r="T50"/>
  <c r="S51"/>
  <c r="Q51"/>
  <c r="O51"/>
  <c r="M51"/>
  <c r="AC51"/>
  <c r="Y51"/>
  <c r="Z51"/>
  <c r="AD51"/>
  <c r="T51"/>
  <c r="R51"/>
  <c r="P51"/>
  <c r="N51"/>
  <c r="AE51"/>
  <c r="AA51"/>
  <c r="X51"/>
  <c r="AB51"/>
  <c r="M52"/>
  <c r="C49"/>
  <c r="D49"/>
  <c r="E49"/>
  <c r="F49"/>
  <c r="G49"/>
  <c r="H49"/>
  <c r="I49"/>
  <c r="B49"/>
  <c r="C44"/>
  <c r="D44"/>
  <c r="E44"/>
  <c r="F44"/>
  <c r="G44"/>
  <c r="H44"/>
  <c r="I44"/>
  <c r="B44"/>
  <c r="C39"/>
  <c r="D39"/>
  <c r="E39"/>
  <c r="F39"/>
  <c r="G39"/>
  <c r="H39"/>
  <c r="I39"/>
  <c r="B39"/>
  <c r="I50"/>
  <c r="H50"/>
  <c r="G50"/>
  <c r="F50"/>
  <c r="E50"/>
  <c r="D50"/>
  <c r="C50"/>
  <c r="B50"/>
  <c r="DZ57"/>
  <c r="DD57"/>
  <c r="BW57"/>
  <c r="BL57"/>
  <c r="BA57"/>
  <c r="T57"/>
  <c r="I57"/>
  <c r="G28"/>
  <c r="AP11" i="4"/>
  <c r="AP12"/>
  <c r="AP13"/>
  <c r="AP14"/>
  <c r="M14"/>
  <c r="M14" i="3"/>
  <c r="N14"/>
  <c r="O14"/>
  <c r="P14"/>
  <c r="L14"/>
  <c r="K14"/>
  <c r="L43"/>
  <c r="L29"/>
  <c r="O43"/>
  <c r="O29"/>
  <c r="M43"/>
  <c r="M29"/>
  <c r="K29"/>
  <c r="P43"/>
  <c r="P29"/>
  <c r="N43"/>
  <c r="N29"/>
  <c r="G20" i="2"/>
  <c r="G12"/>
  <c r="F11"/>
  <c r="F10"/>
  <c r="G21"/>
  <c r="F9"/>
  <c r="G11"/>
  <c r="G27"/>
  <c r="J51"/>
  <c r="H30"/>
  <c r="I30"/>
  <c r="H29"/>
  <c r="H21"/>
  <c r="H27"/>
  <c r="N27"/>
  <c r="H28"/>
  <c r="N28"/>
  <c r="H20"/>
  <c r="AD14" i="4"/>
  <c r="AE14"/>
  <c r="AF14"/>
  <c r="AG14"/>
  <c r="AC14"/>
  <c r="AC13"/>
  <c r="AB14"/>
  <c r="AB13"/>
  <c r="V14"/>
  <c r="W14"/>
  <c r="X14"/>
  <c r="Y14"/>
  <c r="U14"/>
  <c r="U13"/>
  <c r="U44"/>
  <c r="L13"/>
  <c r="T14"/>
  <c r="T13"/>
  <c r="T12"/>
  <c r="T43"/>
  <c r="AJ14"/>
  <c r="AJ13"/>
  <c r="M13"/>
  <c r="AG14" i="3"/>
  <c r="T14"/>
  <c r="U14"/>
  <c r="V14"/>
  <c r="W14"/>
  <c r="X14"/>
  <c r="S14"/>
  <c r="S13"/>
  <c r="S42"/>
  <c r="K13"/>
  <c r="K42"/>
  <c r="I29" i="2"/>
  <c r="N29"/>
  <c r="DG40"/>
  <c r="EC45"/>
  <c r="DG45"/>
  <c r="EC40"/>
  <c r="AB29" i="4"/>
  <c r="T28"/>
  <c r="T44"/>
  <c r="U29"/>
  <c r="T29"/>
  <c r="AC29"/>
  <c r="AB44"/>
  <c r="AC44"/>
  <c r="S28" i="3"/>
  <c r="S43"/>
  <c r="S29"/>
  <c r="W43"/>
  <c r="W29"/>
  <c r="U43"/>
  <c r="U29"/>
  <c r="X43"/>
  <c r="X29"/>
  <c r="V43"/>
  <c r="V29"/>
  <c r="T43"/>
  <c r="T29"/>
  <c r="K28"/>
  <c r="M29" i="4"/>
  <c r="N30" i="2"/>
  <c r="O30"/>
  <c r="O29"/>
  <c r="DF45"/>
  <c r="EB45"/>
  <c r="DF40"/>
  <c r="EB40"/>
  <c r="AG13" i="4"/>
  <c r="AF13"/>
  <c r="AE13"/>
  <c r="AD13"/>
  <c r="Y13"/>
  <c r="X13"/>
  <c r="W13"/>
  <c r="V13"/>
  <c r="Q13"/>
  <c r="P13"/>
  <c r="O13"/>
  <c r="N13"/>
  <c r="AJ12"/>
  <c r="AG12"/>
  <c r="AF12"/>
  <c r="AE12"/>
  <c r="AD12"/>
  <c r="AC12"/>
  <c r="AB12"/>
  <c r="Y12"/>
  <c r="X12"/>
  <c r="W12"/>
  <c r="V12"/>
  <c r="U12"/>
  <c r="U43"/>
  <c r="Q12"/>
  <c r="Q43"/>
  <c r="P12"/>
  <c r="O12"/>
  <c r="O43"/>
  <c r="N12"/>
  <c r="M12"/>
  <c r="M43"/>
  <c r="L12"/>
  <c r="AJ11"/>
  <c r="AG11"/>
  <c r="AF11"/>
  <c r="AE11"/>
  <c r="AD11"/>
  <c r="AC11"/>
  <c r="AB11"/>
  <c r="Y11"/>
  <c r="X11"/>
  <c r="W11"/>
  <c r="V11"/>
  <c r="U11"/>
  <c r="T11"/>
  <c r="Q11"/>
  <c r="P11"/>
  <c r="O11"/>
  <c r="N11"/>
  <c r="M11"/>
  <c r="L11"/>
  <c r="AJ10"/>
  <c r="AG10"/>
  <c r="AG41"/>
  <c r="AF10"/>
  <c r="AE10"/>
  <c r="AE41"/>
  <c r="AD10"/>
  <c r="AC10"/>
  <c r="AC41"/>
  <c r="AB10"/>
  <c r="Y10"/>
  <c r="X10"/>
  <c r="W10"/>
  <c r="V10"/>
  <c r="U10"/>
  <c r="T10"/>
  <c r="Q10"/>
  <c r="P10"/>
  <c r="O10"/>
  <c r="N10"/>
  <c r="M10"/>
  <c r="L10"/>
  <c r="AJ9"/>
  <c r="AG9"/>
  <c r="AF9"/>
  <c r="AE9"/>
  <c r="AD9"/>
  <c r="AC9"/>
  <c r="AB9"/>
  <c r="Y9"/>
  <c r="X9"/>
  <c r="W9"/>
  <c r="V9"/>
  <c r="U9"/>
  <c r="T9"/>
  <c r="Q9"/>
  <c r="P9"/>
  <c r="O9"/>
  <c r="N9"/>
  <c r="M9"/>
  <c r="L9"/>
  <c r="AJ8"/>
  <c r="AG8"/>
  <c r="AF8"/>
  <c r="AE8"/>
  <c r="AD8"/>
  <c r="AC8"/>
  <c r="AB8"/>
  <c r="Y8"/>
  <c r="X8"/>
  <c r="W8"/>
  <c r="V8"/>
  <c r="U8"/>
  <c r="T8"/>
  <c r="Q8"/>
  <c r="P8"/>
  <c r="O8"/>
  <c r="N8"/>
  <c r="M8"/>
  <c r="L8"/>
  <c r="AJ7"/>
  <c r="AG7"/>
  <c r="AF7"/>
  <c r="AE7"/>
  <c r="AD7"/>
  <c r="AC7"/>
  <c r="AB7"/>
  <c r="Y7"/>
  <c r="X7"/>
  <c r="W7"/>
  <c r="V7"/>
  <c r="U7"/>
  <c r="T7"/>
  <c r="Q7"/>
  <c r="P7"/>
  <c r="O7"/>
  <c r="N7"/>
  <c r="M7"/>
  <c r="L7"/>
  <c r="AJ6"/>
  <c r="AG6"/>
  <c r="AF6"/>
  <c r="AF36"/>
  <c r="AE6"/>
  <c r="AD6"/>
  <c r="AD36"/>
  <c r="AC6"/>
  <c r="AC21"/>
  <c r="AB6"/>
  <c r="Y6"/>
  <c r="X6"/>
  <c r="X36"/>
  <c r="W6"/>
  <c r="W21"/>
  <c r="V6"/>
  <c r="V36"/>
  <c r="U6"/>
  <c r="T6"/>
  <c r="T36"/>
  <c r="Q6"/>
  <c r="Q21"/>
  <c r="P6"/>
  <c r="O6"/>
  <c r="N6"/>
  <c r="N36"/>
  <c r="M6"/>
  <c r="M21"/>
  <c r="L6"/>
  <c r="M22"/>
  <c r="Q22"/>
  <c r="W22"/>
  <c r="AC22"/>
  <c r="AG22"/>
  <c r="M24"/>
  <c r="Q24"/>
  <c r="W24"/>
  <c r="AC24"/>
  <c r="AG24"/>
  <c r="M26"/>
  <c r="Q26"/>
  <c r="W26"/>
  <c r="AC26"/>
  <c r="W43"/>
  <c r="L21"/>
  <c r="L36"/>
  <c r="AG26"/>
  <c r="L28"/>
  <c r="L43"/>
  <c r="N28"/>
  <c r="N29"/>
  <c r="P28"/>
  <c r="P29"/>
  <c r="V28"/>
  <c r="V29"/>
  <c r="V44"/>
  <c r="X28"/>
  <c r="X44"/>
  <c r="X29"/>
  <c r="AD28"/>
  <c r="AD44"/>
  <c r="AD29"/>
  <c r="AF28"/>
  <c r="AF29"/>
  <c r="AF44"/>
  <c r="L22"/>
  <c r="P22"/>
  <c r="V22"/>
  <c r="AB22"/>
  <c r="AF22"/>
  <c r="M39"/>
  <c r="O39"/>
  <c r="Q39"/>
  <c r="U39"/>
  <c r="W39"/>
  <c r="Y39"/>
  <c r="AC39"/>
  <c r="AE39"/>
  <c r="AG39"/>
  <c r="M41"/>
  <c r="O41"/>
  <c r="Q41"/>
  <c r="U41"/>
  <c r="W41"/>
  <c r="Y41"/>
  <c r="AB27"/>
  <c r="AB43"/>
  <c r="AB28"/>
  <c r="O29"/>
  <c r="Q29"/>
  <c r="W44"/>
  <c r="W29"/>
  <c r="Y44"/>
  <c r="Y29"/>
  <c r="AX14"/>
  <c r="AE29"/>
  <c r="AE44"/>
  <c r="AG29"/>
  <c r="AG44"/>
  <c r="AP6"/>
  <c r="AP8"/>
  <c r="AP7"/>
  <c r="AP9"/>
  <c r="AP10"/>
  <c r="O37"/>
  <c r="O36"/>
  <c r="U37"/>
  <c r="U36"/>
  <c r="Y37"/>
  <c r="Y36"/>
  <c r="AE37"/>
  <c r="AE36"/>
  <c r="AG37"/>
  <c r="AG36"/>
  <c r="BJ6"/>
  <c r="N38"/>
  <c r="N22"/>
  <c r="T38"/>
  <c r="T22"/>
  <c r="X38"/>
  <c r="X22"/>
  <c r="AD38"/>
  <c r="AD22"/>
  <c r="L40"/>
  <c r="L24"/>
  <c r="N40"/>
  <c r="N24"/>
  <c r="P40"/>
  <c r="P24"/>
  <c r="T40"/>
  <c r="T24"/>
  <c r="V40"/>
  <c r="V24"/>
  <c r="X40"/>
  <c r="X24"/>
  <c r="AB40"/>
  <c r="AB24"/>
  <c r="AD40"/>
  <c r="AD24"/>
  <c r="AF40"/>
  <c r="AF24"/>
  <c r="L42"/>
  <c r="L26"/>
  <c r="N42"/>
  <c r="N26"/>
  <c r="P42"/>
  <c r="P26"/>
  <c r="T42"/>
  <c r="T26"/>
  <c r="V42"/>
  <c r="V26"/>
  <c r="X42"/>
  <c r="X26"/>
  <c r="AB42"/>
  <c r="AB26"/>
  <c r="AD42"/>
  <c r="AD26"/>
  <c r="AF42"/>
  <c r="AF26"/>
  <c r="Y43"/>
  <c r="Y27"/>
  <c r="AC43"/>
  <c r="AC27"/>
  <c r="AE43"/>
  <c r="AE27"/>
  <c r="AG43"/>
  <c r="AG27"/>
  <c r="O21"/>
  <c r="U21"/>
  <c r="Y21"/>
  <c r="AE21"/>
  <c r="O23"/>
  <c r="U23"/>
  <c r="Y23"/>
  <c r="AE23"/>
  <c r="O25"/>
  <c r="U25"/>
  <c r="Y25"/>
  <c r="AE25"/>
  <c r="O27"/>
  <c r="U27"/>
  <c r="T37"/>
  <c r="AD37"/>
  <c r="P38"/>
  <c r="AB38"/>
  <c r="M37"/>
  <c r="M36"/>
  <c r="Q37"/>
  <c r="Q36"/>
  <c r="W37"/>
  <c r="W36"/>
  <c r="AC37"/>
  <c r="AC36"/>
  <c r="L37"/>
  <c r="P37"/>
  <c r="V37"/>
  <c r="AB37"/>
  <c r="AF37"/>
  <c r="AF21"/>
  <c r="BM6"/>
  <c r="M38"/>
  <c r="O38"/>
  <c r="Q38"/>
  <c r="U38"/>
  <c r="W38"/>
  <c r="Y38"/>
  <c r="AC38"/>
  <c r="AE38"/>
  <c r="AG38"/>
  <c r="L39"/>
  <c r="L23"/>
  <c r="N39"/>
  <c r="N23"/>
  <c r="P39"/>
  <c r="P23"/>
  <c r="T39"/>
  <c r="T23"/>
  <c r="V39"/>
  <c r="V23"/>
  <c r="X39"/>
  <c r="X23"/>
  <c r="AB39"/>
  <c r="AB23"/>
  <c r="AD39"/>
  <c r="AD23"/>
  <c r="AF39"/>
  <c r="AF23"/>
  <c r="M40"/>
  <c r="O40"/>
  <c r="Q40"/>
  <c r="U40"/>
  <c r="W40"/>
  <c r="Y40"/>
  <c r="AC40"/>
  <c r="AE40"/>
  <c r="AG40"/>
  <c r="L41"/>
  <c r="L25"/>
  <c r="N41"/>
  <c r="N25"/>
  <c r="P41"/>
  <c r="P25"/>
  <c r="T41"/>
  <c r="T25"/>
  <c r="V41"/>
  <c r="V25"/>
  <c r="X41"/>
  <c r="X25"/>
  <c r="AB41"/>
  <c r="AB25"/>
  <c r="AD41"/>
  <c r="AD25"/>
  <c r="AF41"/>
  <c r="AF25"/>
  <c r="M42"/>
  <c r="O42"/>
  <c r="Q42"/>
  <c r="U42"/>
  <c r="W42"/>
  <c r="Y42"/>
  <c r="AC42"/>
  <c r="AE42"/>
  <c r="AG42"/>
  <c r="L27"/>
  <c r="N43"/>
  <c r="N27"/>
  <c r="P43"/>
  <c r="P27"/>
  <c r="T27"/>
  <c r="V43"/>
  <c r="V27"/>
  <c r="X43"/>
  <c r="X27"/>
  <c r="AD43"/>
  <c r="AD27"/>
  <c r="AF43"/>
  <c r="M28"/>
  <c r="O28"/>
  <c r="Q28"/>
  <c r="U28"/>
  <c r="W28"/>
  <c r="Y28"/>
  <c r="AC28"/>
  <c r="AE28"/>
  <c r="AG28"/>
  <c r="N21"/>
  <c r="P21"/>
  <c r="T21"/>
  <c r="V21"/>
  <c r="X21"/>
  <c r="AB21"/>
  <c r="AD21"/>
  <c r="AG21"/>
  <c r="O22"/>
  <c r="U22"/>
  <c r="Y22"/>
  <c r="AE22"/>
  <c r="M23"/>
  <c r="Q23"/>
  <c r="W23"/>
  <c r="AC23"/>
  <c r="AG23"/>
  <c r="O24"/>
  <c r="U24"/>
  <c r="Y24"/>
  <c r="AE24"/>
  <c r="M25"/>
  <c r="Q25"/>
  <c r="W25"/>
  <c r="AC25"/>
  <c r="AG25"/>
  <c r="O26"/>
  <c r="U26"/>
  <c r="Y26"/>
  <c r="AE26"/>
  <c r="M27"/>
  <c r="Q27"/>
  <c r="W27"/>
  <c r="AF27"/>
  <c r="P36"/>
  <c r="AB36"/>
  <c r="N37"/>
  <c r="X37"/>
  <c r="L38"/>
  <c r="V38"/>
  <c r="AF38"/>
  <c r="AX10"/>
  <c r="BE6"/>
  <c r="AR10"/>
  <c r="AX12"/>
  <c r="AY11"/>
  <c r="BD8"/>
  <c r="AX8"/>
  <c r="AR8"/>
  <c r="BE7"/>
  <c r="BD10"/>
  <c r="BD11"/>
  <c r="AX11"/>
  <c r="AR11"/>
  <c r="BD9"/>
  <c r="AX9"/>
  <c r="AR9"/>
  <c r="BD7"/>
  <c r="BF7"/>
  <c r="AX7"/>
  <c r="AR7"/>
  <c r="BD13"/>
  <c r="BD12"/>
  <c r="BD14"/>
  <c r="AY14"/>
  <c r="AZ14"/>
  <c r="AS14"/>
  <c r="AR13"/>
  <c r="AS8"/>
  <c r="AX13"/>
  <c r="AR12"/>
  <c r="AY6"/>
  <c r="BE14"/>
  <c r="AR14"/>
  <c r="BD6"/>
  <c r="BF6"/>
  <c r="BG6"/>
  <c r="AR6"/>
  <c r="BE11"/>
  <c r="AS11"/>
  <c r="AT11"/>
  <c r="AX6"/>
  <c r="AZ6"/>
  <c r="BA6"/>
  <c r="BE13"/>
  <c r="BF13"/>
  <c r="AY13"/>
  <c r="AZ13"/>
  <c r="AS13"/>
  <c r="BE9"/>
  <c r="AY9"/>
  <c r="AS9"/>
  <c r="AT9"/>
  <c r="AS7"/>
  <c r="AT7"/>
  <c r="AY7"/>
  <c r="AZ11"/>
  <c r="BF9"/>
  <c r="AT8"/>
  <c r="BE8"/>
  <c r="BF8"/>
  <c r="AS6"/>
  <c r="BE12"/>
  <c r="BF12"/>
  <c r="AY12"/>
  <c r="AZ12"/>
  <c r="AS12"/>
  <c r="BE10"/>
  <c r="AY10"/>
  <c r="AS10"/>
  <c r="AY8"/>
  <c r="BF14"/>
  <c r="BG7"/>
  <c r="BM7"/>
  <c r="AT14"/>
  <c r="AT13"/>
  <c r="AT10"/>
  <c r="AZ8"/>
  <c r="AZ7"/>
  <c r="BA7"/>
  <c r="AZ9"/>
  <c r="BF11"/>
  <c r="AZ10"/>
  <c r="AT12"/>
  <c r="BG8"/>
  <c r="BF10"/>
  <c r="AT6"/>
  <c r="AU6"/>
  <c r="AU7"/>
  <c r="BA8"/>
  <c r="BA9"/>
  <c r="BA10"/>
  <c r="BA11"/>
  <c r="BA12"/>
  <c r="BA13"/>
  <c r="BA14"/>
  <c r="BG9"/>
  <c r="BM8"/>
  <c r="AU8"/>
  <c r="BJ7"/>
  <c r="AU9"/>
  <c r="BJ8"/>
  <c r="BG10"/>
  <c r="BM9"/>
  <c r="BG11"/>
  <c r="BM10"/>
  <c r="AU10"/>
  <c r="BJ9"/>
  <c r="AU11"/>
  <c r="BJ10"/>
  <c r="BG12"/>
  <c r="BM11"/>
  <c r="BG13"/>
  <c r="BM12"/>
  <c r="AU12"/>
  <c r="BJ11"/>
  <c r="BM13"/>
  <c r="BG14"/>
  <c r="BM14"/>
  <c r="AU13"/>
  <c r="BJ12"/>
  <c r="AU14"/>
  <c r="BJ14"/>
  <c r="BJ13"/>
  <c r="P8" i="3"/>
  <c r="O7"/>
  <c r="M6"/>
  <c r="M11"/>
  <c r="N9"/>
  <c r="M7"/>
  <c r="L10"/>
  <c r="K7"/>
  <c r="X13"/>
  <c r="X42"/>
  <c r="W13"/>
  <c r="W42"/>
  <c r="V13"/>
  <c r="V42"/>
  <c r="U13"/>
  <c r="U42"/>
  <c r="T13"/>
  <c r="T42"/>
  <c r="X12"/>
  <c r="W12"/>
  <c r="V12"/>
  <c r="U12"/>
  <c r="T12"/>
  <c r="S12"/>
  <c r="X11"/>
  <c r="W11"/>
  <c r="V11"/>
  <c r="U11"/>
  <c r="T11"/>
  <c r="S11"/>
  <c r="X10"/>
  <c r="W10"/>
  <c r="V10"/>
  <c r="U10"/>
  <c r="T10"/>
  <c r="S10"/>
  <c r="X9"/>
  <c r="W9"/>
  <c r="V9"/>
  <c r="U9"/>
  <c r="T9"/>
  <c r="S9"/>
  <c r="X8"/>
  <c r="W8"/>
  <c r="V8"/>
  <c r="U8"/>
  <c r="T8"/>
  <c r="S8"/>
  <c r="X7"/>
  <c r="W7"/>
  <c r="V7"/>
  <c r="U7"/>
  <c r="T7"/>
  <c r="S7"/>
  <c r="X6"/>
  <c r="W6"/>
  <c r="V6"/>
  <c r="U6"/>
  <c r="T6"/>
  <c r="S6"/>
  <c r="P13"/>
  <c r="P42"/>
  <c r="O13"/>
  <c r="O42"/>
  <c r="N13"/>
  <c r="N42"/>
  <c r="M13"/>
  <c r="M42"/>
  <c r="L13"/>
  <c r="L42"/>
  <c r="P12"/>
  <c r="O12"/>
  <c r="N12"/>
  <c r="M12"/>
  <c r="L12"/>
  <c r="K12"/>
  <c r="K41"/>
  <c r="P11"/>
  <c r="O11"/>
  <c r="N11"/>
  <c r="L11"/>
  <c r="K11"/>
  <c r="P10"/>
  <c r="O10"/>
  <c r="N10"/>
  <c r="M10"/>
  <c r="K10"/>
  <c r="P9"/>
  <c r="O9"/>
  <c r="M9"/>
  <c r="L9"/>
  <c r="K9"/>
  <c r="O8"/>
  <c r="N8"/>
  <c r="M8"/>
  <c r="L8"/>
  <c r="K8"/>
  <c r="P7"/>
  <c r="N7"/>
  <c r="L7"/>
  <c r="P6"/>
  <c r="P35"/>
  <c r="O6"/>
  <c r="N6"/>
  <c r="L6"/>
  <c r="K6"/>
  <c r="L28"/>
  <c r="N28"/>
  <c r="P28"/>
  <c r="U28"/>
  <c r="W28"/>
  <c r="M28"/>
  <c r="O28"/>
  <c r="S41"/>
  <c r="S27"/>
  <c r="T28"/>
  <c r="V28"/>
  <c r="X28"/>
  <c r="G26" i="2"/>
  <c r="H26"/>
  <c r="N26"/>
  <c r="G25"/>
  <c r="H25"/>
  <c r="G24"/>
  <c r="H24"/>
  <c r="G23"/>
  <c r="H23"/>
  <c r="G22"/>
  <c r="H22"/>
  <c r="G10"/>
  <c r="G9"/>
  <c r="G8"/>
  <c r="F8"/>
  <c r="G7"/>
  <c r="F7"/>
  <c r="G6"/>
  <c r="F6"/>
  <c r="G5"/>
  <c r="F5"/>
  <c r="AG13" i="3"/>
  <c r="AG12"/>
  <c r="AG11"/>
  <c r="X20"/>
  <c r="T20"/>
  <c r="N20"/>
  <c r="N25" i="2"/>
  <c r="AG6" i="3"/>
  <c r="AG10"/>
  <c r="AG7"/>
  <c r="AG9"/>
  <c r="AG8"/>
  <c r="L35"/>
  <c r="V35"/>
  <c r="K36"/>
  <c r="M36"/>
  <c r="L36"/>
  <c r="N36"/>
  <c r="P36"/>
  <c r="V36"/>
  <c r="L38"/>
  <c r="N23"/>
  <c r="P38"/>
  <c r="T38"/>
  <c r="V38"/>
  <c r="X23"/>
  <c r="L40"/>
  <c r="N25"/>
  <c r="P40"/>
  <c r="T40"/>
  <c r="V40"/>
  <c r="X25"/>
  <c r="L27"/>
  <c r="N27"/>
  <c r="P27"/>
  <c r="T27"/>
  <c r="V27"/>
  <c r="X27"/>
  <c r="X21"/>
  <c r="N37"/>
  <c r="T22"/>
  <c r="X37"/>
  <c r="N39"/>
  <c r="T24"/>
  <c r="X39"/>
  <c r="N41"/>
  <c r="T26"/>
  <c r="X41"/>
  <c r="O36"/>
  <c r="S36"/>
  <c r="U36"/>
  <c r="L37"/>
  <c r="P37"/>
  <c r="V37"/>
  <c r="L39"/>
  <c r="P39"/>
  <c r="V39"/>
  <c r="L41"/>
  <c r="P41"/>
  <c r="V41"/>
  <c r="N22"/>
  <c r="X22"/>
  <c r="T23"/>
  <c r="N24"/>
  <c r="X24"/>
  <c r="T25"/>
  <c r="N26"/>
  <c r="X26"/>
  <c r="N34"/>
  <c r="X34"/>
  <c r="T35"/>
  <c r="X36"/>
  <c r="T37"/>
  <c r="N38"/>
  <c r="X38"/>
  <c r="T39"/>
  <c r="N40"/>
  <c r="X40"/>
  <c r="T41"/>
  <c r="N21"/>
  <c r="T21"/>
  <c r="T34"/>
  <c r="N35"/>
  <c r="X35"/>
  <c r="T36"/>
  <c r="K35"/>
  <c r="K34"/>
  <c r="M35"/>
  <c r="M34"/>
  <c r="O35"/>
  <c r="O34"/>
  <c r="S35"/>
  <c r="S34"/>
  <c r="U35"/>
  <c r="U34"/>
  <c r="W35"/>
  <c r="W34"/>
  <c r="W36"/>
  <c r="W21"/>
  <c r="K37"/>
  <c r="K22"/>
  <c r="M37"/>
  <c r="M22"/>
  <c r="O37"/>
  <c r="O22"/>
  <c r="S37"/>
  <c r="S22"/>
  <c r="U37"/>
  <c r="U22"/>
  <c r="W37"/>
  <c r="W22"/>
  <c r="K38"/>
  <c r="K23"/>
  <c r="M38"/>
  <c r="M23"/>
  <c r="O38"/>
  <c r="O23"/>
  <c r="S38"/>
  <c r="S23"/>
  <c r="U38"/>
  <c r="U23"/>
  <c r="W38"/>
  <c r="W23"/>
  <c r="K39"/>
  <c r="K24"/>
  <c r="M39"/>
  <c r="M24"/>
  <c r="O39"/>
  <c r="O24"/>
  <c r="S39"/>
  <c r="S24"/>
  <c r="U39"/>
  <c r="U24"/>
  <c r="W39"/>
  <c r="W24"/>
  <c r="K40"/>
  <c r="K25"/>
  <c r="M40"/>
  <c r="M25"/>
  <c r="O40"/>
  <c r="O25"/>
  <c r="S40"/>
  <c r="S25"/>
  <c r="U40"/>
  <c r="U25"/>
  <c r="W40"/>
  <c r="W25"/>
  <c r="K26"/>
  <c r="M41"/>
  <c r="M26"/>
  <c r="O41"/>
  <c r="O26"/>
  <c r="S26"/>
  <c r="U41"/>
  <c r="U26"/>
  <c r="W41"/>
  <c r="W26"/>
  <c r="K27"/>
  <c r="M27"/>
  <c r="O27"/>
  <c r="U27"/>
  <c r="W27"/>
  <c r="K20"/>
  <c r="M20"/>
  <c r="O20"/>
  <c r="S20"/>
  <c r="U20"/>
  <c r="W20"/>
  <c r="K21"/>
  <c r="M21"/>
  <c r="O21"/>
  <c r="S21"/>
  <c r="U21"/>
  <c r="L20"/>
  <c r="P20"/>
  <c r="V20"/>
  <c r="L21"/>
  <c r="P21"/>
  <c r="V21"/>
  <c r="L22"/>
  <c r="P22"/>
  <c r="V22"/>
  <c r="L23"/>
  <c r="P23"/>
  <c r="V23"/>
  <c r="L24"/>
  <c r="P24"/>
  <c r="V24"/>
  <c r="L25"/>
  <c r="P25"/>
  <c r="V25"/>
  <c r="L26"/>
  <c r="P26"/>
  <c r="V26"/>
  <c r="L34"/>
  <c r="P34"/>
  <c r="V34"/>
  <c r="I28" i="2"/>
  <c r="I24"/>
  <c r="O26"/>
  <c r="N22"/>
  <c r="O22"/>
  <c r="I25"/>
  <c r="I26"/>
  <c r="I22"/>
  <c r="I27"/>
  <c r="AP6" i="3"/>
  <c r="AQ6"/>
  <c r="AP40" i="2"/>
  <c r="AP45"/>
  <c r="EA45"/>
  <c r="EA40"/>
  <c r="DE45"/>
  <c r="BM40"/>
  <c r="BB40"/>
  <c r="AQ45"/>
  <c r="U40"/>
  <c r="DE40"/>
  <c r="BX45"/>
  <c r="BX40"/>
  <c r="BM45"/>
  <c r="BB45"/>
  <c r="AQ40"/>
  <c r="U45"/>
  <c r="I40"/>
  <c r="I45"/>
  <c r="H45"/>
  <c r="H40"/>
  <c r="F40"/>
  <c r="F45"/>
  <c r="D45"/>
  <c r="D40"/>
  <c r="G45"/>
  <c r="G40"/>
  <c r="J45"/>
  <c r="J40"/>
  <c r="N21"/>
  <c r="N20"/>
  <c r="O20"/>
  <c r="N24"/>
  <c r="O24"/>
  <c r="O25"/>
  <c r="I20"/>
  <c r="O21"/>
  <c r="I21"/>
  <c r="I23"/>
  <c r="N23"/>
  <c r="O23"/>
  <c r="AR6" i="3"/>
  <c r="E45" i="2"/>
  <c r="E40"/>
  <c r="O27"/>
  <c r="O28"/>
  <c r="C40"/>
  <c r="C45"/>
  <c r="B40"/>
  <c r="B45"/>
  <c r="AV7" i="3"/>
  <c r="AV8"/>
  <c r="AV9"/>
  <c r="AV10"/>
  <c r="AV11"/>
  <c r="AV12"/>
  <c r="AV13"/>
  <c r="AI40" i="2"/>
  <c r="AK40"/>
  <c r="AM40"/>
  <c r="AO40"/>
  <c r="AI45"/>
  <c r="AK45"/>
  <c r="AM45"/>
  <c r="AO45"/>
  <c r="AL40"/>
  <c r="AL45"/>
  <c r="AJ40"/>
  <c r="AN40"/>
  <c r="AJ45"/>
  <c r="AN45"/>
  <c r="AU40"/>
  <c r="AW40"/>
  <c r="AY40"/>
  <c r="BA40"/>
  <c r="AU45"/>
  <c r="AW45"/>
  <c r="AY45"/>
  <c r="BA45"/>
  <c r="AT40"/>
  <c r="AV40"/>
  <c r="AX40"/>
  <c r="AZ40"/>
  <c r="AT45"/>
  <c r="AV45"/>
  <c r="AX45"/>
  <c r="AZ45"/>
  <c r="BF40"/>
  <c r="BH40"/>
  <c r="BJ40"/>
  <c r="BL40"/>
  <c r="BF45"/>
  <c r="BH45"/>
  <c r="BJ45"/>
  <c r="BL45"/>
  <c r="BE40"/>
  <c r="BG40"/>
  <c r="BI40"/>
  <c r="BK40"/>
  <c r="BE45"/>
  <c r="BG45"/>
  <c r="BI45"/>
  <c r="BK45"/>
  <c r="BQ40"/>
  <c r="BS40"/>
  <c r="BU40"/>
  <c r="BW40"/>
  <c r="BQ45"/>
  <c r="BS45"/>
  <c r="BU45"/>
  <c r="BW45"/>
  <c r="BP40"/>
  <c r="BR40"/>
  <c r="BT40"/>
  <c r="BV40"/>
  <c r="BP45"/>
  <c r="BR45"/>
  <c r="BT45"/>
  <c r="BV45"/>
  <c r="CB40"/>
  <c r="CD40"/>
  <c r="CF40"/>
  <c r="CH40"/>
  <c r="CB45"/>
  <c r="CD45"/>
  <c r="CF45"/>
  <c r="CH45"/>
  <c r="CH57"/>
  <c r="CA40"/>
  <c r="CC40"/>
  <c r="CE40"/>
  <c r="CG40"/>
  <c r="CA45"/>
  <c r="CC45"/>
  <c r="CE45"/>
  <c r="CG45"/>
  <c r="CM40"/>
  <c r="CO40"/>
  <c r="CQ40"/>
  <c r="CS40"/>
  <c r="CM45"/>
  <c r="CO45"/>
  <c r="CQ45"/>
  <c r="CS45"/>
  <c r="CS57"/>
  <c r="CL40"/>
  <c r="CN40"/>
  <c r="CP40"/>
  <c r="CR40"/>
  <c r="CL45"/>
  <c r="CN45"/>
  <c r="CP45"/>
  <c r="CR45"/>
  <c r="X40"/>
  <c r="Z40"/>
  <c r="AB40"/>
  <c r="AD40"/>
  <c r="X45"/>
  <c r="Z45"/>
  <c r="AB45"/>
  <c r="AD45"/>
  <c r="AA40"/>
  <c r="AE40"/>
  <c r="AA45"/>
  <c r="AE45"/>
  <c r="AE57"/>
  <c r="Y40"/>
  <c r="AC40"/>
  <c r="Y45"/>
  <c r="AC45"/>
  <c r="CW40"/>
  <c r="CY40"/>
  <c r="DA40"/>
  <c r="DC40"/>
  <c r="CW45"/>
  <c r="CY45"/>
  <c r="DA45"/>
  <c r="DC45"/>
  <c r="CX40"/>
  <c r="CZ40"/>
  <c r="DB40"/>
  <c r="DD40"/>
  <c r="CX45"/>
  <c r="CZ45"/>
  <c r="DB45"/>
  <c r="DD45"/>
  <c r="DH40"/>
  <c r="DJ40"/>
  <c r="DL40"/>
  <c r="DN40"/>
  <c r="DH45"/>
  <c r="DJ45"/>
  <c r="DL45"/>
  <c r="DN45"/>
  <c r="DI40"/>
  <c r="DK40"/>
  <c r="DM40"/>
  <c r="DO40"/>
  <c r="DI45"/>
  <c r="DK45"/>
  <c r="DM45"/>
  <c r="DO45"/>
  <c r="DO57"/>
  <c r="EE40"/>
  <c r="EG40"/>
  <c r="EI40"/>
  <c r="EK40"/>
  <c r="EE45"/>
  <c r="EG45"/>
  <c r="EI45"/>
  <c r="EK45"/>
  <c r="EK57"/>
  <c r="ED40"/>
  <c r="EF40"/>
  <c r="EH40"/>
  <c r="EJ40"/>
  <c r="ED45"/>
  <c r="EF45"/>
  <c r="EH45"/>
  <c r="EJ45"/>
  <c r="DS40"/>
  <c r="DU40"/>
  <c r="DW40"/>
  <c r="DY40"/>
  <c r="DS45"/>
  <c r="DU45"/>
  <c r="DW45"/>
  <c r="DY45"/>
  <c r="DT40"/>
  <c r="DV40"/>
  <c r="DX40"/>
  <c r="DZ40"/>
  <c r="DT45"/>
  <c r="DV45"/>
  <c r="DX45"/>
  <c r="DZ45"/>
  <c r="N40"/>
  <c r="P40"/>
  <c r="R40"/>
  <c r="T40"/>
  <c r="N45"/>
  <c r="P45"/>
  <c r="R45"/>
  <c r="T45"/>
  <c r="M40"/>
  <c r="O40"/>
  <c r="Q40"/>
  <c r="S40"/>
  <c r="M45"/>
  <c r="O45"/>
  <c r="Q45"/>
  <c r="S45"/>
  <c r="AV14" i="3"/>
  <c r="AV15"/>
  <c r="I51" i="2"/>
  <c r="H51"/>
  <c r="F51"/>
  <c r="E51"/>
  <c r="D51"/>
  <c r="G51"/>
  <c r="C51"/>
  <c r="B51"/>
  <c r="B52"/>
  <c r="EL57"/>
  <c r="EM57"/>
  <c r="EN57"/>
  <c r="X52"/>
  <c r="CW52"/>
  <c r="DH52"/>
  <c r="CL52"/>
  <c r="CA52"/>
  <c r="ED52"/>
  <c r="AT52"/>
  <c r="BE52"/>
  <c r="BP52"/>
  <c r="DC57"/>
  <c r="DB57"/>
  <c r="DA57"/>
  <c r="CZ57"/>
  <c r="CY57"/>
  <c r="CX57"/>
  <c r="CW57"/>
  <c r="AI52"/>
  <c r="DS52"/>
  <c r="AQ57"/>
  <c r="AR57"/>
  <c r="AS57"/>
  <c r="U57"/>
  <c r="V57"/>
  <c r="W57"/>
  <c r="BX57"/>
  <c r="BY57"/>
  <c r="BZ57"/>
  <c r="BM57"/>
  <c r="BN57"/>
  <c r="BO57"/>
  <c r="BB57"/>
  <c r="BC57"/>
  <c r="BD57"/>
  <c r="EA57"/>
  <c r="EB57"/>
  <c r="EC57"/>
  <c r="DE57"/>
  <c r="DF57"/>
  <c r="DG57"/>
  <c r="DP57"/>
  <c r="DQ57"/>
  <c r="DR57"/>
  <c r="AF57"/>
  <c r="AG57"/>
  <c r="AH57"/>
  <c r="CT57"/>
  <c r="CU57"/>
  <c r="CV57"/>
  <c r="CI57"/>
  <c r="CJ57"/>
  <c r="CK57"/>
  <c r="AD57"/>
  <c r="AC57"/>
  <c r="AB57"/>
  <c r="AA57"/>
  <c r="Z57"/>
  <c r="Y57"/>
  <c r="X57"/>
  <c r="EJ57"/>
  <c r="EI57"/>
  <c r="EH57"/>
  <c r="EG57"/>
  <c r="EF57"/>
  <c r="EE57"/>
  <c r="ED57"/>
  <c r="CR57"/>
  <c r="CQ57"/>
  <c r="CP57"/>
  <c r="CO57"/>
  <c r="CN57"/>
  <c r="CM57"/>
  <c r="CL57"/>
  <c r="S57"/>
  <c r="R57"/>
  <c r="Q57"/>
  <c r="P57"/>
  <c r="O57"/>
  <c r="N57"/>
  <c r="M57"/>
  <c r="BV57"/>
  <c r="BU57"/>
  <c r="BT57"/>
  <c r="BS57"/>
  <c r="BR57"/>
  <c r="BQ57"/>
  <c r="BP57"/>
  <c r="AZ57"/>
  <c r="AY57"/>
  <c r="AX57"/>
  <c r="AW57"/>
  <c r="AV57"/>
  <c r="AU57"/>
  <c r="AT57"/>
  <c r="DN57"/>
  <c r="DM57"/>
  <c r="DL57"/>
  <c r="DK57"/>
  <c r="DJ57"/>
  <c r="DI57"/>
  <c r="DH57"/>
  <c r="CG57"/>
  <c r="CF57"/>
  <c r="CE57"/>
  <c r="CD57"/>
  <c r="CC57"/>
  <c r="CB57"/>
  <c r="CA57"/>
  <c r="H57"/>
  <c r="G57"/>
  <c r="F57"/>
  <c r="E57"/>
  <c r="D57"/>
  <c r="C57"/>
  <c r="B57"/>
  <c r="J57"/>
  <c r="K57"/>
  <c r="L57"/>
  <c r="DY57"/>
  <c r="DX57"/>
  <c r="DW57"/>
  <c r="DV57"/>
  <c r="DU57"/>
  <c r="DT57"/>
  <c r="DS57"/>
  <c r="BK57"/>
  <c r="BJ57"/>
  <c r="BI57"/>
  <c r="BH57"/>
  <c r="BG57"/>
  <c r="BF57"/>
  <c r="BE57"/>
  <c r="AO57"/>
  <c r="AN57"/>
  <c r="AM57"/>
  <c r="AL57"/>
  <c r="AK57"/>
  <c r="AJ57"/>
  <c r="AI57"/>
</calcChain>
</file>

<file path=xl/comments1.xml><?xml version="1.0" encoding="utf-8"?>
<comments xmlns="http://schemas.openxmlformats.org/spreadsheetml/2006/main">
  <authors>
    <author>ABS</author>
    <author>Author</author>
  </authors>
  <commentList>
    <comment ref="B5" authorId="0">
      <text>
        <r>
          <rPr>
            <sz val="8"/>
            <color indexed="81"/>
            <rFont val="Tahoma"/>
            <family val="2"/>
          </rPr>
          <t>Reference base of each index: 2008-2009 = 100.0</t>
        </r>
      </text>
    </comment>
    <comment ref="C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D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A10" authorId="1">
      <text>
        <r>
          <rPr>
            <sz val="8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2.xml><?xml version="1.0" encoding="utf-8"?>
<comments xmlns="http://schemas.openxmlformats.org/spreadsheetml/2006/main">
  <authors>
    <author>Wu, Su</author>
    <author>Weir, Anthony</author>
  </authors>
  <commentList>
    <comment ref="N28" authorId="0">
      <text>
        <r>
          <rPr>
            <b/>
            <sz val="9"/>
            <color indexed="81"/>
            <rFont val="Tahoma"/>
            <family val="2"/>
          </rPr>
          <t>Wu, Su:</t>
        </r>
        <r>
          <rPr>
            <sz val="9"/>
            <color indexed="81"/>
            <rFont val="Tahoma"/>
            <family val="2"/>
          </rPr>
          <t xml:space="preserve">
December 2014 data are not available.  This is estimated as the product of CGPI 2013/14 and 6-month change from 2012/13 to 2013.  
</t>
        </r>
      </text>
    </comment>
    <comment ref="V39" authorId="1">
      <text>
        <r>
          <rPr>
            <b/>
            <sz val="9"/>
            <color indexed="81"/>
            <rFont val="Tahoma"/>
            <charset val="1"/>
          </rPr>
          <t>Weir, Anthony:</t>
        </r>
        <r>
          <rPr>
            <sz val="9"/>
            <color indexed="81"/>
            <rFont val="Tahoma"/>
            <charset val="1"/>
          </rPr>
          <t xml:space="preserve">
the links to RIN are correct but RIN numbers seem wrong. i.e. how is AusGrids opening value so low?
</t>
        </r>
      </text>
    </comment>
    <comment ref="A57" authorId="0">
      <text>
        <r>
          <rPr>
            <b/>
            <sz val="9"/>
            <color indexed="81"/>
            <rFont val="Tahoma"/>
            <family val="2"/>
          </rPr>
          <t>Wu, Su:</t>
        </r>
        <r>
          <rPr>
            <sz val="9"/>
            <color indexed="81"/>
            <rFont val="Tahoma"/>
            <family val="2"/>
          </rPr>
          <t xml:space="preserve">
A number of the DNSPs report 2014 RAB opening value different from 2013 closing value.  This needs to be investigated. This affects the computation of 2013/14 constant-price capital stock. </t>
        </r>
      </text>
    </comment>
  </commentList>
</comments>
</file>

<file path=xl/comments3.xml><?xml version="1.0" encoding="utf-8"?>
<comments xmlns="http://schemas.openxmlformats.org/spreadsheetml/2006/main">
  <authors>
    <author>Author</author>
    <author>ABS</author>
    <author>Weir, Anthony</author>
  </authors>
  <commentList>
    <comment ref="C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D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J33" authorId="2">
      <text>
        <r>
          <rPr>
            <b/>
            <sz val="9"/>
            <color indexed="81"/>
            <rFont val="Tahoma"/>
            <charset val="1"/>
          </rPr>
          <t>Weir, Anthony:</t>
        </r>
        <r>
          <rPr>
            <sz val="9"/>
            <color indexed="81"/>
            <rFont val="Tahoma"/>
            <charset val="1"/>
          </rPr>
          <t xml:space="preserve">
the alignemnt of year to data looks out but doesn’t see to affect calculations
</t>
        </r>
      </text>
    </comment>
  </commentList>
</comments>
</file>

<file path=xl/comments4.xml><?xml version="1.0" encoding="utf-8"?>
<comments xmlns="http://schemas.openxmlformats.org/spreadsheetml/2006/main">
  <authors>
    <author>Author</author>
    <author>ABS</author>
  </authors>
  <commentList>
    <comment ref="D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H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</commentList>
</comments>
</file>

<file path=xl/sharedStrings.xml><?xml version="1.0" encoding="utf-8"?>
<sst xmlns="http://schemas.openxmlformats.org/spreadsheetml/2006/main" count="868" uniqueCount="159">
  <si>
    <t>Index Numbers ;  Intermediate ;  Domestic ;</t>
  </si>
  <si>
    <t>Unit</t>
  </si>
  <si>
    <t>Quarterly Index ;  Ordinary time hourly rates of pay excluding bonuses ;  Australia ;  Private and Public ;  Electricity, gas, water and waste services ;</t>
  </si>
  <si>
    <t>Index Numbers</t>
  </si>
  <si>
    <t>Index Numbers ;  729 Other administrative services ;</t>
  </si>
  <si>
    <t>Index Numbers ;  592 Data processing, web hosting and electronic information storage services ;</t>
  </si>
  <si>
    <t>Index Numbers ;  695 Market research and statistical services ;</t>
  </si>
  <si>
    <t>Index Numbers ;  693 Legal and accounting services ;</t>
  </si>
  <si>
    <t>Series Type</t>
  </si>
  <si>
    <t>Original</t>
  </si>
  <si>
    <t>Data Type</t>
  </si>
  <si>
    <t>INDEX</t>
  </si>
  <si>
    <t>Frequency</t>
  </si>
  <si>
    <t>Quarter</t>
  </si>
  <si>
    <t>Collection Month</t>
  </si>
  <si>
    <t>Series Start</t>
  </si>
  <si>
    <t>Series End</t>
  </si>
  <si>
    <t>No. Obs</t>
  </si>
  <si>
    <t>Series ID</t>
  </si>
  <si>
    <t>A2314868L</t>
  </si>
  <si>
    <t>A2314220W</t>
  </si>
  <si>
    <t>A3343918K</t>
  </si>
  <si>
    <t>A3343942K</t>
  </si>
  <si>
    <t>A3343926K</t>
  </si>
  <si>
    <t>A2639399R</t>
  </si>
  <si>
    <t>Annual series - calendar year</t>
  </si>
  <si>
    <t>Annual series - 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</si>
  <si>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</si>
  <si>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</si>
  <si>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</si>
  <si>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</si>
  <si>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</si>
  <si>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</si>
  <si>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</si>
  <si>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</si>
  <si>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Labour</t>
  </si>
  <si>
    <t>Computer</t>
  </si>
  <si>
    <t>Secretarial</t>
  </si>
  <si>
    <t>Legal</t>
  </si>
  <si>
    <t>Advertising</t>
  </si>
  <si>
    <t>Weights</t>
  </si>
  <si>
    <t>Electricity, gas, water and waste services ;  Net capital stock: Chain volume measures ;</t>
  </si>
  <si>
    <t>$ Millions</t>
  </si>
  <si>
    <t>DERIVED</t>
  </si>
  <si>
    <t>Annual</t>
  </si>
  <si>
    <t>A3348086W</t>
  </si>
  <si>
    <t>Electricity, gas, water and waste services ;  Net capital stock: Current prices ;</t>
  </si>
  <si>
    <t>A3346565V</t>
  </si>
  <si>
    <t>Calendar year values</t>
  </si>
  <si>
    <t>Financial year data</t>
  </si>
  <si>
    <t>Current/ chain volume</t>
  </si>
  <si>
    <t>Laspeyres index</t>
  </si>
  <si>
    <t>Paasche index</t>
  </si>
  <si>
    <t>year-to-year</t>
  </si>
  <si>
    <t>Price</t>
  </si>
  <si>
    <t>Calendar year</t>
  </si>
  <si>
    <t>Adjusted calendar year</t>
  </si>
  <si>
    <t>Opex Price Index</t>
  </si>
  <si>
    <t>Source data: ABS</t>
  </si>
  <si>
    <t>LPI and PPIs</t>
  </si>
  <si>
    <t>Opex price index</t>
  </si>
  <si>
    <t>Fisher index</t>
  </si>
  <si>
    <t>Finanical year</t>
  </si>
  <si>
    <t>Business</t>
  </si>
  <si>
    <t>Price relativity 1</t>
  </si>
  <si>
    <t>Price relativity 2</t>
  </si>
  <si>
    <t>Capital stock measures</t>
  </si>
  <si>
    <t>ActewAGL</t>
  </si>
  <si>
    <t>Citipower</t>
  </si>
  <si>
    <t>Endeavour</t>
  </si>
  <si>
    <t>Energex</t>
  </si>
  <si>
    <t>Ergon</t>
  </si>
  <si>
    <t>Essential</t>
  </si>
  <si>
    <t>Jemena</t>
  </si>
  <si>
    <t>Powercor</t>
  </si>
  <si>
    <t>SA Power Networks</t>
  </si>
  <si>
    <t>United Energy</t>
  </si>
  <si>
    <t>Financial year</t>
  </si>
  <si>
    <t>Constant price investments</t>
  </si>
  <si>
    <t>DRAB0105</t>
  </si>
  <si>
    <t>Constant price retirements</t>
  </si>
  <si>
    <t>DRAB0106</t>
  </si>
  <si>
    <t>Average annual depreciation rate</t>
  </si>
  <si>
    <t>DRAB0101</t>
  </si>
  <si>
    <t>DRAB0103</t>
  </si>
  <si>
    <t>Annual depreciation rate</t>
  </si>
  <si>
    <t>Real capital stock at end of period</t>
  </si>
  <si>
    <t>2013/14</t>
  </si>
  <si>
    <t>Annual series - year ending on 31 March</t>
  </si>
  <si>
    <t>Year ending on 31 March</t>
  </si>
  <si>
    <t>Adjusted year ending on March 31</t>
  </si>
  <si>
    <t>Earnings; Persons; Full Time; Adult; Ordinary time earnings ;  Electricity, Gas, Water and Waste Services ;</t>
  </si>
  <si>
    <t>01/04/2005 - 31/03/2006</t>
  </si>
  <si>
    <t>01/04/2006 - 31/03/2007</t>
  </si>
  <si>
    <t>01/04/2007 - 31/03/2008</t>
  </si>
  <si>
    <t>01/04/2008 - 31/03/2009</t>
  </si>
  <si>
    <t>01/04/2009 - 31/03/2010</t>
  </si>
  <si>
    <t>01/04/2010 - 31/03/2011</t>
  </si>
  <si>
    <t>01/04/2011 - 31/03/2012</t>
  </si>
  <si>
    <t>01/04/2012 - 31/03/2013</t>
  </si>
  <si>
    <t>AWOTE index</t>
  </si>
  <si>
    <t>$</t>
  </si>
  <si>
    <t>RATIO</t>
  </si>
  <si>
    <t>Biannual</t>
  </si>
  <si>
    <t>A2719023T</t>
  </si>
  <si>
    <t>5204.0 Australian system of national accounts</t>
  </si>
  <si>
    <t>Table 63</t>
  </si>
  <si>
    <t>ABS price indexes</t>
  </si>
  <si>
    <t>Total</t>
  </si>
  <si>
    <t>See documentation in 'ABSData_Documentation'</t>
  </si>
  <si>
    <t>cumulative (base year 2005/06)</t>
  </si>
  <si>
    <t>cumulative (base year 2006)</t>
  </si>
  <si>
    <t>cumulative (base year 04/2005-03/2006)</t>
  </si>
  <si>
    <t>Opex price index using AWOTE and PPIs</t>
  </si>
  <si>
    <t>Opex price index using WPI and PPIs</t>
  </si>
  <si>
    <t>Constant-price capital stock</t>
  </si>
  <si>
    <t>Constant-price capital stock (including capital good price index construction)</t>
  </si>
  <si>
    <t>Capital goods price index (CGPI)</t>
  </si>
  <si>
    <t xml:space="preserve">Net capital stock - Chain volume measure </t>
  </si>
  <si>
    <t xml:space="preserve">Net capital stock - Current prices </t>
  </si>
  <si>
    <t>CGPI</t>
  </si>
  <si>
    <t>2012-13 As base year</t>
  </si>
  <si>
    <t>Annual series - Financial year</t>
  </si>
  <si>
    <t>Cumulative CGPI Index rebased to 2012/13 (=1)</t>
  </si>
  <si>
    <t>Inverse of the Cumulative  CGPI index</t>
  </si>
  <si>
    <t>Annual series - Calendar year</t>
  </si>
  <si>
    <t>6302.0 Average Weekly Earnings, Australia</t>
  </si>
  <si>
    <t>Source document</t>
  </si>
  <si>
    <t>6427.0 Producer Price Indexes, Australia</t>
  </si>
  <si>
    <t xml:space="preserve">Table 25. </t>
  </si>
  <si>
    <t>Table 24.</t>
  </si>
  <si>
    <t>Table 22.</t>
  </si>
  <si>
    <t>Table 10G.</t>
  </si>
  <si>
    <t>Tables 1, 2, 3, 4 and 10.</t>
  </si>
  <si>
    <t>TasNetworks</t>
  </si>
  <si>
    <t>AusNet Services</t>
  </si>
  <si>
    <t>6345.0 Wage Price Index, Australia</t>
  </si>
  <si>
    <t>Table 9b.</t>
  </si>
  <si>
    <t>Ausgrid</t>
  </si>
  <si>
    <t>http://www.abs.gov.au/AUSSTATS/abs@.nsf/DetailsPage/6427.0Mar%202015?OpenDocument</t>
  </si>
  <si>
    <t>Web link</t>
  </si>
  <si>
    <t>Access date</t>
  </si>
  <si>
    <t>http://www.abs.gov.au/AUSSTATS/abs@.nsf/DetailsPage/6345.0Mar%202015?OpenDocument</t>
  </si>
  <si>
    <t>http://www.abs.gov.au/AUSSTATS/abs@.nsf/DetailsPage/6302.0Nov%202014?OpenDocument</t>
  </si>
  <si>
    <t>01/04/2013 - 31/03/2014</t>
  </si>
  <si>
    <t>Note: Reference year for the chain volume measure is 2012-13 (2013/14 data)</t>
  </si>
  <si>
    <t>Constant price 2012/13 base</t>
  </si>
  <si>
    <t>Source: DNSP RIN data - Table 4.1 Total RAB asset values; unit of measurement: $'000</t>
  </si>
  <si>
    <t>2012/13 going forward/backward</t>
  </si>
  <si>
    <t>http://www.abs.gov.au/AUSSTATS/abs@.nsf/DetailsPage/5204.02013-14?OpenDocument</t>
  </si>
  <si>
    <t>Note: 2014 calendar year value can't determined without figures to 2015 financial year.</t>
  </si>
  <si>
    <t>2014/15</t>
  </si>
  <si>
    <t>2014/2015</t>
  </si>
  <si>
    <t>fred</t>
  </si>
  <si>
    <t>2015/16</t>
  </si>
  <si>
    <t>2015/2016</t>
  </si>
  <si>
    <t>2016 (to November)</t>
  </si>
  <si>
    <t>01/04/2014 - 31/03/2015</t>
  </si>
  <si>
    <t>01/04/2015 - 31/03/2016</t>
  </si>
</sst>
</file>

<file path=xl/styles.xml><?xml version="1.0" encoding="utf-8"?>
<styleSheet xmlns="http://schemas.openxmlformats.org/spreadsheetml/2006/main">
  <numFmts count="10">
    <numFmt numFmtId="44" formatCode="_-&quot;$&quot;* #,##0.00_-;\-&quot;$&quot;* #,##0.00_-;_-&quot;$&quot;* &quot;-&quot;??_-;_-@_-"/>
    <numFmt numFmtId="43" formatCode="_-* #,##0.00_-;\-* #,##0.00_-;_-* &quot;-&quot;??_-;_-@_-"/>
    <numFmt numFmtId="164" formatCode="mmm\-yyyy"/>
    <numFmt numFmtId="165" formatCode="0.0;\-0.0;0.0;@"/>
    <numFmt numFmtId="166" formatCode="0;\-0;0;@"/>
    <numFmt numFmtId="167" formatCode="0.000"/>
    <numFmt numFmtId="168" formatCode="0.0"/>
    <numFmt numFmtId="169" formatCode="0.00;\-0.00;0.00;@"/>
    <numFmt numFmtId="170" formatCode="_-* #,##0.0_-;\-* #,##0.0_-;_-* &quot;-&quot;??_-;_-@_-"/>
    <numFmt numFmtId="171" formatCode="_-&quot;$&quot;* #,##0_-;\-&quot;$&quot;* #,##0_-;_-&quot;$&quot;* &quot;-&quot;??_-;_-@_-"/>
  </numFmts>
  <fonts count="24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indexed="81"/>
      <name val="Tahoma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i/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i/>
      <sz val="11"/>
      <name val="Times New Roman"/>
      <family val="1"/>
    </font>
    <font>
      <sz val="11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Arial"/>
      <family val="2"/>
    </font>
    <font>
      <b/>
      <sz val="11"/>
      <color indexed="8"/>
      <name val="Calibri"/>
      <family val="2"/>
    </font>
    <font>
      <sz val="9"/>
      <color indexed="8"/>
      <name val="Times New Roman"/>
      <family val="1"/>
    </font>
    <font>
      <sz val="9"/>
      <name val="Times New Roman"/>
      <family val="1"/>
    </font>
    <font>
      <sz val="11"/>
      <name val="Calibri"/>
      <family val="2"/>
    </font>
    <font>
      <sz val="11"/>
      <color indexed="8"/>
      <name val="Calibri"/>
      <family val="2"/>
    </font>
    <font>
      <sz val="8"/>
      <name val="Arial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9" fontId="12" fillId="0" borderId="0" applyFont="0" applyFill="0" applyBorder="0" applyAlignment="0" applyProtection="0"/>
  </cellStyleXfs>
  <cellXfs count="167">
    <xf numFmtId="0" fontId="0" fillId="0" borderId="0" xfId="0"/>
    <xf numFmtId="165" fontId="1" fillId="0" borderId="0" xfId="0" applyNumberFormat="1" applyFont="1" applyAlignment="1"/>
    <xf numFmtId="165" fontId="0" fillId="0" borderId="0" xfId="0" applyNumberFormat="1"/>
    <xf numFmtId="0" fontId="0" fillId="0" borderId="0" xfId="0" applyAlignment="1">
      <alignment wrapText="1"/>
    </xf>
    <xf numFmtId="0" fontId="0" fillId="0" borderId="0" xfId="0" applyFill="1"/>
    <xf numFmtId="0" fontId="6" fillId="0" borderId="0" xfId="0" applyFont="1"/>
    <xf numFmtId="0" fontId="7" fillId="0" borderId="0" xfId="0" applyFont="1"/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0" xfId="0" applyFont="1" applyAlignment="1"/>
    <xf numFmtId="164" fontId="5" fillId="0" borderId="0" xfId="0" applyNumberFormat="1" applyFont="1" applyAlignment="1"/>
    <xf numFmtId="164" fontId="5" fillId="0" borderId="0" xfId="0" applyNumberFormat="1" applyFont="1" applyAlignment="1">
      <alignment horizontal="left"/>
    </xf>
    <xf numFmtId="165" fontId="5" fillId="0" borderId="0" xfId="5" applyNumberFormat="1" applyFont="1" applyAlignment="1"/>
    <xf numFmtId="165" fontId="5" fillId="0" borderId="0" xfId="0" applyNumberFormat="1" applyFont="1" applyAlignment="1"/>
    <xf numFmtId="0" fontId="7" fillId="0" borderId="0" xfId="0" applyFont="1" applyAlignment="1">
      <alignment wrapText="1"/>
    </xf>
    <xf numFmtId="165" fontId="7" fillId="0" borderId="0" xfId="0" applyNumberFormat="1" applyFont="1"/>
    <xf numFmtId="166" fontId="5" fillId="0" borderId="0" xfId="0" applyNumberFormat="1" applyFont="1" applyAlignment="1"/>
    <xf numFmtId="0" fontId="9" fillId="0" borderId="0" xfId="0" applyFont="1"/>
    <xf numFmtId="0" fontId="10" fillId="0" borderId="0" xfId="0" applyFont="1"/>
    <xf numFmtId="168" fontId="7" fillId="0" borderId="0" xfId="0" applyNumberFormat="1" applyFont="1"/>
    <xf numFmtId="1" fontId="11" fillId="0" borderId="0" xfId="0" applyNumberFormat="1" applyFont="1" applyAlignment="1">
      <alignment vertical="top" wrapText="1"/>
    </xf>
    <xf numFmtId="167" fontId="7" fillId="0" borderId="0" xfId="0" applyNumberFormat="1" applyFont="1"/>
    <xf numFmtId="2" fontId="7" fillId="0" borderId="0" xfId="0" applyNumberFormat="1" applyFont="1"/>
    <xf numFmtId="0" fontId="7" fillId="0" borderId="0" xfId="0" applyFont="1" applyFill="1"/>
    <xf numFmtId="0" fontId="6" fillId="0" borderId="0" xfId="0" applyFont="1" applyFill="1"/>
    <xf numFmtId="0" fontId="9" fillId="0" borderId="0" xfId="0" applyFont="1" applyFill="1"/>
    <xf numFmtId="0" fontId="10" fillId="0" borderId="0" xfId="0" applyFont="1" applyFill="1"/>
    <xf numFmtId="0" fontId="5" fillId="0" borderId="0" xfId="0" applyFont="1" applyFill="1" applyAlignment="1">
      <alignment horizontal="right" wrapText="1"/>
    </xf>
    <xf numFmtId="168" fontId="7" fillId="0" borderId="0" xfId="0" applyNumberFormat="1" applyFont="1" applyFill="1"/>
    <xf numFmtId="167" fontId="7" fillId="0" borderId="0" xfId="0" applyNumberFormat="1" applyFont="1" applyFill="1"/>
    <xf numFmtId="2" fontId="7" fillId="0" borderId="0" xfId="0" applyNumberFormat="1" applyFont="1" applyFill="1"/>
    <xf numFmtId="165" fontId="5" fillId="0" borderId="0" xfId="4" applyNumberFormat="1" applyFont="1" applyAlignment="1"/>
    <xf numFmtId="0" fontId="7" fillId="0" borderId="0" xfId="0" applyFont="1" applyAlignment="1">
      <alignment vertical="top"/>
    </xf>
    <xf numFmtId="0" fontId="5" fillId="0" borderId="0" xfId="0" applyFont="1" applyAlignment="1">
      <alignment horizontal="right" vertical="top" wrapText="1"/>
    </xf>
    <xf numFmtId="0" fontId="9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0" borderId="0" xfId="4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vertical="top"/>
    </xf>
    <xf numFmtId="168" fontId="7" fillId="0" borderId="0" xfId="0" applyNumberFormat="1" applyFont="1" applyAlignment="1">
      <alignment vertical="top"/>
    </xf>
    <xf numFmtId="167" fontId="7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0" fontId="5" fillId="0" borderId="0" xfId="0" applyFont="1" applyAlignment="1">
      <alignment horizontal="left" vertical="top" wrapText="1"/>
    </xf>
    <xf numFmtId="167" fontId="9" fillId="0" borderId="0" xfId="0" applyNumberFormat="1" applyFont="1"/>
    <xf numFmtId="0" fontId="7" fillId="0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167" fontId="6" fillId="0" borderId="0" xfId="0" applyNumberFormat="1" applyFont="1"/>
    <xf numFmtId="167" fontId="6" fillId="0" borderId="0" xfId="0" applyNumberFormat="1" applyFont="1" applyAlignment="1">
      <alignment horizontal="right" wrapText="1"/>
    </xf>
    <xf numFmtId="169" fontId="5" fillId="0" borderId="0" xfId="0" applyNumberFormat="1" applyFont="1" applyAlignment="1"/>
    <xf numFmtId="0" fontId="5" fillId="0" borderId="0" xfId="5" applyFont="1" applyAlignment="1">
      <alignment horizontal="right" vertical="top" wrapText="1"/>
    </xf>
    <xf numFmtId="0" fontId="5" fillId="0" borderId="0" xfId="0" applyFont="1" applyAlignment="1">
      <alignment wrapText="1"/>
    </xf>
    <xf numFmtId="167" fontId="6" fillId="0" borderId="0" xfId="0" applyNumberFormat="1" applyFont="1" applyFill="1"/>
    <xf numFmtId="167" fontId="6" fillId="0" borderId="0" xfId="0" applyNumberFormat="1" applyFont="1" applyFill="1" applyAlignment="1">
      <alignment horizontal="right" wrapText="1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7" fillId="2" borderId="0" xfId="0" applyFont="1" applyFill="1"/>
    <xf numFmtId="0" fontId="7" fillId="3" borderId="0" xfId="0" applyFont="1" applyFill="1"/>
    <xf numFmtId="0" fontId="7" fillId="2" borderId="0" xfId="0" applyNumberFormat="1" applyFont="1" applyFill="1"/>
    <xf numFmtId="0" fontId="7" fillId="3" borderId="0" xfId="0" applyNumberFormat="1" applyFont="1" applyFill="1"/>
    <xf numFmtId="0" fontId="7" fillId="0" borderId="1" xfId="0" applyFont="1" applyBorder="1"/>
    <xf numFmtId="4" fontId="7" fillId="2" borderId="1" xfId="0" applyNumberFormat="1" applyFont="1" applyFill="1" applyBorder="1"/>
    <xf numFmtId="4" fontId="7" fillId="3" borderId="1" xfId="0" applyNumberFormat="1" applyFont="1" applyFill="1" applyBorder="1"/>
    <xf numFmtId="0" fontId="7" fillId="0" borderId="1" xfId="0" applyFont="1" applyFill="1" applyBorder="1"/>
    <xf numFmtId="10" fontId="7" fillId="2" borderId="1" xfId="6" applyNumberFormat="1" applyFont="1" applyFill="1" applyBorder="1"/>
    <xf numFmtId="10" fontId="7" fillId="3" borderId="1" xfId="6" applyNumberFormat="1" applyFont="1" applyFill="1" applyBorder="1"/>
    <xf numFmtId="0" fontId="7" fillId="0" borderId="0" xfId="0" applyFont="1" applyAlignment="1">
      <alignment horizontal="left" vertical="top" wrapText="1"/>
    </xf>
    <xf numFmtId="4" fontId="0" fillId="0" borderId="0" xfId="0" applyNumberFormat="1"/>
    <xf numFmtId="10" fontId="7" fillId="0" borderId="1" xfId="0" applyNumberFormat="1" applyFont="1" applyFill="1" applyBorder="1"/>
    <xf numFmtId="10" fontId="7" fillId="2" borderId="1" xfId="0" applyNumberFormat="1" applyFont="1" applyFill="1" applyBorder="1"/>
    <xf numFmtId="10" fontId="7" fillId="3" borderId="1" xfId="0" applyNumberFormat="1" applyFont="1" applyFill="1" applyBorder="1"/>
    <xf numFmtId="10" fontId="7" fillId="0" borderId="0" xfId="0" applyNumberFormat="1" applyFont="1"/>
    <xf numFmtId="1" fontId="0" fillId="0" borderId="0" xfId="0" applyNumberFormat="1"/>
    <xf numFmtId="0" fontId="6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165" fontId="15" fillId="0" borderId="0" xfId="0" applyNumberFormat="1" applyFont="1" applyAlignment="1"/>
    <xf numFmtId="169" fontId="7" fillId="0" borderId="0" xfId="0" applyNumberFormat="1" applyFont="1" applyFill="1"/>
    <xf numFmtId="169" fontId="7" fillId="0" borderId="0" xfId="0" applyNumberFormat="1" applyFont="1" applyFill="1" applyAlignment="1">
      <alignment wrapText="1"/>
    </xf>
    <xf numFmtId="169" fontId="5" fillId="0" borderId="0" xfId="0" applyNumberFormat="1" applyFont="1" applyFill="1" applyAlignment="1">
      <alignment horizontal="right" vertical="top" wrapText="1"/>
    </xf>
    <xf numFmtId="169" fontId="5" fillId="0" borderId="0" xfId="0" applyNumberFormat="1" applyFont="1" applyFill="1" applyAlignment="1">
      <alignment horizontal="right"/>
    </xf>
    <xf numFmtId="169" fontId="7" fillId="0" borderId="0" xfId="0" applyNumberFormat="1" applyFont="1"/>
    <xf numFmtId="14" fontId="0" fillId="0" borderId="0" xfId="0" applyNumberFormat="1"/>
    <xf numFmtId="2" fontId="5" fillId="0" borderId="0" xfId="0" applyNumberFormat="1" applyFont="1" applyAlignment="1"/>
    <xf numFmtId="169" fontId="1" fillId="0" borderId="0" xfId="0" applyNumberFormat="1" applyFont="1" applyAlignment="1"/>
    <xf numFmtId="0" fontId="9" fillId="4" borderId="0" xfId="0" applyFont="1" applyFill="1"/>
    <xf numFmtId="0" fontId="11" fillId="0" borderId="0" xfId="0" applyFont="1" applyAlignment="1">
      <alignment horizontal="right" wrapText="1"/>
    </xf>
    <xf numFmtId="166" fontId="15" fillId="0" borderId="0" xfId="0" applyNumberFormat="1" applyFont="1" applyAlignment="1"/>
    <xf numFmtId="4" fontId="7" fillId="2" borderId="1" xfId="1" applyNumberFormat="1" applyFont="1" applyFill="1" applyBorder="1"/>
    <xf numFmtId="4" fontId="7" fillId="3" borderId="1" xfId="1" applyNumberFormat="1" applyFont="1" applyFill="1" applyBorder="1"/>
    <xf numFmtId="4" fontId="7" fillId="4" borderId="1" xfId="0" applyNumberFormat="1" applyFont="1" applyFill="1" applyBorder="1"/>
    <xf numFmtId="170" fontId="7" fillId="2" borderId="1" xfId="1" applyNumberFormat="1" applyFont="1" applyFill="1" applyBorder="1"/>
    <xf numFmtId="170" fontId="7" fillId="4" borderId="1" xfId="1" applyNumberFormat="1" applyFont="1" applyFill="1" applyBorder="1"/>
    <xf numFmtId="170" fontId="7" fillId="3" borderId="1" xfId="1" applyNumberFormat="1" applyFont="1" applyFill="1" applyBorder="1"/>
    <xf numFmtId="0" fontId="7" fillId="0" borderId="2" xfId="0" applyFont="1" applyBorder="1" applyAlignment="1">
      <alignment vertical="top"/>
    </xf>
    <xf numFmtId="0" fontId="5" fillId="0" borderId="0" xfId="0" applyFont="1" applyBorder="1" applyAlignment="1">
      <alignment horizontal="right" vertical="top" wrapText="1"/>
    </xf>
    <xf numFmtId="0" fontId="7" fillId="0" borderId="0" xfId="0" applyFont="1" applyBorder="1" applyAlignment="1">
      <alignment vertical="top"/>
    </xf>
    <xf numFmtId="0" fontId="5" fillId="0" borderId="3" xfId="0" applyFont="1" applyBorder="1" applyAlignment="1">
      <alignment horizontal="right" vertical="top" wrapText="1"/>
    </xf>
    <xf numFmtId="0" fontId="8" fillId="0" borderId="2" xfId="0" applyFont="1" applyBorder="1" applyAlignment="1"/>
    <xf numFmtId="0" fontId="5" fillId="0" borderId="0" xfId="0" applyFont="1" applyBorder="1" applyAlignment="1">
      <alignment horizontal="right"/>
    </xf>
    <xf numFmtId="0" fontId="7" fillId="0" borderId="0" xfId="0" applyFont="1" applyBorder="1"/>
    <xf numFmtId="0" fontId="5" fillId="0" borderId="3" xfId="0" applyFont="1" applyBorder="1" applyAlignment="1">
      <alignment horizontal="right"/>
    </xf>
    <xf numFmtId="0" fontId="5" fillId="0" borderId="0" xfId="0" applyFont="1" applyBorder="1" applyAlignment="1"/>
    <xf numFmtId="0" fontId="5" fillId="0" borderId="3" xfId="0" applyFont="1" applyBorder="1" applyAlignment="1"/>
    <xf numFmtId="164" fontId="8" fillId="0" borderId="2" xfId="0" applyNumberFormat="1" applyFont="1" applyBorder="1" applyAlignment="1"/>
    <xf numFmtId="164" fontId="5" fillId="0" borderId="0" xfId="0" applyNumberFormat="1" applyFont="1" applyBorder="1" applyAlignment="1"/>
    <xf numFmtId="164" fontId="5" fillId="0" borderId="3" xfId="0" applyNumberFormat="1" applyFont="1" applyBorder="1" applyAlignment="1"/>
    <xf numFmtId="164" fontId="5" fillId="0" borderId="2" xfId="0" applyNumberFormat="1" applyFont="1" applyBorder="1" applyAlignment="1">
      <alignment horizontal="left"/>
    </xf>
    <xf numFmtId="0" fontId="7" fillId="0" borderId="3" xfId="0" applyFont="1" applyBorder="1"/>
    <xf numFmtId="164" fontId="5" fillId="0" borderId="2" xfId="0" applyNumberFormat="1" applyFont="1" applyBorder="1" applyAlignment="1">
      <alignment horizontal="left" vertical="top" wrapText="1"/>
    </xf>
    <xf numFmtId="0" fontId="7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165" fontId="5" fillId="0" borderId="0" xfId="0" applyNumberFormat="1" applyFont="1" applyBorder="1" applyAlignment="1">
      <alignment vertical="top" wrapText="1"/>
    </xf>
    <xf numFmtId="166" fontId="5" fillId="0" borderId="3" xfId="0" applyNumberFormat="1" applyFont="1" applyBorder="1" applyAlignment="1">
      <alignment vertical="top" wrapText="1"/>
    </xf>
    <xf numFmtId="164" fontId="5" fillId="0" borderId="2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165" fontId="5" fillId="0" borderId="0" xfId="0" applyNumberFormat="1" applyFont="1" applyBorder="1" applyAlignment="1">
      <alignment wrapText="1"/>
    </xf>
    <xf numFmtId="0" fontId="5" fillId="0" borderId="0" xfId="0" applyFont="1" applyBorder="1" applyAlignment="1">
      <alignment wrapText="1"/>
    </xf>
    <xf numFmtId="166" fontId="5" fillId="0" borderId="0" xfId="0" applyNumberFormat="1" applyFont="1" applyBorder="1" applyAlignment="1">
      <alignment wrapText="1"/>
    </xf>
    <xf numFmtId="166" fontId="5" fillId="0" borderId="3" xfId="0" applyNumberFormat="1" applyFont="1" applyBorder="1" applyAlignment="1">
      <alignment wrapText="1"/>
    </xf>
    <xf numFmtId="14" fontId="5" fillId="0" borderId="4" xfId="0" applyNumberFormat="1" applyFont="1" applyBorder="1" applyAlignment="1">
      <alignment horizontal="left"/>
    </xf>
    <xf numFmtId="14" fontId="5" fillId="0" borderId="5" xfId="0" applyNumberFormat="1" applyFont="1" applyBorder="1" applyAlignment="1"/>
    <xf numFmtId="14" fontId="7" fillId="0" borderId="5" xfId="0" applyNumberFormat="1" applyFont="1" applyBorder="1"/>
    <xf numFmtId="14" fontId="5" fillId="0" borderId="6" xfId="0" applyNumberFormat="1" applyFont="1" applyBorder="1" applyAlignment="1"/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/>
    </xf>
    <xf numFmtId="0" fontId="5" fillId="0" borderId="2" xfId="0" applyFont="1" applyBorder="1" applyAlignment="1"/>
    <xf numFmtId="164" fontId="5" fillId="0" borderId="2" xfId="0" applyNumberFormat="1" applyFont="1" applyBorder="1" applyAlignment="1"/>
    <xf numFmtId="165" fontId="5" fillId="0" borderId="2" xfId="5" applyNumberFormat="1" applyFont="1" applyBorder="1" applyAlignment="1"/>
    <xf numFmtId="165" fontId="5" fillId="0" borderId="2" xfId="5" applyNumberFormat="1" applyFont="1" applyBorder="1" applyAlignment="1">
      <alignment vertical="top" wrapText="1"/>
    </xf>
    <xf numFmtId="0" fontId="7" fillId="0" borderId="2" xfId="0" applyFont="1" applyBorder="1" applyAlignment="1">
      <alignment wrapText="1"/>
    </xf>
    <xf numFmtId="14" fontId="5" fillId="0" borderId="4" xfId="0" applyNumberFormat="1" applyFont="1" applyBorder="1" applyAlignment="1"/>
    <xf numFmtId="0" fontId="6" fillId="0" borderId="7" xfId="0" applyFont="1" applyBorder="1"/>
    <xf numFmtId="0" fontId="6" fillId="0" borderId="8" xfId="0" applyFont="1" applyBorder="1"/>
    <xf numFmtId="165" fontId="8" fillId="0" borderId="8" xfId="5" applyNumberFormat="1" applyFont="1" applyBorder="1" applyAlignment="1"/>
    <xf numFmtId="0" fontId="6" fillId="0" borderId="9" xfId="0" applyFont="1" applyBorder="1"/>
    <xf numFmtId="0" fontId="16" fillId="0" borderId="0" xfId="0" applyFont="1"/>
    <xf numFmtId="0" fontId="17" fillId="0" borderId="2" xfId="0" applyFont="1" applyBorder="1" applyAlignment="1">
      <alignment wrapText="1"/>
    </xf>
    <xf numFmtId="165" fontId="18" fillId="0" borderId="0" xfId="0" applyNumberFormat="1" applyFont="1" applyBorder="1" applyAlignment="1">
      <alignment wrapText="1"/>
    </xf>
    <xf numFmtId="0" fontId="18" fillId="0" borderId="0" xfId="0" applyFont="1" applyBorder="1" applyAlignment="1">
      <alignment wrapText="1"/>
    </xf>
    <xf numFmtId="0" fontId="17" fillId="0" borderId="0" xfId="0" applyFont="1" applyBorder="1" applyAlignment="1">
      <alignment wrapText="1"/>
    </xf>
    <xf numFmtId="166" fontId="18" fillId="0" borderId="3" xfId="0" applyNumberFormat="1" applyFont="1" applyBorder="1" applyAlignment="1">
      <alignment wrapText="1"/>
    </xf>
    <xf numFmtId="171" fontId="0" fillId="5" borderId="1" xfId="2" applyNumberFormat="1" applyFont="1" applyFill="1" applyBorder="1"/>
    <xf numFmtId="171" fontId="0" fillId="0" borderId="1" xfId="2" applyNumberFormat="1" applyFont="1" applyFill="1" applyBorder="1"/>
    <xf numFmtId="4" fontId="0" fillId="5" borderId="1" xfId="0" applyNumberFormat="1" applyFill="1" applyBorder="1"/>
    <xf numFmtId="4" fontId="0" fillId="5" borderId="1" xfId="0" quotePrefix="1" applyNumberFormat="1" applyFill="1" applyBorder="1"/>
    <xf numFmtId="164" fontId="19" fillId="0" borderId="0" xfId="0" applyNumberFormat="1" applyFont="1" applyFill="1" applyBorder="1" applyAlignment="1">
      <alignment horizontal="left"/>
    </xf>
    <xf numFmtId="0" fontId="20" fillId="0" borderId="0" xfId="0" applyFont="1" applyFill="1" applyBorder="1"/>
    <xf numFmtId="164" fontId="21" fillId="0" borderId="0" xfId="0" applyNumberFormat="1" applyFont="1" applyAlignment="1">
      <alignment horizontal="left"/>
    </xf>
    <xf numFmtId="165" fontId="21" fillId="0" borderId="0" xfId="0" applyNumberFormat="1" applyFont="1" applyAlignment="1"/>
    <xf numFmtId="166" fontId="21" fillId="0" borderId="0" xfId="0" applyNumberFormat="1" applyFont="1" applyAlignment="1"/>
    <xf numFmtId="169" fontId="21" fillId="0" borderId="0" xfId="0" applyNumberFormat="1" applyFont="1" applyAlignment="1"/>
    <xf numFmtId="4" fontId="7" fillId="2" borderId="0" xfId="0" applyNumberFormat="1" applyFont="1" applyFill="1" applyBorder="1"/>
    <xf numFmtId="4" fontId="7" fillId="2" borderId="0" xfId="1" applyNumberFormat="1" applyFont="1" applyFill="1" applyBorder="1"/>
    <xf numFmtId="4" fontId="7" fillId="4" borderId="0" xfId="0" applyNumberFormat="1" applyFont="1" applyFill="1" applyBorder="1"/>
    <xf numFmtId="10" fontId="7" fillId="2" borderId="0" xfId="6" applyNumberFormat="1" applyFont="1" applyFill="1" applyBorder="1"/>
    <xf numFmtId="10" fontId="7" fillId="2" borderId="0" xfId="0" applyNumberFormat="1" applyFont="1" applyFill="1" applyBorder="1"/>
    <xf numFmtId="170" fontId="7" fillId="4" borderId="0" xfId="1" applyNumberFormat="1" applyFont="1" applyFill="1" applyBorder="1"/>
    <xf numFmtId="1" fontId="11" fillId="6" borderId="0" xfId="0" applyNumberFormat="1" applyFont="1" applyFill="1" applyAlignment="1">
      <alignment vertical="top" wrapText="1"/>
    </xf>
    <xf numFmtId="171" fontId="0" fillId="6" borderId="1" xfId="2" applyNumberFormat="1" applyFont="1" applyFill="1" applyBorder="1"/>
    <xf numFmtId="4" fontId="7" fillId="6" borderId="1" xfId="1" applyNumberFormat="1" applyFont="1" applyFill="1" applyBorder="1"/>
    <xf numFmtId="0" fontId="7" fillId="6" borderId="0" xfId="0" applyFont="1" applyFill="1"/>
    <xf numFmtId="0" fontId="7" fillId="6" borderId="0" xfId="0" applyNumberFormat="1" applyFont="1" applyFill="1"/>
    <xf numFmtId="4" fontId="7" fillId="6" borderId="1" xfId="0" applyNumberFormat="1" applyFont="1" applyFill="1" applyBorder="1"/>
    <xf numFmtId="4" fontId="7" fillId="6" borderId="0" xfId="0" applyNumberFormat="1" applyFont="1" applyFill="1" applyBorder="1"/>
  </cellXfs>
  <cellStyles count="7">
    <cellStyle name="Comma" xfId="1" builtinId="3"/>
    <cellStyle name="Currency" xfId="2" builtinId="4"/>
    <cellStyle name="Normal" xfId="0" builtinId="0"/>
    <cellStyle name="Normal 2" xfId="3"/>
    <cellStyle name="Normal 3" xfId="4"/>
    <cellStyle name="Normal 3 2" xfId="5"/>
    <cellStyle name="Percent" xfId="6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9" Type="http://schemas.openxmlformats.org/officeDocument/2006/relationships/externalLink" Target="externalLinks/externalLink35.xml"/><Relationship Id="rId21" Type="http://schemas.openxmlformats.org/officeDocument/2006/relationships/externalLink" Target="externalLinks/externalLink17.xml"/><Relationship Id="rId34" Type="http://schemas.openxmlformats.org/officeDocument/2006/relationships/externalLink" Target="externalLinks/externalLink30.xml"/><Relationship Id="rId42" Type="http://schemas.openxmlformats.org/officeDocument/2006/relationships/externalLink" Target="externalLinks/externalLink38.xml"/><Relationship Id="rId47" Type="http://schemas.openxmlformats.org/officeDocument/2006/relationships/externalLink" Target="externalLinks/externalLink43.xml"/><Relationship Id="rId50" Type="http://schemas.openxmlformats.org/officeDocument/2006/relationships/externalLink" Target="externalLinks/externalLink46.xml"/><Relationship Id="rId55" Type="http://schemas.openxmlformats.org/officeDocument/2006/relationships/externalLink" Target="externalLinks/externalLink51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externalLink" Target="externalLinks/externalLink25.xml"/><Relationship Id="rId41" Type="http://schemas.openxmlformats.org/officeDocument/2006/relationships/externalLink" Target="externalLinks/externalLink37.xml"/><Relationship Id="rId54" Type="http://schemas.openxmlformats.org/officeDocument/2006/relationships/externalLink" Target="externalLinks/externalLink50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externalLink" Target="externalLinks/externalLink28.xml"/><Relationship Id="rId37" Type="http://schemas.openxmlformats.org/officeDocument/2006/relationships/externalLink" Target="externalLinks/externalLink33.xml"/><Relationship Id="rId40" Type="http://schemas.openxmlformats.org/officeDocument/2006/relationships/externalLink" Target="externalLinks/externalLink36.xml"/><Relationship Id="rId45" Type="http://schemas.openxmlformats.org/officeDocument/2006/relationships/externalLink" Target="externalLinks/externalLink41.xml"/><Relationship Id="rId53" Type="http://schemas.openxmlformats.org/officeDocument/2006/relationships/externalLink" Target="externalLinks/externalLink49.xml"/><Relationship Id="rId58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externalLink" Target="externalLinks/externalLink32.xml"/><Relationship Id="rId49" Type="http://schemas.openxmlformats.org/officeDocument/2006/relationships/externalLink" Target="externalLinks/externalLink45.xml"/><Relationship Id="rId57" Type="http://schemas.openxmlformats.org/officeDocument/2006/relationships/externalLink" Target="externalLinks/externalLink53.xml"/><Relationship Id="rId61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31" Type="http://schemas.openxmlformats.org/officeDocument/2006/relationships/externalLink" Target="externalLinks/externalLink27.xml"/><Relationship Id="rId44" Type="http://schemas.openxmlformats.org/officeDocument/2006/relationships/externalLink" Target="externalLinks/externalLink40.xml"/><Relationship Id="rId52" Type="http://schemas.openxmlformats.org/officeDocument/2006/relationships/externalLink" Target="externalLinks/externalLink48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externalLink" Target="externalLinks/externalLink31.xml"/><Relationship Id="rId43" Type="http://schemas.openxmlformats.org/officeDocument/2006/relationships/externalLink" Target="externalLinks/externalLink39.xml"/><Relationship Id="rId48" Type="http://schemas.openxmlformats.org/officeDocument/2006/relationships/externalLink" Target="externalLinks/externalLink44.xml"/><Relationship Id="rId56" Type="http://schemas.openxmlformats.org/officeDocument/2006/relationships/externalLink" Target="externalLinks/externalLink52.xml"/><Relationship Id="rId8" Type="http://schemas.openxmlformats.org/officeDocument/2006/relationships/externalLink" Target="externalLinks/externalLink4.xml"/><Relationship Id="rId51" Type="http://schemas.openxmlformats.org/officeDocument/2006/relationships/externalLink" Target="externalLinks/externalLink47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38" Type="http://schemas.openxmlformats.org/officeDocument/2006/relationships/externalLink" Target="externalLinks/externalLink34.xml"/><Relationship Id="rId46" Type="http://schemas.openxmlformats.org/officeDocument/2006/relationships/externalLink" Target="externalLinks/externalLink42.xml"/><Relationship Id="rId5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lineChart>
        <c:grouping val="standard"/>
        <c:ser>
          <c:idx val="0"/>
          <c:order val="0"/>
          <c:tx>
            <c:v>Chain volume measure</c:v>
          </c:tx>
          <c:marker>
            <c:symbol val="none"/>
          </c:marker>
          <c:val>
            <c:numRef>
              <c:f>ABSData_Documentation!$B$95:$B$110</c:f>
              <c:numCache>
                <c:formatCode>0.0;\-0.0;0.0;@</c:formatCode>
                <c:ptCount val="16"/>
              </c:numCache>
            </c:numRef>
          </c:val>
        </c:ser>
        <c:ser>
          <c:idx val="1"/>
          <c:order val="1"/>
          <c:tx>
            <c:v>Current prices</c:v>
          </c:tx>
          <c:marker>
            <c:symbol val="none"/>
          </c:marker>
          <c:val>
            <c:numRef>
              <c:f>ABSData_Documentation!$C$95:$C$110</c:f>
              <c:numCache>
                <c:formatCode>0;\-0;0;@</c:formatCode>
                <c:ptCount val="16"/>
              </c:numCache>
            </c:numRef>
          </c:val>
        </c:ser>
        <c:marker val="1"/>
        <c:axId val="84034688"/>
        <c:axId val="84036224"/>
      </c:lineChart>
      <c:catAx>
        <c:axId val="84034688"/>
        <c:scaling>
          <c:orientation val="minMax"/>
        </c:scaling>
        <c:axPos val="b"/>
        <c:numFmt formatCode="General" sourceLinked="1"/>
        <c:tickLblPos val="nextTo"/>
        <c:crossAx val="84036224"/>
        <c:crosses val="autoZero"/>
        <c:auto val="1"/>
        <c:lblAlgn val="ctr"/>
        <c:lblOffset val="100"/>
      </c:catAx>
      <c:valAx>
        <c:axId val="84036224"/>
        <c:scaling>
          <c:orientation val="minMax"/>
        </c:scaling>
        <c:axPos val="l"/>
        <c:majorGridlines/>
        <c:numFmt formatCode="0.0;\-0.0;0.0;@" sourceLinked="1"/>
        <c:tickLblPos val="nextTo"/>
        <c:crossAx val="840346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106373493137516"/>
          <c:y val="0.41319584552627742"/>
          <c:w val="0.19806786645610006"/>
          <c:h val="0.16666723180891863"/>
        </c:manualLayout>
      </c:layout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112</xdr:row>
      <xdr:rowOff>104775</xdr:rowOff>
    </xdr:from>
    <xdr:to>
      <xdr:col>7</xdr:col>
      <xdr:colOff>390525</xdr:colOff>
      <xdr:row>126</xdr:row>
      <xdr:rowOff>180975</xdr:rowOff>
    </xdr:to>
    <xdr:graphicFrame macro="">
      <xdr:nvGraphicFramePr>
        <xdr:cNvPr id="206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AC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03CIT2014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03CIT2015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2016/03CIT2016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04END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04END2014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04END2015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2016/04END2016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05ENX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05ENX2014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05ENX2015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01ACT2014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2016/05ENX2016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06ERG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06ERG2014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06ERG2015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2016/06ERG2016.xlsm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07ESS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07ESS2014.xlsm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07ESS2015.xlsm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2016/07ESS2016.xlsm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08JE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01ACT2015.XLSM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08JEN2014.XLSM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08JEN2015.xlsm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2016/08JEN2016.xlsm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09PCR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09PCR2014.XLSM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09PCR2015.xlsm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2016/09PCR2016.xlsm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10SAP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10SAP2014.xlsm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10SAP2015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2016/01ACT2016.xlsm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2016/10SAP2016.xlsm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11SPD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11AND2014.XLSM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11AND2015.xlsm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2016/11AND2016.xlsm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12TND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12TND2014.xlsm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12TND2015.XLSM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2016/12TND2016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13UED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02AGD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13UED2014.XLSM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13UED2015.xlsm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2016/13UED2016.xlsm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00AER%20consolidated%20master%20sheet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02AGD2014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02AGD2015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2016/02AGD2016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03CI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4a. Assets (RAB) - Alternative"/>
      <sheetName val="5. Operational data"/>
      <sheetName val="6. Physical Assets"/>
      <sheetName val="7. Quality of services"/>
      <sheetName val="8. Operating environment"/>
      <sheetName val="10. Confidentiality"/>
    </sheetNames>
    <sheetDataSet>
      <sheetData sheetId="0"/>
      <sheetData sheetId="1"/>
      <sheetData sheetId="2"/>
      <sheetData sheetId="3"/>
      <sheetData sheetId="4">
        <row r="8">
          <cell r="D8">
            <v>505234.72765536292</v>
          </cell>
          <cell r="E8">
            <v>518879.1991290602</v>
          </cell>
          <cell r="F8">
            <v>542290.90434767224</v>
          </cell>
          <cell r="G8">
            <v>564270.37511732092</v>
          </cell>
          <cell r="H8">
            <v>587973.52291738708</v>
          </cell>
          <cell r="I8">
            <v>634842.7588857332</v>
          </cell>
          <cell r="J8">
            <v>692174.53406190907</v>
          </cell>
          <cell r="K8">
            <v>747939.45700115338</v>
          </cell>
        </row>
        <row r="10">
          <cell r="D10">
            <v>-23628.994719235827</v>
          </cell>
          <cell r="E10">
            <v>-25150.379587713338</v>
          </cell>
          <cell r="F10">
            <v>-26570.057343712524</v>
          </cell>
          <cell r="G10">
            <v>-28677.285890860141</v>
          </cell>
          <cell r="H10">
            <v>-30604.575188427232</v>
          </cell>
          <cell r="I10">
            <v>-33775.868383474903</v>
          </cell>
          <cell r="J10">
            <v>-37392.400414643591</v>
          </cell>
          <cell r="K10">
            <v>-41035.20893735627</v>
          </cell>
        </row>
        <row r="12">
          <cell r="D12">
            <v>23420.400071124997</v>
          </cell>
          <cell r="E12">
            <v>29528.094713099999</v>
          </cell>
          <cell r="F12">
            <v>35599.297561774998</v>
          </cell>
          <cell r="G12">
            <v>37286.541253426032</v>
          </cell>
          <cell r="H12">
            <v>66573.637705501053</v>
          </cell>
          <cell r="I12">
            <v>72571.430675276773</v>
          </cell>
          <cell r="J12">
            <v>69038.734914428816</v>
          </cell>
          <cell r="K12">
            <v>67720.427720247069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10123.76719807675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3.7.4 Weather stations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1284239.0542126466</v>
          </cell>
        </row>
        <row r="15">
          <cell r="E15">
            <v>-64915.93216032887</v>
          </cell>
        </row>
        <row r="17">
          <cell r="E17">
            <v>130039.91474350206</v>
          </cell>
        </row>
        <row r="18">
          <cell r="E18">
            <v>-210.54274000000001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1357566128.2688437</v>
          </cell>
        </row>
        <row r="15">
          <cell r="E15">
            <v>-70805733.439347863</v>
          </cell>
        </row>
        <row r="17">
          <cell r="E17">
            <v>124491643.50499114</v>
          </cell>
        </row>
        <row r="18">
          <cell r="E18">
            <v>-16330077.913272584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NSP amendments"/>
      <sheetName val="03CIT20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C13">
            <v>1432454385</v>
          </cell>
        </row>
        <row r="15">
          <cell r="C15">
            <v>-78958452</v>
          </cell>
        </row>
        <row r="16">
          <cell r="C16">
            <v>101864319</v>
          </cell>
        </row>
        <row r="17">
          <cell r="C17">
            <v>-64660</v>
          </cell>
        </row>
      </sheetData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/>
      <sheetData sheetId="3"/>
      <sheetData sheetId="4">
        <row r="8">
          <cell r="D8">
            <v>2400536.1865705247</v>
          </cell>
          <cell r="E8">
            <v>2655534.2755583851</v>
          </cell>
          <cell r="F8">
            <v>2969253.9989374783</v>
          </cell>
          <cell r="G8">
            <v>3230849.8910441748</v>
          </cell>
          <cell r="H8">
            <v>3642433.1497053583</v>
          </cell>
          <cell r="I8">
            <v>3895267.8817860698</v>
          </cell>
          <cell r="J8">
            <v>4296433.863977178</v>
          </cell>
          <cell r="K8">
            <v>4860848.5508852918</v>
          </cell>
        </row>
        <row r="10">
          <cell r="D10">
            <v>-136093.73158276052</v>
          </cell>
          <cell r="E10">
            <v>-151899.50096531416</v>
          </cell>
          <cell r="F10">
            <v>-170107.81444745406</v>
          </cell>
          <cell r="G10">
            <v>-186386.75386229341</v>
          </cell>
          <cell r="H10">
            <v>-231503.34844963165</v>
          </cell>
          <cell r="I10">
            <v>-212225.41499055939</v>
          </cell>
          <cell r="J10">
            <v>-223651.96512468086</v>
          </cell>
          <cell r="K10">
            <v>-229124.43577041305</v>
          </cell>
        </row>
        <row r="12">
          <cell r="D12">
            <v>337440.99616323283</v>
          </cell>
          <cell r="E12">
            <v>381686.38824476546</v>
          </cell>
          <cell r="F12">
            <v>374790.18281153147</v>
          </cell>
          <cell r="G12">
            <v>465036.15707499499</v>
          </cell>
          <cell r="H12">
            <v>422665.23143731151</v>
          </cell>
          <cell r="I12">
            <v>508207.7772541361</v>
          </cell>
          <cell r="J12">
            <v>646401.00703489629</v>
          </cell>
          <cell r="K12">
            <v>589205.82073191123</v>
          </cell>
        </row>
        <row r="13">
          <cell r="D13">
            <v>-10413.071756252786</v>
          </cell>
          <cell r="E13">
            <v>-10032.908012855441</v>
          </cell>
          <cell r="F13">
            <v>-12340.213841928306</v>
          </cell>
          <cell r="G13">
            <v>-7693.5139781000435</v>
          </cell>
          <cell r="H13">
            <v>-4623.5225078550739</v>
          </cell>
          <cell r="I13">
            <v>-5645.5422087937532</v>
          </cell>
          <cell r="J13">
            <v>-3955.0856177806081</v>
          </cell>
          <cell r="K13">
            <v>-10650.493716431465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3.7.4 Weather stations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5295965.515804993</v>
          </cell>
        </row>
        <row r="15">
          <cell r="E15">
            <v>-228112.13052171684</v>
          </cell>
        </row>
        <row r="17">
          <cell r="E17">
            <v>455307.63873612997</v>
          </cell>
        </row>
        <row r="18">
          <cell r="E18">
            <v>-3182.8024534093638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5600128686.0574455</v>
          </cell>
        </row>
        <row r="15">
          <cell r="E15">
            <v>-203191251.37629557</v>
          </cell>
        </row>
        <row r="17">
          <cell r="E17">
            <v>380869901.81525284</v>
          </cell>
        </row>
        <row r="18">
          <cell r="E18">
            <v>-4912433.41566227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NSP amendments"/>
      <sheetName val="04END20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C13">
            <v>5912221776.1879673</v>
          </cell>
        </row>
        <row r="15">
          <cell r="C15">
            <v>-219606575.57942763</v>
          </cell>
        </row>
        <row r="16">
          <cell r="C16">
            <v>260298834.10173142</v>
          </cell>
        </row>
        <row r="17">
          <cell r="C17">
            <v>-35831114.109929509</v>
          </cell>
        </row>
      </sheetData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/>
      <sheetData sheetId="3"/>
      <sheetData sheetId="4">
        <row r="8">
          <cell r="D8">
            <v>3602153.1389212674</v>
          </cell>
          <cell r="E8">
            <v>4077824.543622674</v>
          </cell>
          <cell r="F8">
            <v>4478653.8022167431</v>
          </cell>
          <cell r="G8">
            <v>4881562.091726996</v>
          </cell>
          <cell r="H8">
            <v>5369487.5426334003</v>
          </cell>
          <cell r="I8">
            <v>6151983.9738174444</v>
          </cell>
          <cell r="J8">
            <v>6789381.7689463487</v>
          </cell>
          <cell r="K8">
            <v>7346771.6551985685</v>
          </cell>
        </row>
        <row r="10">
          <cell r="D10">
            <v>-189543.66119932596</v>
          </cell>
          <cell r="E10">
            <v>-218173.33685974433</v>
          </cell>
          <cell r="F10">
            <v>-235433.58949920139</v>
          </cell>
          <cell r="G10">
            <v>-237981.33470929967</v>
          </cell>
          <cell r="H10">
            <v>-256163.5928741415</v>
          </cell>
          <cell r="I10">
            <v>-285010.67428890982</v>
          </cell>
          <cell r="J10">
            <v>-297614.30968967418</v>
          </cell>
          <cell r="K10">
            <v>-315582.87719955336</v>
          </cell>
        </row>
        <row r="12">
          <cell r="D12">
            <v>569144.26643979771</v>
          </cell>
          <cell r="E12">
            <v>532370.28730071255</v>
          </cell>
          <cell r="F12">
            <v>470609.55219715962</v>
          </cell>
          <cell r="G12">
            <v>632189.95788572717</v>
          </cell>
          <cell r="H12">
            <v>910975.07691779232</v>
          </cell>
          <cell r="I12">
            <v>745416.69694824854</v>
          </cell>
          <cell r="J12">
            <v>757590.59823429817</v>
          </cell>
          <cell r="K12">
            <v>775122.35744989489</v>
          </cell>
        </row>
        <row r="13">
          <cell r="D13">
            <v>-11273.364078918192</v>
          </cell>
          <cell r="E13">
            <v>-12866.610711292178</v>
          </cell>
          <cell r="F13">
            <v>-22162.594401695333</v>
          </cell>
          <cell r="G13">
            <v>-26857.755935680449</v>
          </cell>
          <cell r="H13">
            <v>-27493.242841711115</v>
          </cell>
          <cell r="I13">
            <v>-27869.293858555808</v>
          </cell>
          <cell r="J13">
            <v>-9858.6342417561282</v>
          </cell>
          <cell r="K13">
            <v>-26187.218883746682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3.7.4 Weather stations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7988755.4365374753</v>
          </cell>
        </row>
        <row r="15">
          <cell r="E15">
            <v>-337044.009323181</v>
          </cell>
        </row>
        <row r="17">
          <cell r="E17">
            <v>651391.32890145783</v>
          </cell>
        </row>
        <row r="18">
          <cell r="E18">
            <v>-22635.233558889529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8800381631.4253254</v>
          </cell>
        </row>
        <row r="15">
          <cell r="E15">
            <v>-311045112.82545865</v>
          </cell>
        </row>
        <row r="17">
          <cell r="E17">
            <v>551693995.17821014</v>
          </cell>
        </row>
        <row r="18">
          <cell r="E18">
            <v>-24141392.48149449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3.7.4 Weather stations"/>
      <sheetName val="Unlocked worksheet"/>
      <sheetName val="Sheet1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787964.78274074348</v>
          </cell>
        </row>
        <row r="15">
          <cell r="E15">
            <v>-45342.765346326341</v>
          </cell>
        </row>
        <row r="17">
          <cell r="E17">
            <v>85270.23563397507</v>
          </cell>
        </row>
        <row r="18">
          <cell r="E18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NSP amendments"/>
      <sheetName val="05ENX20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C13">
            <v>9071370337.0080395</v>
          </cell>
        </row>
        <row r="15">
          <cell r="C15">
            <v>-281757910.21613413</v>
          </cell>
        </row>
        <row r="16">
          <cell r="C16">
            <v>476890092.50353491</v>
          </cell>
        </row>
        <row r="17">
          <cell r="C17">
            <v>-12783605.989724763</v>
          </cell>
        </row>
      </sheetData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/>
      <sheetData sheetId="3"/>
      <sheetData sheetId="4">
        <row r="8">
          <cell r="D8">
            <v>3897829.1164012584</v>
          </cell>
          <cell r="E8">
            <v>4259911.9209882431</v>
          </cell>
          <cell r="F8">
            <v>4615563.0021533296</v>
          </cell>
          <cell r="G8">
            <v>5004496.0316457516</v>
          </cell>
          <cell r="H8">
            <v>5373530.9071100373</v>
          </cell>
          <cell r="I8">
            <v>5885420.5173638314</v>
          </cell>
          <cell r="J8">
            <v>6458315.1769359838</v>
          </cell>
          <cell r="K8">
            <v>6867307.4208540479</v>
          </cell>
        </row>
        <row r="10">
          <cell r="D10">
            <v>-216175.83071588291</v>
          </cell>
          <cell r="E10">
            <v>-235733.19778959459</v>
          </cell>
          <cell r="F10">
            <v>-239053.96951500914</v>
          </cell>
          <cell r="G10">
            <v>-258020.20865722859</v>
          </cell>
          <cell r="H10">
            <v>-274505.82125736942</v>
          </cell>
          <cell r="I10">
            <v>-273028.29378705501</v>
          </cell>
          <cell r="J10">
            <v>-304003.02126971731</v>
          </cell>
          <cell r="K10">
            <v>-310820.88102857594</v>
          </cell>
        </row>
        <row r="12">
          <cell r="D12">
            <v>486827.91974075389</v>
          </cell>
          <cell r="E12">
            <v>521327.00099305884</v>
          </cell>
          <cell r="F12">
            <v>541157.21715842525</v>
          </cell>
          <cell r="G12">
            <v>551389.28207127284</v>
          </cell>
          <cell r="H12">
            <v>657497.76262056769</v>
          </cell>
          <cell r="I12">
            <v>662116.01284347859</v>
          </cell>
          <cell r="J12">
            <v>695492.75665752811</v>
          </cell>
          <cell r="K12">
            <v>675168.69842029945</v>
          </cell>
        </row>
        <row r="13">
          <cell r="D13">
            <v>-24724.59210664377</v>
          </cell>
          <cell r="E13">
            <v>-33884.572910489929</v>
          </cell>
          <cell r="F13">
            <v>-108870.08944229595</v>
          </cell>
          <cell r="G13">
            <v>-47945.249931408121</v>
          </cell>
          <cell r="H13">
            <v>-38398.03732488511</v>
          </cell>
          <cell r="I13">
            <v>-12177.562712485922</v>
          </cell>
          <cell r="J13">
            <v>-84538.871265336129</v>
          </cell>
          <cell r="K13">
            <v>-8054.2827782482218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3.7.4 Weather stations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7395283.6409888724</v>
          </cell>
        </row>
        <row r="15">
          <cell r="E15">
            <v>-327118.75480831484</v>
          </cell>
        </row>
        <row r="17">
          <cell r="E17">
            <v>613523.02217440377</v>
          </cell>
        </row>
        <row r="18">
          <cell r="E18">
            <v>-10212.273265345124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7900358244.8002653</v>
          </cell>
        </row>
        <row r="15">
          <cell r="E15">
            <v>-319517940.98491049</v>
          </cell>
        </row>
        <row r="17">
          <cell r="E17">
            <v>560997263.9858129</v>
          </cell>
        </row>
        <row r="18">
          <cell r="E18">
            <v>-7322650.3770611789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NSP amendments"/>
      <sheetName val="06ERG20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C13">
            <v>8047421231.2561598</v>
          </cell>
        </row>
        <row r="15">
          <cell r="C15">
            <v>-325609533.63866973</v>
          </cell>
        </row>
        <row r="16">
          <cell r="C16">
            <v>513700190.01148784</v>
          </cell>
        </row>
        <row r="17">
          <cell r="C17">
            <v>-732319.44890846603</v>
          </cell>
        </row>
      </sheetData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/>
      <sheetData sheetId="3"/>
      <sheetData sheetId="4">
        <row r="8">
          <cell r="D8">
            <v>2551658.7267925474</v>
          </cell>
          <cell r="E8">
            <v>2839369.5598199512</v>
          </cell>
          <cell r="F8">
            <v>3236121.0804709401</v>
          </cell>
          <cell r="G8">
            <v>3644704.2338866303</v>
          </cell>
          <cell r="H8">
            <v>4235477.3012725161</v>
          </cell>
          <cell r="I8">
            <v>4725790.2241608128</v>
          </cell>
          <cell r="J8">
            <v>5292327.8421623604</v>
          </cell>
          <cell r="K8">
            <v>5978086.9657733236</v>
          </cell>
        </row>
        <row r="10">
          <cell r="D10">
            <v>-144797.46879202937</v>
          </cell>
          <cell r="E10">
            <v>-161489.02237662522</v>
          </cell>
          <cell r="F10">
            <v>-186763.11479156825</v>
          </cell>
          <cell r="G10">
            <v>-213120.53535783163</v>
          </cell>
          <cell r="H10">
            <v>-251161.21299550109</v>
          </cell>
          <cell r="I10">
            <v>-281644.9904020133</v>
          </cell>
          <cell r="J10">
            <v>-255775.8771628479</v>
          </cell>
          <cell r="K10">
            <v>-291970.30433921784</v>
          </cell>
        </row>
        <row r="12">
          <cell r="D12">
            <v>371225.19678173616</v>
          </cell>
          <cell r="E12">
            <v>464766.04228146106</v>
          </cell>
          <cell r="F12">
            <v>527550.65325261815</v>
          </cell>
          <cell r="G12">
            <v>637971.36356845207</v>
          </cell>
          <cell r="H12">
            <v>673439.12852133834</v>
          </cell>
          <cell r="I12">
            <v>727184.83153363678</v>
          </cell>
          <cell r="J12">
            <v>775495.1821153512</v>
          </cell>
          <cell r="K12">
            <v>656287.79288978584</v>
          </cell>
        </row>
        <row r="13">
          <cell r="D13">
            <v>-6813.8478983986743</v>
          </cell>
          <cell r="E13">
            <v>-6996.231623797823</v>
          </cell>
          <cell r="F13">
            <v>-7682.4277385581236</v>
          </cell>
          <cell r="G13">
            <v>-6958.2561747691552</v>
          </cell>
          <cell r="H13">
            <v>-9055.4334312151641</v>
          </cell>
          <cell r="I13">
            <v>-13461.620242464125</v>
          </cell>
          <cell r="J13">
            <v>-13335.140070812347</v>
          </cell>
          <cell r="K13">
            <v>-14926.482962621847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3.7.4 Weather stations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6423914.8096240861</v>
          </cell>
        </row>
        <row r="15">
          <cell r="E15">
            <v>-315572.23870378541</v>
          </cell>
        </row>
        <row r="17">
          <cell r="E17">
            <v>655583.37662913406</v>
          </cell>
        </row>
        <row r="18">
          <cell r="E18">
            <v>-150171.76485718167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6771023.7915960243</v>
          </cell>
        </row>
        <row r="15">
          <cell r="E15">
            <v>-264703.99040386372</v>
          </cell>
        </row>
        <row r="17">
          <cell r="E17">
            <v>486779.17064220988</v>
          </cell>
        </row>
        <row r="18">
          <cell r="E18">
            <v>-12509.036792105126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NSP amendments"/>
      <sheetName val="07ESS20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C13">
            <v>7149047773.3355961</v>
          </cell>
        </row>
        <row r="15">
          <cell r="C15">
            <v>-293436580.74455613</v>
          </cell>
        </row>
        <row r="16">
          <cell r="C16">
            <v>430534510.15534556</v>
          </cell>
        </row>
        <row r="17">
          <cell r="C17">
            <v>-13752594.163587764</v>
          </cell>
        </row>
      </sheetData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/>
      <sheetData sheetId="3"/>
      <sheetData sheetId="4">
        <row r="8">
          <cell r="D8">
            <v>460096.2998432999</v>
          </cell>
          <cell r="E8">
            <v>495664.26870087162</v>
          </cell>
          <cell r="F8">
            <v>537963.71778262034</v>
          </cell>
          <cell r="G8">
            <v>549503.93308706919</v>
          </cell>
          <cell r="H8">
            <v>608125.80768634879</v>
          </cell>
          <cell r="I8">
            <v>626852.63889194198</v>
          </cell>
          <cell r="J8">
            <v>722141.08401789272</v>
          </cell>
          <cell r="K8">
            <v>809008.67921884859</v>
          </cell>
        </row>
        <row r="10">
          <cell r="D10">
            <v>-29220.598418442733</v>
          </cell>
          <cell r="E10">
            <v>-31713.910559852517</v>
          </cell>
          <cell r="F10">
            <v>-32953.009665072146</v>
          </cell>
          <cell r="G10">
            <v>-34153.517460740855</v>
          </cell>
          <cell r="H10">
            <v>-35426.078082974593</v>
          </cell>
          <cell r="I10">
            <v>-37018.887065742354</v>
          </cell>
          <cell r="J10">
            <v>-44475.252429240143</v>
          </cell>
          <cell r="K10">
            <v>-52565.461213156748</v>
          </cell>
        </row>
        <row r="12">
          <cell r="D12">
            <v>50952.907170412349</v>
          </cell>
          <cell r="E12">
            <v>54594.790806106583</v>
          </cell>
          <cell r="F12">
            <v>34722.806731957717</v>
          </cell>
          <cell r="G12">
            <v>65418.407571030257</v>
          </cell>
          <cell r="H12">
            <v>83539.316741557297</v>
          </cell>
          <cell r="I12">
            <v>114252.51906946178</v>
          </cell>
          <cell r="J12">
            <v>104682.679592951</v>
          </cell>
          <cell r="K12">
            <v>112219.40548046571</v>
          </cell>
        </row>
        <row r="13">
          <cell r="D13">
            <v>-87.474140000000006</v>
          </cell>
          <cell r="E13">
            <v>-103.58861</v>
          </cell>
          <cell r="F13">
            <v>-249.45833000000005</v>
          </cell>
          <cell r="G13">
            <v>-14.27069</v>
          </cell>
          <cell r="H13">
            <v>-96.989552203084358</v>
          </cell>
          <cell r="I13">
            <v>-453.18469126422139</v>
          </cell>
          <cell r="J13">
            <v>-68.690624019661897</v>
          </cell>
          <cell r="K13">
            <v>-283.01026473211715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Supporting Calculations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896569640</v>
          </cell>
        </row>
        <row r="15">
          <cell r="E15">
            <v>-55085189</v>
          </cell>
        </row>
        <row r="17">
          <cell r="E17">
            <v>80624819</v>
          </cell>
        </row>
        <row r="18">
          <cell r="E18">
            <v>0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3.7.4 Weather stations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882164.26626825356</v>
          </cell>
        </row>
        <row r="15">
          <cell r="E15">
            <v>-58369.901011614966</v>
          </cell>
        </row>
        <row r="17">
          <cell r="E17">
            <v>114524.67331926168</v>
          </cell>
        </row>
        <row r="18">
          <cell r="E18">
            <v>-964.74009272381738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963670839.976071</v>
          </cell>
        </row>
        <row r="15">
          <cell r="E15">
            <v>-61453443.724107765</v>
          </cell>
        </row>
        <row r="17">
          <cell r="E17">
            <v>111151078.59967536</v>
          </cell>
        </row>
        <row r="18">
          <cell r="E18">
            <v>-238059.78545253677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NSP amendments"/>
      <sheetName val="08JEN20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C13">
            <v>1031155145.671586</v>
          </cell>
        </row>
        <row r="15">
          <cell r="C15">
            <v>-74463361.478907466</v>
          </cell>
        </row>
        <row r="16">
          <cell r="C16">
            <v>116703826.61645064</v>
          </cell>
        </row>
        <row r="17">
          <cell r="C17">
            <v>-142729.32186924238</v>
          </cell>
        </row>
      </sheetData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/>
      <sheetData sheetId="3"/>
      <sheetData sheetId="4">
        <row r="8">
          <cell r="D8">
            <v>1265631.5610493703</v>
          </cell>
          <cell r="E8">
            <v>1364449.9405211932</v>
          </cell>
          <cell r="F8">
            <v>1474133.5956784717</v>
          </cell>
          <cell r="G8">
            <v>1559843.4718780916</v>
          </cell>
          <cell r="H8">
            <v>1707776.019788391</v>
          </cell>
          <cell r="I8">
            <v>1809478.2372764214</v>
          </cell>
          <cell r="J8">
            <v>1976102.0182559707</v>
          </cell>
          <cell r="K8">
            <v>2170960.205174949</v>
          </cell>
        </row>
        <row r="10">
          <cell r="D10">
            <v>-77661.587309336406</v>
          </cell>
          <cell r="E10">
            <v>-81993.927730056923</v>
          </cell>
          <cell r="F10">
            <v>-85462.954533099983</v>
          </cell>
          <cell r="G10">
            <v>-92714.426115943046</v>
          </cell>
          <cell r="H10">
            <v>-97108.533098771266</v>
          </cell>
          <cell r="I10">
            <v>-91578.358235293563</v>
          </cell>
          <cell r="J10">
            <v>-102051.4872868394</v>
          </cell>
          <cell r="K10">
            <v>-113068.91101421771</v>
          </cell>
        </row>
        <row r="12">
          <cell r="D12">
            <v>142464.07272172926</v>
          </cell>
          <cell r="E12">
            <v>141748.33675135425</v>
          </cell>
          <cell r="F12">
            <v>146555.69987816046</v>
          </cell>
          <cell r="G12">
            <v>140471.71417571875</v>
          </cell>
          <cell r="H12">
            <v>181678.52335255177</v>
          </cell>
          <cell r="I12">
            <v>210519.91420794337</v>
          </cell>
          <cell r="J12">
            <v>229213.16194823282</v>
          </cell>
          <cell r="K12">
            <v>255081.44945299358</v>
          </cell>
        </row>
        <row r="13">
          <cell r="D13">
            <v>-4283.8230562322897</v>
          </cell>
          <cell r="E13">
            <v>-3810.7715480974334</v>
          </cell>
          <cell r="F13">
            <v>-2839.4357958428118</v>
          </cell>
          <cell r="G13">
            <v>-824.79202188967781</v>
          </cell>
          <cell r="H13">
            <v>-4113.3753999999999</v>
          </cell>
          <cell r="I13">
            <v>-2759.9322599999996</v>
          </cell>
          <cell r="J13">
            <v>-1860.45434</v>
          </cell>
          <cell r="K13">
            <v>-1447.2307000000001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3.7.4 Weather stations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2350575.2354074488</v>
          </cell>
        </row>
        <row r="15">
          <cell r="E15">
            <v>-123402.92996482523</v>
          </cell>
        </row>
        <row r="17">
          <cell r="E17">
            <v>296383.71860063414</v>
          </cell>
        </row>
        <row r="18">
          <cell r="E18">
            <v>-1474.1047100000003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2533681709.4512305</v>
          </cell>
        </row>
        <row r="15">
          <cell r="E15">
            <v>-136847177.23917308</v>
          </cell>
        </row>
        <row r="17">
          <cell r="E17">
            <v>285059665.131441</v>
          </cell>
        </row>
        <row r="18">
          <cell r="E18">
            <v>-7644601.6840707147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NSP amendments"/>
      <sheetName val="09PCR20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C13">
            <v>2736151761</v>
          </cell>
        </row>
        <row r="15">
          <cell r="C15">
            <v>-148874358</v>
          </cell>
        </row>
        <row r="16">
          <cell r="C16">
            <v>234618127</v>
          </cell>
        </row>
        <row r="17">
          <cell r="C17">
            <v>-1735691</v>
          </cell>
        </row>
      </sheetData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/>
      <sheetData sheetId="3"/>
      <sheetData sheetId="4">
        <row r="8">
          <cell r="D8">
            <v>2497680.9018860045</v>
          </cell>
          <cell r="E8">
            <v>2574172.2582963654</v>
          </cell>
          <cell r="F8">
            <v>2597655.3215982122</v>
          </cell>
          <cell r="G8">
            <v>2655385.0031922739</v>
          </cell>
          <cell r="H8">
            <v>2706169.3553336705</v>
          </cell>
          <cell r="I8">
            <v>2723122.6196551505</v>
          </cell>
          <cell r="J8">
            <v>2909040.1003326164</v>
          </cell>
          <cell r="K8">
            <v>3092390.2859548749</v>
          </cell>
        </row>
        <row r="10">
          <cell r="D10">
            <v>-130295.08778208465</v>
          </cell>
          <cell r="E10">
            <v>-144004.82179874441</v>
          </cell>
          <cell r="F10">
            <v>-151833.95755610475</v>
          </cell>
          <cell r="G10">
            <v>-163422.26932208461</v>
          </cell>
          <cell r="H10">
            <v>-177952.34099040215</v>
          </cell>
          <cell r="I10">
            <v>-162869.21569505977</v>
          </cell>
          <cell r="J10">
            <v>-175375.96503988822</v>
          </cell>
          <cell r="K10">
            <v>-194921.96649557215</v>
          </cell>
        </row>
        <row r="12">
          <cell r="D12">
            <v>135926.14318107956</v>
          </cell>
          <cell r="E12">
            <v>110547.57237090237</v>
          </cell>
          <cell r="F12">
            <v>101717.47228543433</v>
          </cell>
          <cell r="G12">
            <v>152968.61188463194</v>
          </cell>
          <cell r="H12">
            <v>118018.31094273907</v>
          </cell>
          <cell r="I12">
            <v>260457.71313800931</v>
          </cell>
          <cell r="J12">
            <v>314244.31707689143</v>
          </cell>
          <cell r="K12">
            <v>323359.84993660392</v>
          </cell>
        </row>
        <row r="13">
          <cell r="D13">
            <v>-3598</v>
          </cell>
          <cell r="E13">
            <v>-5831</v>
          </cell>
          <cell r="F13">
            <v>-2308.9999999999995</v>
          </cell>
          <cell r="G13">
            <v>-4350</v>
          </cell>
          <cell r="H13">
            <v>-1321</v>
          </cell>
          <cell r="I13">
            <v>-2351</v>
          </cell>
          <cell r="J13">
            <v>-1481</v>
          </cell>
          <cell r="K13">
            <v>-1906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3.7.4 Weather stations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3296253.9034986207</v>
          </cell>
        </row>
        <row r="15">
          <cell r="E15">
            <v>-212850.37120522113</v>
          </cell>
        </row>
        <row r="17">
          <cell r="E17">
            <v>278951.92628526775</v>
          </cell>
        </row>
        <row r="18">
          <cell r="E18">
            <v>-2558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3456377697.9511766</v>
          </cell>
        </row>
        <row r="15">
          <cell r="E15">
            <v>-232846835.39084432</v>
          </cell>
        </row>
        <row r="17">
          <cell r="E17">
            <v>305232975.06277025</v>
          </cell>
        </row>
        <row r="18">
          <cell r="E18">
            <v>-2388000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 Opex OLD CAM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3">
          <cell r="C13">
            <v>943535464</v>
          </cell>
        </row>
        <row r="15">
          <cell r="C15">
            <v>-60657180</v>
          </cell>
        </row>
        <row r="16">
          <cell r="C16">
            <v>61436645</v>
          </cell>
        </row>
        <row r="17">
          <cell r="C17">
            <v>-63196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NSP amendments"/>
      <sheetName val="10SAP20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C13">
            <v>3572345661.0058537</v>
          </cell>
        </row>
        <row r="15">
          <cell r="C15">
            <v>-196888133.69932398</v>
          </cell>
        </row>
        <row r="16">
          <cell r="C16">
            <v>236435436.05879238</v>
          </cell>
        </row>
        <row r="17">
          <cell r="C17">
            <v>-2041442.81</v>
          </cell>
        </row>
      </sheetData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1. Contents"/>
      <sheetName val="2. Revenue"/>
      <sheetName val="3. Opex 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/>
      <sheetData sheetId="3"/>
      <sheetData sheetId="4">
        <row r="8">
          <cell r="D8">
            <v>1264717.1873971468</v>
          </cell>
          <cell r="E8">
            <v>1365589.4550493823</v>
          </cell>
          <cell r="F8">
            <v>1481845.5596482116</v>
          </cell>
          <cell r="G8">
            <v>1624751.2993556557</v>
          </cell>
          <cell r="H8">
            <v>1858761.6668045539</v>
          </cell>
          <cell r="I8">
            <v>2077259.1923929194</v>
          </cell>
          <cell r="J8">
            <v>2276705.5632902901</v>
          </cell>
          <cell r="K8">
            <v>2562318.0069176252</v>
          </cell>
        </row>
        <row r="10">
          <cell r="D10">
            <v>-56565.419646917799</v>
          </cell>
          <cell r="E10">
            <v>-66700.723362476376</v>
          </cell>
          <cell r="F10">
            <v>-73552.324646312627</v>
          </cell>
          <cell r="G10">
            <v>-82384.991379396903</v>
          </cell>
          <cell r="H10">
            <v>-88913.31548786597</v>
          </cell>
          <cell r="I10">
            <v>-130732.86402114748</v>
          </cell>
          <cell r="J10">
            <v>-112282.34545229192</v>
          </cell>
          <cell r="K10">
            <v>-129504.23772903973</v>
          </cell>
        </row>
        <row r="12">
          <cell r="D12">
            <v>119200.64036278825</v>
          </cell>
          <cell r="E12">
            <v>129699.66114978181</v>
          </cell>
          <cell r="F12">
            <v>188932.85804046306</v>
          </cell>
          <cell r="G12">
            <v>235768.12386669559</v>
          </cell>
          <cell r="H12">
            <v>256945.31134785031</v>
          </cell>
          <cell r="I12">
            <v>272384.9291057259</v>
          </cell>
          <cell r="J12">
            <v>322240.39599040191</v>
          </cell>
          <cell r="K12">
            <v>379421.11617340584</v>
          </cell>
        </row>
        <row r="13">
          <cell r="D13">
            <v>-35</v>
          </cell>
          <cell r="E13">
            <v>-527.73161832454946</v>
          </cell>
          <cell r="F13">
            <v>-75</v>
          </cell>
          <cell r="G13">
            <v>-303</v>
          </cell>
          <cell r="H13">
            <v>-814</v>
          </cell>
          <cell r="I13">
            <v>-112.68235000000001</v>
          </cell>
          <cell r="J13">
            <v>-4483.540759999998</v>
          </cell>
          <cell r="K13">
            <v>-5636.0791900000049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3.7.4 Weather stations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2857947.8644268545</v>
          </cell>
        </row>
        <row r="15">
          <cell r="E15">
            <v>-130471.88508236363</v>
          </cell>
        </row>
        <row r="17">
          <cell r="E17">
            <v>401205.41757601238</v>
          </cell>
        </row>
        <row r="18">
          <cell r="E18">
            <v>-547.26599999999996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3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3196930336.3886833</v>
          </cell>
        </row>
        <row r="15">
          <cell r="E15">
            <v>-134583413.61783019</v>
          </cell>
        </row>
        <row r="17">
          <cell r="E17">
            <v>321695070.50537318</v>
          </cell>
        </row>
        <row r="18">
          <cell r="E18">
            <v>-99178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44.xml><?xml version="1.0" encoding="utf-8"?>
<externalLink xmlns="http://schemas.openxmlformats.org/spreadsheetml/2006/main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NSP amendments"/>
      <sheetName val="11AND20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C13">
            <v>3440511510.8184352</v>
          </cell>
        </row>
        <row r="15">
          <cell r="C15">
            <v>-182299032.57606319</v>
          </cell>
        </row>
        <row r="16">
          <cell r="C16">
            <v>291506767.81074089</v>
          </cell>
        </row>
        <row r="17">
          <cell r="C17">
            <v>-3606491</v>
          </cell>
        </row>
      </sheetData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45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5a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/>
      <sheetData sheetId="3"/>
      <sheetData sheetId="4">
        <row r="9">
          <cell r="D9">
            <v>744355.86750215385</v>
          </cell>
          <cell r="E9">
            <v>821591.92470156227</v>
          </cell>
          <cell r="F9">
            <v>873953.15944513422</v>
          </cell>
          <cell r="G9">
            <v>946076.7774646132</v>
          </cell>
          <cell r="H9">
            <v>1050237.7285714087</v>
          </cell>
          <cell r="I9">
            <v>1152146.6045872953</v>
          </cell>
          <cell r="J9">
            <v>1251526.1611447823</v>
          </cell>
          <cell r="K9">
            <v>1334192.2607127009</v>
          </cell>
        </row>
        <row r="11">
          <cell r="D11">
            <v>-43002.780182764465</v>
          </cell>
          <cell r="E11">
            <v>-50615.401205290553</v>
          </cell>
          <cell r="F11">
            <v>-51565.886646444778</v>
          </cell>
          <cell r="G11">
            <v>-45703.966411886177</v>
          </cell>
          <cell r="H11">
            <v>-53533.931814740274</v>
          </cell>
          <cell r="I11">
            <v>-61151.18369106482</v>
          </cell>
          <cell r="J11">
            <v>-67071.747018849259</v>
          </cell>
          <cell r="K11">
            <v>-69759.442766199165</v>
          </cell>
        </row>
        <row r="13">
          <cell r="D13">
            <v>101629.94069461888</v>
          </cell>
          <cell r="E13">
            <v>85969.683107540535</v>
          </cell>
          <cell r="F13">
            <v>97820.491146347733</v>
          </cell>
          <cell r="G13">
            <v>114954.68443023754</v>
          </cell>
          <cell r="H13">
            <v>133282.7917577702</v>
          </cell>
          <cell r="I13">
            <v>129998.85522698844</v>
          </cell>
          <cell r="J13">
            <v>104682.90478555571</v>
          </cell>
          <cell r="K13">
            <v>84657.268206771842</v>
          </cell>
        </row>
        <row r="14">
          <cell r="D14">
            <v>-951.17892920000008</v>
          </cell>
          <cell r="E14">
            <v>-1748.3744889962957</v>
          </cell>
          <cell r="F14">
            <v>-1081.826526771488</v>
          </cell>
          <cell r="G14">
            <v>-1004.2707931738087</v>
          </cell>
          <cell r="H14">
            <v>-1312.1486597465241</v>
          </cell>
          <cell r="I14">
            <v>-505.93070191105318</v>
          </cell>
          <cell r="J14">
            <v>-1944.9036963815215</v>
          </cell>
          <cell r="K14">
            <v>-4430.0659048675525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46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3.7.4 Weather stations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1370445.2900181604</v>
          </cell>
        </row>
        <row r="15">
          <cell r="E15">
            <v>-73072.839130016902</v>
          </cell>
        </row>
        <row r="17">
          <cell r="E17">
            <v>95477.124154174686</v>
          </cell>
        </row>
        <row r="18">
          <cell r="E18">
            <v>2728.1235773014478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7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1429838830.8700736</v>
          </cell>
        </row>
        <row r="15">
          <cell r="E15">
            <v>-78151523.411840618</v>
          </cell>
        </row>
        <row r="17">
          <cell r="E17">
            <v>83202459.249480382</v>
          </cell>
        </row>
        <row r="18">
          <cell r="E18">
            <v>718229.84100601333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48.xml><?xml version="1.0" encoding="utf-8"?>
<externalLink xmlns="http://schemas.openxmlformats.org/spreadsheetml/2006/main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NSP amendments"/>
      <sheetName val="12TND20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C13">
            <v>1477502274</v>
          </cell>
        </row>
        <row r="15">
          <cell r="C15">
            <v>-80892108</v>
          </cell>
        </row>
        <row r="16">
          <cell r="C16">
            <v>99398965</v>
          </cell>
        </row>
        <row r="17">
          <cell r="C17">
            <v>-757141</v>
          </cell>
        </row>
      </sheetData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49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Assets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/>
      <sheetData sheetId="3"/>
      <sheetData sheetId="4">
        <row r="8">
          <cell r="D8">
            <v>1052819.0597203688</v>
          </cell>
          <cell r="E8">
            <v>1096071.7854103455</v>
          </cell>
          <cell r="F8">
            <v>1137404.4326182117</v>
          </cell>
          <cell r="G8">
            <v>1153687.6225641361</v>
          </cell>
          <cell r="H8">
            <v>1243024.699647916</v>
          </cell>
          <cell r="I8">
            <v>1299933.8380532607</v>
          </cell>
          <cell r="J8">
            <v>1451113.4117864484</v>
          </cell>
          <cell r="K8">
            <v>1612838.9923467715</v>
          </cell>
        </row>
        <row r="10">
          <cell r="D10">
            <v>-70486.626808111818</v>
          </cell>
          <cell r="E10">
            <v>-74606.338306308913</v>
          </cell>
          <cell r="F10">
            <v>-79444.021156553732</v>
          </cell>
          <cell r="G10">
            <v>-76668.799873429656</v>
          </cell>
          <cell r="H10">
            <v>-76669.548274234519</v>
          </cell>
          <cell r="I10">
            <v>-64707.860204395642</v>
          </cell>
          <cell r="J10">
            <v>-81873.902372155891</v>
          </cell>
          <cell r="K10">
            <v>-93872.261597680204</v>
          </cell>
        </row>
        <row r="12">
          <cell r="D12">
            <v>80468.178781472147</v>
          </cell>
          <cell r="E12">
            <v>70756.843035853512</v>
          </cell>
          <cell r="F12">
            <v>73490.64002668469</v>
          </cell>
          <cell r="G12">
            <v>105496.60181718058</v>
          </cell>
          <cell r="H12">
            <v>117041.04261797684</v>
          </cell>
          <cell r="I12">
            <v>179608.97751353012</v>
          </cell>
          <cell r="J12">
            <v>192500.96100057624</v>
          </cell>
          <cell r="K12">
            <v>180180.49810417241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/>
      <sheetData sheetId="3"/>
      <sheetData sheetId="4">
        <row r="8">
          <cell r="D8">
            <v>4984720.034</v>
          </cell>
          <cell r="E8">
            <v>5487544.8959999997</v>
          </cell>
          <cell r="F8">
            <v>6202092.1339999996</v>
          </cell>
          <cell r="G8">
            <v>7017219.9289999995</v>
          </cell>
          <cell r="H8">
            <v>8111639.9879999999</v>
          </cell>
          <cell r="I8">
            <v>9324089.8829999994</v>
          </cell>
          <cell r="J8">
            <v>10807963.049000001</v>
          </cell>
          <cell r="K8">
            <v>12453705.397</v>
          </cell>
        </row>
        <row r="10">
          <cell r="D10">
            <v>-201260.62299999999</v>
          </cell>
          <cell r="E10">
            <v>-224065.18299999999</v>
          </cell>
          <cell r="F10">
            <v>-253942.66800000001</v>
          </cell>
          <cell r="G10">
            <v>-289645.25799999997</v>
          </cell>
          <cell r="H10">
            <v>-274324.60200000001</v>
          </cell>
          <cell r="I10">
            <v>-324624.58299999998</v>
          </cell>
          <cell r="J10">
            <v>-392361.07699999999</v>
          </cell>
          <cell r="K10">
            <v>-463414.81699999998</v>
          </cell>
        </row>
        <row r="12">
          <cell r="D12">
            <v>579048.228</v>
          </cell>
          <cell r="E12">
            <v>765472.41299999994</v>
          </cell>
          <cell r="F12">
            <v>923492.34699999995</v>
          </cell>
          <cell r="G12">
            <v>1105381.2050000001</v>
          </cell>
          <cell r="H12">
            <v>1332144.672</v>
          </cell>
          <cell r="I12">
            <v>1541821.62</v>
          </cell>
          <cell r="J12">
            <v>1704512.6129999999</v>
          </cell>
          <cell r="K12">
            <v>1246641.0889999999</v>
          </cell>
        </row>
        <row r="13">
          <cell r="D13">
            <v>-10075.504000000001</v>
          </cell>
          <cell r="E13">
            <v>-13329.539000000001</v>
          </cell>
          <cell r="F13">
            <v>-12933.352999999999</v>
          </cell>
          <cell r="G13">
            <v>-11083.735000000001</v>
          </cell>
          <cell r="H13">
            <v>-3994.9549999999999</v>
          </cell>
          <cell r="I13">
            <v>-4781.7179999999998</v>
          </cell>
          <cell r="J13">
            <v>-4847.8239999999996</v>
          </cell>
          <cell r="K13">
            <v>-4134.1890000000003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50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3.7.4 Weather stations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1731497.8960526616</v>
          </cell>
        </row>
        <row r="15">
          <cell r="E15">
            <v>-103287.30342356479</v>
          </cell>
        </row>
        <row r="17">
          <cell r="E17">
            <v>205573.26903436228</v>
          </cell>
        </row>
        <row r="18">
          <cell r="E18">
            <v>0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1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1866881.1583275595</v>
          </cell>
        </row>
        <row r="15">
          <cell r="E15">
            <v>-118489.52537029621</v>
          </cell>
        </row>
        <row r="17">
          <cell r="E17">
            <v>204711.74126140506</v>
          </cell>
        </row>
        <row r="18">
          <cell r="E18">
            <v>0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52.xml><?xml version="1.0" encoding="utf-8"?>
<externalLink xmlns="http://schemas.openxmlformats.org/spreadsheetml/2006/main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NSP amendments"/>
      <sheetName val="13UED20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C13">
            <v>2028283788.7637496</v>
          </cell>
        </row>
        <row r="15">
          <cell r="C15">
            <v>-137674962.73345971</v>
          </cell>
        </row>
        <row r="16">
          <cell r="C16">
            <v>167086395.05152512</v>
          </cell>
        </row>
      </sheetData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53.xml><?xml version="1.0" encoding="utf-8"?>
<externalLink xmlns="http://schemas.openxmlformats.org/spreadsheetml/2006/main">
  <externalBook xmlns:r="http://schemas.openxmlformats.org/officeDocument/2006/relationships" r:id="rId1">
    <sheetNames>
      <sheetName val="Data version"/>
      <sheetName val="2. Revenue"/>
      <sheetName val="3. Opex"/>
      <sheetName val="4. Assets (RAB)"/>
      <sheetName val="4. Assets (RAB) alternative"/>
      <sheetName val="5. Operational data"/>
      <sheetName val="6. Physical assets"/>
      <sheetName val="7. Quality of services"/>
      <sheetName val="8. Operating Environment"/>
      <sheetName val="SD 2.Revenue"/>
      <sheetName val="SD 3. Opex"/>
      <sheetName val="SD 4. Assets (RAB)"/>
      <sheetName val="SD. 4.Assets(RAB) alternative"/>
      <sheetName val="SD 5. Operational data"/>
      <sheetName val="SD 6.Physical assets"/>
      <sheetName val="SD 7.Quality of services"/>
      <sheetName val="SD 8.Operating Environment"/>
      <sheetName val="Second phase checking"/>
      <sheetName val="Macro"/>
      <sheetName val="2014 data che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6">
          <cell r="K16">
            <v>787964.78274074348</v>
          </cell>
          <cell r="T16">
            <v>13466103.355</v>
          </cell>
          <cell r="AC16">
            <v>1284615.0378351281</v>
          </cell>
          <cell r="AL16">
            <v>5295965.5158049921</v>
          </cell>
          <cell r="AU16">
            <v>7963793.207945127</v>
          </cell>
          <cell r="BD16">
            <v>7395283.6409888724</v>
          </cell>
          <cell r="BM16">
            <v>6432858.5021103006</v>
          </cell>
          <cell r="BV16">
            <v>885337.19972336292</v>
          </cell>
          <cell r="CE16">
            <v>2355031.7294502966</v>
          </cell>
          <cell r="CN16">
            <v>3296253.9034986207</v>
          </cell>
          <cell r="CW16">
            <v>2857947.8644268536</v>
          </cell>
          <cell r="DF16">
            <v>1370837.420002891</v>
          </cell>
          <cell r="DO16">
            <v>1731497.8960526616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3.7.4 Weather stations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13466103.355</v>
          </cell>
        </row>
        <row r="15">
          <cell r="E15">
            <v>-485425.74800000002</v>
          </cell>
        </row>
        <row r="17">
          <cell r="E17">
            <v>1107800.7960000001</v>
          </cell>
        </row>
        <row r="18">
          <cell r="E18">
            <v>-140893.04500000001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</sheetNames>
    <sheetDataSet>
      <sheetData sheetId="0"/>
      <sheetData sheetId="1"/>
      <sheetData sheetId="2"/>
      <sheetData sheetId="3"/>
      <sheetData sheetId="4"/>
      <sheetData sheetId="5">
        <row r="13">
          <cell r="E13">
            <v>14287405.304999996</v>
          </cell>
        </row>
        <row r="15">
          <cell r="E15">
            <v>-501943.16620971647</v>
          </cell>
        </row>
        <row r="17">
          <cell r="E17">
            <v>608113.82905236469</v>
          </cell>
        </row>
        <row r="18">
          <cell r="E18">
            <v>-50004.599667826536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C13">
            <v>14675423737.347155</v>
          </cell>
        </row>
        <row r="15">
          <cell r="C15">
            <v>-536496261.8088485</v>
          </cell>
        </row>
        <row r="16">
          <cell r="C16">
            <v>489554936.84261531</v>
          </cell>
        </row>
        <row r="17">
          <cell r="C17">
            <v>-177172736.0775432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/>
      <sheetData sheetId="3"/>
      <sheetData sheetId="4">
        <row r="8">
          <cell r="D8">
            <v>770764.42469223472</v>
          </cell>
          <cell r="E8">
            <v>813083.31184425682</v>
          </cell>
          <cell r="F8">
            <v>855130.33671700559</v>
          </cell>
          <cell r="G8">
            <v>885822.76735373936</v>
          </cell>
          <cell r="H8">
            <v>969037.21559044626</v>
          </cell>
          <cell r="I8">
            <v>1028094.4815907684</v>
          </cell>
          <cell r="J8">
            <v>1122298.9254462598</v>
          </cell>
          <cell r="K8">
            <v>1204378.4030298064</v>
          </cell>
        </row>
        <row r="10">
          <cell r="D10">
            <v>-49530.346006633255</v>
          </cell>
          <cell r="E10">
            <v>-50521.926211270031</v>
          </cell>
          <cell r="F10">
            <v>-51107.876951435494</v>
          </cell>
          <cell r="G10">
            <v>-54862.072268019823</v>
          </cell>
          <cell r="H10">
            <v>-58379.576308968622</v>
          </cell>
          <cell r="I10">
            <v>-50513.703111735944</v>
          </cell>
          <cell r="J10">
            <v>-55019.391495229938</v>
          </cell>
          <cell r="K10">
            <v>-60167.55945892715</v>
          </cell>
        </row>
        <row r="12">
          <cell r="D12">
            <v>68904.914278072989</v>
          </cell>
          <cell r="E12">
            <v>60946.961002315576</v>
          </cell>
          <cell r="F12">
            <v>65890.668173606871</v>
          </cell>
          <cell r="G12">
            <v>79107.821976089414</v>
          </cell>
          <cell r="H12">
            <v>105462.55143153308</v>
          </cell>
          <cell r="I12">
            <v>117067.58658907385</v>
          </cell>
          <cell r="J12">
            <v>97987.923810570312</v>
          </cell>
          <cell r="K12">
            <v>116268.35452417274</v>
          </cell>
        </row>
        <row r="13">
          <cell r="D13">
            <v>-380.05160528987113</v>
          </cell>
          <cell r="E13">
            <v>-401.98548492625179</v>
          </cell>
          <cell r="F13">
            <v>-17.643671367908809</v>
          </cell>
          <cell r="G13">
            <v>-198.31310677058167</v>
          </cell>
          <cell r="H13">
            <v>-58.063159999999989</v>
          </cell>
          <cell r="I13">
            <v>-1009.2502000000001</v>
          </cell>
          <cell r="J13">
            <v>-392.94074000000001</v>
          </cell>
          <cell r="K13">
            <v>0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comments" Target="../comments1.xml"/><Relationship Id="rId5" Type="http://schemas.openxmlformats.org/officeDocument/2006/relationships/printerSettings" Target="../printerSettings/printerSettings5.bin"/><Relationship Id="rId10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4.bin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10" Type="http://schemas.openxmlformats.org/officeDocument/2006/relationships/comments" Target="../comments2.xml"/><Relationship Id="rId4" Type="http://schemas.openxmlformats.org/officeDocument/2006/relationships/printerSettings" Target="../printerSettings/printerSettings12.bin"/><Relationship Id="rId9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10" Type="http://schemas.openxmlformats.org/officeDocument/2006/relationships/comments" Target="../comments3.xml"/><Relationship Id="rId4" Type="http://schemas.openxmlformats.org/officeDocument/2006/relationships/printerSettings" Target="../printerSettings/printerSettings20.bin"/><Relationship Id="rId9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10" Type="http://schemas.openxmlformats.org/officeDocument/2006/relationships/comments" Target="../comments4.xml"/><Relationship Id="rId4" Type="http://schemas.openxmlformats.org/officeDocument/2006/relationships/printerSettings" Target="../printerSettings/printerSettings28.bin"/><Relationship Id="rId9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0"/>
  <sheetViews>
    <sheetView zoomScale="75" zoomScaleNormal="75" workbookViewId="0">
      <selection activeCell="B19" sqref="B19"/>
    </sheetView>
  </sheetViews>
  <sheetFormatPr defaultRowHeight="15"/>
  <cols>
    <col min="1" max="1" width="19.42578125" style="6" customWidth="1"/>
    <col min="2" max="8" width="15.7109375" style="6" customWidth="1"/>
    <col min="9" max="9" width="8.42578125" style="6" customWidth="1"/>
    <col min="10" max="11" width="15.7109375" style="6" customWidth="1"/>
  </cols>
  <sheetData>
    <row r="1" spans="1:11">
      <c r="A1" s="5" t="s">
        <v>57</v>
      </c>
    </row>
    <row r="2" spans="1:11">
      <c r="A2" s="6" t="s">
        <v>58</v>
      </c>
    </row>
    <row r="3" spans="1:11" ht="17.25" customHeight="1"/>
    <row r="4" spans="1:11" s="138" customFormat="1">
      <c r="A4" s="134" t="s">
        <v>59</v>
      </c>
      <c r="B4" s="134"/>
      <c r="C4" s="135"/>
      <c r="D4" s="135"/>
      <c r="E4" s="135"/>
      <c r="F4" s="135"/>
      <c r="G4" s="135"/>
      <c r="H4" s="136" t="s">
        <v>100</v>
      </c>
      <c r="I4" s="135"/>
      <c r="J4" s="135" t="s">
        <v>66</v>
      </c>
      <c r="K4" s="137"/>
    </row>
    <row r="5" spans="1:11" s="35" customFormat="1" ht="123.95" customHeight="1">
      <c r="A5" s="96"/>
      <c r="B5" s="126" t="s">
        <v>2</v>
      </c>
      <c r="C5" s="97" t="s">
        <v>0</v>
      </c>
      <c r="D5" s="97" t="s">
        <v>4</v>
      </c>
      <c r="E5" s="97" t="s">
        <v>5</v>
      </c>
      <c r="F5" s="97" t="s">
        <v>6</v>
      </c>
      <c r="G5" s="97" t="s">
        <v>7</v>
      </c>
      <c r="H5" s="97" t="s">
        <v>91</v>
      </c>
      <c r="I5" s="98"/>
      <c r="J5" s="97" t="s">
        <v>41</v>
      </c>
      <c r="K5" s="99" t="s">
        <v>46</v>
      </c>
    </row>
    <row r="6" spans="1:11">
      <c r="A6" s="100" t="s">
        <v>1</v>
      </c>
      <c r="B6" s="127" t="s">
        <v>3</v>
      </c>
      <c r="C6" s="101" t="s">
        <v>3</v>
      </c>
      <c r="D6" s="101" t="s">
        <v>3</v>
      </c>
      <c r="E6" s="101" t="s">
        <v>3</v>
      </c>
      <c r="F6" s="101" t="s">
        <v>3</v>
      </c>
      <c r="G6" s="101" t="s">
        <v>3</v>
      </c>
      <c r="H6" s="101" t="s">
        <v>101</v>
      </c>
      <c r="I6" s="102"/>
      <c r="J6" s="101" t="s">
        <v>42</v>
      </c>
      <c r="K6" s="103" t="s">
        <v>42</v>
      </c>
    </row>
    <row r="7" spans="1:11">
      <c r="A7" s="100" t="s">
        <v>8</v>
      </c>
      <c r="B7" s="127" t="s">
        <v>9</v>
      </c>
      <c r="C7" s="101" t="s">
        <v>9</v>
      </c>
      <c r="D7" s="101" t="s">
        <v>9</v>
      </c>
      <c r="E7" s="101" t="s">
        <v>9</v>
      </c>
      <c r="F7" s="101" t="s">
        <v>9</v>
      </c>
      <c r="G7" s="101" t="s">
        <v>9</v>
      </c>
      <c r="H7" s="101" t="s">
        <v>9</v>
      </c>
      <c r="I7" s="102"/>
      <c r="J7" s="101" t="s">
        <v>9</v>
      </c>
      <c r="K7" s="103" t="s">
        <v>9</v>
      </c>
    </row>
    <row r="8" spans="1:11">
      <c r="A8" s="100" t="s">
        <v>10</v>
      </c>
      <c r="B8" s="127" t="s">
        <v>11</v>
      </c>
      <c r="C8" s="101" t="s">
        <v>11</v>
      </c>
      <c r="D8" s="101" t="s">
        <v>11</v>
      </c>
      <c r="E8" s="101" t="s">
        <v>11</v>
      </c>
      <c r="F8" s="101" t="s">
        <v>11</v>
      </c>
      <c r="G8" s="101" t="s">
        <v>11</v>
      </c>
      <c r="H8" s="101" t="s">
        <v>102</v>
      </c>
      <c r="I8" s="102"/>
      <c r="J8" s="101" t="s">
        <v>43</v>
      </c>
      <c r="K8" s="103" t="s">
        <v>43</v>
      </c>
    </row>
    <row r="9" spans="1:11">
      <c r="A9" s="100" t="s">
        <v>12</v>
      </c>
      <c r="B9" s="127" t="s">
        <v>13</v>
      </c>
      <c r="C9" s="101" t="s">
        <v>13</v>
      </c>
      <c r="D9" s="101" t="s">
        <v>13</v>
      </c>
      <c r="E9" s="101" t="s">
        <v>13</v>
      </c>
      <c r="F9" s="101" t="s">
        <v>13</v>
      </c>
      <c r="G9" s="101" t="s">
        <v>13</v>
      </c>
      <c r="H9" s="101" t="s">
        <v>103</v>
      </c>
      <c r="I9" s="102"/>
      <c r="J9" s="101" t="s">
        <v>44</v>
      </c>
      <c r="K9" s="103" t="s">
        <v>44</v>
      </c>
    </row>
    <row r="10" spans="1:11">
      <c r="A10" s="100" t="s">
        <v>14</v>
      </c>
      <c r="B10" s="128">
        <v>3</v>
      </c>
      <c r="C10" s="104">
        <v>3</v>
      </c>
      <c r="D10" s="104">
        <v>3</v>
      </c>
      <c r="E10" s="104">
        <v>3</v>
      </c>
      <c r="F10" s="104">
        <v>3</v>
      </c>
      <c r="G10" s="104">
        <v>3</v>
      </c>
      <c r="H10" s="104">
        <v>2</v>
      </c>
      <c r="I10" s="102"/>
      <c r="J10" s="104">
        <v>6</v>
      </c>
      <c r="K10" s="105">
        <v>6</v>
      </c>
    </row>
    <row r="11" spans="1:11">
      <c r="A11" s="106" t="s">
        <v>15</v>
      </c>
      <c r="B11" s="129">
        <v>35674</v>
      </c>
      <c r="C11" s="107">
        <v>36039</v>
      </c>
      <c r="D11" s="107">
        <v>37135</v>
      </c>
      <c r="E11" s="107">
        <v>37135</v>
      </c>
      <c r="F11" s="107">
        <v>37135</v>
      </c>
      <c r="G11" s="107">
        <v>36039</v>
      </c>
      <c r="H11" s="107">
        <v>34653</v>
      </c>
      <c r="I11" s="102"/>
      <c r="J11" s="107">
        <v>22068</v>
      </c>
      <c r="K11" s="108">
        <v>22068</v>
      </c>
    </row>
    <row r="12" spans="1:11">
      <c r="A12" s="106" t="s">
        <v>16</v>
      </c>
      <c r="B12" s="129">
        <v>42064</v>
      </c>
      <c r="C12" s="107">
        <v>42064</v>
      </c>
      <c r="D12" s="107">
        <v>42064</v>
      </c>
      <c r="E12" s="107">
        <v>42064</v>
      </c>
      <c r="F12" s="107">
        <v>42064</v>
      </c>
      <c r="G12" s="107">
        <v>42064</v>
      </c>
      <c r="H12" s="107">
        <v>41958</v>
      </c>
      <c r="I12" s="102"/>
      <c r="J12" s="107">
        <v>41791</v>
      </c>
      <c r="K12" s="108">
        <v>41791</v>
      </c>
    </row>
    <row r="13" spans="1:11">
      <c r="A13" s="100" t="s">
        <v>17</v>
      </c>
      <c r="B13" s="128">
        <v>71</v>
      </c>
      <c r="C13" s="104">
        <v>67</v>
      </c>
      <c r="D13" s="104">
        <v>55</v>
      </c>
      <c r="E13" s="104">
        <v>55</v>
      </c>
      <c r="F13" s="104">
        <v>55</v>
      </c>
      <c r="G13" s="104">
        <v>67</v>
      </c>
      <c r="H13" s="104">
        <v>41</v>
      </c>
      <c r="I13" s="102"/>
      <c r="J13" s="104">
        <v>55</v>
      </c>
      <c r="K13" s="105">
        <v>55</v>
      </c>
    </row>
    <row r="14" spans="1:11">
      <c r="A14" s="100" t="s">
        <v>18</v>
      </c>
      <c r="B14" s="127" t="s">
        <v>24</v>
      </c>
      <c r="C14" s="101" t="s">
        <v>19</v>
      </c>
      <c r="D14" s="101" t="s">
        <v>23</v>
      </c>
      <c r="E14" s="101" t="s">
        <v>22</v>
      </c>
      <c r="F14" s="101" t="s">
        <v>21</v>
      </c>
      <c r="G14" s="101" t="s">
        <v>20</v>
      </c>
      <c r="H14" s="101" t="s">
        <v>104</v>
      </c>
      <c r="I14" s="102"/>
      <c r="J14" s="101" t="s">
        <v>45</v>
      </c>
      <c r="K14" s="103" t="s">
        <v>47</v>
      </c>
    </row>
    <row r="15" spans="1:11">
      <c r="A15" s="109"/>
      <c r="B15" s="130"/>
      <c r="C15" s="102"/>
      <c r="D15" s="104"/>
      <c r="E15" s="104"/>
      <c r="F15" s="104"/>
      <c r="G15" s="104"/>
      <c r="H15" s="102"/>
      <c r="I15" s="102"/>
      <c r="J15" s="102"/>
      <c r="K15" s="110"/>
    </row>
    <row r="16" spans="1:11">
      <c r="A16" s="109"/>
      <c r="B16" s="130"/>
      <c r="C16" s="102"/>
      <c r="D16" s="104"/>
      <c r="E16" s="104"/>
      <c r="F16" s="104"/>
      <c r="G16" s="104"/>
      <c r="H16" s="102"/>
      <c r="I16" s="102"/>
      <c r="J16" s="102"/>
      <c r="K16" s="110"/>
    </row>
    <row r="17" spans="1:11" s="77" customFormat="1" ht="60">
      <c r="A17" s="111" t="s">
        <v>127</v>
      </c>
      <c r="B17" s="131" t="s">
        <v>136</v>
      </c>
      <c r="C17" s="112" t="s">
        <v>128</v>
      </c>
      <c r="D17" s="112">
        <v>6427</v>
      </c>
      <c r="E17" s="113">
        <v>6427</v>
      </c>
      <c r="F17" s="112">
        <v>6427</v>
      </c>
      <c r="G17" s="112">
        <v>6427</v>
      </c>
      <c r="H17" s="112" t="s">
        <v>126</v>
      </c>
      <c r="I17" s="112"/>
      <c r="J17" s="114" t="s">
        <v>105</v>
      </c>
      <c r="K17" s="115"/>
    </row>
    <row r="18" spans="1:11" s="3" customFormat="1" ht="30">
      <c r="A18" s="116"/>
      <c r="B18" s="132" t="s">
        <v>137</v>
      </c>
      <c r="C18" s="118" t="s">
        <v>133</v>
      </c>
      <c r="D18" s="119" t="s">
        <v>129</v>
      </c>
      <c r="E18" s="119" t="s">
        <v>131</v>
      </c>
      <c r="F18" s="119" t="s">
        <v>130</v>
      </c>
      <c r="G18" s="117" t="s">
        <v>130</v>
      </c>
      <c r="H18" s="117" t="s">
        <v>132</v>
      </c>
      <c r="I18" s="117"/>
      <c r="J18" s="120" t="s">
        <v>106</v>
      </c>
      <c r="K18" s="121" t="s">
        <v>106</v>
      </c>
    </row>
    <row r="19" spans="1:11" s="3" customFormat="1" ht="49.5" customHeight="1">
      <c r="A19" s="116" t="s">
        <v>140</v>
      </c>
      <c r="B19" s="139" t="s">
        <v>142</v>
      </c>
      <c r="C19" s="140" t="s">
        <v>139</v>
      </c>
      <c r="D19" s="141"/>
      <c r="E19" s="141"/>
      <c r="F19" s="141"/>
      <c r="G19" s="142"/>
      <c r="H19" s="142" t="s">
        <v>143</v>
      </c>
      <c r="I19" s="142"/>
      <c r="J19" s="140" t="s">
        <v>149</v>
      </c>
      <c r="K19" s="143"/>
    </row>
    <row r="20" spans="1:11" s="84" customFormat="1">
      <c r="A20" s="122" t="s">
        <v>141</v>
      </c>
      <c r="B20" s="133">
        <v>42172</v>
      </c>
      <c r="C20" s="123">
        <v>42172</v>
      </c>
      <c r="D20" s="123"/>
      <c r="E20" s="123"/>
      <c r="F20" s="123"/>
      <c r="G20" s="123"/>
      <c r="H20" s="123">
        <v>42172</v>
      </c>
      <c r="I20" s="124"/>
      <c r="J20" s="123">
        <v>42172</v>
      </c>
      <c r="K20" s="125"/>
    </row>
    <row r="21" spans="1:11">
      <c r="A21" s="11"/>
      <c r="C21" s="13"/>
      <c r="D21" s="9"/>
      <c r="E21" s="9"/>
      <c r="F21" s="9"/>
      <c r="J21" s="13"/>
      <c r="K21" s="16"/>
    </row>
    <row r="22" spans="1:11">
      <c r="A22" s="11"/>
      <c r="C22" s="13"/>
      <c r="D22" s="9"/>
      <c r="E22" s="9"/>
      <c r="F22" s="9"/>
      <c r="J22" s="13"/>
      <c r="K22" s="16"/>
    </row>
    <row r="23" spans="1:11">
      <c r="A23" s="11"/>
      <c r="C23" s="13"/>
      <c r="D23" s="9"/>
      <c r="E23" s="9"/>
      <c r="F23" s="9"/>
      <c r="J23" s="13"/>
      <c r="K23" s="16"/>
    </row>
    <row r="24" spans="1:11">
      <c r="A24" s="11"/>
      <c r="C24" s="13"/>
      <c r="D24" s="9"/>
      <c r="E24" s="9"/>
      <c r="F24" s="9"/>
      <c r="J24" s="13"/>
      <c r="K24" s="16"/>
    </row>
    <row r="25" spans="1:11">
      <c r="A25" s="11"/>
      <c r="C25" s="13"/>
      <c r="D25" s="9"/>
      <c r="E25" s="9"/>
      <c r="F25" s="9"/>
      <c r="J25" s="13"/>
      <c r="K25" s="16"/>
    </row>
    <row r="26" spans="1:11">
      <c r="A26" s="11"/>
      <c r="C26" s="13"/>
      <c r="D26" s="9"/>
      <c r="E26" s="9"/>
      <c r="F26" s="9"/>
      <c r="J26" s="13"/>
      <c r="K26" s="16"/>
    </row>
    <row r="27" spans="1:11">
      <c r="A27" s="11"/>
      <c r="C27" s="13"/>
      <c r="D27" s="9"/>
      <c r="E27" s="9"/>
      <c r="F27" s="9"/>
      <c r="G27" s="13"/>
      <c r="J27" s="13"/>
      <c r="K27" s="16"/>
    </row>
    <row r="28" spans="1:11">
      <c r="A28" s="11"/>
      <c r="C28" s="13"/>
      <c r="D28" s="9"/>
      <c r="E28" s="9"/>
      <c r="F28" s="9"/>
      <c r="G28" s="13"/>
      <c r="J28" s="13"/>
      <c r="K28" s="16"/>
    </row>
    <row r="29" spans="1:11">
      <c r="A29" s="11"/>
      <c r="B29" s="12"/>
      <c r="C29" s="13"/>
      <c r="D29" s="9"/>
      <c r="E29" s="9"/>
      <c r="F29" s="9"/>
      <c r="G29" s="13"/>
      <c r="J29" s="13"/>
      <c r="K29" s="16"/>
    </row>
    <row r="30" spans="1:11">
      <c r="A30" s="11"/>
      <c r="B30" s="12"/>
      <c r="C30" s="13"/>
      <c r="D30" s="13"/>
      <c r="E30" s="13"/>
      <c r="F30" s="13"/>
      <c r="G30" s="13"/>
      <c r="J30" s="13"/>
      <c r="K30" s="16"/>
    </row>
    <row r="31" spans="1:11">
      <c r="A31" s="11"/>
      <c r="B31" s="12"/>
      <c r="C31" s="13"/>
      <c r="D31" s="13"/>
      <c r="E31" s="13"/>
      <c r="F31" s="13"/>
      <c r="G31" s="13"/>
    </row>
    <row r="32" spans="1:11">
      <c r="A32" s="11"/>
      <c r="B32" s="12"/>
      <c r="C32" s="13"/>
      <c r="D32" s="13"/>
      <c r="E32" s="13"/>
      <c r="F32" s="13"/>
      <c r="G32" s="13"/>
    </row>
    <row r="33" spans="1:7">
      <c r="A33" s="11"/>
      <c r="B33" s="12"/>
      <c r="C33" s="13"/>
      <c r="D33" s="13"/>
      <c r="E33" s="13"/>
      <c r="F33" s="13"/>
      <c r="G33" s="13"/>
    </row>
    <row r="34" spans="1:7">
      <c r="A34" s="11"/>
      <c r="B34" s="12"/>
      <c r="C34" s="13"/>
      <c r="D34" s="13"/>
      <c r="E34" s="13"/>
      <c r="F34" s="13"/>
      <c r="G34" s="13"/>
    </row>
    <row r="35" spans="1:7">
      <c r="A35" s="11"/>
      <c r="B35" s="12"/>
      <c r="C35" s="13"/>
      <c r="D35" s="13"/>
      <c r="E35" s="13"/>
      <c r="F35" s="13"/>
      <c r="G35" s="13"/>
    </row>
    <row r="36" spans="1:7">
      <c r="A36" s="11"/>
      <c r="B36" s="12"/>
      <c r="C36" s="13"/>
      <c r="D36" s="13"/>
      <c r="E36" s="13"/>
      <c r="F36" s="13"/>
      <c r="G36" s="13"/>
    </row>
    <row r="37" spans="1:7">
      <c r="A37" s="11"/>
      <c r="B37" s="12"/>
      <c r="C37" s="13"/>
      <c r="D37" s="13"/>
      <c r="E37" s="13"/>
      <c r="F37" s="13"/>
      <c r="G37" s="13"/>
    </row>
    <row r="38" spans="1:7">
      <c r="A38" s="11"/>
      <c r="B38" s="12"/>
      <c r="C38" s="13"/>
      <c r="D38" s="13"/>
      <c r="E38" s="13"/>
      <c r="F38" s="13"/>
      <c r="G38" s="13"/>
    </row>
    <row r="39" spans="1:7">
      <c r="A39" s="11"/>
      <c r="B39" s="12"/>
      <c r="C39" s="13"/>
      <c r="D39" s="13"/>
      <c r="E39" s="13"/>
      <c r="F39" s="13"/>
      <c r="G39" s="13"/>
    </row>
    <row r="40" spans="1:7">
      <c r="A40" s="11"/>
      <c r="B40" s="12"/>
      <c r="C40" s="13"/>
      <c r="D40" s="13"/>
      <c r="E40" s="13"/>
      <c r="F40" s="13"/>
      <c r="G40" s="13"/>
    </row>
    <row r="41" spans="1:7">
      <c r="A41" s="11"/>
      <c r="B41" s="12"/>
      <c r="C41" s="13"/>
      <c r="D41" s="13"/>
      <c r="E41" s="13"/>
      <c r="F41" s="13"/>
      <c r="G41" s="13"/>
    </row>
    <row r="42" spans="1:7">
      <c r="A42" s="11"/>
      <c r="B42" s="12"/>
      <c r="C42" s="13"/>
      <c r="D42" s="13"/>
      <c r="E42" s="13"/>
      <c r="F42" s="13"/>
      <c r="G42" s="13"/>
    </row>
    <row r="43" spans="1:7">
      <c r="A43" s="11"/>
      <c r="B43" s="12"/>
      <c r="C43" s="13"/>
      <c r="D43" s="13"/>
      <c r="E43" s="13"/>
      <c r="F43" s="13"/>
      <c r="G43" s="13"/>
    </row>
    <row r="44" spans="1:7">
      <c r="A44" s="11"/>
      <c r="B44" s="12"/>
      <c r="C44" s="13"/>
      <c r="D44" s="13"/>
      <c r="E44" s="13"/>
      <c r="F44" s="13"/>
      <c r="G44" s="13"/>
    </row>
    <row r="45" spans="1:7">
      <c r="A45" s="11"/>
      <c r="B45" s="12"/>
      <c r="C45" s="13"/>
      <c r="D45" s="13"/>
      <c r="E45" s="13"/>
      <c r="F45" s="13"/>
      <c r="G45" s="13"/>
    </row>
    <row r="46" spans="1:7">
      <c r="A46" s="11"/>
      <c r="B46" s="12"/>
      <c r="C46" s="13"/>
      <c r="D46" s="13"/>
      <c r="E46" s="13"/>
      <c r="F46" s="13"/>
      <c r="G46" s="13"/>
    </row>
    <row r="47" spans="1:7">
      <c r="A47" s="11"/>
      <c r="B47" s="12"/>
      <c r="C47" s="13"/>
      <c r="D47" s="13"/>
      <c r="E47" s="13"/>
      <c r="F47" s="13"/>
      <c r="G47" s="13"/>
    </row>
    <row r="48" spans="1:7">
      <c r="A48" s="11"/>
      <c r="B48" s="12"/>
      <c r="C48" s="13"/>
      <c r="D48" s="13"/>
      <c r="E48" s="13"/>
      <c r="F48" s="13"/>
      <c r="G48" s="13"/>
    </row>
    <row r="49" spans="1:7">
      <c r="A49" s="11"/>
      <c r="B49" s="12"/>
      <c r="C49" s="13"/>
      <c r="D49" s="13"/>
      <c r="E49" s="13"/>
      <c r="F49" s="13"/>
      <c r="G49" s="13"/>
    </row>
    <row r="50" spans="1:7">
      <c r="A50" s="11"/>
      <c r="B50" s="12"/>
      <c r="C50" s="13"/>
      <c r="D50" s="13"/>
      <c r="E50" s="13"/>
      <c r="F50" s="13"/>
      <c r="G50" s="13"/>
    </row>
    <row r="51" spans="1:7">
      <c r="A51" s="11"/>
      <c r="B51" s="12"/>
      <c r="C51" s="13"/>
      <c r="D51" s="13"/>
      <c r="E51" s="13"/>
      <c r="F51" s="13"/>
      <c r="G51" s="13"/>
    </row>
    <row r="52" spans="1:7">
      <c r="A52" s="11"/>
      <c r="B52" s="12"/>
      <c r="C52" s="13"/>
      <c r="D52" s="13"/>
      <c r="E52" s="13"/>
      <c r="F52" s="13"/>
      <c r="G52" s="13"/>
    </row>
    <row r="53" spans="1:7">
      <c r="A53" s="11"/>
      <c r="B53" s="12"/>
      <c r="C53" s="13"/>
      <c r="D53" s="13"/>
      <c r="E53" s="13"/>
      <c r="F53" s="13"/>
      <c r="G53" s="13"/>
    </row>
    <row r="54" spans="1:7">
      <c r="A54" s="11"/>
      <c r="B54" s="12"/>
      <c r="C54" s="13"/>
      <c r="D54" s="13"/>
      <c r="E54" s="13"/>
      <c r="F54" s="13"/>
      <c r="G54" s="13"/>
    </row>
    <row r="55" spans="1:7">
      <c r="A55" s="11"/>
      <c r="B55" s="12"/>
      <c r="C55" s="13"/>
      <c r="D55" s="13"/>
      <c r="E55" s="13"/>
      <c r="F55" s="13"/>
      <c r="G55" s="13"/>
    </row>
    <row r="56" spans="1:7">
      <c r="A56" s="11"/>
      <c r="B56" s="12"/>
      <c r="C56" s="13"/>
      <c r="D56" s="13"/>
      <c r="E56" s="13"/>
      <c r="F56" s="13"/>
      <c r="G56" s="13"/>
    </row>
    <row r="57" spans="1:7">
      <c r="A57" s="11"/>
      <c r="B57" s="12"/>
      <c r="C57" s="13"/>
      <c r="D57" s="13"/>
      <c r="E57" s="13"/>
      <c r="F57" s="13"/>
      <c r="G57" s="13"/>
    </row>
    <row r="58" spans="1:7">
      <c r="A58" s="11"/>
      <c r="B58" s="12"/>
      <c r="C58" s="13"/>
      <c r="D58" s="13"/>
      <c r="E58" s="13"/>
      <c r="F58" s="13"/>
      <c r="G58" s="13"/>
    </row>
    <row r="59" spans="1:7">
      <c r="A59" s="11"/>
      <c r="B59" s="12"/>
      <c r="C59" s="13"/>
      <c r="D59" s="13"/>
      <c r="E59" s="13"/>
      <c r="F59" s="13"/>
      <c r="G59" s="13"/>
    </row>
    <row r="60" spans="1:7">
      <c r="A60" s="11"/>
      <c r="B60" s="12"/>
      <c r="C60" s="13"/>
      <c r="D60" s="13"/>
      <c r="E60" s="13"/>
      <c r="F60" s="13"/>
      <c r="G60" s="13"/>
    </row>
    <row r="61" spans="1:7">
      <c r="A61" s="11"/>
      <c r="B61" s="12"/>
      <c r="C61" s="13"/>
      <c r="D61" s="13"/>
      <c r="E61" s="13"/>
      <c r="F61" s="13"/>
      <c r="G61" s="13"/>
    </row>
    <row r="62" spans="1:7">
      <c r="A62" s="11"/>
      <c r="B62" s="12"/>
      <c r="C62" s="13"/>
      <c r="D62" s="13"/>
      <c r="E62" s="13"/>
      <c r="F62" s="13"/>
      <c r="G62" s="13"/>
    </row>
    <row r="63" spans="1:7">
      <c r="A63" s="11"/>
      <c r="B63" s="12"/>
      <c r="C63" s="13"/>
      <c r="D63" s="13"/>
      <c r="E63" s="13"/>
      <c r="F63" s="13"/>
      <c r="G63" s="13"/>
    </row>
    <row r="64" spans="1:7">
      <c r="A64" s="11"/>
      <c r="B64" s="12"/>
      <c r="C64" s="13"/>
      <c r="D64" s="13"/>
      <c r="E64" s="13"/>
      <c r="F64" s="13"/>
      <c r="G64" s="13"/>
    </row>
    <row r="65" spans="1:7">
      <c r="A65" s="11"/>
      <c r="B65" s="12"/>
      <c r="C65" s="13"/>
      <c r="D65" s="13"/>
      <c r="E65" s="13"/>
      <c r="F65" s="13"/>
      <c r="G65" s="13"/>
    </row>
    <row r="66" spans="1:7">
      <c r="A66" s="11"/>
      <c r="B66" s="12"/>
      <c r="C66" s="13"/>
      <c r="D66" s="13"/>
      <c r="E66" s="13"/>
      <c r="F66" s="13"/>
      <c r="G66" s="13"/>
    </row>
    <row r="67" spans="1:7">
      <c r="A67" s="11"/>
      <c r="B67" s="12"/>
      <c r="C67" s="13"/>
      <c r="D67" s="13"/>
      <c r="E67" s="13"/>
      <c r="F67" s="13"/>
      <c r="G67" s="13"/>
    </row>
    <row r="68" spans="1:7">
      <c r="A68" s="11"/>
      <c r="B68" s="12"/>
      <c r="C68" s="13"/>
      <c r="D68" s="13"/>
      <c r="E68" s="13"/>
      <c r="F68" s="13"/>
      <c r="G68" s="13"/>
    </row>
    <row r="69" spans="1:7">
      <c r="A69" s="11"/>
      <c r="B69" s="12"/>
      <c r="C69" s="13"/>
      <c r="D69" s="13"/>
      <c r="E69" s="13"/>
      <c r="F69" s="13"/>
      <c r="G69" s="13"/>
    </row>
    <row r="70" spans="1:7">
      <c r="A70" s="11"/>
      <c r="B70" s="12"/>
      <c r="C70" s="13"/>
      <c r="D70" s="13"/>
      <c r="E70" s="13"/>
      <c r="F70" s="13"/>
      <c r="G70" s="13"/>
    </row>
    <row r="71" spans="1:7">
      <c r="A71" s="11"/>
      <c r="B71" s="12"/>
      <c r="C71" s="13"/>
      <c r="D71" s="13"/>
      <c r="E71" s="13"/>
      <c r="F71" s="13"/>
      <c r="G71" s="13"/>
    </row>
    <row r="72" spans="1:7">
      <c r="A72" s="11"/>
      <c r="B72" s="12"/>
      <c r="C72" s="13"/>
      <c r="D72" s="13"/>
      <c r="E72" s="13"/>
      <c r="F72" s="13"/>
      <c r="G72" s="13"/>
    </row>
    <row r="73" spans="1:7">
      <c r="A73" s="11"/>
      <c r="B73" s="12"/>
      <c r="C73" s="13"/>
      <c r="D73" s="13"/>
      <c r="E73" s="13"/>
      <c r="F73" s="13"/>
      <c r="G73" s="13"/>
    </row>
    <row r="74" spans="1:7">
      <c r="A74" s="11"/>
      <c r="B74" s="12"/>
      <c r="C74" s="13"/>
      <c r="D74" s="13"/>
      <c r="E74" s="13"/>
      <c r="F74" s="13"/>
      <c r="G74" s="13"/>
    </row>
    <row r="75" spans="1:7">
      <c r="A75" s="11"/>
      <c r="B75" s="12"/>
      <c r="C75" s="13"/>
      <c r="D75" s="13"/>
      <c r="E75" s="13"/>
      <c r="F75" s="13"/>
      <c r="G75" s="13"/>
    </row>
    <row r="76" spans="1:7">
      <c r="A76" s="11"/>
      <c r="B76" s="12"/>
      <c r="C76" s="13"/>
      <c r="D76" s="13"/>
      <c r="E76" s="13"/>
      <c r="F76" s="13"/>
      <c r="G76" s="13"/>
    </row>
    <row r="77" spans="1:7">
      <c r="A77" s="11"/>
      <c r="B77" s="12"/>
      <c r="C77" s="13"/>
      <c r="D77" s="13"/>
      <c r="E77" s="13"/>
      <c r="F77" s="13"/>
      <c r="G77" s="13"/>
    </row>
    <row r="78" spans="1:7">
      <c r="A78" s="11"/>
      <c r="B78" s="12"/>
      <c r="C78" s="13"/>
      <c r="D78" s="13"/>
      <c r="E78" s="13"/>
      <c r="F78" s="13"/>
      <c r="G78" s="13"/>
    </row>
    <row r="79" spans="1:7">
      <c r="A79" s="11"/>
      <c r="B79" s="12"/>
      <c r="C79" s="13"/>
      <c r="D79" s="13"/>
      <c r="E79" s="13"/>
      <c r="F79" s="13"/>
      <c r="G79" s="13"/>
    </row>
    <row r="80" spans="1:7">
      <c r="A80" s="9"/>
    </row>
    <row r="81" spans="1:9">
      <c r="A81" s="11"/>
    </row>
    <row r="85" spans="1:9">
      <c r="B85" s="7"/>
      <c r="C85" s="7"/>
      <c r="F85" s="14"/>
      <c r="G85" s="14"/>
      <c r="H85" s="14"/>
      <c r="I85" s="14"/>
    </row>
    <row r="86" spans="1:9">
      <c r="B86" s="8"/>
      <c r="C86" s="8"/>
      <c r="F86" s="15"/>
      <c r="G86" s="15"/>
      <c r="H86" s="15"/>
      <c r="I86" s="15"/>
    </row>
    <row r="87" spans="1:9">
      <c r="B87" s="8"/>
      <c r="C87" s="8"/>
      <c r="F87" s="15"/>
      <c r="G87" s="15"/>
      <c r="H87" s="15"/>
      <c r="I87" s="15"/>
    </row>
    <row r="88" spans="1:9">
      <c r="B88" s="8"/>
      <c r="C88" s="8"/>
      <c r="F88" s="15"/>
      <c r="G88" s="15"/>
      <c r="H88" s="15"/>
      <c r="I88" s="15"/>
    </row>
    <row r="89" spans="1:9">
      <c r="B89" s="8"/>
      <c r="C89" s="8"/>
      <c r="F89" s="15"/>
      <c r="G89" s="15"/>
      <c r="H89" s="15"/>
      <c r="I89" s="15"/>
    </row>
    <row r="90" spans="1:9">
      <c r="B90" s="9"/>
      <c r="C90" s="9"/>
      <c r="F90" s="15"/>
      <c r="G90" s="15"/>
      <c r="H90" s="15"/>
      <c r="I90" s="15"/>
    </row>
    <row r="91" spans="1:9">
      <c r="B91" s="10"/>
      <c r="C91" s="10"/>
      <c r="F91" s="15"/>
      <c r="G91" s="15"/>
      <c r="H91" s="15"/>
      <c r="I91" s="15"/>
    </row>
    <row r="92" spans="1:9">
      <c r="B92" s="10"/>
      <c r="C92" s="10"/>
      <c r="F92" s="15"/>
      <c r="G92" s="15"/>
      <c r="H92" s="15"/>
      <c r="I92" s="15"/>
    </row>
    <row r="93" spans="1:9">
      <c r="B93" s="9"/>
      <c r="C93" s="9"/>
      <c r="F93" s="15"/>
      <c r="G93" s="15"/>
      <c r="H93" s="15"/>
      <c r="I93" s="15"/>
    </row>
    <row r="94" spans="1:9">
      <c r="B94" s="8"/>
      <c r="C94" s="8"/>
    </row>
    <row r="95" spans="1:9">
      <c r="A95" s="11"/>
      <c r="B95" s="13"/>
      <c r="C95" s="16"/>
    </row>
    <row r="96" spans="1:9">
      <c r="A96" s="11"/>
      <c r="B96" s="13"/>
      <c r="C96" s="16"/>
    </row>
    <row r="97" spans="1:3">
      <c r="A97" s="11"/>
      <c r="B97" s="13"/>
      <c r="C97" s="16"/>
    </row>
    <row r="98" spans="1:3">
      <c r="A98" s="11"/>
      <c r="B98" s="13"/>
      <c r="C98" s="16"/>
    </row>
    <row r="99" spans="1:3">
      <c r="A99" s="11"/>
      <c r="B99" s="13"/>
      <c r="C99" s="16"/>
    </row>
    <row r="100" spans="1:3">
      <c r="A100" s="11"/>
      <c r="B100" s="13"/>
      <c r="C100" s="16"/>
    </row>
    <row r="101" spans="1:3">
      <c r="A101" s="11"/>
      <c r="B101" s="13"/>
      <c r="C101" s="16"/>
    </row>
    <row r="102" spans="1:3">
      <c r="A102" s="11"/>
      <c r="B102" s="13"/>
      <c r="C102" s="16"/>
    </row>
    <row r="103" spans="1:3">
      <c r="A103" s="11"/>
      <c r="B103" s="13"/>
      <c r="C103" s="16"/>
    </row>
    <row r="104" spans="1:3">
      <c r="A104" s="11"/>
      <c r="B104" s="13"/>
      <c r="C104" s="16"/>
    </row>
    <row r="105" spans="1:3">
      <c r="A105" s="11"/>
      <c r="B105" s="13"/>
      <c r="C105" s="16"/>
    </row>
    <row r="106" spans="1:3">
      <c r="A106" s="11"/>
      <c r="B106" s="13"/>
      <c r="C106" s="16"/>
    </row>
    <row r="107" spans="1:3">
      <c r="A107" s="11"/>
      <c r="B107" s="13"/>
      <c r="C107" s="16"/>
    </row>
    <row r="108" spans="1:3">
      <c r="A108" s="11"/>
      <c r="B108" s="13"/>
      <c r="C108" s="16"/>
    </row>
    <row r="109" spans="1:3">
      <c r="A109" s="11"/>
      <c r="B109" s="13"/>
      <c r="C109" s="16"/>
    </row>
    <row r="110" spans="1:3">
      <c r="A110" s="11"/>
      <c r="B110" s="13"/>
      <c r="C110" s="16"/>
    </row>
  </sheetData>
  <customSheetViews>
    <customSheetView guid="{EDD5654A-1343-4932-B339-0C715CFA6F80}" scale="75" fitToPage="1">
      <pageMargins left="0.7" right="0.7" top="0.75" bottom="0.75" header="0.3" footer="0.3"/>
      <pageSetup paperSize="9" scale="77" fitToHeight="0" orientation="landscape" r:id="rId1"/>
    </customSheetView>
    <customSheetView guid="{3C13C1EA-9CFF-4852-A76B-AB9FE15ED3EA}" showPageBreaks="1">
      <selection activeCell="K20" sqref="K20"/>
      <pageMargins left="0.7" right="0.7" top="0.75" bottom="0.75" header="0.3" footer="0.3"/>
      <pageSetup paperSize="9" orientation="portrait" r:id="rId2"/>
    </customSheetView>
    <customSheetView guid="{1B607AAC-439D-4F8D-8006-2156BC216D59}" scale="75" showPageBreaks="1" fitToPage="1">
      <pageMargins left="0.7" right="0.7" top="0.75" bottom="0.75" header="0.3" footer="0.3"/>
      <pageSetup paperSize="9" scale="77" fitToHeight="0" orientation="landscape" r:id="rId3"/>
    </customSheetView>
    <customSheetView guid="{6B67C9E3-91D0-450D-9515-7D2F347DE54D}" scale="75" showPageBreaks="1" fitToPage="1">
      <pageMargins left="0.7" right="0.7" top="0.75" bottom="0.75" header="0.3" footer="0.3"/>
      <pageSetup paperSize="9" scale="77" fitToHeight="0" orientation="landscape" r:id="rId4"/>
    </customSheetView>
    <customSheetView guid="{9D0B1916-93B9-49B4-98ED-979DB65098C4}" scale="75" fitToPage="1">
      <pageMargins left="0.7" right="0.7" top="0.75" bottom="0.75" header="0.3" footer="0.3"/>
      <pageSetup paperSize="9" scale="77" fitToHeight="0" orientation="landscape" r:id="rId5"/>
    </customSheetView>
    <customSheetView guid="{E96D0042-8145-4A5A-B32C-1FD1DB5C1B11}" scale="75" fitToPage="1">
      <selection activeCell="B19" sqref="B19"/>
      <pageMargins left="0.7" right="0.7" top="0.75" bottom="0.75" header="0.3" footer="0.3"/>
      <pageSetup paperSize="9" scale="77" fitToHeight="0" orientation="landscape" r:id="rId6"/>
    </customSheetView>
    <customSheetView guid="{66839368-28FB-4AE3-8267-CE40087B8FBF}" scale="75" fitToPage="1">
      <selection activeCell="B19" sqref="B19"/>
      <pageMargins left="0.7" right="0.7" top="0.75" bottom="0.75" header="0.3" footer="0.3"/>
      <pageSetup paperSize="9" scale="77" fitToHeight="0" orientation="landscape" r:id="rId7"/>
    </customSheetView>
  </customSheetViews>
  <phoneticPr fontId="0" type="noConversion"/>
  <pageMargins left="0.7" right="0.7" top="0.75" bottom="0.75" header="0.3" footer="0.3"/>
  <pageSetup paperSize="9" scale="77" fitToHeight="0" orientation="landscape" r:id="rId8"/>
  <drawing r:id="rId9"/>
  <legacyDrawing r:id="rId1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N69"/>
  <sheetViews>
    <sheetView topLeftCell="DQ13" zoomScale="75" zoomScaleNormal="75" workbookViewId="0">
      <selection activeCell="EN51" sqref="EN51"/>
    </sheetView>
  </sheetViews>
  <sheetFormatPr defaultRowHeight="15"/>
  <cols>
    <col min="1" max="1" width="29.42578125" customWidth="1"/>
    <col min="2" max="10" width="14.28515625" customWidth="1"/>
    <col min="11" max="12" width="17.5703125" customWidth="1"/>
    <col min="13" max="13" width="13.5703125" customWidth="1"/>
    <col min="14" max="14" width="22.42578125" customWidth="1"/>
    <col min="15" max="16" width="14.28515625" customWidth="1"/>
    <col min="17" max="17" width="15.28515625" customWidth="1"/>
    <col min="18" max="18" width="16.140625" customWidth="1"/>
    <col min="19" max="20" width="15.85546875" customWidth="1"/>
    <col min="21" max="21" width="15.5703125" customWidth="1"/>
    <col min="22" max="141" width="14.28515625" customWidth="1"/>
    <col min="142" max="142" width="16.140625" customWidth="1"/>
    <col min="143" max="144" width="15.85546875" customWidth="1"/>
  </cols>
  <sheetData>
    <row r="1" spans="1:21" s="6" customFormat="1">
      <c r="A1" s="5" t="s">
        <v>116</v>
      </c>
    </row>
    <row r="2" spans="1:21" s="6" customFormat="1">
      <c r="A2" s="5" t="s">
        <v>117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T2" s="151"/>
      <c r="U2" s="152"/>
    </row>
    <row r="3" spans="1:21" s="6" customFormat="1" ht="60">
      <c r="A3" s="76" t="s">
        <v>49</v>
      </c>
      <c r="B3" s="68" t="s">
        <v>118</v>
      </c>
      <c r="C3" s="68" t="s">
        <v>119</v>
      </c>
      <c r="E3" s="76" t="s">
        <v>48</v>
      </c>
      <c r="F3" s="68" t="s">
        <v>118</v>
      </c>
      <c r="G3" s="68" t="s">
        <v>119</v>
      </c>
      <c r="H3" s="68"/>
      <c r="I3" s="13"/>
      <c r="J3" s="13"/>
      <c r="K3" s="13"/>
      <c r="L3" s="13"/>
      <c r="M3" s="13"/>
      <c r="N3" s="13"/>
      <c r="O3" s="13"/>
      <c r="P3" s="13"/>
      <c r="Q3" s="13"/>
      <c r="R3" s="13"/>
      <c r="T3" s="151"/>
      <c r="U3" s="152"/>
    </row>
    <row r="4" spans="1:21" s="6" customFormat="1">
      <c r="A4" s="11">
        <v>35947</v>
      </c>
      <c r="B4" s="151">
        <v>179523</v>
      </c>
      <c r="C4" s="152">
        <v>107875</v>
      </c>
      <c r="D4" s="89"/>
      <c r="H4" s="21"/>
      <c r="I4" s="13"/>
      <c r="J4" s="13"/>
      <c r="K4" s="13"/>
      <c r="L4" s="13"/>
      <c r="M4" s="13"/>
      <c r="N4" s="13"/>
      <c r="O4" s="13"/>
      <c r="P4" s="13"/>
      <c r="Q4" s="13"/>
      <c r="R4" s="13"/>
      <c r="S4" s="150"/>
      <c r="T4" s="151"/>
      <c r="U4" s="152"/>
    </row>
    <row r="5" spans="1:21" s="6" customFormat="1">
      <c r="A5" s="11">
        <v>36312</v>
      </c>
      <c r="B5" s="151">
        <v>183369</v>
      </c>
      <c r="C5" s="152">
        <v>113900</v>
      </c>
      <c r="D5" s="89"/>
      <c r="E5" s="6">
        <v>2006</v>
      </c>
      <c r="F5" s="15">
        <f>AVERAGE(B12:B13)</f>
        <v>222581</v>
      </c>
      <c r="G5" s="15">
        <f>AVERAGE(C12:C13)</f>
        <v>193886.5</v>
      </c>
      <c r="H5" s="21"/>
      <c r="I5" s="13"/>
      <c r="J5" s="13"/>
      <c r="K5" s="13"/>
      <c r="L5" s="13"/>
      <c r="M5" s="13"/>
      <c r="N5" s="13"/>
      <c r="O5" s="13"/>
      <c r="P5" s="13"/>
      <c r="Q5" s="13"/>
      <c r="R5" s="13"/>
      <c r="S5" s="150"/>
      <c r="T5" s="151"/>
      <c r="U5" s="152"/>
    </row>
    <row r="6" spans="1:21" s="6" customFormat="1">
      <c r="A6" s="11">
        <v>36678</v>
      </c>
      <c r="B6" s="151">
        <v>186964</v>
      </c>
      <c r="C6" s="152">
        <v>120696</v>
      </c>
      <c r="D6" s="89"/>
      <c r="E6" s="6">
        <v>2007</v>
      </c>
      <c r="F6" s="15">
        <f>AVERAGE(B13:B14)</f>
        <v>233889.5</v>
      </c>
      <c r="G6" s="15">
        <f>AVERAGE(C13:C14)</f>
        <v>213638</v>
      </c>
      <c r="H6" s="21"/>
      <c r="I6" s="13"/>
      <c r="J6" s="13"/>
      <c r="K6" s="13"/>
      <c r="L6" s="13"/>
      <c r="M6" s="13"/>
      <c r="N6" s="13"/>
      <c r="O6" s="13"/>
      <c r="P6" s="13"/>
      <c r="Q6" s="13"/>
      <c r="R6" s="13"/>
      <c r="S6" s="150"/>
      <c r="T6" s="151"/>
      <c r="U6" s="152"/>
    </row>
    <row r="7" spans="1:21" s="6" customFormat="1">
      <c r="A7" s="11">
        <v>37043</v>
      </c>
      <c r="B7" s="151">
        <v>190043</v>
      </c>
      <c r="C7" s="152">
        <v>125072</v>
      </c>
      <c r="D7" s="89"/>
      <c r="E7" s="6">
        <v>2008</v>
      </c>
      <c r="F7" s="15">
        <f t="shared" ref="F7:G14" si="0">AVERAGE(B14:B15)</f>
        <v>248175.5</v>
      </c>
      <c r="G7" s="15">
        <f t="shared" si="0"/>
        <v>230475</v>
      </c>
      <c r="H7" s="21"/>
      <c r="I7" s="13"/>
      <c r="J7" s="13"/>
      <c r="K7" s="13"/>
      <c r="L7" s="13"/>
      <c r="M7" s="13"/>
      <c r="N7" s="13"/>
      <c r="O7" s="13"/>
      <c r="P7" s="13"/>
      <c r="Q7" s="13"/>
      <c r="R7" s="13"/>
      <c r="S7" s="150"/>
      <c r="T7" s="151"/>
      <c r="U7" s="152"/>
    </row>
    <row r="8" spans="1:21" s="6" customFormat="1">
      <c r="A8" s="11">
        <v>37408</v>
      </c>
      <c r="B8" s="151">
        <v>195461</v>
      </c>
      <c r="C8" s="152">
        <v>131130</v>
      </c>
      <c r="D8" s="89"/>
      <c r="E8" s="6">
        <v>2009</v>
      </c>
      <c r="F8" s="15">
        <f t="shared" si="0"/>
        <v>263685.5</v>
      </c>
      <c r="G8" s="15">
        <f t="shared" si="0"/>
        <v>245427.5</v>
      </c>
      <c r="H8" s="21"/>
      <c r="S8" s="150"/>
      <c r="T8" s="151"/>
      <c r="U8" s="152"/>
    </row>
    <row r="9" spans="1:21" s="6" customFormat="1">
      <c r="A9" s="11">
        <v>37773</v>
      </c>
      <c r="B9" s="151">
        <v>199731</v>
      </c>
      <c r="C9" s="152">
        <v>137790</v>
      </c>
      <c r="D9" s="89"/>
      <c r="E9" s="6">
        <v>2010</v>
      </c>
      <c r="F9" s="15">
        <f t="shared" si="0"/>
        <v>279097.5</v>
      </c>
      <c r="G9" s="15">
        <f t="shared" si="0"/>
        <v>262464</v>
      </c>
      <c r="H9" s="21"/>
      <c r="S9" s="150"/>
      <c r="T9" s="151"/>
      <c r="U9" s="152"/>
    </row>
    <row r="10" spans="1:21" s="6" customFormat="1">
      <c r="A10" s="11">
        <v>38139</v>
      </c>
      <c r="B10" s="151">
        <v>204370</v>
      </c>
      <c r="C10" s="152">
        <v>147653</v>
      </c>
      <c r="D10" s="89"/>
      <c r="E10" s="6">
        <v>2011</v>
      </c>
      <c r="F10" s="15">
        <f t="shared" si="0"/>
        <v>292214</v>
      </c>
      <c r="G10" s="15">
        <f t="shared" si="0"/>
        <v>280173.5</v>
      </c>
      <c r="H10" s="21"/>
      <c r="S10" s="150"/>
      <c r="T10" s="151"/>
      <c r="U10" s="152"/>
    </row>
    <row r="11" spans="1:21" s="6" customFormat="1">
      <c r="A11" s="11">
        <v>38504</v>
      </c>
      <c r="B11" s="151">
        <v>210336</v>
      </c>
      <c r="C11" s="152">
        <v>162027</v>
      </c>
      <c r="D11" s="89"/>
      <c r="E11" s="6">
        <v>2012</v>
      </c>
      <c r="F11" s="15">
        <f t="shared" si="0"/>
        <v>302945</v>
      </c>
      <c r="G11" s="15">
        <f t="shared" si="0"/>
        <v>295810</v>
      </c>
      <c r="H11" s="21"/>
      <c r="S11" s="150"/>
      <c r="T11" s="151"/>
      <c r="U11" s="152"/>
    </row>
    <row r="12" spans="1:21" s="6" customFormat="1">
      <c r="A12" s="11">
        <v>38869</v>
      </c>
      <c r="B12" s="151">
        <v>217916</v>
      </c>
      <c r="C12" s="152">
        <v>183337</v>
      </c>
      <c r="D12" s="89"/>
      <c r="E12" s="6">
        <v>2013</v>
      </c>
      <c r="F12" s="15">
        <f t="shared" si="0"/>
        <v>312474</v>
      </c>
      <c r="G12" s="15">
        <f t="shared" si="0"/>
        <v>309681.5</v>
      </c>
      <c r="H12" s="21"/>
      <c r="S12" s="150"/>
      <c r="T12" s="151"/>
      <c r="U12" s="152"/>
    </row>
    <row r="13" spans="1:21" s="6" customFormat="1">
      <c r="A13" s="11">
        <v>39234</v>
      </c>
      <c r="B13" s="151">
        <v>227246</v>
      </c>
      <c r="C13" s="152">
        <v>204436</v>
      </c>
      <c r="D13" s="89"/>
      <c r="E13" s="23">
        <v>2014</v>
      </c>
      <c r="F13" s="15">
        <f t="shared" si="0"/>
        <v>319514</v>
      </c>
      <c r="G13" s="15">
        <f t="shared" si="0"/>
        <v>319921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50"/>
      <c r="T13" s="151"/>
      <c r="U13" s="152"/>
    </row>
    <row r="14" spans="1:21" s="6" customFormat="1">
      <c r="A14" s="11">
        <v>39600</v>
      </c>
      <c r="B14" s="151">
        <v>240533</v>
      </c>
      <c r="C14" s="152">
        <v>222840</v>
      </c>
      <c r="D14" s="89"/>
      <c r="E14" s="23">
        <v>2015</v>
      </c>
      <c r="F14" s="15">
        <f t="shared" si="0"/>
        <v>325031</v>
      </c>
      <c r="G14" s="15">
        <f t="shared" si="0"/>
        <v>327900.5</v>
      </c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0"/>
      <c r="T14" s="151"/>
      <c r="U14" s="152"/>
    </row>
    <row r="15" spans="1:21" s="6" customFormat="1">
      <c r="A15" s="11">
        <v>39965</v>
      </c>
      <c r="B15" s="151">
        <v>255818</v>
      </c>
      <c r="C15" s="152">
        <v>238110</v>
      </c>
      <c r="D15" s="89"/>
      <c r="E15" s="6" t="s">
        <v>150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0"/>
      <c r="T15" s="151"/>
      <c r="U15" s="152"/>
    </row>
    <row r="16" spans="1:21" s="6" customFormat="1">
      <c r="A16" s="11">
        <v>40330</v>
      </c>
      <c r="B16" s="151">
        <v>271553</v>
      </c>
      <c r="C16" s="152">
        <v>252745</v>
      </c>
      <c r="D16" s="89"/>
      <c r="F16" s="5" t="s">
        <v>120</v>
      </c>
      <c r="H16" s="15"/>
      <c r="I16" s="15"/>
      <c r="J16" s="15"/>
      <c r="K16" s="15"/>
      <c r="L16" s="15"/>
      <c r="M16" s="5" t="s">
        <v>120</v>
      </c>
      <c r="N16" s="15"/>
      <c r="O16" s="15"/>
      <c r="P16" s="15"/>
      <c r="R16" s="15"/>
      <c r="S16" s="150"/>
      <c r="T16" s="151"/>
      <c r="U16" s="152"/>
    </row>
    <row r="17" spans="1:34" s="6" customFormat="1">
      <c r="A17" s="11">
        <v>40695</v>
      </c>
      <c r="B17" s="151">
        <v>286642</v>
      </c>
      <c r="C17" s="152">
        <v>272183</v>
      </c>
      <c r="D17" s="89"/>
      <c r="F17" s="6" t="s">
        <v>121</v>
      </c>
      <c r="H17" s="15"/>
      <c r="I17" s="15"/>
      <c r="J17" s="15"/>
      <c r="K17" s="15"/>
      <c r="L17" s="15"/>
      <c r="M17" s="6" t="s">
        <v>121</v>
      </c>
      <c r="N17" s="15"/>
      <c r="O17" s="15"/>
      <c r="P17" s="15"/>
      <c r="R17" s="15"/>
      <c r="S17" s="150"/>
      <c r="T17" s="151"/>
      <c r="U17" s="152"/>
    </row>
    <row r="18" spans="1:34" s="6" customFormat="1">
      <c r="A18" s="11">
        <v>41061</v>
      </c>
      <c r="B18" s="151">
        <v>297786</v>
      </c>
      <c r="C18" s="152">
        <v>288164</v>
      </c>
      <c r="D18" s="89"/>
      <c r="G18" s="6" t="s">
        <v>122</v>
      </c>
      <c r="N18" s="6" t="s">
        <v>125</v>
      </c>
      <c r="S18" s="150"/>
      <c r="T18" s="151"/>
      <c r="U18" s="152"/>
    </row>
    <row r="19" spans="1:34" s="6" customFormat="1" ht="57">
      <c r="A19" s="11">
        <v>41426</v>
      </c>
      <c r="B19" s="151">
        <v>308104</v>
      </c>
      <c r="C19" s="152">
        <v>303456</v>
      </c>
      <c r="D19" s="89"/>
      <c r="F19" s="14"/>
      <c r="G19" s="68" t="s">
        <v>50</v>
      </c>
      <c r="H19" s="75" t="s">
        <v>123</v>
      </c>
      <c r="I19" s="75" t="s">
        <v>124</v>
      </c>
      <c r="J19" s="75"/>
      <c r="M19" s="14"/>
      <c r="N19" s="75" t="s">
        <v>123</v>
      </c>
      <c r="O19" s="75" t="s">
        <v>124</v>
      </c>
      <c r="S19" s="150"/>
      <c r="T19" s="151"/>
      <c r="U19" s="152"/>
      <c r="V19" s="14"/>
      <c r="W19" s="14"/>
      <c r="X19" s="14"/>
      <c r="Y19" s="14"/>
      <c r="Z19" s="14"/>
      <c r="AC19" s="14"/>
      <c r="AD19" s="14"/>
      <c r="AE19" s="14"/>
      <c r="AF19" s="14"/>
      <c r="AG19" s="14"/>
      <c r="AH19" s="14"/>
    </row>
    <row r="20" spans="1:34" s="6" customFormat="1">
      <c r="A20" s="11">
        <v>41791</v>
      </c>
      <c r="B20" s="151">
        <v>316844</v>
      </c>
      <c r="C20" s="152">
        <v>315907</v>
      </c>
      <c r="D20" s="89"/>
      <c r="F20" s="6" t="s">
        <v>27</v>
      </c>
      <c r="G20" s="21">
        <f t="shared" ref="G20:G30" si="1">C12/B12</f>
        <v>0.8413195910350777</v>
      </c>
      <c r="H20" s="21">
        <f t="shared" ref="H20:H26" si="2">G20/G$27</f>
        <v>0.85420598464446762</v>
      </c>
      <c r="I20" s="49">
        <f>1/H20</f>
        <v>1.1706778200766339</v>
      </c>
      <c r="J20" s="49"/>
      <c r="M20" s="6">
        <v>2006</v>
      </c>
      <c r="N20" s="29">
        <f t="shared" ref="N20:N29" si="3">AVERAGE(H20:H21)</f>
        <v>0.88380480942987905</v>
      </c>
      <c r="O20" s="54">
        <f>1/N20</f>
        <v>1.1314715526894175</v>
      </c>
      <c r="S20" s="150"/>
      <c r="T20" s="151"/>
      <c r="U20" s="152"/>
      <c r="Z20" s="57"/>
    </row>
    <row r="21" spans="1:34" s="6" customFormat="1">
      <c r="A21" s="11">
        <v>42156</v>
      </c>
      <c r="B21" s="151">
        <v>322184</v>
      </c>
      <c r="C21" s="152">
        <v>323935</v>
      </c>
      <c r="F21" s="6" t="s">
        <v>28</v>
      </c>
      <c r="G21" s="21">
        <f t="shared" si="1"/>
        <v>0.89962419580542674</v>
      </c>
      <c r="H21" s="21">
        <f t="shared" si="2"/>
        <v>0.91340363421529047</v>
      </c>
      <c r="I21" s="49">
        <f t="shared" ref="I21:I28" si="4">1/H21</f>
        <v>1.0948062417762383</v>
      </c>
      <c r="J21" s="49"/>
      <c r="M21" s="6">
        <v>2007</v>
      </c>
      <c r="N21" s="29">
        <f t="shared" si="3"/>
        <v>0.92701818569891992</v>
      </c>
      <c r="O21" s="54">
        <f t="shared" ref="O21:O26" si="5">1/N21</f>
        <v>1.0787274893060008</v>
      </c>
      <c r="S21" s="15"/>
      <c r="Z21" s="57"/>
    </row>
    <row r="22" spans="1:34" s="6" customFormat="1">
      <c r="A22" s="11">
        <v>42522</v>
      </c>
      <c r="B22" s="151">
        <v>327878</v>
      </c>
      <c r="C22" s="152">
        <v>331866</v>
      </c>
      <c r="F22" s="6" t="s">
        <v>29</v>
      </c>
      <c r="G22" s="21">
        <f t="shared" si="1"/>
        <v>0.92644252555782369</v>
      </c>
      <c r="H22" s="21">
        <f t="shared" si="2"/>
        <v>0.94063273718254936</v>
      </c>
      <c r="I22" s="49">
        <f t="shared" si="4"/>
        <v>1.0631141788614245</v>
      </c>
      <c r="J22" s="49"/>
      <c r="M22" s="6">
        <v>2008</v>
      </c>
      <c r="N22" s="29">
        <f t="shared" si="3"/>
        <v>0.9428341409406451</v>
      </c>
      <c r="O22" s="54">
        <f t="shared" si="5"/>
        <v>1.0606319357531133</v>
      </c>
      <c r="Z22" s="57"/>
    </row>
    <row r="23" spans="1:34" s="6" customFormat="1">
      <c r="F23" s="6" t="s">
        <v>30</v>
      </c>
      <c r="G23" s="21">
        <f t="shared" si="1"/>
        <v>0.93077891313355587</v>
      </c>
      <c r="H23" s="21">
        <f t="shared" si="2"/>
        <v>0.94503554469874085</v>
      </c>
      <c r="I23" s="49">
        <f t="shared" si="4"/>
        <v>1.0581612571184089</v>
      </c>
      <c r="J23" s="49"/>
      <c r="M23" s="6">
        <v>2009</v>
      </c>
      <c r="N23" s="29">
        <f t="shared" si="3"/>
        <v>0.94501534290493328</v>
      </c>
      <c r="O23" s="54">
        <f t="shared" si="5"/>
        <v>1.0581838776564689</v>
      </c>
      <c r="Z23" s="57"/>
    </row>
    <row r="24" spans="1:34" s="6" customFormat="1">
      <c r="A24" s="6" t="s">
        <v>145</v>
      </c>
      <c r="F24" s="6" t="s">
        <v>31</v>
      </c>
      <c r="G24" s="21">
        <f t="shared" si="1"/>
        <v>0.93073911906699613</v>
      </c>
      <c r="H24" s="21">
        <f t="shared" si="2"/>
        <v>0.9449951411111257</v>
      </c>
      <c r="I24" s="49">
        <f>1/H24</f>
        <v>1.0582064991616777</v>
      </c>
      <c r="J24" s="49"/>
      <c r="M24" s="6">
        <v>2010</v>
      </c>
      <c r="N24" s="29">
        <f t="shared" si="3"/>
        <v>0.95454834316189996</v>
      </c>
      <c r="O24" s="54">
        <f>1/N24</f>
        <v>1.0476158773557172</v>
      </c>
      <c r="Z24" s="57"/>
    </row>
    <row r="25" spans="1:34" s="6" customFormat="1">
      <c r="F25" s="6" t="s">
        <v>32</v>
      </c>
      <c r="G25" s="21">
        <f t="shared" si="1"/>
        <v>0.94955728748752799</v>
      </c>
      <c r="H25" s="21">
        <f t="shared" si="2"/>
        <v>0.96410154521267433</v>
      </c>
      <c r="I25" s="49">
        <f t="shared" si="4"/>
        <v>1.0372351387315812</v>
      </c>
      <c r="J25" s="49"/>
      <c r="M25" s="6">
        <v>2011</v>
      </c>
      <c r="N25" s="29">
        <f t="shared" si="3"/>
        <v>0.97330585885546417</v>
      </c>
      <c r="O25" s="54">
        <f t="shared" si="5"/>
        <v>1.0274262616439258</v>
      </c>
      <c r="Z25" s="57"/>
    </row>
    <row r="26" spans="1:34" s="6" customFormat="1">
      <c r="F26" s="6" t="s">
        <v>33</v>
      </c>
      <c r="G26" s="21">
        <f t="shared" si="1"/>
        <v>0.96768820562417301</v>
      </c>
      <c r="H26" s="21">
        <f t="shared" si="2"/>
        <v>0.98251017249825412</v>
      </c>
      <c r="I26" s="49">
        <f t="shared" si="4"/>
        <v>1.0178011668390914</v>
      </c>
      <c r="J26" s="49"/>
      <c r="M26" s="6">
        <v>2012</v>
      </c>
      <c r="N26" s="29">
        <f t="shared" si="3"/>
        <v>0.99125508624912706</v>
      </c>
      <c r="O26" s="54">
        <f t="shared" si="5"/>
        <v>1.0088220619214812</v>
      </c>
      <c r="Z26" s="57"/>
    </row>
    <row r="27" spans="1:34" s="6" customFormat="1">
      <c r="F27" s="6" t="s">
        <v>34</v>
      </c>
      <c r="G27" s="21">
        <f t="shared" si="1"/>
        <v>0.98491418482070991</v>
      </c>
      <c r="H27" s="21">
        <f>G27/G$27</f>
        <v>1</v>
      </c>
      <c r="I27" s="49">
        <f t="shared" si="4"/>
        <v>1</v>
      </c>
      <c r="J27" s="49"/>
      <c r="M27" s="6">
        <v>2013</v>
      </c>
      <c r="N27" s="29">
        <f t="shared" si="3"/>
        <v>1.0061571475367657</v>
      </c>
      <c r="O27" s="54">
        <f>1/N27</f>
        <v>0.99388053093710127</v>
      </c>
      <c r="Z27" s="57"/>
      <c r="AC27" s="23"/>
      <c r="AE27" s="23"/>
      <c r="AF27" s="23"/>
      <c r="AG27" s="23"/>
      <c r="AH27" s="23"/>
    </row>
    <row r="28" spans="1:34" s="6" customFormat="1">
      <c r="F28" s="6" t="s">
        <v>87</v>
      </c>
      <c r="G28" s="21">
        <f t="shared" si="1"/>
        <v>0.99704270871469869</v>
      </c>
      <c r="H28" s="21">
        <f>G28/G$27</f>
        <v>1.0123142950735313</v>
      </c>
      <c r="I28" s="49">
        <f t="shared" si="4"/>
        <v>0.98783550214250715</v>
      </c>
      <c r="J28" s="49"/>
      <c r="L28" s="23"/>
      <c r="M28" s="23">
        <v>2014</v>
      </c>
      <c r="N28" s="29">
        <f t="shared" si="3"/>
        <v>1.0165746022268518</v>
      </c>
      <c r="O28" s="54">
        <f>1/N28</f>
        <v>0.98369563611903699</v>
      </c>
    </row>
    <row r="29" spans="1:34" s="6" customFormat="1">
      <c r="F29" s="6" t="s">
        <v>151</v>
      </c>
      <c r="G29" s="21">
        <f t="shared" si="1"/>
        <v>1.0054347826086956</v>
      </c>
      <c r="H29" s="21">
        <f>G29/G$27</f>
        <v>1.0208349093801723</v>
      </c>
      <c r="I29" s="49">
        <f>1/H29</f>
        <v>0.9795903243622196</v>
      </c>
      <c r="L29" s="23"/>
      <c r="M29" s="23">
        <v>2015</v>
      </c>
      <c r="N29" s="29">
        <f t="shared" si="3"/>
        <v>1.0242505765243799</v>
      </c>
      <c r="O29" s="54">
        <f>1/N29</f>
        <v>0.97632359006653424</v>
      </c>
    </row>
    <row r="30" spans="1:34" s="6" customFormat="1">
      <c r="F30" s="6" t="s">
        <v>154</v>
      </c>
      <c r="G30" s="21">
        <f t="shared" si="1"/>
        <v>1.0121630606506078</v>
      </c>
      <c r="H30" s="21">
        <f>G30/G$27</f>
        <v>1.0276662436685875</v>
      </c>
      <c r="I30" s="49">
        <f>1/H30</f>
        <v>0.97307857114210161</v>
      </c>
      <c r="L30" s="23"/>
      <c r="M30" s="23">
        <v>2016</v>
      </c>
      <c r="N30" s="29">
        <f>N29*H30</f>
        <v>1.0525877425521946</v>
      </c>
      <c r="O30" s="54">
        <f>1/N30</f>
        <v>0.95003956399427014</v>
      </c>
    </row>
    <row r="31" spans="1:34" s="6" customFormat="1">
      <c r="A31" s="5" t="s">
        <v>115</v>
      </c>
    </row>
    <row r="32" spans="1:34" s="6" customFormat="1"/>
    <row r="33" spans="1:144" s="6" customFormat="1">
      <c r="B33" s="58" t="s">
        <v>67</v>
      </c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9" t="s">
        <v>138</v>
      </c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8" t="s">
        <v>68</v>
      </c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9" t="s">
        <v>69</v>
      </c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8" t="s">
        <v>70</v>
      </c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9" t="s">
        <v>71</v>
      </c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8" t="s">
        <v>72</v>
      </c>
      <c r="BQ33" s="58"/>
      <c r="BR33" s="58"/>
      <c r="BS33" s="58"/>
      <c r="BT33" s="58"/>
      <c r="BU33" s="58"/>
      <c r="BV33" s="58"/>
      <c r="BW33" s="58"/>
      <c r="BX33" s="58"/>
      <c r="BY33" s="58"/>
      <c r="BZ33" s="58"/>
      <c r="CA33" s="59" t="s">
        <v>73</v>
      </c>
      <c r="CB33" s="59"/>
      <c r="CC33" s="59"/>
      <c r="CD33" s="59"/>
      <c r="CE33" s="59"/>
      <c r="CF33" s="59"/>
      <c r="CG33" s="59"/>
      <c r="CH33" s="59"/>
      <c r="CI33" s="59"/>
      <c r="CJ33" s="59"/>
      <c r="CK33" s="59"/>
      <c r="CL33" s="58" t="s">
        <v>74</v>
      </c>
      <c r="CM33" s="58"/>
      <c r="CN33" s="58"/>
      <c r="CO33" s="58"/>
      <c r="CP33" s="58"/>
      <c r="CQ33" s="58"/>
      <c r="CR33" s="58"/>
      <c r="CS33" s="58"/>
      <c r="CT33" s="58"/>
      <c r="CU33" s="58"/>
      <c r="CV33" s="58"/>
      <c r="CW33" s="59" t="s">
        <v>75</v>
      </c>
      <c r="CX33" s="59"/>
      <c r="CY33" s="59"/>
      <c r="CZ33" s="59"/>
      <c r="DA33" s="59"/>
      <c r="DB33" s="59"/>
      <c r="DC33" s="59"/>
      <c r="DD33" s="59"/>
      <c r="DE33" s="59"/>
      <c r="DF33" s="59"/>
      <c r="DG33" s="59"/>
      <c r="DH33" s="58" t="s">
        <v>135</v>
      </c>
      <c r="DI33" s="58"/>
      <c r="DJ33" s="58"/>
      <c r="DK33" s="58"/>
      <c r="DL33" s="58"/>
      <c r="DM33" s="58"/>
      <c r="DN33" s="58"/>
      <c r="DO33" s="58"/>
      <c r="DP33" s="58"/>
      <c r="DQ33" s="58"/>
      <c r="DR33" s="58"/>
      <c r="DS33" s="59" t="s">
        <v>134</v>
      </c>
      <c r="DT33" s="59"/>
      <c r="DU33" s="59"/>
      <c r="DV33" s="59"/>
      <c r="DW33" s="59"/>
      <c r="DX33" s="59"/>
      <c r="DY33" s="59"/>
      <c r="DZ33" s="59"/>
      <c r="EA33" s="59"/>
      <c r="EB33" s="59"/>
      <c r="EC33" s="59"/>
      <c r="ED33" s="58" t="s">
        <v>76</v>
      </c>
      <c r="EE33" s="58"/>
      <c r="EF33" s="58"/>
      <c r="EG33" s="58"/>
      <c r="EH33" s="58"/>
      <c r="EI33" s="58"/>
      <c r="EJ33" s="58"/>
      <c r="EK33" s="58"/>
      <c r="EL33" s="58"/>
      <c r="EM33" s="58"/>
      <c r="EN33" s="58"/>
    </row>
    <row r="34" spans="1:144" s="6" customFormat="1">
      <c r="B34" s="58" t="s">
        <v>77</v>
      </c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9" t="s">
        <v>77</v>
      </c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8" t="s">
        <v>55</v>
      </c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9" t="s">
        <v>77</v>
      </c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8" t="s">
        <v>77</v>
      </c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9" t="s">
        <v>77</v>
      </c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8" t="s">
        <v>77</v>
      </c>
      <c r="BQ34" s="58"/>
      <c r="BR34" s="58"/>
      <c r="BS34" s="58"/>
      <c r="BT34" s="58"/>
      <c r="BU34" s="58"/>
      <c r="BV34" s="58"/>
      <c r="BW34" s="58"/>
      <c r="BX34" s="58"/>
      <c r="BY34" s="58"/>
      <c r="BZ34" s="58"/>
      <c r="CA34" s="59" t="s">
        <v>55</v>
      </c>
      <c r="CB34" s="59"/>
      <c r="CC34" s="59"/>
      <c r="CD34" s="59"/>
      <c r="CE34" s="59"/>
      <c r="CF34" s="59"/>
      <c r="CG34" s="59"/>
      <c r="CH34" s="59"/>
      <c r="CI34" s="59"/>
      <c r="CJ34" s="59"/>
      <c r="CK34" s="59"/>
      <c r="CL34" s="58" t="s">
        <v>55</v>
      </c>
      <c r="CM34" s="58"/>
      <c r="CN34" s="58"/>
      <c r="CO34" s="58"/>
      <c r="CP34" s="58"/>
      <c r="CQ34" s="58"/>
      <c r="CR34" s="58"/>
      <c r="CS34" s="58"/>
      <c r="CT34" s="58"/>
      <c r="CU34" s="58"/>
      <c r="CV34" s="58"/>
      <c r="CW34" s="59" t="s">
        <v>77</v>
      </c>
      <c r="CX34" s="59"/>
      <c r="CY34" s="59"/>
      <c r="CZ34" s="59"/>
      <c r="DA34" s="59"/>
      <c r="DB34" s="59"/>
      <c r="DC34" s="59"/>
      <c r="DD34" s="59"/>
      <c r="DE34" s="59"/>
      <c r="DF34" s="59"/>
      <c r="DG34" s="59"/>
      <c r="DH34" s="58" t="s">
        <v>55</v>
      </c>
      <c r="DI34" s="58"/>
      <c r="DJ34" s="58"/>
      <c r="DK34" s="58"/>
      <c r="DL34" s="58"/>
      <c r="DM34" s="58"/>
      <c r="DN34" s="58"/>
      <c r="DO34" s="58"/>
      <c r="DP34" s="58"/>
      <c r="DQ34" s="58"/>
      <c r="DR34" s="58"/>
      <c r="DS34" s="59" t="s">
        <v>77</v>
      </c>
      <c r="DT34" s="59"/>
      <c r="DU34" s="59"/>
      <c r="DV34" s="59"/>
      <c r="DW34" s="59"/>
      <c r="DX34" s="59"/>
      <c r="DY34" s="59"/>
      <c r="DZ34" s="59"/>
      <c r="EA34" s="59"/>
      <c r="EB34" s="59"/>
      <c r="EC34" s="59"/>
      <c r="ED34" s="58" t="s">
        <v>55</v>
      </c>
      <c r="EE34" s="58"/>
      <c r="EF34" s="58"/>
      <c r="EG34" s="58"/>
      <c r="EH34" s="58"/>
      <c r="EI34" s="58"/>
      <c r="EJ34" s="58"/>
      <c r="EK34" s="58"/>
      <c r="EL34" s="58"/>
      <c r="EM34" s="58"/>
      <c r="EN34" s="58"/>
    </row>
    <row r="35" spans="1:144" s="6" customFormat="1"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9"/>
      <c r="CB35" s="59"/>
      <c r="CC35" s="59"/>
      <c r="CD35" s="59"/>
      <c r="CE35" s="59"/>
      <c r="CF35" s="59"/>
      <c r="CG35" s="59"/>
      <c r="CH35" s="59"/>
      <c r="CI35" s="59"/>
      <c r="CJ35" s="59"/>
      <c r="CK35" s="59"/>
      <c r="CL35" s="58"/>
      <c r="CM35" s="58"/>
      <c r="CN35" s="58"/>
      <c r="CO35" s="58"/>
      <c r="CP35" s="58"/>
      <c r="CQ35" s="58"/>
      <c r="CR35" s="58"/>
      <c r="CS35" s="58"/>
      <c r="CT35" s="58"/>
      <c r="CU35" s="58"/>
      <c r="CV35" s="58"/>
      <c r="CW35" s="59"/>
      <c r="CX35" s="59"/>
      <c r="CY35" s="59"/>
      <c r="CZ35" s="59"/>
      <c r="DA35" s="59"/>
      <c r="DB35" s="59"/>
      <c r="DC35" s="59"/>
      <c r="DD35" s="59"/>
      <c r="DE35" s="59"/>
      <c r="DF35" s="59"/>
      <c r="DG35" s="59"/>
      <c r="DH35" s="58"/>
      <c r="DI35" s="58"/>
      <c r="DJ35" s="58"/>
      <c r="DK35" s="58"/>
      <c r="DL35" s="58"/>
      <c r="DM35" s="58"/>
      <c r="DN35" s="58"/>
      <c r="DO35" s="58"/>
      <c r="DP35" s="58"/>
      <c r="DQ35" s="58"/>
      <c r="DR35" s="58"/>
      <c r="DS35" s="59"/>
      <c r="DT35" s="59"/>
      <c r="DU35" s="59"/>
      <c r="DV35" s="59"/>
      <c r="DW35" s="59"/>
      <c r="DX35" s="59"/>
      <c r="DY35" s="59"/>
      <c r="DZ35" s="59"/>
      <c r="EA35" s="59"/>
      <c r="EB35" s="59"/>
      <c r="EC35" s="59"/>
      <c r="ED35" s="58"/>
      <c r="EE35" s="58"/>
      <c r="EF35" s="58"/>
      <c r="EG35" s="58"/>
      <c r="EH35" s="58"/>
      <c r="EI35" s="58"/>
      <c r="EJ35" s="58"/>
      <c r="EK35" s="58"/>
      <c r="EL35" s="58"/>
      <c r="EM35" s="58"/>
      <c r="EN35" s="58"/>
    </row>
    <row r="36" spans="1:144" s="6" customFormat="1">
      <c r="A36" s="6" t="s">
        <v>147</v>
      </c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9"/>
      <c r="CB36" s="59"/>
      <c r="CC36" s="59"/>
      <c r="CD36" s="59"/>
      <c r="CE36" s="59"/>
      <c r="CF36" s="59"/>
      <c r="CG36" s="59"/>
      <c r="CH36" s="59"/>
      <c r="CI36" s="59"/>
      <c r="CJ36" s="59"/>
      <c r="CK36" s="59"/>
      <c r="CL36" s="58"/>
      <c r="CM36" s="58"/>
      <c r="CN36" s="58"/>
      <c r="CO36" s="58"/>
      <c r="CP36" s="58"/>
      <c r="CQ36" s="58"/>
      <c r="CR36" s="58"/>
      <c r="CS36" s="58"/>
      <c r="CT36" s="58"/>
      <c r="CU36" s="58"/>
      <c r="CV36" s="58"/>
      <c r="CW36" s="59"/>
      <c r="CX36" s="59"/>
      <c r="CY36" s="59"/>
      <c r="CZ36" s="59"/>
      <c r="DA36" s="59"/>
      <c r="DB36" s="59"/>
      <c r="DC36" s="59"/>
      <c r="DD36" s="59"/>
      <c r="DE36" s="59"/>
      <c r="DF36" s="59"/>
      <c r="DG36" s="59"/>
      <c r="DH36" s="58"/>
      <c r="DI36" s="58"/>
      <c r="DJ36" s="58"/>
      <c r="DK36" s="58"/>
      <c r="DL36" s="58"/>
      <c r="DM36" s="58"/>
      <c r="DN36" s="58"/>
      <c r="DO36" s="58"/>
      <c r="DP36" s="58"/>
      <c r="DQ36" s="58"/>
      <c r="DR36" s="58"/>
      <c r="DS36" s="59"/>
      <c r="DT36" s="59"/>
      <c r="DU36" s="59"/>
      <c r="DV36" s="59"/>
      <c r="DW36" s="59"/>
      <c r="DX36" s="59"/>
      <c r="DY36" s="59"/>
      <c r="DZ36" s="59"/>
      <c r="EA36" s="59"/>
      <c r="EB36" s="59"/>
      <c r="EC36" s="59"/>
      <c r="ED36" s="58"/>
      <c r="EE36" s="58"/>
      <c r="EF36" s="58"/>
      <c r="EG36" s="58"/>
      <c r="EH36" s="58"/>
      <c r="EI36" s="58"/>
      <c r="EJ36" s="58"/>
      <c r="EK36" s="58"/>
      <c r="EL36" s="58"/>
      <c r="EM36" s="58"/>
      <c r="EN36" s="58"/>
    </row>
    <row r="37" spans="1:144" s="6" customFormat="1">
      <c r="A37" s="6" t="s">
        <v>78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9"/>
      <c r="CB37" s="59"/>
      <c r="CC37" s="59"/>
      <c r="CD37" s="59"/>
      <c r="CE37" s="59"/>
      <c r="CF37" s="59"/>
      <c r="CG37" s="59"/>
      <c r="CH37" s="59"/>
      <c r="CI37" s="59"/>
      <c r="CJ37" s="59"/>
      <c r="CK37" s="59"/>
      <c r="CL37" s="58"/>
      <c r="CM37" s="58"/>
      <c r="CN37" s="58"/>
      <c r="CO37" s="58"/>
      <c r="CP37" s="58"/>
      <c r="CQ37" s="58"/>
      <c r="CR37" s="58"/>
      <c r="CS37" s="58"/>
      <c r="CT37" s="58"/>
      <c r="CU37" s="58"/>
      <c r="CV37" s="58"/>
      <c r="CW37" s="59"/>
      <c r="CX37" s="59"/>
      <c r="CY37" s="59"/>
      <c r="CZ37" s="59"/>
      <c r="DA37" s="59"/>
      <c r="DB37" s="59"/>
      <c r="DC37" s="59"/>
      <c r="DD37" s="59"/>
      <c r="DE37" s="59"/>
      <c r="DF37" s="59"/>
      <c r="DG37" s="59"/>
      <c r="DH37" s="58"/>
      <c r="DI37" s="58"/>
      <c r="DJ37" s="58"/>
      <c r="DK37" s="58"/>
      <c r="DL37" s="58"/>
      <c r="DM37" s="58"/>
      <c r="DN37" s="58"/>
      <c r="DO37" s="58"/>
      <c r="DP37" s="58"/>
      <c r="DQ37" s="58"/>
      <c r="DR37" s="58"/>
      <c r="DS37" s="59"/>
      <c r="DT37" s="59"/>
      <c r="DU37" s="59"/>
      <c r="DV37" s="59"/>
      <c r="DW37" s="59"/>
      <c r="DX37" s="59"/>
      <c r="DY37" s="59"/>
      <c r="DZ37" s="59"/>
      <c r="EA37" s="59"/>
      <c r="EB37" s="59"/>
      <c r="EC37" s="59"/>
      <c r="ED37" s="58"/>
      <c r="EE37" s="58"/>
      <c r="EF37" s="58"/>
      <c r="EG37" s="58"/>
      <c r="EH37" s="58"/>
      <c r="EI37" s="58"/>
      <c r="EJ37" s="58"/>
      <c r="EK37" s="58"/>
      <c r="EL37" s="58"/>
      <c r="EM37" s="58"/>
      <c r="EN37" s="58"/>
    </row>
    <row r="38" spans="1:144" s="6" customFormat="1">
      <c r="B38" s="60" t="s">
        <v>27</v>
      </c>
      <c r="C38" s="60" t="s">
        <v>28</v>
      </c>
      <c r="D38" s="60" t="s">
        <v>29</v>
      </c>
      <c r="E38" s="60" t="s">
        <v>30</v>
      </c>
      <c r="F38" s="60" t="s">
        <v>31</v>
      </c>
      <c r="G38" s="60" t="s">
        <v>32</v>
      </c>
      <c r="H38" s="60" t="s">
        <v>33</v>
      </c>
      <c r="I38" s="60" t="s">
        <v>34</v>
      </c>
      <c r="J38" s="60" t="s">
        <v>87</v>
      </c>
      <c r="K38" s="60" t="s">
        <v>151</v>
      </c>
      <c r="L38" s="60" t="s">
        <v>154</v>
      </c>
      <c r="M38" s="61" t="s">
        <v>27</v>
      </c>
      <c r="N38" s="61" t="s">
        <v>28</v>
      </c>
      <c r="O38" s="61" t="s">
        <v>29</v>
      </c>
      <c r="P38" s="61" t="s">
        <v>30</v>
      </c>
      <c r="Q38" s="61" t="s">
        <v>31</v>
      </c>
      <c r="R38" s="61" t="s">
        <v>32</v>
      </c>
      <c r="S38" s="61" t="s">
        <v>33</v>
      </c>
      <c r="T38" s="61" t="s">
        <v>34</v>
      </c>
      <c r="U38" s="61" t="s">
        <v>87</v>
      </c>
      <c r="V38" s="60" t="s">
        <v>151</v>
      </c>
      <c r="W38" s="60" t="s">
        <v>154</v>
      </c>
      <c r="X38" s="60">
        <v>2006</v>
      </c>
      <c r="Y38" s="60">
        <v>2007</v>
      </c>
      <c r="Z38" s="60">
        <v>2008</v>
      </c>
      <c r="AA38" s="60">
        <v>2009</v>
      </c>
      <c r="AB38" s="60">
        <v>2010</v>
      </c>
      <c r="AC38" s="60">
        <v>2011</v>
      </c>
      <c r="AD38" s="60">
        <v>2012</v>
      </c>
      <c r="AE38" s="60">
        <v>2013</v>
      </c>
      <c r="AF38" s="60">
        <v>2014</v>
      </c>
      <c r="AG38" s="60">
        <v>2015</v>
      </c>
      <c r="AH38" s="60">
        <v>2016</v>
      </c>
      <c r="AI38" s="61" t="s">
        <v>27</v>
      </c>
      <c r="AJ38" s="61" t="s">
        <v>28</v>
      </c>
      <c r="AK38" s="61" t="s">
        <v>29</v>
      </c>
      <c r="AL38" s="61" t="s">
        <v>30</v>
      </c>
      <c r="AM38" s="61" t="s">
        <v>31</v>
      </c>
      <c r="AN38" s="61" t="s">
        <v>32</v>
      </c>
      <c r="AO38" s="61" t="s">
        <v>33</v>
      </c>
      <c r="AP38" s="61" t="s">
        <v>34</v>
      </c>
      <c r="AQ38" s="61" t="s">
        <v>87</v>
      </c>
      <c r="AR38" s="60" t="s">
        <v>151</v>
      </c>
      <c r="AS38" s="60" t="s">
        <v>154</v>
      </c>
      <c r="AT38" s="60" t="s">
        <v>27</v>
      </c>
      <c r="AU38" s="60" t="s">
        <v>28</v>
      </c>
      <c r="AV38" s="60" t="s">
        <v>29</v>
      </c>
      <c r="AW38" s="60" t="s">
        <v>30</v>
      </c>
      <c r="AX38" s="60" t="s">
        <v>31</v>
      </c>
      <c r="AY38" s="60" t="s">
        <v>32</v>
      </c>
      <c r="AZ38" s="60" t="s">
        <v>33</v>
      </c>
      <c r="BA38" s="60" t="s">
        <v>34</v>
      </c>
      <c r="BB38" s="60" t="s">
        <v>87</v>
      </c>
      <c r="BC38" s="60" t="s">
        <v>151</v>
      </c>
      <c r="BD38" s="60" t="s">
        <v>154</v>
      </c>
      <c r="BE38" s="61" t="s">
        <v>27</v>
      </c>
      <c r="BF38" s="61" t="s">
        <v>28</v>
      </c>
      <c r="BG38" s="61" t="s">
        <v>29</v>
      </c>
      <c r="BH38" s="61" t="s">
        <v>30</v>
      </c>
      <c r="BI38" s="61" t="s">
        <v>31</v>
      </c>
      <c r="BJ38" s="61" t="s">
        <v>32</v>
      </c>
      <c r="BK38" s="61" t="s">
        <v>33</v>
      </c>
      <c r="BL38" s="61" t="s">
        <v>34</v>
      </c>
      <c r="BM38" s="61" t="s">
        <v>87</v>
      </c>
      <c r="BN38" s="60" t="s">
        <v>151</v>
      </c>
      <c r="BO38" s="60" t="s">
        <v>154</v>
      </c>
      <c r="BP38" s="60" t="s">
        <v>27</v>
      </c>
      <c r="BQ38" s="60" t="s">
        <v>28</v>
      </c>
      <c r="BR38" s="60" t="s">
        <v>29</v>
      </c>
      <c r="BS38" s="60" t="s">
        <v>30</v>
      </c>
      <c r="BT38" s="60" t="s">
        <v>31</v>
      </c>
      <c r="BU38" s="60" t="s">
        <v>32</v>
      </c>
      <c r="BV38" s="60" t="s">
        <v>33</v>
      </c>
      <c r="BW38" s="60" t="s">
        <v>34</v>
      </c>
      <c r="BX38" s="60" t="s">
        <v>87</v>
      </c>
      <c r="BY38" s="60" t="s">
        <v>151</v>
      </c>
      <c r="BZ38" s="60" t="s">
        <v>154</v>
      </c>
      <c r="CA38" s="61">
        <v>2006</v>
      </c>
      <c r="CB38" s="61">
        <v>2007</v>
      </c>
      <c r="CC38" s="61">
        <v>2008</v>
      </c>
      <c r="CD38" s="61">
        <v>2009</v>
      </c>
      <c r="CE38" s="61">
        <v>2010</v>
      </c>
      <c r="CF38" s="61">
        <v>2011</v>
      </c>
      <c r="CG38" s="61">
        <v>2012</v>
      </c>
      <c r="CH38" s="61">
        <v>2013</v>
      </c>
      <c r="CI38" s="61">
        <v>2014</v>
      </c>
      <c r="CJ38" s="61">
        <v>2015</v>
      </c>
      <c r="CK38" s="61">
        <v>2016</v>
      </c>
      <c r="CL38" s="60">
        <v>2006</v>
      </c>
      <c r="CM38" s="60">
        <v>2007</v>
      </c>
      <c r="CN38" s="60">
        <v>2008</v>
      </c>
      <c r="CO38" s="60">
        <v>2009</v>
      </c>
      <c r="CP38" s="60">
        <v>2010</v>
      </c>
      <c r="CQ38" s="60">
        <v>2011</v>
      </c>
      <c r="CR38" s="60">
        <v>2012</v>
      </c>
      <c r="CS38" s="60">
        <v>2013</v>
      </c>
      <c r="CT38" s="60">
        <v>2014</v>
      </c>
      <c r="CU38" s="60">
        <v>2015</v>
      </c>
      <c r="CV38" s="60">
        <v>2016</v>
      </c>
      <c r="CW38" s="61" t="s">
        <v>27</v>
      </c>
      <c r="CX38" s="61" t="s">
        <v>28</v>
      </c>
      <c r="CY38" s="61" t="s">
        <v>29</v>
      </c>
      <c r="CZ38" s="61" t="s">
        <v>30</v>
      </c>
      <c r="DA38" s="61" t="s">
        <v>31</v>
      </c>
      <c r="DB38" s="61" t="s">
        <v>32</v>
      </c>
      <c r="DC38" s="61" t="s">
        <v>33</v>
      </c>
      <c r="DD38" s="61" t="s">
        <v>34</v>
      </c>
      <c r="DE38" s="61" t="s">
        <v>87</v>
      </c>
      <c r="DF38" s="61" t="s">
        <v>151</v>
      </c>
      <c r="DG38" s="61" t="s">
        <v>154</v>
      </c>
      <c r="DH38" s="60">
        <v>2006</v>
      </c>
      <c r="DI38" s="60">
        <v>2007</v>
      </c>
      <c r="DJ38" s="60">
        <v>2008</v>
      </c>
      <c r="DK38" s="60">
        <v>2009</v>
      </c>
      <c r="DL38" s="60">
        <v>2010</v>
      </c>
      <c r="DM38" s="60">
        <v>2011</v>
      </c>
      <c r="DN38" s="60">
        <v>2012</v>
      </c>
      <c r="DO38" s="60">
        <v>2013</v>
      </c>
      <c r="DP38" s="60">
        <v>2014</v>
      </c>
      <c r="DQ38" s="60">
        <v>2015</v>
      </c>
      <c r="DR38" s="60">
        <v>2016</v>
      </c>
      <c r="DS38" s="61" t="s">
        <v>27</v>
      </c>
      <c r="DT38" s="61" t="s">
        <v>28</v>
      </c>
      <c r="DU38" s="61" t="s">
        <v>29</v>
      </c>
      <c r="DV38" s="61" t="s">
        <v>30</v>
      </c>
      <c r="DW38" s="61" t="s">
        <v>31</v>
      </c>
      <c r="DX38" s="61" t="s">
        <v>32</v>
      </c>
      <c r="DY38" s="61" t="s">
        <v>33</v>
      </c>
      <c r="DZ38" s="61" t="s">
        <v>34</v>
      </c>
      <c r="EA38" s="61" t="s">
        <v>87</v>
      </c>
      <c r="EB38" s="61" t="s">
        <v>151</v>
      </c>
      <c r="EC38" s="61" t="s">
        <v>154</v>
      </c>
      <c r="ED38" s="60">
        <v>2006</v>
      </c>
      <c r="EE38" s="60">
        <v>2007</v>
      </c>
      <c r="EF38" s="60">
        <v>2008</v>
      </c>
      <c r="EG38" s="60">
        <v>2009</v>
      </c>
      <c r="EH38" s="60">
        <v>2010</v>
      </c>
      <c r="EI38" s="60">
        <v>2011</v>
      </c>
      <c r="EJ38" s="60">
        <v>2012</v>
      </c>
      <c r="EK38" s="60">
        <v>2013</v>
      </c>
      <c r="EL38" s="60">
        <v>2014</v>
      </c>
      <c r="EM38" s="60">
        <v>2015</v>
      </c>
      <c r="EN38" s="60">
        <v>2016</v>
      </c>
    </row>
    <row r="39" spans="1:144" s="6" customFormat="1">
      <c r="A39" s="62" t="s">
        <v>79</v>
      </c>
      <c r="B39" s="63">
        <f>'[1]4. Assets (RAB)'!D12</f>
        <v>23420.400071124997</v>
      </c>
      <c r="C39" s="63">
        <f>'[1]4. Assets (RAB)'!E12</f>
        <v>29528.094713099999</v>
      </c>
      <c r="D39" s="63">
        <f>'[1]4. Assets (RAB)'!F12</f>
        <v>35599.297561774998</v>
      </c>
      <c r="E39" s="63">
        <f>'[1]4. Assets (RAB)'!G12</f>
        <v>37286.541253426032</v>
      </c>
      <c r="F39" s="63">
        <f>'[1]4. Assets (RAB)'!H12</f>
        <v>66573.637705501053</v>
      </c>
      <c r="G39" s="63">
        <f>'[1]4. Assets (RAB)'!I12</f>
        <v>72571.430675276773</v>
      </c>
      <c r="H39" s="63">
        <f>'[1]4. Assets (RAB)'!J12</f>
        <v>69038.734914428816</v>
      </c>
      <c r="I39" s="63">
        <f>'[1]4. Assets (RAB)'!K12</f>
        <v>67720.427720247069</v>
      </c>
      <c r="J39" s="63">
        <f>'[2]3.3 Assets (RAB)'!$E$17</f>
        <v>85270.23563397507</v>
      </c>
      <c r="K39" s="63">
        <f>'[3]3.3 Assets (RAB)'!$E$17/1000</f>
        <v>80624.819000000003</v>
      </c>
      <c r="L39" s="63">
        <f>'[4]3.3 Assets (RAB)'!$C$16/1000</f>
        <v>61436.644999999997</v>
      </c>
      <c r="M39" s="145">
        <f>'[5]4. Assets (RAB)'!D12</f>
        <v>579048.228</v>
      </c>
      <c r="N39" s="145">
        <f>'[5]4. Assets (RAB)'!E12</f>
        <v>765472.41299999994</v>
      </c>
      <c r="O39" s="145">
        <f>'[5]4. Assets (RAB)'!F12</f>
        <v>923492.34699999995</v>
      </c>
      <c r="P39" s="145">
        <f>'[5]4. Assets (RAB)'!G12</f>
        <v>1105381.2050000001</v>
      </c>
      <c r="Q39" s="145">
        <f>'[5]4. Assets (RAB)'!H12</f>
        <v>1332144.672</v>
      </c>
      <c r="R39" s="145">
        <f>'[5]4. Assets (RAB)'!I12</f>
        <v>1541821.62</v>
      </c>
      <c r="S39" s="145">
        <f>'[5]4. Assets (RAB)'!J12</f>
        <v>1704512.6129999999</v>
      </c>
      <c r="T39" s="145">
        <f>'[5]4. Assets (RAB)'!K12</f>
        <v>1246641.0889999999</v>
      </c>
      <c r="U39" s="144">
        <f>'[6]3.3 Assets (RAB)'!$E$17</f>
        <v>1107800.7960000001</v>
      </c>
      <c r="V39" s="161">
        <f>'[7]3.3 Assets (RAB)'!$E$17/1000</f>
        <v>608.11382905236474</v>
      </c>
      <c r="W39" s="144">
        <f>'[8]3.3 Assets (RAB)'!$C$16/1000</f>
        <v>489554.93684261531</v>
      </c>
      <c r="X39" s="145">
        <f>'[9]4. Assets (RAB)'!D12</f>
        <v>68904.914278072989</v>
      </c>
      <c r="Y39" s="145">
        <f>'[9]4. Assets (RAB)'!E12</f>
        <v>60946.961002315576</v>
      </c>
      <c r="Z39" s="145">
        <f>'[9]4. Assets (RAB)'!F12</f>
        <v>65890.668173606871</v>
      </c>
      <c r="AA39" s="145">
        <f>'[9]4. Assets (RAB)'!G12</f>
        <v>79107.821976089414</v>
      </c>
      <c r="AB39" s="145">
        <f>'[9]4. Assets (RAB)'!H12</f>
        <v>105462.55143153308</v>
      </c>
      <c r="AC39" s="145">
        <f>'[9]4. Assets (RAB)'!I12</f>
        <v>117067.58658907385</v>
      </c>
      <c r="AD39" s="145">
        <f>'[9]4. Assets (RAB)'!J12</f>
        <v>97987.923810570312</v>
      </c>
      <c r="AE39" s="145">
        <f>'[9]4. Assets (RAB)'!K12</f>
        <v>116268.35452417274</v>
      </c>
      <c r="AF39" s="144">
        <f>'[10]3.3 Assets (RAB)'!$E$17</f>
        <v>130039.91474350206</v>
      </c>
      <c r="AG39" s="144">
        <f>'[11]3.3 Assets (RAB)'!$E$17/1000</f>
        <v>124491.64350499114</v>
      </c>
      <c r="AH39" s="144">
        <f>'[12]3.3 Assets (RAB)'!$C$16/1000</f>
        <v>101864.319</v>
      </c>
      <c r="AI39" s="64">
        <f>'[13]4. Assets (RAB)'!D12</f>
        <v>337440.99616323283</v>
      </c>
      <c r="AJ39" s="64">
        <f>'[13]4. Assets (RAB)'!E12</f>
        <v>381686.38824476546</v>
      </c>
      <c r="AK39" s="64">
        <f>'[13]4. Assets (RAB)'!F12</f>
        <v>374790.18281153147</v>
      </c>
      <c r="AL39" s="64">
        <f>'[13]4. Assets (RAB)'!G12</f>
        <v>465036.15707499499</v>
      </c>
      <c r="AM39" s="64">
        <f>'[13]4. Assets (RAB)'!H12</f>
        <v>422665.23143731151</v>
      </c>
      <c r="AN39" s="64">
        <f>'[13]4. Assets (RAB)'!I12</f>
        <v>508207.7772541361</v>
      </c>
      <c r="AO39" s="64">
        <f>'[13]4. Assets (RAB)'!J12</f>
        <v>646401.00703489629</v>
      </c>
      <c r="AP39" s="64">
        <f>'[13]4. Assets (RAB)'!K12</f>
        <v>589205.82073191123</v>
      </c>
      <c r="AQ39" s="64">
        <f>'[14]3.3 Assets (RAB)'!$E$17</f>
        <v>455307.63873612997</v>
      </c>
      <c r="AR39" s="64">
        <f>'[15]3.3 Assets (RAB)'!$E$17/1000</f>
        <v>380869.90181525284</v>
      </c>
      <c r="AS39" s="64">
        <f>'[16]3.3 Assets (RAB)'!$C$16/1000</f>
        <v>260298.83410173142</v>
      </c>
      <c r="AT39" s="145">
        <f>'[17]4. Assets (RAB)'!D12</f>
        <v>569144.26643979771</v>
      </c>
      <c r="AU39" s="145">
        <f>'[17]4. Assets (RAB)'!E12</f>
        <v>532370.28730071255</v>
      </c>
      <c r="AV39" s="145">
        <f>'[17]4. Assets (RAB)'!F12</f>
        <v>470609.55219715962</v>
      </c>
      <c r="AW39" s="145">
        <f>'[17]4. Assets (RAB)'!G12</f>
        <v>632189.95788572717</v>
      </c>
      <c r="AX39" s="145">
        <f>'[17]4. Assets (RAB)'!H12</f>
        <v>910975.07691779232</v>
      </c>
      <c r="AY39" s="145">
        <f>'[17]4. Assets (RAB)'!I12</f>
        <v>745416.69694824854</v>
      </c>
      <c r="AZ39" s="145">
        <f>'[17]4. Assets (RAB)'!J12</f>
        <v>757590.59823429817</v>
      </c>
      <c r="BA39" s="145">
        <f>'[17]4. Assets (RAB)'!K12</f>
        <v>775122.35744989489</v>
      </c>
      <c r="BB39" s="144">
        <f>'[18]3.3 Assets (RAB)'!$E$17</f>
        <v>651391.32890145783</v>
      </c>
      <c r="BC39" s="144">
        <f>'[19]3.3 Assets (RAB)'!$E$17/1000</f>
        <v>551693.99517821008</v>
      </c>
      <c r="BD39" s="144">
        <f>'[20]3.3 Assets (RAB)'!$C$16/1000</f>
        <v>476890.09250353492</v>
      </c>
      <c r="BE39" s="146">
        <f>'[21]4. Assets (RAB)'!D12</f>
        <v>486827.91974075389</v>
      </c>
      <c r="BF39" s="146">
        <f>'[21]4. Assets (RAB)'!E12</f>
        <v>521327.00099305884</v>
      </c>
      <c r="BG39" s="146">
        <f>'[21]4. Assets (RAB)'!F12</f>
        <v>541157.21715842525</v>
      </c>
      <c r="BH39" s="146">
        <f>'[21]4. Assets (RAB)'!G12</f>
        <v>551389.28207127284</v>
      </c>
      <c r="BI39" s="146">
        <f>'[21]4. Assets (RAB)'!H12</f>
        <v>657497.76262056769</v>
      </c>
      <c r="BJ39" s="146">
        <f>'[21]4. Assets (RAB)'!I12</f>
        <v>662116.01284347859</v>
      </c>
      <c r="BK39" s="146">
        <f>'[21]4. Assets (RAB)'!J12</f>
        <v>695492.75665752811</v>
      </c>
      <c r="BL39" s="146">
        <f>'[21]4. Assets (RAB)'!K12</f>
        <v>675168.69842029945</v>
      </c>
      <c r="BM39" s="144">
        <f>'[22]3.3 Assets (RAB)'!$E$17</f>
        <v>613523.02217440377</v>
      </c>
      <c r="BN39" s="144">
        <f>'[23]3.3 Assets (RAB)'!$E$17/1000</f>
        <v>560997.2639858129</v>
      </c>
      <c r="BO39" s="144">
        <f>'[24]3.3 Assets (RAB)'!$C$16/1000</f>
        <v>513700.19001148787</v>
      </c>
      <c r="BP39" s="146">
        <f>'[25]4. Assets (RAB)'!D12</f>
        <v>371225.19678173616</v>
      </c>
      <c r="BQ39" s="146">
        <f>'[25]4. Assets (RAB)'!E12</f>
        <v>464766.04228146106</v>
      </c>
      <c r="BR39" s="146">
        <f>'[25]4. Assets (RAB)'!F12</f>
        <v>527550.65325261815</v>
      </c>
      <c r="BS39" s="146">
        <f>'[25]4. Assets (RAB)'!G12</f>
        <v>637971.36356845207</v>
      </c>
      <c r="BT39" s="146">
        <f>'[25]4. Assets (RAB)'!H12</f>
        <v>673439.12852133834</v>
      </c>
      <c r="BU39" s="146">
        <f>'[25]4. Assets (RAB)'!I12</f>
        <v>727184.83153363678</v>
      </c>
      <c r="BV39" s="146">
        <f>'[25]4. Assets (RAB)'!J12</f>
        <v>775495.1821153512</v>
      </c>
      <c r="BW39" s="146">
        <f>'[25]4. Assets (RAB)'!K12</f>
        <v>656287.79288978584</v>
      </c>
      <c r="BX39" s="144">
        <f>'[26]3.3 Assets (RAB)'!$E$17</f>
        <v>655583.37662913406</v>
      </c>
      <c r="BY39" s="144">
        <f>'[27]3.3 Assets (RAB)'!$E$17/1000</f>
        <v>486.77917064220986</v>
      </c>
      <c r="BZ39" s="144">
        <f>'[28]3.3 Assets (RAB)'!$C$16/1000</f>
        <v>430534.51015534555</v>
      </c>
      <c r="CA39" s="146">
        <f>'[29]4. Assets (RAB)'!D12</f>
        <v>50952.907170412349</v>
      </c>
      <c r="CB39" s="146">
        <f>'[29]4. Assets (RAB)'!E12</f>
        <v>54594.790806106583</v>
      </c>
      <c r="CC39" s="146">
        <f>'[29]4. Assets (RAB)'!F12</f>
        <v>34722.806731957717</v>
      </c>
      <c r="CD39" s="146">
        <f>'[29]4. Assets (RAB)'!G12</f>
        <v>65418.407571030257</v>
      </c>
      <c r="CE39" s="146">
        <f>'[29]4. Assets (RAB)'!H12</f>
        <v>83539.316741557297</v>
      </c>
      <c r="CF39" s="146">
        <f>'[29]4. Assets (RAB)'!I12</f>
        <v>114252.51906946178</v>
      </c>
      <c r="CG39" s="146">
        <f>'[29]4. Assets (RAB)'!J12</f>
        <v>104682.679592951</v>
      </c>
      <c r="CH39" s="146">
        <f>'[29]4. Assets (RAB)'!K12</f>
        <v>112219.40548046571</v>
      </c>
      <c r="CI39" s="144">
        <f>'[30]3.3 Assets (RAB)'!$E$17</f>
        <v>114524.67331926168</v>
      </c>
      <c r="CJ39" s="64">
        <f>'[31]3.3 Assets (RAB)'!$E$17/1000</f>
        <v>111151.07859967535</v>
      </c>
      <c r="CK39" s="64">
        <f>'[32]3.3 Assets (RAB)'!$C$16/1000</f>
        <v>116703.82661645063</v>
      </c>
      <c r="CL39" s="146">
        <f>'[33]4. Assets (RAB)'!D12</f>
        <v>142464.07272172926</v>
      </c>
      <c r="CM39" s="146">
        <f>'[33]4. Assets (RAB)'!E12</f>
        <v>141748.33675135425</v>
      </c>
      <c r="CN39" s="146">
        <f>'[33]4. Assets (RAB)'!F12</f>
        <v>146555.69987816046</v>
      </c>
      <c r="CO39" s="146">
        <f>'[33]4. Assets (RAB)'!G12</f>
        <v>140471.71417571875</v>
      </c>
      <c r="CP39" s="146">
        <f>'[33]4. Assets (RAB)'!H12</f>
        <v>181678.52335255177</v>
      </c>
      <c r="CQ39" s="146">
        <f>'[33]4. Assets (RAB)'!I12</f>
        <v>210519.91420794337</v>
      </c>
      <c r="CR39" s="146">
        <f>'[33]4. Assets (RAB)'!J12</f>
        <v>229213.16194823282</v>
      </c>
      <c r="CS39" s="146">
        <f>'[33]4. Assets (RAB)'!K12</f>
        <v>255081.44945299358</v>
      </c>
      <c r="CT39" s="144">
        <f>'[34]3.3 Assets (RAB)'!$E$17</f>
        <v>296383.71860063414</v>
      </c>
      <c r="CU39" s="63">
        <f>'[35]3.3 Assets (RAB)'!$E$17/1000</f>
        <v>285059.66513144097</v>
      </c>
      <c r="CV39" s="63">
        <f>'[36]3.3 Assets (RAB)'!$C$16/1000</f>
        <v>234618.12700000001</v>
      </c>
      <c r="CW39" s="146">
        <f>'[37]4. Assets (RAB)'!D12</f>
        <v>135926.14318107956</v>
      </c>
      <c r="CX39" s="146">
        <f>'[37]4. Assets (RAB)'!E12</f>
        <v>110547.57237090237</v>
      </c>
      <c r="CY39" s="146">
        <f>'[37]4. Assets (RAB)'!F12</f>
        <v>101717.47228543433</v>
      </c>
      <c r="CZ39" s="146">
        <f>'[37]4. Assets (RAB)'!G12</f>
        <v>152968.61188463194</v>
      </c>
      <c r="DA39" s="146">
        <f>'[37]4. Assets (RAB)'!H12</f>
        <v>118018.31094273907</v>
      </c>
      <c r="DB39" s="146">
        <f>'[37]4. Assets (RAB)'!I12</f>
        <v>260457.71313800931</v>
      </c>
      <c r="DC39" s="146">
        <f>'[37]4. Assets (RAB)'!J12</f>
        <v>314244.31707689143</v>
      </c>
      <c r="DD39" s="146">
        <f>'[37]4. Assets (RAB)'!K12</f>
        <v>323359.84993660392</v>
      </c>
      <c r="DE39" s="144">
        <f>'[38]3.3 Assets (RAB)'!$E$17</f>
        <v>278951.92628526775</v>
      </c>
      <c r="DF39" s="144">
        <f>'[39]3.3 Assets (RAB)'!$E$17/1000</f>
        <v>305232.97506277025</v>
      </c>
      <c r="DG39" s="144">
        <f>'[40]3.3 Assets (RAB)'!$C$16/1000</f>
        <v>236435.43605879237</v>
      </c>
      <c r="DH39" s="146">
        <f>'[41]4. Assets (RAB)'!D12</f>
        <v>119200.64036278825</v>
      </c>
      <c r="DI39" s="146">
        <f>'[41]4. Assets (RAB)'!E12</f>
        <v>129699.66114978181</v>
      </c>
      <c r="DJ39" s="146">
        <f>'[41]4. Assets (RAB)'!F12</f>
        <v>188932.85804046306</v>
      </c>
      <c r="DK39" s="146">
        <f>'[41]4. Assets (RAB)'!G12</f>
        <v>235768.12386669559</v>
      </c>
      <c r="DL39" s="146">
        <f>'[41]4. Assets (RAB)'!H12</f>
        <v>256945.31134785031</v>
      </c>
      <c r="DM39" s="146">
        <f>'[41]4. Assets (RAB)'!I12</f>
        <v>272384.9291057259</v>
      </c>
      <c r="DN39" s="146">
        <f>'[41]4. Assets (RAB)'!J12</f>
        <v>322240.39599040191</v>
      </c>
      <c r="DO39" s="146">
        <f>'[41]4. Assets (RAB)'!K12</f>
        <v>379421.11617340584</v>
      </c>
      <c r="DP39" s="144">
        <f>'[42]3.3 Assets (RAB)'!$E$17</f>
        <v>401205.41757601238</v>
      </c>
      <c r="DQ39" s="63">
        <f>'[43]3.3 Assets (RAB)'!$E$17/1000</f>
        <v>321695.07050537318</v>
      </c>
      <c r="DR39" s="63">
        <f>'[44]3.3 Assets (RAB)'!$C$16/1000</f>
        <v>291506.76781074092</v>
      </c>
      <c r="DS39" s="146">
        <f>'[45]4. Assets (RAB)'!D13</f>
        <v>101629.94069461888</v>
      </c>
      <c r="DT39" s="146">
        <f>'[45]4. Assets (RAB)'!E13</f>
        <v>85969.683107540535</v>
      </c>
      <c r="DU39" s="146">
        <f>'[45]4. Assets (RAB)'!F13</f>
        <v>97820.491146347733</v>
      </c>
      <c r="DV39" s="146">
        <f>'[45]4. Assets (RAB)'!G13</f>
        <v>114954.68443023754</v>
      </c>
      <c r="DW39" s="146">
        <f>'[45]4. Assets (RAB)'!H13</f>
        <v>133282.7917577702</v>
      </c>
      <c r="DX39" s="146">
        <f>'[45]4. Assets (RAB)'!I13</f>
        <v>129998.85522698844</v>
      </c>
      <c r="DY39" s="146">
        <f>'[45]4. Assets (RAB)'!J13</f>
        <v>104682.90478555571</v>
      </c>
      <c r="DZ39" s="146">
        <f>'[45]4. Assets (RAB)'!K13</f>
        <v>84657.268206771842</v>
      </c>
      <c r="EA39" s="144">
        <f>'[46]3.3 Assets (RAB)'!$E$17</f>
        <v>95477.124154174686</v>
      </c>
      <c r="EB39" s="144">
        <f>'[47]3.3 Assets (RAB)'!$E$17/1000</f>
        <v>83202.45924948038</v>
      </c>
      <c r="EC39" s="144">
        <f>'[48]3.3 Assets (RAB)'!$C$16/1000</f>
        <v>99398.964999999997</v>
      </c>
      <c r="ED39" s="147">
        <f>'[49]4.Assets'!D$12</f>
        <v>80468.178781472147</v>
      </c>
      <c r="EE39" s="147">
        <f>'[49]4.Assets'!E$12</f>
        <v>70756.843035853512</v>
      </c>
      <c r="EF39" s="147">
        <f>'[49]4.Assets'!F$12</f>
        <v>73490.64002668469</v>
      </c>
      <c r="EG39" s="147">
        <f>'[49]4.Assets'!G$12</f>
        <v>105496.60181718058</v>
      </c>
      <c r="EH39" s="147">
        <f>'[49]4.Assets'!H$12</f>
        <v>117041.04261797684</v>
      </c>
      <c r="EI39" s="147">
        <f>'[49]4.Assets'!I$12</f>
        <v>179608.97751353012</v>
      </c>
      <c r="EJ39" s="147">
        <f>'[49]4.Assets'!J$12</f>
        <v>192500.96100057624</v>
      </c>
      <c r="EK39" s="147">
        <f>'[49]4.Assets'!K$12</f>
        <v>180180.49810417241</v>
      </c>
      <c r="EL39" s="144">
        <f>'[50]3.3 Assets (RAB)'!$E$17</f>
        <v>205573.26903436228</v>
      </c>
      <c r="EM39" s="63">
        <f>'[51]3.3 Assets (RAB)'!$E$17/1000</f>
        <v>204.71174126140505</v>
      </c>
      <c r="EN39" s="154">
        <f>'[52]3.3 Assets (RAB)'!$C$16/1000</f>
        <v>167086.39505152512</v>
      </c>
    </row>
    <row r="40" spans="1:144" s="6" customFormat="1">
      <c r="A40" s="65" t="s">
        <v>146</v>
      </c>
      <c r="B40" s="90">
        <f>B39*$I$20</f>
        <v>27417.742900587255</v>
      </c>
      <c r="C40" s="90">
        <f>C39*$I$21</f>
        <v>32327.542399661823</v>
      </c>
      <c r="D40" s="90">
        <f>D39*$I$22</f>
        <v>37846.117995429937</v>
      </c>
      <c r="E40" s="90">
        <f>E39*$I$23</f>
        <v>39455.173366322706</v>
      </c>
      <c r="F40" s="90">
        <f>F39*$I$24</f>
        <v>70448.65609279614</v>
      </c>
      <c r="G40" s="90">
        <f>G39*$I$25</f>
        <v>75273.637964420035</v>
      </c>
      <c r="H40" s="90">
        <f>H39*$I$26</f>
        <v>70267.704953000371</v>
      </c>
      <c r="I40" s="90">
        <f>I39*$I$27</f>
        <v>67720.427720247069</v>
      </c>
      <c r="J40" s="90">
        <f>J39*$I$28</f>
        <v>84232.966035297664</v>
      </c>
      <c r="K40" s="90">
        <f>K39*$I$29</f>
        <v>78979.292595855251</v>
      </c>
      <c r="L40" s="90">
        <f>L39*$I$30</f>
        <v>59782.682732364541</v>
      </c>
      <c r="M40" s="91">
        <f>M39*$I$20</f>
        <v>677878.91727427766</v>
      </c>
      <c r="N40" s="91">
        <f>N39*$I$21</f>
        <v>838043.97565991851</v>
      </c>
      <c r="O40" s="91">
        <f>O39*$I$22</f>
        <v>981777.80816571461</v>
      </c>
      <c r="P40" s="91">
        <f>P39*$I$23</f>
        <v>1169671.5654778618</v>
      </c>
      <c r="Q40" s="91">
        <f>Q39*$I$24</f>
        <v>1409684.1497340016</v>
      </c>
      <c r="R40" s="91">
        <f>R39*$I$25</f>
        <v>1599231.5619200515</v>
      </c>
      <c r="S40" s="91">
        <f>S39*$I$26</f>
        <v>1734854.9264033486</v>
      </c>
      <c r="T40" s="91">
        <f>T39*$I$27</f>
        <v>1246641.0889999999</v>
      </c>
      <c r="U40" s="91">
        <f>U39*$I$28</f>
        <v>1094324.9555905291</v>
      </c>
      <c r="V40" s="162">
        <f>V39*$I$29</f>
        <v>595.70242305055729</v>
      </c>
      <c r="W40" s="91">
        <f>W39*$I$30</f>
        <v>476375.41843837389</v>
      </c>
      <c r="X40" s="90">
        <f>X39*$O$20</f>
        <v>77963.950346142461</v>
      </c>
      <c r="Y40" s="90">
        <f>Y39*$O$21</f>
        <v>65745.16222285862</v>
      </c>
      <c r="Z40" s="90">
        <f>Z39*$O$22</f>
        <v>69885.74693303871</v>
      </c>
      <c r="AA40" s="90">
        <f>AA39*$O$23</f>
        <v>83710.621811615929</v>
      </c>
      <c r="AB40" s="90">
        <f>AB39*$O$24</f>
        <v>110484.24334611798</v>
      </c>
      <c r="AC40" s="90">
        <f>AC39*$O$25</f>
        <v>120278.31284888873</v>
      </c>
      <c r="AD40" s="90">
        <f>AD39*$O$26</f>
        <v>98852.379341984546</v>
      </c>
      <c r="AE40" s="90">
        <f>AE39*$O$27</f>
        <v>115556.85392566792</v>
      </c>
      <c r="AF40" s="90">
        <f>AF39*$O$28</f>
        <v>127919.6966544746</v>
      </c>
      <c r="AG40" s="90">
        <f>AG39*$O$29</f>
        <v>121544.12832007608</v>
      </c>
      <c r="AH40" s="90">
        <f>AH39*$O$30</f>
        <v>96775.133209333246</v>
      </c>
      <c r="AI40" s="91">
        <f>AI39*$I$20</f>
        <v>395034.68979286117</v>
      </c>
      <c r="AJ40" s="91">
        <f>AJ39*$I$21</f>
        <v>417872.64025139785</v>
      </c>
      <c r="AK40" s="91">
        <f>AK39*$I$22</f>
        <v>398444.75744500442</v>
      </c>
      <c r="AL40" s="91">
        <f>AL39*$I$23</f>
        <v>492083.2445759906</v>
      </c>
      <c r="AM40" s="91">
        <f>AM39*$I$24</f>
        <v>447267.09487663774</v>
      </c>
      <c r="AN40" s="91">
        <f>AN39*$I$25</f>
        <v>527130.96434466238</v>
      </c>
      <c r="AO40" s="91">
        <f>AO39*$I$26</f>
        <v>657907.69920608122</v>
      </c>
      <c r="AP40" s="91">
        <f>AP39*$I$27</f>
        <v>589205.82073191123</v>
      </c>
      <c r="AQ40" s="91">
        <f>AQ39*$I$28</f>
        <v>449769.04994022421</v>
      </c>
      <c r="AR40" s="91">
        <f>AR39*$I$29</f>
        <v>373096.47065901029</v>
      </c>
      <c r="AS40" s="91">
        <f>AS39*$I$30</f>
        <v>253291.21755766775</v>
      </c>
      <c r="AT40" s="90">
        <f>AT39*$I$20</f>
        <v>666284.56914485723</v>
      </c>
      <c r="AU40" s="90">
        <f>AU39*$I$21</f>
        <v>582842.31347302929</v>
      </c>
      <c r="AV40" s="90">
        <f>AV39*$I$22</f>
        <v>500311.68764842604</v>
      </c>
      <c r="AW40" s="90">
        <f>AW39*$I$23</f>
        <v>668958.9205739951</v>
      </c>
      <c r="AX40" s="90">
        <f>AX39*$I$24</f>
        <v>963999.74696871708</v>
      </c>
      <c r="AY40" s="90">
        <f>AY39*$I$25</f>
        <v>773172.39107195358</v>
      </c>
      <c r="AZ40" s="90">
        <f>AZ39*$I$26</f>
        <v>771076.59486919397</v>
      </c>
      <c r="BA40" s="90">
        <f>BA39*$I$27</f>
        <v>775122.35744989489</v>
      </c>
      <c r="BB40" s="90">
        <f>BB39*$I$28</f>
        <v>643467.48047664668</v>
      </c>
      <c r="BC40" s="90">
        <f>BC39*$I$29</f>
        <v>540434.09968531167</v>
      </c>
      <c r="BD40" s="90">
        <f>BD39*$I$30</f>
        <v>464051.52980516443</v>
      </c>
      <c r="BE40" s="91">
        <f>BE39*$I$20</f>
        <v>569918.64783454826</v>
      </c>
      <c r="BF40" s="91">
        <f>BF39*$I$21</f>
        <v>570752.05469368806</v>
      </c>
      <c r="BG40" s="91">
        <f>BG39*$I$22</f>
        <v>575311.91055431287</v>
      </c>
      <c r="BH40" s="91">
        <f>BH39*$I$23</f>
        <v>583458.77587815502</v>
      </c>
      <c r="BI40" s="91">
        <f>BI39*$I$24</f>
        <v>695768.40558934677</v>
      </c>
      <c r="BJ40" s="91">
        <f>BJ39*$I$25</f>
        <v>686769.99443810689</v>
      </c>
      <c r="BK40" s="91">
        <f>BK39*$I$26</f>
        <v>707873.33925416833</v>
      </c>
      <c r="BL40" s="91">
        <f>BL39*$I$27</f>
        <v>675168.69842029945</v>
      </c>
      <c r="BM40" s="91">
        <f>BM39*$I$28</f>
        <v>606059.82268564065</v>
      </c>
      <c r="BN40" s="91">
        <f>BN39*$I$29</f>
        <v>549547.49179418024</v>
      </c>
      <c r="BO40" s="91">
        <f>BO39*$I$30</f>
        <v>499870.6468918047</v>
      </c>
      <c r="BP40" s="90">
        <f>BP39*$I$20</f>
        <v>434585.10412596236</v>
      </c>
      <c r="BQ40" s="90">
        <f>BQ39*$I$21</f>
        <v>508828.76405538263</v>
      </c>
      <c r="BR40" s="90">
        <f>BR39*$I$22</f>
        <v>560846.57954046526</v>
      </c>
      <c r="BS40" s="90">
        <f>BS39*$I$23</f>
        <v>675076.58007913874</v>
      </c>
      <c r="BT40" s="90">
        <f>BT39*$I$24</f>
        <v>712637.66259105667</v>
      </c>
      <c r="BU40" s="90">
        <f>BU39*$I$25</f>
        <v>754261.65961929329</v>
      </c>
      <c r="BV40" s="90">
        <f>BV39*$I$26</f>
        <v>789299.90123509814</v>
      </c>
      <c r="BW40" s="90">
        <f>BW39*$I$27</f>
        <v>656287.79288978584</v>
      </c>
      <c r="BX40" s="90">
        <f>BX39*$I$28</f>
        <v>647608.53404872108</v>
      </c>
      <c r="BY40" s="90">
        <f>BY39*$I$29</f>
        <v>476.84416566217459</v>
      </c>
      <c r="BZ40" s="90">
        <f>BZ39*$I$30</f>
        <v>418943.90596932831</v>
      </c>
      <c r="CA40" s="91">
        <f>CA39*$O$20</f>
        <v>57651.764990146214</v>
      </c>
      <c r="CB40" s="91">
        <f>CB39*$O$21</f>
        <v>58892.901615457689</v>
      </c>
      <c r="CC40" s="91">
        <f>CC39*$O$22</f>
        <v>36828.117718897549</v>
      </c>
      <c r="CD40" s="91">
        <f>CD39*$O$23</f>
        <v>69224.7041936241</v>
      </c>
      <c r="CE40" s="91">
        <f>CE39*$O$24</f>
        <v>87517.114601903697</v>
      </c>
      <c r="CF40" s="91">
        <f>CF39*$O$25</f>
        <v>117386.03855093847</v>
      </c>
      <c r="CG40" s="91">
        <f>CG39*$O$26</f>
        <v>105606.19667442658</v>
      </c>
      <c r="CH40" s="91">
        <f>CH39*$O$27</f>
        <v>111532.6823003711</v>
      </c>
      <c r="CI40" s="91">
        <f>CI39*$O$28</f>
        <v>112657.42137211602</v>
      </c>
      <c r="CJ40" s="91">
        <f>CJ39*$O$29</f>
        <v>108519.42009820256</v>
      </c>
      <c r="CK40" s="91">
        <f>CK39*$O$30</f>
        <v>110873.25255515566</v>
      </c>
      <c r="CL40" s="90">
        <f>CL39*$O$20</f>
        <v>161194.04556491307</v>
      </c>
      <c r="CM40" s="90">
        <f>CM39*$O$21</f>
        <v>152907.82741708989</v>
      </c>
      <c r="CN40" s="90">
        <f>CN39*$O$22</f>
        <v>155441.65565742564</v>
      </c>
      <c r="CO40" s="90">
        <f>CO39*$O$23</f>
        <v>148644.90320751324</v>
      </c>
      <c r="CP40" s="90">
        <f>CP39*$O$24</f>
        <v>190329.30563867468</v>
      </c>
      <c r="CQ40" s="90">
        <f>CQ39*$O$25</f>
        <v>216293.68845626723</v>
      </c>
      <c r="CR40" s="90">
        <f>CR39*$O$26</f>
        <v>231235.29465615863</v>
      </c>
      <c r="CS40" s="90">
        <f>CS39*$O$27</f>
        <v>253520.48641454661</v>
      </c>
      <c r="CT40" s="90">
        <f>CT39*$O$28</f>
        <v>291551.37060417642</v>
      </c>
      <c r="CU40" s="90">
        <f>CU39*$O$29</f>
        <v>278310.47564429248</v>
      </c>
      <c r="CV40" s="90">
        <f>CV39*$O$30</f>
        <v>222896.5030802323</v>
      </c>
      <c r="CW40" s="91">
        <f>CW39*$I$20</f>
        <v>159125.72099065065</v>
      </c>
      <c r="CX40" s="91">
        <f>CX39*$I$21</f>
        <v>121028.17224487434</v>
      </c>
      <c r="CY40" s="91">
        <f>CY39*$I$22</f>
        <v>108137.28702458921</v>
      </c>
      <c r="CZ40" s="91">
        <f>CZ39*$I$23</f>
        <v>161865.45865150011</v>
      </c>
      <c r="DA40" s="91">
        <f>DA39*$I$24</f>
        <v>124887.74365969024</v>
      </c>
      <c r="DB40" s="91">
        <f>DB39*$I$25</f>
        <v>270155.89222041349</v>
      </c>
      <c r="DC40" s="91">
        <f>DC39*$I$26</f>
        <v>319838.2325934135</v>
      </c>
      <c r="DD40" s="91">
        <f>DD39*$I$27</f>
        <v>323359.84993660392</v>
      </c>
      <c r="DE40" s="91">
        <f>DE39*$I$28</f>
        <v>275558.6161756271</v>
      </c>
      <c r="DF40" s="91">
        <f>DF39*$I$29</f>
        <v>299003.26904778439</v>
      </c>
      <c r="DG40" s="91">
        <f>DG39*$I$30</f>
        <v>230070.25628744942</v>
      </c>
      <c r="DH40" s="90">
        <f>DH39*$O$20</f>
        <v>134872.13363285686</v>
      </c>
      <c r="DI40" s="90">
        <f>DI39*$O$21</f>
        <v>139910.58983594319</v>
      </c>
      <c r="DJ40" s="90">
        <f>DJ39*$O$22</f>
        <v>200388.22295082451</v>
      </c>
      <c r="DK40" s="90">
        <f>DK39*$O$23</f>
        <v>249486.02754105063</v>
      </c>
      <c r="DL40" s="90">
        <f>DL39*$O$24</f>
        <v>269179.98778011609</v>
      </c>
      <c r="DM40" s="90">
        <f>DM39*$O$25</f>
        <v>279855.42943924171</v>
      </c>
      <c r="DN40" s="90">
        <f>DN39*$O$26</f>
        <v>325083.22071743186</v>
      </c>
      <c r="DO40" s="90">
        <f>DO39*$O$27</f>
        <v>377099.2603911722</v>
      </c>
      <c r="DP40" s="90">
        <f>DP39*$O$28</f>
        <v>394664.01845683937</v>
      </c>
      <c r="DQ40" s="90">
        <f>DQ39*$O$29</f>
        <v>314078.48614251282</v>
      </c>
      <c r="DR40" s="90">
        <f>DR39*$O$30</f>
        <v>276942.96259229525</v>
      </c>
      <c r="DS40" s="91">
        <f>DS39*$I$20</f>
        <v>118975.91742689401</v>
      </c>
      <c r="DT40" s="91">
        <f>DT39*$I$21</f>
        <v>94120.145669660618</v>
      </c>
      <c r="DU40" s="91">
        <f>DU39*$I$22</f>
        <v>103994.35112087071</v>
      </c>
      <c r="DV40" s="91">
        <f>DV39*$I$23</f>
        <v>121640.59338835014</v>
      </c>
      <c r="DW40" s="91">
        <f>DW39*$I$24</f>
        <v>141040.71646448493</v>
      </c>
      <c r="DX40" s="91">
        <f>DX39*$I$25</f>
        <v>134839.3806363121</v>
      </c>
      <c r="DY40" s="91">
        <f>DY39*$I$26</f>
        <v>106546.38263884411</v>
      </c>
      <c r="DZ40" s="91">
        <f>DZ39*$I$27</f>
        <v>84657.268206771842</v>
      </c>
      <c r="EA40" s="91">
        <f>EA39*$I$28</f>
        <v>94315.692881961644</v>
      </c>
      <c r="EB40" s="91">
        <f>EB39*$I$29</f>
        <v>81504.324043932851</v>
      </c>
      <c r="EC40" s="91">
        <f>EC39*$I$30</f>
        <v>96723.002835203763</v>
      </c>
      <c r="ED40" s="90">
        <f>ED39*$O$20</f>
        <v>91047.455187961925</v>
      </c>
      <c r="EE40" s="90">
        <f>EE39*$O$21</f>
        <v>76327.351639285043</v>
      </c>
      <c r="EF40" s="90">
        <f>EF39*$O$22</f>
        <v>77946.519791237821</v>
      </c>
      <c r="EG40" s="90">
        <f>EG39*$O$23</f>
        <v>111634.80319048463</v>
      </c>
      <c r="EH40" s="90">
        <f>EH39*$O$24</f>
        <v>122614.05454885968</v>
      </c>
      <c r="EI40" s="90">
        <f>EI39*$O$25</f>
        <v>184534.98032441418</v>
      </c>
      <c r="EJ40" s="90">
        <f>EJ39*$O$26</f>
        <v>194199.21639846795</v>
      </c>
      <c r="EK40" s="90">
        <f>EK39*$O$27</f>
        <v>179077.88912028624</v>
      </c>
      <c r="EL40" s="90">
        <f>EL39*$O$28</f>
        <v>202221.52765182694</v>
      </c>
      <c r="EM40" s="90">
        <f>EM39*$O$29</f>
        <v>199.86490215710646</v>
      </c>
      <c r="EN40" s="155">
        <f>EN39*$O$30</f>
        <v>158738.6859041253</v>
      </c>
    </row>
    <row r="41" spans="1:144" s="6" customFormat="1"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9"/>
      <c r="N41" s="59"/>
      <c r="O41" s="59"/>
      <c r="P41" s="59"/>
      <c r="Q41" s="59"/>
      <c r="R41" s="59"/>
      <c r="S41" s="59"/>
      <c r="T41" s="59"/>
      <c r="U41" s="59"/>
      <c r="V41" s="163"/>
      <c r="W41" s="59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9"/>
      <c r="CB41" s="59"/>
      <c r="CC41" s="59"/>
      <c r="CD41" s="59"/>
      <c r="CE41" s="59"/>
      <c r="CF41" s="59"/>
      <c r="CG41" s="59"/>
      <c r="CH41" s="59"/>
      <c r="CI41" s="59"/>
      <c r="CJ41" s="59"/>
      <c r="CK41" s="59"/>
      <c r="CL41" s="58"/>
      <c r="CM41" s="58"/>
      <c r="CN41" s="58"/>
      <c r="CO41" s="58"/>
      <c r="CP41" s="58"/>
      <c r="CQ41" s="58"/>
      <c r="CR41" s="58"/>
      <c r="CS41" s="58"/>
      <c r="CT41" s="58"/>
      <c r="CU41" s="58"/>
      <c r="CV41" s="58"/>
      <c r="CW41" s="59"/>
      <c r="CX41" s="59"/>
      <c r="CY41" s="59"/>
      <c r="CZ41" s="59"/>
      <c r="DA41" s="59"/>
      <c r="DB41" s="59"/>
      <c r="DC41" s="59"/>
      <c r="DD41" s="59"/>
      <c r="DE41" s="59"/>
      <c r="DF41" s="59"/>
      <c r="DG41" s="59"/>
      <c r="DH41" s="58"/>
      <c r="DI41" s="58"/>
      <c r="DJ41" s="58"/>
      <c r="DK41" s="58"/>
      <c r="DL41" s="58"/>
      <c r="DM41" s="58"/>
      <c r="DN41" s="58"/>
      <c r="DO41" s="58"/>
      <c r="DP41" s="58"/>
      <c r="DQ41" s="58"/>
      <c r="DR41" s="58"/>
      <c r="DS41" s="59"/>
      <c r="DT41" s="59"/>
      <c r="DU41" s="59"/>
      <c r="DV41" s="59"/>
      <c r="DW41" s="59"/>
      <c r="DX41" s="59"/>
      <c r="DY41" s="59"/>
      <c r="DZ41" s="59"/>
      <c r="EA41" s="59"/>
      <c r="EB41" s="59"/>
      <c r="EC41" s="59"/>
      <c r="ED41" s="58"/>
      <c r="EE41" s="58"/>
      <c r="EF41" s="58"/>
      <c r="EG41" s="58"/>
      <c r="EH41" s="58"/>
      <c r="EI41" s="58"/>
      <c r="EJ41" s="58"/>
      <c r="EK41" s="58"/>
      <c r="EL41" s="58"/>
      <c r="EM41" s="58"/>
      <c r="EN41" s="58"/>
    </row>
    <row r="42" spans="1:144" s="6" customFormat="1">
      <c r="A42" s="6" t="s">
        <v>80</v>
      </c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9"/>
      <c r="N42" s="59"/>
      <c r="O42" s="59"/>
      <c r="P42" s="59"/>
      <c r="Q42" s="59"/>
      <c r="R42" s="59"/>
      <c r="S42" s="59"/>
      <c r="T42" s="59"/>
      <c r="U42" s="59"/>
      <c r="V42" s="163"/>
      <c r="W42" s="59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9"/>
      <c r="CB42" s="59"/>
      <c r="CC42" s="59"/>
      <c r="CD42" s="59"/>
      <c r="CE42" s="59"/>
      <c r="CF42" s="59"/>
      <c r="CG42" s="59"/>
      <c r="CH42" s="59"/>
      <c r="CI42" s="59"/>
      <c r="CJ42" s="59"/>
      <c r="CK42" s="59"/>
      <c r="CL42" s="58"/>
      <c r="CM42" s="58"/>
      <c r="CN42" s="58"/>
      <c r="CO42" s="58"/>
      <c r="CP42" s="58"/>
      <c r="CQ42" s="58"/>
      <c r="CR42" s="58"/>
      <c r="CS42" s="58"/>
      <c r="CT42" s="58"/>
      <c r="CU42" s="58"/>
      <c r="CV42" s="58"/>
      <c r="CW42" s="59"/>
      <c r="CX42" s="59"/>
      <c r="CY42" s="59"/>
      <c r="CZ42" s="59"/>
      <c r="DA42" s="59"/>
      <c r="DB42" s="59"/>
      <c r="DC42" s="59"/>
      <c r="DD42" s="59"/>
      <c r="DE42" s="59"/>
      <c r="DF42" s="59"/>
      <c r="DG42" s="59"/>
      <c r="DH42" s="58"/>
      <c r="DI42" s="58"/>
      <c r="DJ42" s="58"/>
      <c r="DK42" s="58"/>
      <c r="DL42" s="58"/>
      <c r="DM42" s="58"/>
      <c r="DN42" s="58"/>
      <c r="DO42" s="58"/>
      <c r="DP42" s="58"/>
      <c r="DQ42" s="58"/>
      <c r="DR42" s="58"/>
      <c r="DS42" s="59"/>
      <c r="DT42" s="59"/>
      <c r="DU42" s="59"/>
      <c r="DV42" s="59"/>
      <c r="DW42" s="59"/>
      <c r="DX42" s="59"/>
      <c r="DY42" s="59"/>
      <c r="DZ42" s="59"/>
      <c r="EA42" s="59"/>
      <c r="EB42" s="59"/>
      <c r="EC42" s="59"/>
      <c r="ED42" s="58"/>
      <c r="EE42" s="58"/>
      <c r="EF42" s="58"/>
      <c r="EG42" s="58"/>
      <c r="EH42" s="58"/>
      <c r="EI42" s="58"/>
      <c r="EJ42" s="58"/>
      <c r="EK42" s="58"/>
      <c r="EL42" s="58"/>
      <c r="EM42" s="58"/>
      <c r="EN42" s="58"/>
    </row>
    <row r="43" spans="1:144" s="6" customFormat="1">
      <c r="B43" s="60" t="s">
        <v>27</v>
      </c>
      <c r="C43" s="60" t="s">
        <v>28</v>
      </c>
      <c r="D43" s="60" t="s">
        <v>29</v>
      </c>
      <c r="E43" s="60" t="s">
        <v>30</v>
      </c>
      <c r="F43" s="60" t="s">
        <v>31</v>
      </c>
      <c r="G43" s="60" t="s">
        <v>32</v>
      </c>
      <c r="H43" s="60" t="s">
        <v>33</v>
      </c>
      <c r="I43" s="60" t="s">
        <v>34</v>
      </c>
      <c r="J43" s="60" t="s">
        <v>87</v>
      </c>
      <c r="K43" s="60" t="s">
        <v>151</v>
      </c>
      <c r="L43" s="60" t="s">
        <v>154</v>
      </c>
      <c r="M43" s="61" t="s">
        <v>27</v>
      </c>
      <c r="N43" s="61" t="s">
        <v>28</v>
      </c>
      <c r="O43" s="61" t="s">
        <v>29</v>
      </c>
      <c r="P43" s="61" t="s">
        <v>30</v>
      </c>
      <c r="Q43" s="61" t="s">
        <v>31</v>
      </c>
      <c r="R43" s="61" t="s">
        <v>32</v>
      </c>
      <c r="S43" s="61" t="s">
        <v>33</v>
      </c>
      <c r="T43" s="61" t="s">
        <v>34</v>
      </c>
      <c r="U43" s="61" t="s">
        <v>87</v>
      </c>
      <c r="V43" s="164" t="s">
        <v>151</v>
      </c>
      <c r="W43" s="60" t="s">
        <v>154</v>
      </c>
      <c r="X43" s="60">
        <v>2006</v>
      </c>
      <c r="Y43" s="60">
        <v>2007</v>
      </c>
      <c r="Z43" s="60">
        <v>2008</v>
      </c>
      <c r="AA43" s="60">
        <v>2009</v>
      </c>
      <c r="AB43" s="60">
        <v>2010</v>
      </c>
      <c r="AC43" s="60">
        <v>2011</v>
      </c>
      <c r="AD43" s="60">
        <v>2012</v>
      </c>
      <c r="AE43" s="60">
        <v>2013</v>
      </c>
      <c r="AF43" s="60">
        <v>2014</v>
      </c>
      <c r="AG43" s="60">
        <v>2015</v>
      </c>
      <c r="AH43" s="60">
        <v>2016</v>
      </c>
      <c r="AI43" s="61" t="s">
        <v>27</v>
      </c>
      <c r="AJ43" s="61" t="s">
        <v>28</v>
      </c>
      <c r="AK43" s="61" t="s">
        <v>29</v>
      </c>
      <c r="AL43" s="61" t="s">
        <v>30</v>
      </c>
      <c r="AM43" s="61" t="s">
        <v>31</v>
      </c>
      <c r="AN43" s="61" t="s">
        <v>32</v>
      </c>
      <c r="AO43" s="61" t="s">
        <v>33</v>
      </c>
      <c r="AP43" s="61" t="s">
        <v>34</v>
      </c>
      <c r="AQ43" s="61" t="s">
        <v>87</v>
      </c>
      <c r="AR43" s="60" t="s">
        <v>151</v>
      </c>
      <c r="AS43" s="60" t="s">
        <v>154</v>
      </c>
      <c r="AT43" s="60" t="s">
        <v>27</v>
      </c>
      <c r="AU43" s="60" t="s">
        <v>28</v>
      </c>
      <c r="AV43" s="60" t="s">
        <v>29</v>
      </c>
      <c r="AW43" s="60" t="s">
        <v>30</v>
      </c>
      <c r="AX43" s="60" t="s">
        <v>31</v>
      </c>
      <c r="AY43" s="60" t="s">
        <v>32</v>
      </c>
      <c r="AZ43" s="60" t="s">
        <v>33</v>
      </c>
      <c r="BA43" s="60" t="s">
        <v>34</v>
      </c>
      <c r="BB43" s="60" t="s">
        <v>87</v>
      </c>
      <c r="BC43" s="60" t="s">
        <v>151</v>
      </c>
      <c r="BD43" s="60" t="s">
        <v>154</v>
      </c>
      <c r="BE43" s="61" t="s">
        <v>27</v>
      </c>
      <c r="BF43" s="61" t="s">
        <v>28</v>
      </c>
      <c r="BG43" s="61" t="s">
        <v>29</v>
      </c>
      <c r="BH43" s="61" t="s">
        <v>30</v>
      </c>
      <c r="BI43" s="61" t="s">
        <v>31</v>
      </c>
      <c r="BJ43" s="61" t="s">
        <v>32</v>
      </c>
      <c r="BK43" s="61" t="s">
        <v>33</v>
      </c>
      <c r="BL43" s="61" t="s">
        <v>34</v>
      </c>
      <c r="BM43" s="61" t="s">
        <v>87</v>
      </c>
      <c r="BN43" s="60" t="s">
        <v>151</v>
      </c>
      <c r="BO43" s="60" t="s">
        <v>154</v>
      </c>
      <c r="BP43" s="60" t="s">
        <v>27</v>
      </c>
      <c r="BQ43" s="60" t="s">
        <v>28</v>
      </c>
      <c r="BR43" s="60" t="s">
        <v>29</v>
      </c>
      <c r="BS43" s="60" t="s">
        <v>30</v>
      </c>
      <c r="BT43" s="60" t="s">
        <v>31</v>
      </c>
      <c r="BU43" s="60" t="s">
        <v>32</v>
      </c>
      <c r="BV43" s="60" t="s">
        <v>33</v>
      </c>
      <c r="BW43" s="60" t="s">
        <v>34</v>
      </c>
      <c r="BX43" s="60" t="s">
        <v>87</v>
      </c>
      <c r="BY43" s="60" t="s">
        <v>151</v>
      </c>
      <c r="BZ43" s="60" t="s">
        <v>154</v>
      </c>
      <c r="CA43" s="61">
        <v>2006</v>
      </c>
      <c r="CB43" s="61">
        <v>2007</v>
      </c>
      <c r="CC43" s="61">
        <v>2008</v>
      </c>
      <c r="CD43" s="61">
        <v>2009</v>
      </c>
      <c r="CE43" s="61">
        <v>2010</v>
      </c>
      <c r="CF43" s="61">
        <v>2011</v>
      </c>
      <c r="CG43" s="61">
        <v>2012</v>
      </c>
      <c r="CH43" s="61">
        <v>2013</v>
      </c>
      <c r="CI43" s="61">
        <v>2014</v>
      </c>
      <c r="CJ43" s="61">
        <v>2015</v>
      </c>
      <c r="CK43" s="61">
        <v>2016</v>
      </c>
      <c r="CL43" s="60">
        <v>2006</v>
      </c>
      <c r="CM43" s="60">
        <v>2007</v>
      </c>
      <c r="CN43" s="60">
        <v>2008</v>
      </c>
      <c r="CO43" s="60">
        <v>2009</v>
      </c>
      <c r="CP43" s="60">
        <v>2010</v>
      </c>
      <c r="CQ43" s="60">
        <v>2011</v>
      </c>
      <c r="CR43" s="60">
        <v>2012</v>
      </c>
      <c r="CS43" s="60">
        <v>2013</v>
      </c>
      <c r="CT43" s="60">
        <v>2014</v>
      </c>
      <c r="CU43" s="60">
        <v>2015</v>
      </c>
      <c r="CV43" s="60">
        <v>2016</v>
      </c>
      <c r="CW43" s="61" t="s">
        <v>27</v>
      </c>
      <c r="CX43" s="61" t="s">
        <v>28</v>
      </c>
      <c r="CY43" s="61" t="s">
        <v>29</v>
      </c>
      <c r="CZ43" s="61" t="s">
        <v>30</v>
      </c>
      <c r="DA43" s="61" t="s">
        <v>31</v>
      </c>
      <c r="DB43" s="61" t="s">
        <v>32</v>
      </c>
      <c r="DC43" s="61" t="s">
        <v>33</v>
      </c>
      <c r="DD43" s="61" t="s">
        <v>34</v>
      </c>
      <c r="DE43" s="61" t="s">
        <v>87</v>
      </c>
      <c r="DF43" s="61" t="s">
        <v>151</v>
      </c>
      <c r="DG43" s="61" t="s">
        <v>154</v>
      </c>
      <c r="DH43" s="60">
        <v>2006</v>
      </c>
      <c r="DI43" s="60">
        <v>2007</v>
      </c>
      <c r="DJ43" s="60">
        <v>2008</v>
      </c>
      <c r="DK43" s="60">
        <v>2009</v>
      </c>
      <c r="DL43" s="60">
        <v>2010</v>
      </c>
      <c r="DM43" s="60">
        <v>2011</v>
      </c>
      <c r="DN43" s="60">
        <v>2012</v>
      </c>
      <c r="DO43" s="60">
        <v>2013</v>
      </c>
      <c r="DP43" s="60">
        <v>2014</v>
      </c>
      <c r="DQ43" s="60">
        <v>2015</v>
      </c>
      <c r="DR43" s="60">
        <v>2016</v>
      </c>
      <c r="DS43" s="61" t="s">
        <v>27</v>
      </c>
      <c r="DT43" s="61" t="s">
        <v>28</v>
      </c>
      <c r="DU43" s="61" t="s">
        <v>29</v>
      </c>
      <c r="DV43" s="61" t="s">
        <v>30</v>
      </c>
      <c r="DW43" s="61" t="s">
        <v>31</v>
      </c>
      <c r="DX43" s="61" t="s">
        <v>32</v>
      </c>
      <c r="DY43" s="61" t="s">
        <v>33</v>
      </c>
      <c r="DZ43" s="61" t="s">
        <v>34</v>
      </c>
      <c r="EA43" s="61" t="s">
        <v>87</v>
      </c>
      <c r="EB43" s="61" t="s">
        <v>151</v>
      </c>
      <c r="EC43" s="61" t="s">
        <v>154</v>
      </c>
      <c r="ED43" s="60">
        <v>2006</v>
      </c>
      <c r="EE43" s="60">
        <v>2007</v>
      </c>
      <c r="EF43" s="60">
        <v>2008</v>
      </c>
      <c r="EG43" s="60">
        <v>2009</v>
      </c>
      <c r="EH43" s="60">
        <v>2010</v>
      </c>
      <c r="EI43" s="60">
        <v>2011</v>
      </c>
      <c r="EJ43" s="60">
        <v>2012</v>
      </c>
      <c r="EK43" s="60">
        <v>2013</v>
      </c>
      <c r="EL43" s="60">
        <v>2014</v>
      </c>
      <c r="EM43" s="60">
        <v>2015</v>
      </c>
      <c r="EN43" s="60">
        <v>2016</v>
      </c>
    </row>
    <row r="44" spans="1:144" s="6" customFormat="1">
      <c r="A44" s="62" t="s">
        <v>81</v>
      </c>
      <c r="B44" s="63">
        <f>'[1]4. Assets (RAB)'!D13</f>
        <v>0</v>
      </c>
      <c r="C44" s="63">
        <f>'[1]4. Assets (RAB)'!E13</f>
        <v>0</v>
      </c>
      <c r="D44" s="63">
        <f>'[1]4. Assets (RAB)'!F13</f>
        <v>0</v>
      </c>
      <c r="E44" s="63">
        <f>'[1]4. Assets (RAB)'!G13</f>
        <v>10123.76719807675</v>
      </c>
      <c r="F44" s="63">
        <f>'[1]4. Assets (RAB)'!H13</f>
        <v>0</v>
      </c>
      <c r="G44" s="63">
        <f>'[1]4. Assets (RAB)'!I13</f>
        <v>0</v>
      </c>
      <c r="H44" s="63">
        <f>'[1]4. Assets (RAB)'!J13</f>
        <v>0</v>
      </c>
      <c r="I44" s="63">
        <f>'[1]4. Assets (RAB)'!K13</f>
        <v>0</v>
      </c>
      <c r="J44" s="63">
        <f>'[2]3.3 Assets (RAB)'!$E$18</f>
        <v>0</v>
      </c>
      <c r="K44" s="63">
        <f>'[3]3.3 Assets (RAB)'!$E$18/1000</f>
        <v>0</v>
      </c>
      <c r="L44" s="63">
        <f>'[4]3.3 Assets (RAB)'!$C$17/1000</f>
        <v>-63.195999999999998</v>
      </c>
      <c r="M44" s="145">
        <f>'[5]4. Assets (RAB)'!D13</f>
        <v>-10075.504000000001</v>
      </c>
      <c r="N44" s="145">
        <f>'[5]4. Assets (RAB)'!E13</f>
        <v>-13329.539000000001</v>
      </c>
      <c r="O44" s="145">
        <f>'[5]4. Assets (RAB)'!F13</f>
        <v>-12933.352999999999</v>
      </c>
      <c r="P44" s="145">
        <f>'[5]4. Assets (RAB)'!G13</f>
        <v>-11083.735000000001</v>
      </c>
      <c r="Q44" s="145">
        <f>'[5]4. Assets (RAB)'!H13</f>
        <v>-3994.9549999999999</v>
      </c>
      <c r="R44" s="145">
        <f>'[5]4. Assets (RAB)'!I13</f>
        <v>-4781.7179999999998</v>
      </c>
      <c r="S44" s="145">
        <f>'[5]4. Assets (RAB)'!J13</f>
        <v>-4847.8239999999996</v>
      </c>
      <c r="T44" s="145">
        <f>'[5]4. Assets (RAB)'!K13</f>
        <v>-4134.1890000000003</v>
      </c>
      <c r="U44" s="144">
        <f>'[6]3.3 Assets (RAB)'!$E$18</f>
        <v>-140893.04500000001</v>
      </c>
      <c r="V44" s="161">
        <f>'[7]3.3 Assets (RAB)'!$E$18/1000</f>
        <v>-50.00459966782654</v>
      </c>
      <c r="W44" s="144">
        <f>'[8]3.3 Assets (RAB)'!$C$17/1000</f>
        <v>-177172.7360775432</v>
      </c>
      <c r="X44" s="145">
        <f>'[9]4. Assets (RAB)'!D13</f>
        <v>-380.05160528987113</v>
      </c>
      <c r="Y44" s="145">
        <f>'[9]4. Assets (RAB)'!E13</f>
        <v>-401.98548492625179</v>
      </c>
      <c r="Z44" s="145">
        <f>'[9]4. Assets (RAB)'!F13</f>
        <v>-17.643671367908809</v>
      </c>
      <c r="AA44" s="145">
        <f>'[9]4. Assets (RAB)'!G13</f>
        <v>-198.31310677058167</v>
      </c>
      <c r="AB44" s="145">
        <f>'[9]4. Assets (RAB)'!H13</f>
        <v>-58.063159999999989</v>
      </c>
      <c r="AC44" s="145">
        <f>'[9]4. Assets (RAB)'!I13</f>
        <v>-1009.2502000000001</v>
      </c>
      <c r="AD44" s="145">
        <f>'[9]4. Assets (RAB)'!J13</f>
        <v>-392.94074000000001</v>
      </c>
      <c r="AE44" s="145">
        <f>'[9]4. Assets (RAB)'!K13</f>
        <v>0</v>
      </c>
      <c r="AF44" s="144">
        <f>'[10]3.3 Assets (RAB)'!$E$18</f>
        <v>-210.54274000000001</v>
      </c>
      <c r="AG44" s="144">
        <f>'[11]3.3 Assets (RAB)'!$E$18/1000</f>
        <v>-16330.077913272584</v>
      </c>
      <c r="AH44" s="144">
        <f>'[12]3.3 Assets (RAB)'!$C$17/1000</f>
        <v>-64.66</v>
      </c>
      <c r="AI44" s="145">
        <f>'[13]4. Assets (RAB)'!D13</f>
        <v>-10413.071756252786</v>
      </c>
      <c r="AJ44" s="145">
        <f>'[13]4. Assets (RAB)'!E13</f>
        <v>-10032.908012855441</v>
      </c>
      <c r="AK44" s="145">
        <f>'[13]4. Assets (RAB)'!F13</f>
        <v>-12340.213841928306</v>
      </c>
      <c r="AL44" s="145">
        <f>'[13]4. Assets (RAB)'!G13</f>
        <v>-7693.5139781000435</v>
      </c>
      <c r="AM44" s="145">
        <f>'[13]4. Assets (RAB)'!H13</f>
        <v>-4623.5225078550739</v>
      </c>
      <c r="AN44" s="145">
        <f>'[13]4. Assets (RAB)'!I13</f>
        <v>-5645.5422087937532</v>
      </c>
      <c r="AO44" s="145">
        <f>'[13]4. Assets (RAB)'!J13</f>
        <v>-3955.0856177806081</v>
      </c>
      <c r="AP44" s="145">
        <f>'[13]4. Assets (RAB)'!K13</f>
        <v>-10650.493716431465</v>
      </c>
      <c r="AQ44" s="144">
        <f>'[14]3.3 Assets (RAB)'!$E$18</f>
        <v>-3182.8024534093638</v>
      </c>
      <c r="AR44" s="144">
        <f>'[15]3.3 Assets (RAB)'!$E$18/1000</f>
        <v>-4912.4334156622699</v>
      </c>
      <c r="AS44" s="144">
        <f>'[16]3.3 Assets (RAB)'!$C$17/1000</f>
        <v>-35831.114109929513</v>
      </c>
      <c r="AT44" s="145">
        <f>'[17]4. Assets (RAB)'!D13</f>
        <v>-11273.364078918192</v>
      </c>
      <c r="AU44" s="145">
        <f>'[17]4. Assets (RAB)'!E13</f>
        <v>-12866.610711292178</v>
      </c>
      <c r="AV44" s="145">
        <f>'[17]4. Assets (RAB)'!F13</f>
        <v>-22162.594401695333</v>
      </c>
      <c r="AW44" s="145">
        <f>'[17]4. Assets (RAB)'!G13</f>
        <v>-26857.755935680449</v>
      </c>
      <c r="AX44" s="145">
        <f>'[17]4. Assets (RAB)'!H13</f>
        <v>-27493.242841711115</v>
      </c>
      <c r="AY44" s="145">
        <f>'[17]4. Assets (RAB)'!I13</f>
        <v>-27869.293858555808</v>
      </c>
      <c r="AZ44" s="145">
        <f>'[17]4. Assets (RAB)'!J13</f>
        <v>-9858.6342417561282</v>
      </c>
      <c r="BA44" s="145">
        <f>'[17]4. Assets (RAB)'!K13</f>
        <v>-26187.218883746682</v>
      </c>
      <c r="BB44" s="144">
        <f>'[18]3.3 Assets (RAB)'!$E$18</f>
        <v>-22635.233558889529</v>
      </c>
      <c r="BC44" s="144">
        <f>'[19]3.3 Assets (RAB)'!$E$18/1000</f>
        <v>-24141.392481494491</v>
      </c>
      <c r="BD44" s="144">
        <f>'[20]3.3 Assets (RAB)'!$C$17/1000</f>
        <v>-12783.605989724763</v>
      </c>
      <c r="BE44" s="146">
        <f>'[21]4. Assets (RAB)'!D13</f>
        <v>-24724.59210664377</v>
      </c>
      <c r="BF44" s="146">
        <f>'[21]4. Assets (RAB)'!E13</f>
        <v>-33884.572910489929</v>
      </c>
      <c r="BG44" s="146">
        <f>'[21]4. Assets (RAB)'!F13</f>
        <v>-108870.08944229595</v>
      </c>
      <c r="BH44" s="146">
        <f>'[21]4. Assets (RAB)'!G13</f>
        <v>-47945.249931408121</v>
      </c>
      <c r="BI44" s="146">
        <f>'[21]4. Assets (RAB)'!H13</f>
        <v>-38398.03732488511</v>
      </c>
      <c r="BJ44" s="146">
        <f>'[21]4. Assets (RAB)'!I13</f>
        <v>-12177.562712485922</v>
      </c>
      <c r="BK44" s="146">
        <f>'[21]4. Assets (RAB)'!J13</f>
        <v>-84538.871265336129</v>
      </c>
      <c r="BL44" s="146">
        <f>'[21]4. Assets (RAB)'!K13</f>
        <v>-8054.2827782482218</v>
      </c>
      <c r="BM44" s="144">
        <f>'[22]3.3 Assets (RAB)'!$E$18</f>
        <v>-10212.273265345124</v>
      </c>
      <c r="BN44" s="144">
        <f>'[23]3.3 Assets (RAB)'!$E$18/1000</f>
        <v>-7322.6503770611789</v>
      </c>
      <c r="BO44" s="144">
        <f>'[24]3.3 Assets (RAB)'!$C$17/1000</f>
        <v>-732.31944890846603</v>
      </c>
      <c r="BP44" s="146">
        <f>'[25]4. Assets (RAB)'!D13</f>
        <v>-6813.8478983986743</v>
      </c>
      <c r="BQ44" s="146">
        <f>'[25]4. Assets (RAB)'!E13</f>
        <v>-6996.231623797823</v>
      </c>
      <c r="BR44" s="146">
        <f>'[25]4. Assets (RAB)'!F13</f>
        <v>-7682.4277385581236</v>
      </c>
      <c r="BS44" s="146">
        <f>'[25]4. Assets (RAB)'!G13</f>
        <v>-6958.2561747691552</v>
      </c>
      <c r="BT44" s="146">
        <f>'[25]4. Assets (RAB)'!H13</f>
        <v>-9055.4334312151641</v>
      </c>
      <c r="BU44" s="146">
        <f>'[25]4. Assets (RAB)'!I13</f>
        <v>-13461.620242464125</v>
      </c>
      <c r="BV44" s="146">
        <f>'[25]4. Assets (RAB)'!J13</f>
        <v>-13335.140070812347</v>
      </c>
      <c r="BW44" s="146">
        <f>'[25]4. Assets (RAB)'!K13</f>
        <v>-14926.482962621847</v>
      </c>
      <c r="BX44" s="144">
        <f>'[26]3.3 Assets (RAB)'!$E$18</f>
        <v>-150171.76485718167</v>
      </c>
      <c r="BY44" s="144">
        <f>'[27]3.3 Assets (RAB)'!$E$18/1000</f>
        <v>-12.509036792105126</v>
      </c>
      <c r="BZ44" s="144">
        <f>'[28]3.3 Assets (RAB)'!$C$17/1000</f>
        <v>-13752.594163587764</v>
      </c>
      <c r="CA44" s="146">
        <f>'[29]4. Assets (RAB)'!D13</f>
        <v>-87.474140000000006</v>
      </c>
      <c r="CB44" s="146">
        <f>'[29]4. Assets (RAB)'!E13</f>
        <v>-103.58861</v>
      </c>
      <c r="CC44" s="146">
        <f>'[29]4. Assets (RAB)'!F13</f>
        <v>-249.45833000000005</v>
      </c>
      <c r="CD44" s="146">
        <f>'[29]4. Assets (RAB)'!G13</f>
        <v>-14.27069</v>
      </c>
      <c r="CE44" s="146">
        <f>'[29]4. Assets (RAB)'!H13</f>
        <v>-96.989552203084358</v>
      </c>
      <c r="CF44" s="146">
        <f>'[29]4. Assets (RAB)'!I13</f>
        <v>-453.18469126422139</v>
      </c>
      <c r="CG44" s="146">
        <f>'[29]4. Assets (RAB)'!J13</f>
        <v>-68.690624019661897</v>
      </c>
      <c r="CH44" s="146">
        <f>'[29]4. Assets (RAB)'!K13</f>
        <v>-283.01026473211715</v>
      </c>
      <c r="CI44" s="144">
        <f>'[30]3.3 Assets (RAB)'!$E$18</f>
        <v>-964.74009272381738</v>
      </c>
      <c r="CJ44" s="64">
        <f>'[31]3.3 Assets (RAB)'!$E$18/1000</f>
        <v>-238.05978545253677</v>
      </c>
      <c r="CK44" s="64">
        <f>'[32]3.3 Assets (RAB)'!$C$17/1000</f>
        <v>-142.72932186924237</v>
      </c>
      <c r="CL44" s="146">
        <f>'[33]4. Assets (RAB)'!D13</f>
        <v>-4283.8230562322897</v>
      </c>
      <c r="CM44" s="146">
        <f>'[33]4. Assets (RAB)'!E13</f>
        <v>-3810.7715480974334</v>
      </c>
      <c r="CN44" s="146">
        <f>'[33]4. Assets (RAB)'!F13</f>
        <v>-2839.4357958428118</v>
      </c>
      <c r="CO44" s="146">
        <f>'[33]4. Assets (RAB)'!G13</f>
        <v>-824.79202188967781</v>
      </c>
      <c r="CP44" s="146">
        <f>'[33]4. Assets (RAB)'!H13</f>
        <v>-4113.3753999999999</v>
      </c>
      <c r="CQ44" s="146">
        <f>'[33]4. Assets (RAB)'!I13</f>
        <v>-2759.9322599999996</v>
      </c>
      <c r="CR44" s="146">
        <f>'[33]4. Assets (RAB)'!J13</f>
        <v>-1860.45434</v>
      </c>
      <c r="CS44" s="146">
        <f>'[33]4. Assets (RAB)'!K13</f>
        <v>-1447.2307000000001</v>
      </c>
      <c r="CT44" s="144">
        <f>'[34]3.3 Assets (RAB)'!$E$18</f>
        <v>-1474.1047100000003</v>
      </c>
      <c r="CU44" s="63">
        <f>'[35]3.3 Assets (RAB)'!$E$18/1000</f>
        <v>-7644.6016840707143</v>
      </c>
      <c r="CV44" s="63">
        <f>'[36]3.3 Assets (RAB)'!$C$17/1000</f>
        <v>-1735.691</v>
      </c>
      <c r="CW44" s="146">
        <f>'[37]4. Assets (RAB)'!D13</f>
        <v>-3598</v>
      </c>
      <c r="CX44" s="146">
        <f>'[37]4. Assets (RAB)'!E13</f>
        <v>-5831</v>
      </c>
      <c r="CY44" s="146">
        <f>'[37]4. Assets (RAB)'!F13</f>
        <v>-2308.9999999999995</v>
      </c>
      <c r="CZ44" s="146">
        <f>'[37]4. Assets (RAB)'!G13</f>
        <v>-4350</v>
      </c>
      <c r="DA44" s="146">
        <f>'[37]4. Assets (RAB)'!H13</f>
        <v>-1321</v>
      </c>
      <c r="DB44" s="146">
        <f>'[37]4. Assets (RAB)'!I13</f>
        <v>-2351</v>
      </c>
      <c r="DC44" s="146">
        <f>'[37]4. Assets (RAB)'!J13</f>
        <v>-1481</v>
      </c>
      <c r="DD44" s="146">
        <f>'[37]4. Assets (RAB)'!K13</f>
        <v>-1906</v>
      </c>
      <c r="DE44" s="144">
        <f>'[38]3.3 Assets (RAB)'!$E$18</f>
        <v>-2558</v>
      </c>
      <c r="DF44" s="144">
        <f>'[39]3.3 Assets (RAB)'!$E$18/1000</f>
        <v>-2388</v>
      </c>
      <c r="DG44" s="144">
        <f>'[40]3.3 Assets (RAB)'!$C$17/1000</f>
        <v>-2041.44281</v>
      </c>
      <c r="DH44" s="146">
        <f>'[41]4. Assets (RAB)'!D13</f>
        <v>-35</v>
      </c>
      <c r="DI44" s="146">
        <f>'[41]4. Assets (RAB)'!E13</f>
        <v>-527.73161832454946</v>
      </c>
      <c r="DJ44" s="146">
        <f>'[41]4. Assets (RAB)'!F13</f>
        <v>-75</v>
      </c>
      <c r="DK44" s="146">
        <f>'[41]4. Assets (RAB)'!G13</f>
        <v>-303</v>
      </c>
      <c r="DL44" s="146">
        <f>'[41]4. Assets (RAB)'!H13</f>
        <v>-814</v>
      </c>
      <c r="DM44" s="146">
        <f>'[41]4. Assets (RAB)'!I13</f>
        <v>-112.68235000000001</v>
      </c>
      <c r="DN44" s="146">
        <f>'[41]4. Assets (RAB)'!J13</f>
        <v>-4483.540759999998</v>
      </c>
      <c r="DO44" s="146">
        <f>'[41]4. Assets (RAB)'!K13</f>
        <v>-5636.0791900000049</v>
      </c>
      <c r="DP44" s="144">
        <f>'[42]3.3 Assets (RAB)'!$E$18</f>
        <v>-547.26599999999996</v>
      </c>
      <c r="DQ44" s="63">
        <f>'[43]3.3 Assets (RAB)'!$E$18/1000</f>
        <v>-99.177999999999997</v>
      </c>
      <c r="DR44" s="63">
        <f>'[44]3.3 Assets (RAB)'!$C$17/1000</f>
        <v>-3606.491</v>
      </c>
      <c r="DS44" s="146">
        <f>'[45]4. Assets (RAB)'!D14</f>
        <v>-951.17892920000008</v>
      </c>
      <c r="DT44" s="146">
        <f>'[45]4. Assets (RAB)'!E14</f>
        <v>-1748.3744889962957</v>
      </c>
      <c r="DU44" s="146">
        <f>'[45]4. Assets (RAB)'!F14</f>
        <v>-1081.826526771488</v>
      </c>
      <c r="DV44" s="146">
        <f>'[45]4. Assets (RAB)'!G14</f>
        <v>-1004.2707931738087</v>
      </c>
      <c r="DW44" s="146">
        <f>'[45]4. Assets (RAB)'!H14</f>
        <v>-1312.1486597465241</v>
      </c>
      <c r="DX44" s="146">
        <f>'[45]4. Assets (RAB)'!I14</f>
        <v>-505.93070191105318</v>
      </c>
      <c r="DY44" s="146">
        <f>'[45]4. Assets (RAB)'!J14</f>
        <v>-1944.9036963815215</v>
      </c>
      <c r="DZ44" s="146">
        <f>'[45]4. Assets (RAB)'!K14</f>
        <v>-4430.0659048675525</v>
      </c>
      <c r="EA44" s="144">
        <f>'[46]3.3 Assets (RAB)'!$E$18</f>
        <v>2728.1235773014478</v>
      </c>
      <c r="EB44" s="144">
        <f>'[47]3.3 Assets (RAB)'!$E$18/1000</f>
        <v>718.22984100601332</v>
      </c>
      <c r="EC44" s="144">
        <f>'[48]3.3 Assets (RAB)'!$C$17/1000</f>
        <v>-757.14099999999996</v>
      </c>
      <c r="ED44" s="147">
        <f>'[49]4.Assets'!D$13</f>
        <v>0</v>
      </c>
      <c r="EE44" s="147">
        <f>'[49]4.Assets'!E$13</f>
        <v>0</v>
      </c>
      <c r="EF44" s="147">
        <f>'[49]4.Assets'!F$13</f>
        <v>0</v>
      </c>
      <c r="EG44" s="147">
        <f>'[49]4.Assets'!G$13</f>
        <v>0</v>
      </c>
      <c r="EH44" s="147">
        <f>'[49]4.Assets'!H$13</f>
        <v>0</v>
      </c>
      <c r="EI44" s="147">
        <f>'[49]4.Assets'!I$13</f>
        <v>0</v>
      </c>
      <c r="EJ44" s="147">
        <f>'[49]4.Assets'!J$13</f>
        <v>0</v>
      </c>
      <c r="EK44" s="147">
        <f>'[49]4.Assets'!K$13</f>
        <v>0</v>
      </c>
      <c r="EL44" s="144">
        <f>'[50]3.3 Assets (RAB)'!$E$18</f>
        <v>0</v>
      </c>
      <c r="EM44" s="63">
        <f>'[51]3.3 Assets (RAB)'!$E$18/1000</f>
        <v>0</v>
      </c>
      <c r="EN44" s="166">
        <f>'[52]3.3 Assets (RAB)'!$C$17/1000</f>
        <v>0</v>
      </c>
    </row>
    <row r="45" spans="1:144" s="6" customFormat="1">
      <c r="A45" s="65" t="s">
        <v>146</v>
      </c>
      <c r="B45" s="63">
        <f>B44*$I$20</f>
        <v>0</v>
      </c>
      <c r="C45" s="63">
        <f>C44*$I$21</f>
        <v>0</v>
      </c>
      <c r="D45" s="63">
        <f>D44*$I$22</f>
        <v>0</v>
      </c>
      <c r="E45" s="63">
        <f>E44*$I$23</f>
        <v>10712.578225091005</v>
      </c>
      <c r="F45" s="63">
        <f>F44*$I$24</f>
        <v>0</v>
      </c>
      <c r="G45" s="63">
        <f>G44*$I$25</f>
        <v>0</v>
      </c>
      <c r="H45" s="63">
        <f>H44*$I$26</f>
        <v>0</v>
      </c>
      <c r="I45" s="63">
        <f>I44*$I$27</f>
        <v>0</v>
      </c>
      <c r="J45" s="63">
        <f>J44*$I$28</f>
        <v>0</v>
      </c>
      <c r="K45" s="63">
        <f>K44*$I$29</f>
        <v>0</v>
      </c>
      <c r="L45" s="63">
        <f>L44*$I$30</f>
        <v>-61.494673381896249</v>
      </c>
      <c r="M45" s="64">
        <f>M44*$I$20</f>
        <v>-11795.169058893405</v>
      </c>
      <c r="N45" s="64">
        <f>N44*$I$21</f>
        <v>-14593.262497199799</v>
      </c>
      <c r="O45" s="64">
        <f>O44*$I$22</f>
        <v>-13749.63095451994</v>
      </c>
      <c r="P45" s="64">
        <f>P44*$I$23</f>
        <v>-11728.378961167309</v>
      </c>
      <c r="Q45" s="64">
        <f>Q44*$I$24</f>
        <v>-4227.4873448584403</v>
      </c>
      <c r="R45" s="64">
        <f>R44*$I$25</f>
        <v>-4959.7659331052992</v>
      </c>
      <c r="S45" s="64">
        <f>S44*$I$26</f>
        <v>-4934.120923830551</v>
      </c>
      <c r="T45" s="64">
        <f>T44*$I$27</f>
        <v>-4134.1890000000003</v>
      </c>
      <c r="U45" s="64">
        <f>U44*$I$28</f>
        <v>-139179.15185596186</v>
      </c>
      <c r="V45" s="165">
        <f>V44*$I$29</f>
        <v>-48.984022008209138</v>
      </c>
      <c r="W45" s="64">
        <f>W44*$I$30</f>
        <v>-172402.99286767241</v>
      </c>
      <c r="X45" s="63">
        <f>X44*$O$20</f>
        <v>-430.01757993943613</v>
      </c>
      <c r="Y45" s="63">
        <f>Y44*$O$21</f>
        <v>-433.63279289195083</v>
      </c>
      <c r="Z45" s="63">
        <f>Z44*$O$22</f>
        <v>-18.713441316736901</v>
      </c>
      <c r="AA45" s="63">
        <f>AA44*$O$23</f>
        <v>-209.85173231259546</v>
      </c>
      <c r="AB45" s="63">
        <f>AB44*$O$24</f>
        <v>-60.82788830544537</v>
      </c>
      <c r="AC45" s="63">
        <f>AC44*$O$25</f>
        <v>-1036.9301600493845</v>
      </c>
      <c r="AD45" s="63">
        <f>AD44*$O$26</f>
        <v>-396.40728753975264</v>
      </c>
      <c r="AE45" s="63">
        <f>AE44*$O$27</f>
        <v>0</v>
      </c>
      <c r="AF45" s="63">
        <f>AF44*$O$28</f>
        <v>-207.10997455454503</v>
      </c>
      <c r="AG45" s="63">
        <f>AG44*$O$29</f>
        <v>-15943.440294352507</v>
      </c>
      <c r="AH45" s="63">
        <f>AH44*$O$30</f>
        <v>-61.429558207869505</v>
      </c>
      <c r="AI45" s="64">
        <f>AI44*$I$20</f>
        <v>-12190.352143911578</v>
      </c>
      <c r="AJ45" s="64">
        <f>AJ44*$I$21</f>
        <v>-10984.090315640973</v>
      </c>
      <c r="AK45" s="64">
        <f>AK44*$I$22</f>
        <v>-13119.056305535994</v>
      </c>
      <c r="AL45" s="64">
        <f>AL44*$I$23</f>
        <v>-8140.9784227243927</v>
      </c>
      <c r="AM45" s="64">
        <f>AM44*$I$24</f>
        <v>-4892.641566832538</v>
      </c>
      <c r="AN45" s="64">
        <f>AN44*$I$25</f>
        <v>-5855.7547561531865</v>
      </c>
      <c r="AO45" s="64">
        <f>AO44*$I$26</f>
        <v>-4025.4907567256114</v>
      </c>
      <c r="AP45" s="64">
        <f>AP44*$I$27</f>
        <v>-10650.493716431465</v>
      </c>
      <c r="AQ45" s="64">
        <f>AQ44*$I$28</f>
        <v>-3144.0852597840426</v>
      </c>
      <c r="AR45" s="64">
        <f>AR44*$I$29</f>
        <v>-4812.1722430564096</v>
      </c>
      <c r="AS45" s="64">
        <f>AS44*$I$30</f>
        <v>-34866.48932051981</v>
      </c>
      <c r="AT45" s="63">
        <f>AT44*$I$20</f>
        <v>-13197.477284838178</v>
      </c>
      <c r="AU45" s="63">
        <f>AU44*$I$21</f>
        <v>-14086.445717227682</v>
      </c>
      <c r="AV45" s="63">
        <f>AV44*$I$22</f>
        <v>-23561.368348797136</v>
      </c>
      <c r="AW45" s="63">
        <f>AW44*$I$23</f>
        <v>-28419.836784279032</v>
      </c>
      <c r="AX45" s="63">
        <f>AX44*$I$24</f>
        <v>-29093.528258128976</v>
      </c>
      <c r="AY45" s="63">
        <f>AY44*$I$25</f>
        <v>-28907.010881730337</v>
      </c>
      <c r="AZ45" s="63">
        <f>AZ44*$I$26</f>
        <v>-10034.129434699209</v>
      </c>
      <c r="BA45" s="63">
        <f>BA44*$I$27</f>
        <v>-26187.218883746682</v>
      </c>
      <c r="BB45" s="63">
        <f>BB44*$I$28</f>
        <v>-22359.887308758567</v>
      </c>
      <c r="BC45" s="63">
        <f>BC44*$I$29</f>
        <v>-23648.674491502839</v>
      </c>
      <c r="BD45" s="63">
        <f>BD44*$I$30</f>
        <v>-12439.453050524984</v>
      </c>
      <c r="BE45" s="64">
        <f>BE44*$I$20</f>
        <v>-28944.531589689679</v>
      </c>
      <c r="BF45" s="64">
        <f>BF44*$I$21</f>
        <v>-37097.041922326411</v>
      </c>
      <c r="BG45" s="64">
        <f>BG44*$I$22</f>
        <v>-115741.33574001629</v>
      </c>
      <c r="BH45" s="64">
        <f>BH44*$I$23</f>
        <v>-50733.805940275124</v>
      </c>
      <c r="BI45" s="64">
        <f>BI44*$I$24</f>
        <v>-40633.052652246108</v>
      </c>
      <c r="BJ45" s="64">
        <f>BJ44*$I$25</f>
        <v>-12630.995949497867</v>
      </c>
      <c r="BK45" s="64">
        <f>BK44*$I$26</f>
        <v>-86043.761817118851</v>
      </c>
      <c r="BL45" s="64">
        <f>BL44*$I$27</f>
        <v>-8054.2827782482218</v>
      </c>
      <c r="BM45" s="64">
        <f>BM44*$I$28</f>
        <v>-10088.046089088703</v>
      </c>
      <c r="BN45" s="64">
        <f>BN44*$I$29</f>
        <v>-7173.1974580564902</v>
      </c>
      <c r="BO45" s="64">
        <f>BO44*$I$30</f>
        <v>-712.60436296342141</v>
      </c>
      <c r="BP45" s="63">
        <f>BP44*$I$20</f>
        <v>-7976.8206040311134</v>
      </c>
      <c r="BQ45" s="63">
        <f>BQ44*$I$21</f>
        <v>-7659.5180506461638</v>
      </c>
      <c r="BR45" s="63">
        <f>BR44*$I$22</f>
        <v>-8167.29785693945</v>
      </c>
      <c r="BS45" s="63">
        <f>BS44*$I$23</f>
        <v>-7362.9571012456609</v>
      </c>
      <c r="BT45" s="63">
        <f>BT44*$I$24</f>
        <v>-9582.5185096378191</v>
      </c>
      <c r="BU45" s="63">
        <f>BU44*$I$25</f>
        <v>-13962.86553974414</v>
      </c>
      <c r="BV45" s="63">
        <f>BV44*$I$26</f>
        <v>-13572.521124035531</v>
      </c>
      <c r="BW45" s="63">
        <f>BW44*$I$27</f>
        <v>-14926.482962621847</v>
      </c>
      <c r="BX45" s="63">
        <f>BX44*$I$28</f>
        <v>-148345.00074532055</v>
      </c>
      <c r="BY45" s="63">
        <f>BY44*$I$29</f>
        <v>-12.253731408637199</v>
      </c>
      <c r="BZ45" s="63">
        <f>BZ44*$I$30</f>
        <v>-13382.354678201187</v>
      </c>
      <c r="CA45" s="64">
        <f>CA44*$O$20</f>
        <v>-98.97450100597149</v>
      </c>
      <c r="CB45" s="64">
        <f>CB44*$O$21</f>
        <v>-111.74388118599849</v>
      </c>
      <c r="CC45" s="64">
        <f>CC44*$O$22</f>
        <v>-264.58347143763899</v>
      </c>
      <c r="CD45" s="64">
        <f>CD44*$O$23</f>
        <v>-15.101014081033394</v>
      </c>
      <c r="CE45" s="64">
        <f>CE44*$O$24</f>
        <v>-101.60779482557236</v>
      </c>
      <c r="CF45" s="64">
        <f>CF44*$O$25</f>
        <v>-465.61385317985565</v>
      </c>
      <c r="CG45" s="64">
        <f>CG44*$O$26</f>
        <v>-69.296616958188537</v>
      </c>
      <c r="CH45" s="64">
        <f>CH44*$O$27</f>
        <v>-281.27839217260617</v>
      </c>
      <c r="CI45" s="64">
        <f>CI44*$O$28</f>
        <v>-949.01061920149425</v>
      </c>
      <c r="CJ45" s="64">
        <f>CJ44*$O$29</f>
        <v>-232.4233843834896</v>
      </c>
      <c r="CK45" s="64">
        <f>CK44*$O$30</f>
        <v>-135.59850271785285</v>
      </c>
      <c r="CL45" s="63">
        <f>CL44*$O$20</f>
        <v>-4847.0239248818743</v>
      </c>
      <c r="CM45" s="63">
        <f>CM44*$O$21</f>
        <v>-4110.7840243978862</v>
      </c>
      <c r="CN45" s="63">
        <f>CN44*$O$22</f>
        <v>-3011.5962845914432</v>
      </c>
      <c r="CO45" s="63">
        <f>CO44*$O$23</f>
        <v>-872.78161998333849</v>
      </c>
      <c r="CP45" s="63">
        <f>CP44*$O$24</f>
        <v>-4309.237378564424</v>
      </c>
      <c r="CQ45" s="63">
        <f>CQ44*$O$25</f>
        <v>-2835.626884282271</v>
      </c>
      <c r="CR45" s="63">
        <f>CR44*$O$26</f>
        <v>-1876.8673833895684</v>
      </c>
      <c r="CS45" s="63">
        <f>CS44*$O$27</f>
        <v>-1438.3744165044727</v>
      </c>
      <c r="CT45" s="63">
        <f>CT44*$O$28</f>
        <v>-1450.0703704095188</v>
      </c>
      <c r="CU45" s="63">
        <f>CU44*$O$29</f>
        <v>-7463.6049608205931</v>
      </c>
      <c r="CV45" s="63">
        <f>CV44*$O$30</f>
        <v>-1648.9751208687787</v>
      </c>
      <c r="CW45" s="64">
        <f>CW44*$I$20</f>
        <v>-4212.0987966357288</v>
      </c>
      <c r="CX45" s="64">
        <f>CX44*$I$21</f>
        <v>-6383.8151957972459</v>
      </c>
      <c r="CY45" s="64">
        <f>CY44*$I$22</f>
        <v>-2454.7306389910286</v>
      </c>
      <c r="CZ45" s="64">
        <f>CZ44*$I$23</f>
        <v>-4603.0014684650787</v>
      </c>
      <c r="DA45" s="64">
        <f>DA44*$I$24</f>
        <v>-1397.8907853925764</v>
      </c>
      <c r="DB45" s="64">
        <f>DB44*$I$25</f>
        <v>-2438.5398111579475</v>
      </c>
      <c r="DC45" s="64">
        <f>DC44*$I$26</f>
        <v>-1507.3635280886942</v>
      </c>
      <c r="DD45" s="64">
        <f>DD44*$I$27</f>
        <v>-1906</v>
      </c>
      <c r="DE45" s="64">
        <f>DE44*$I$28</f>
        <v>-2526.8832144805333</v>
      </c>
      <c r="DF45" s="64">
        <f>DF44*$I$29</f>
        <v>-2339.2616945769805</v>
      </c>
      <c r="DG45" s="64">
        <f>DG44*$I$30</f>
        <v>-1986.4842526231168</v>
      </c>
      <c r="DH45" s="63">
        <f>DH44*$O$20</f>
        <v>-39.601504344129609</v>
      </c>
      <c r="DI45" s="63">
        <f>DI44*$O$21</f>
        <v>-569.27860366263394</v>
      </c>
      <c r="DJ45" s="63">
        <f>DJ44*$O$22</f>
        <v>-79.547395181483495</v>
      </c>
      <c r="DK45" s="63">
        <f>DK44*$O$23</f>
        <v>-320.62971492991011</v>
      </c>
      <c r="DL45" s="63">
        <f>DL44*$O$24</f>
        <v>-852.75932416755381</v>
      </c>
      <c r="DM45" s="63">
        <f>DM44*$O$25</f>
        <v>-115.77280561375244</v>
      </c>
      <c r="DN45" s="63">
        <f>DN44*$O$26</f>
        <v>-4523.0948342122028</v>
      </c>
      <c r="DO45" s="63">
        <f>DO44*$O$27</f>
        <v>-5601.5893777607525</v>
      </c>
      <c r="DP45" s="63">
        <f>DP44*$O$28</f>
        <v>-538.34317599632084</v>
      </c>
      <c r="DQ45" s="63">
        <f>DQ44*$O$29</f>
        <v>-96.829821015618734</v>
      </c>
      <c r="DR45" s="63">
        <f>DR44*$O$30</f>
        <v>-3426.3091371892592</v>
      </c>
      <c r="DS45" s="64">
        <f>DS44*$I$20</f>
        <v>-1113.5240753386829</v>
      </c>
      <c r="DT45" s="64">
        <f>DT44*$I$21</f>
        <v>-1914.1313035154856</v>
      </c>
      <c r="DU45" s="64">
        <f>DU44*$I$22</f>
        <v>-1150.1051196791773</v>
      </c>
      <c r="DV45" s="64">
        <f>DV44*$I$23</f>
        <v>-1062.680444992099</v>
      </c>
      <c r="DW45" s="64">
        <f>DW44*$I$24</f>
        <v>-1388.5242396100568</v>
      </c>
      <c r="DX45" s="64">
        <f>DX44*$I$25</f>
        <v>-524.76910178527748</v>
      </c>
      <c r="DY45" s="64">
        <f>DY44*$I$26</f>
        <v>-1979.5252515667746</v>
      </c>
      <c r="DZ45" s="64">
        <f>DZ44*$I$27</f>
        <v>-4430.0659048675525</v>
      </c>
      <c r="EA45" s="64">
        <f>EA44*$I$28</f>
        <v>2694.9373238903886</v>
      </c>
      <c r="EB45" s="64">
        <f>EB44*$I$29</f>
        <v>703.57100291770598</v>
      </c>
      <c r="EC45" s="64">
        <f>EC44*$I$30</f>
        <v>-736.75768243310188</v>
      </c>
      <c r="ED45" s="63">
        <f>ED44*$O$20</f>
        <v>0</v>
      </c>
      <c r="EE45" s="63">
        <f>EE44*$O$21</f>
        <v>0</v>
      </c>
      <c r="EF45" s="63">
        <f>EF44*$O$22</f>
        <v>0</v>
      </c>
      <c r="EG45" s="63">
        <f>EG44*$O$23</f>
        <v>0</v>
      </c>
      <c r="EH45" s="63">
        <f>EH44*$O$24</f>
        <v>0</v>
      </c>
      <c r="EI45" s="63">
        <f>EI44*$O$25</f>
        <v>0</v>
      </c>
      <c r="EJ45" s="63">
        <f>EJ44*$O$26</f>
        <v>0</v>
      </c>
      <c r="EK45" s="63">
        <f>EK44*$O$27</f>
        <v>0</v>
      </c>
      <c r="EL45" s="63">
        <f>EL44*$O$28</f>
        <v>0</v>
      </c>
      <c r="EM45" s="63">
        <f>EM44*$O$29</f>
        <v>0</v>
      </c>
      <c r="EN45" s="154">
        <f>EN44*$O$30</f>
        <v>0</v>
      </c>
    </row>
    <row r="46" spans="1:144" s="6" customFormat="1"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9"/>
      <c r="N46" s="59"/>
      <c r="O46" s="59"/>
      <c r="P46" s="59"/>
      <c r="Q46" s="59"/>
      <c r="R46" s="59"/>
      <c r="S46" s="59"/>
      <c r="T46" s="59"/>
      <c r="U46" s="59"/>
      <c r="V46" s="163"/>
      <c r="W46" s="59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9"/>
      <c r="CB46" s="59"/>
      <c r="CC46" s="59"/>
      <c r="CD46" s="59"/>
      <c r="CE46" s="59"/>
      <c r="CF46" s="59"/>
      <c r="CG46" s="59"/>
      <c r="CH46" s="59"/>
      <c r="CI46" s="59"/>
      <c r="CJ46" s="59"/>
      <c r="CK46" s="59"/>
      <c r="CL46" s="58"/>
      <c r="CM46" s="58"/>
      <c r="CN46" s="58"/>
      <c r="CO46" s="58"/>
      <c r="CP46" s="58"/>
      <c r="CQ46" s="58"/>
      <c r="CR46" s="58"/>
      <c r="CS46" s="58"/>
      <c r="CT46" s="58"/>
      <c r="CU46" s="58"/>
      <c r="CV46" s="58"/>
      <c r="CW46" s="59"/>
      <c r="CX46" s="59"/>
      <c r="CY46" s="59"/>
      <c r="CZ46" s="59"/>
      <c r="DA46" s="59"/>
      <c r="DB46" s="59"/>
      <c r="DC46" s="59"/>
      <c r="DD46" s="59"/>
      <c r="DE46" s="59"/>
      <c r="DF46" s="59"/>
      <c r="DG46" s="59"/>
      <c r="DH46" s="58"/>
      <c r="DI46" s="58"/>
      <c r="DJ46" s="58"/>
      <c r="DK46" s="58"/>
      <c r="DL46" s="58"/>
      <c r="DM46" s="58"/>
      <c r="DN46" s="58"/>
      <c r="DO46" s="58"/>
      <c r="DP46" s="58"/>
      <c r="DQ46" s="58"/>
      <c r="DR46" s="58"/>
      <c r="DS46" s="59"/>
      <c r="DT46" s="59"/>
      <c r="DU46" s="59"/>
      <c r="DV46" s="59"/>
      <c r="DW46" s="59"/>
      <c r="DX46" s="59"/>
      <c r="DY46" s="59"/>
      <c r="DZ46" s="59"/>
      <c r="EA46" s="59"/>
      <c r="EB46" s="59"/>
      <c r="EC46" s="59"/>
      <c r="ED46" s="58"/>
      <c r="EE46" s="58"/>
      <c r="EF46" s="58"/>
      <c r="EG46" s="58"/>
      <c r="EH46" s="58"/>
      <c r="EI46" s="58"/>
      <c r="EJ46" s="58"/>
      <c r="EK46" s="58"/>
      <c r="EL46" s="58"/>
      <c r="EM46" s="58"/>
      <c r="EN46" s="58"/>
    </row>
    <row r="47" spans="1:144" s="6" customFormat="1">
      <c r="A47" s="6" t="s">
        <v>82</v>
      </c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9"/>
      <c r="N47" s="59"/>
      <c r="O47" s="59"/>
      <c r="P47" s="59"/>
      <c r="Q47" s="59"/>
      <c r="R47" s="59"/>
      <c r="S47" s="59"/>
      <c r="T47" s="59"/>
      <c r="U47" s="59"/>
      <c r="V47" s="163"/>
      <c r="W47" s="59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9"/>
      <c r="CB47" s="59"/>
      <c r="CC47" s="59"/>
      <c r="CD47" s="59"/>
      <c r="CE47" s="59"/>
      <c r="CF47" s="59"/>
      <c r="CG47" s="59"/>
      <c r="CH47" s="59"/>
      <c r="CI47" s="59"/>
      <c r="CJ47" s="59"/>
      <c r="CK47" s="59"/>
      <c r="CL47" s="58"/>
      <c r="CM47" s="58"/>
      <c r="CN47" s="58"/>
      <c r="CO47" s="58"/>
      <c r="CP47" s="58"/>
      <c r="CQ47" s="58"/>
      <c r="CR47" s="58"/>
      <c r="CS47" s="58"/>
      <c r="CT47" s="58"/>
      <c r="CU47" s="58"/>
      <c r="CV47" s="58"/>
      <c r="CW47" s="59"/>
      <c r="CX47" s="59"/>
      <c r="CY47" s="59"/>
      <c r="CZ47" s="59"/>
      <c r="DA47" s="59"/>
      <c r="DB47" s="59"/>
      <c r="DC47" s="59"/>
      <c r="DD47" s="59"/>
      <c r="DE47" s="59"/>
      <c r="DF47" s="59"/>
      <c r="DG47" s="59"/>
      <c r="DH47" s="58"/>
      <c r="DI47" s="58"/>
      <c r="DJ47" s="58"/>
      <c r="DK47" s="58"/>
      <c r="DL47" s="58"/>
      <c r="DM47" s="58"/>
      <c r="DN47" s="58"/>
      <c r="DO47" s="58"/>
      <c r="DP47" s="58"/>
      <c r="DQ47" s="58"/>
      <c r="DR47" s="58"/>
      <c r="DS47" s="59"/>
      <c r="DT47" s="59"/>
      <c r="DU47" s="59"/>
      <c r="DV47" s="59"/>
      <c r="DW47" s="59"/>
      <c r="DX47" s="59"/>
      <c r="DY47" s="59"/>
      <c r="DZ47" s="59"/>
      <c r="EA47" s="59"/>
      <c r="EB47" s="59"/>
      <c r="EC47" s="59"/>
      <c r="ED47" s="58"/>
      <c r="EE47" s="58"/>
      <c r="EF47" s="58"/>
      <c r="EG47" s="58"/>
      <c r="EH47" s="58"/>
      <c r="EI47" s="58"/>
      <c r="EJ47" s="58"/>
      <c r="EK47" s="58"/>
      <c r="EL47" s="58"/>
      <c r="EM47" s="58"/>
      <c r="EN47" s="58"/>
    </row>
    <row r="48" spans="1:144" s="6" customFormat="1">
      <c r="B48" s="60" t="s">
        <v>27</v>
      </c>
      <c r="C48" s="60" t="s">
        <v>28</v>
      </c>
      <c r="D48" s="60" t="s">
        <v>29</v>
      </c>
      <c r="E48" s="60" t="s">
        <v>30</v>
      </c>
      <c r="F48" s="60" t="s">
        <v>31</v>
      </c>
      <c r="G48" s="60" t="s">
        <v>32</v>
      </c>
      <c r="H48" s="60" t="s">
        <v>33</v>
      </c>
      <c r="I48" s="60" t="s">
        <v>34</v>
      </c>
      <c r="J48" s="60" t="s">
        <v>87</v>
      </c>
      <c r="K48" s="60" t="s">
        <v>151</v>
      </c>
      <c r="L48" s="60" t="s">
        <v>154</v>
      </c>
      <c r="M48" s="61" t="s">
        <v>27</v>
      </c>
      <c r="N48" s="61" t="s">
        <v>28</v>
      </c>
      <c r="O48" s="61" t="s">
        <v>29</v>
      </c>
      <c r="P48" s="61" t="s">
        <v>30</v>
      </c>
      <c r="Q48" s="61" t="s">
        <v>31</v>
      </c>
      <c r="R48" s="61" t="s">
        <v>32</v>
      </c>
      <c r="S48" s="61" t="s">
        <v>33</v>
      </c>
      <c r="T48" s="61" t="s">
        <v>34</v>
      </c>
      <c r="U48" s="61" t="s">
        <v>87</v>
      </c>
      <c r="V48" s="164" t="s">
        <v>151</v>
      </c>
      <c r="W48" s="60" t="s">
        <v>154</v>
      </c>
      <c r="X48" s="60">
        <v>2006</v>
      </c>
      <c r="Y48" s="60">
        <v>2007</v>
      </c>
      <c r="Z48" s="60">
        <v>2008</v>
      </c>
      <c r="AA48" s="60">
        <v>2009</v>
      </c>
      <c r="AB48" s="60">
        <v>2010</v>
      </c>
      <c r="AC48" s="60">
        <v>2011</v>
      </c>
      <c r="AD48" s="60">
        <v>2012</v>
      </c>
      <c r="AE48" s="60">
        <v>2013</v>
      </c>
      <c r="AF48" s="60">
        <v>2014</v>
      </c>
      <c r="AG48" s="60">
        <v>2015</v>
      </c>
      <c r="AH48" s="60">
        <v>2016</v>
      </c>
      <c r="AI48" s="61" t="s">
        <v>27</v>
      </c>
      <c r="AJ48" s="61" t="s">
        <v>28</v>
      </c>
      <c r="AK48" s="61" t="s">
        <v>29</v>
      </c>
      <c r="AL48" s="61" t="s">
        <v>30</v>
      </c>
      <c r="AM48" s="61" t="s">
        <v>31</v>
      </c>
      <c r="AN48" s="61" t="s">
        <v>32</v>
      </c>
      <c r="AO48" s="61" t="s">
        <v>33</v>
      </c>
      <c r="AP48" s="61" t="s">
        <v>34</v>
      </c>
      <c r="AQ48" s="61" t="s">
        <v>87</v>
      </c>
      <c r="AR48" s="60" t="s">
        <v>151</v>
      </c>
      <c r="AS48" s="60" t="s">
        <v>154</v>
      </c>
      <c r="AT48" s="60" t="s">
        <v>27</v>
      </c>
      <c r="AU48" s="60" t="s">
        <v>28</v>
      </c>
      <c r="AV48" s="60" t="s">
        <v>29</v>
      </c>
      <c r="AW48" s="60" t="s">
        <v>30</v>
      </c>
      <c r="AX48" s="60" t="s">
        <v>31</v>
      </c>
      <c r="AY48" s="60" t="s">
        <v>32</v>
      </c>
      <c r="AZ48" s="60" t="s">
        <v>33</v>
      </c>
      <c r="BA48" s="60" t="s">
        <v>34</v>
      </c>
      <c r="BB48" s="60" t="s">
        <v>87</v>
      </c>
      <c r="BC48" s="60" t="s">
        <v>151</v>
      </c>
      <c r="BD48" s="60" t="s">
        <v>154</v>
      </c>
      <c r="BE48" s="61" t="s">
        <v>27</v>
      </c>
      <c r="BF48" s="61" t="s">
        <v>28</v>
      </c>
      <c r="BG48" s="61" t="s">
        <v>29</v>
      </c>
      <c r="BH48" s="61" t="s">
        <v>30</v>
      </c>
      <c r="BI48" s="61" t="s">
        <v>31</v>
      </c>
      <c r="BJ48" s="61" t="s">
        <v>32</v>
      </c>
      <c r="BK48" s="61" t="s">
        <v>33</v>
      </c>
      <c r="BL48" s="61" t="s">
        <v>34</v>
      </c>
      <c r="BM48" s="61" t="s">
        <v>87</v>
      </c>
      <c r="BN48" s="60" t="s">
        <v>151</v>
      </c>
      <c r="BO48" s="60" t="s">
        <v>154</v>
      </c>
      <c r="BP48" s="60" t="s">
        <v>27</v>
      </c>
      <c r="BQ48" s="60" t="s">
        <v>28</v>
      </c>
      <c r="BR48" s="60" t="s">
        <v>29</v>
      </c>
      <c r="BS48" s="60" t="s">
        <v>30</v>
      </c>
      <c r="BT48" s="60" t="s">
        <v>31</v>
      </c>
      <c r="BU48" s="60" t="s">
        <v>32</v>
      </c>
      <c r="BV48" s="60" t="s">
        <v>33</v>
      </c>
      <c r="BW48" s="60" t="s">
        <v>34</v>
      </c>
      <c r="BX48" s="60" t="s">
        <v>87</v>
      </c>
      <c r="BY48" s="60" t="s">
        <v>151</v>
      </c>
      <c r="BZ48" s="60" t="s">
        <v>154</v>
      </c>
      <c r="CA48" s="61">
        <v>2006</v>
      </c>
      <c r="CB48" s="61">
        <v>2007</v>
      </c>
      <c r="CC48" s="61">
        <v>2008</v>
      </c>
      <c r="CD48" s="61">
        <v>2009</v>
      </c>
      <c r="CE48" s="61">
        <v>2010</v>
      </c>
      <c r="CF48" s="61">
        <v>2011</v>
      </c>
      <c r="CG48" s="61">
        <v>2012</v>
      </c>
      <c r="CH48" s="61">
        <v>2013</v>
      </c>
      <c r="CI48" s="61">
        <v>2014</v>
      </c>
      <c r="CJ48" s="61">
        <v>2015</v>
      </c>
      <c r="CK48" s="61">
        <v>2016</v>
      </c>
      <c r="CL48" s="60">
        <v>2006</v>
      </c>
      <c r="CM48" s="60">
        <v>2007</v>
      </c>
      <c r="CN48" s="60">
        <v>2008</v>
      </c>
      <c r="CO48" s="60">
        <v>2009</v>
      </c>
      <c r="CP48" s="60">
        <v>2010</v>
      </c>
      <c r="CQ48" s="60">
        <v>2011</v>
      </c>
      <c r="CR48" s="60">
        <v>2012</v>
      </c>
      <c r="CS48" s="60">
        <v>2013</v>
      </c>
      <c r="CT48" s="60">
        <v>2014</v>
      </c>
      <c r="CU48" s="60">
        <v>2015</v>
      </c>
      <c r="CV48" s="60">
        <v>2016</v>
      </c>
      <c r="CW48" s="61" t="s">
        <v>27</v>
      </c>
      <c r="CX48" s="61" t="s">
        <v>28</v>
      </c>
      <c r="CY48" s="61" t="s">
        <v>29</v>
      </c>
      <c r="CZ48" s="61" t="s">
        <v>30</v>
      </c>
      <c r="DA48" s="61" t="s">
        <v>31</v>
      </c>
      <c r="DB48" s="61" t="s">
        <v>32</v>
      </c>
      <c r="DC48" s="61" t="s">
        <v>33</v>
      </c>
      <c r="DD48" s="61" t="s">
        <v>34</v>
      </c>
      <c r="DE48" s="61" t="s">
        <v>87</v>
      </c>
      <c r="DF48" s="61" t="s">
        <v>151</v>
      </c>
      <c r="DG48" s="61" t="s">
        <v>154</v>
      </c>
      <c r="DH48" s="60">
        <v>2006</v>
      </c>
      <c r="DI48" s="60">
        <v>2007</v>
      </c>
      <c r="DJ48" s="60">
        <v>2008</v>
      </c>
      <c r="DK48" s="60">
        <v>2009</v>
      </c>
      <c r="DL48" s="60">
        <v>2010</v>
      </c>
      <c r="DM48" s="60">
        <v>2011</v>
      </c>
      <c r="DN48" s="60">
        <v>2012</v>
      </c>
      <c r="DO48" s="60">
        <v>2013</v>
      </c>
      <c r="DP48" s="60">
        <v>2014</v>
      </c>
      <c r="DQ48" s="60">
        <v>2015</v>
      </c>
      <c r="DR48" s="60">
        <v>2016</v>
      </c>
      <c r="DS48" s="61" t="s">
        <v>27</v>
      </c>
      <c r="DT48" s="61" t="s">
        <v>28</v>
      </c>
      <c r="DU48" s="61" t="s">
        <v>29</v>
      </c>
      <c r="DV48" s="61" t="s">
        <v>30</v>
      </c>
      <c r="DW48" s="61" t="s">
        <v>31</v>
      </c>
      <c r="DX48" s="61" t="s">
        <v>32</v>
      </c>
      <c r="DY48" s="61" t="s">
        <v>33</v>
      </c>
      <c r="DZ48" s="61" t="s">
        <v>34</v>
      </c>
      <c r="EA48" s="61" t="s">
        <v>87</v>
      </c>
      <c r="EB48" s="61" t="s">
        <v>151</v>
      </c>
      <c r="EC48" s="61" t="s">
        <v>154</v>
      </c>
      <c r="ED48" s="60">
        <v>2006</v>
      </c>
      <c r="EE48" s="60">
        <v>2007</v>
      </c>
      <c r="EF48" s="60">
        <v>2008</v>
      </c>
      <c r="EG48" s="60">
        <v>2009</v>
      </c>
      <c r="EH48" s="60">
        <v>2010</v>
      </c>
      <c r="EI48" s="60">
        <v>2011</v>
      </c>
      <c r="EJ48" s="60">
        <v>2012</v>
      </c>
      <c r="EK48" s="60">
        <v>2013</v>
      </c>
      <c r="EL48" s="60">
        <v>2014</v>
      </c>
      <c r="EM48" s="60">
        <v>2015</v>
      </c>
      <c r="EN48" s="60">
        <v>2016</v>
      </c>
    </row>
    <row r="49" spans="1:144" s="6" customFormat="1">
      <c r="A49" s="62" t="s">
        <v>83</v>
      </c>
      <c r="B49" s="63">
        <f>'[1]4. Assets (RAB)'!D8</f>
        <v>505234.72765536292</v>
      </c>
      <c r="C49" s="63">
        <f>'[1]4. Assets (RAB)'!E8</f>
        <v>518879.1991290602</v>
      </c>
      <c r="D49" s="63">
        <f>'[1]4. Assets (RAB)'!F8</f>
        <v>542290.90434767224</v>
      </c>
      <c r="E49" s="63">
        <f>'[1]4. Assets (RAB)'!G8</f>
        <v>564270.37511732092</v>
      </c>
      <c r="F49" s="63">
        <f>'[1]4. Assets (RAB)'!H8</f>
        <v>587973.52291738708</v>
      </c>
      <c r="G49" s="63">
        <f>'[1]4. Assets (RAB)'!I8</f>
        <v>634842.7588857332</v>
      </c>
      <c r="H49" s="63">
        <f>'[1]4. Assets (RAB)'!J8</f>
        <v>692174.53406190907</v>
      </c>
      <c r="I49" s="63">
        <f>'[1]4. Assets (RAB)'!K8</f>
        <v>747939.45700115338</v>
      </c>
      <c r="J49" s="63">
        <f>'[2]3.3 Assets (RAB)'!$E$13</f>
        <v>787964.78274074348</v>
      </c>
      <c r="K49" s="63">
        <f>'[3]3.3 Assets (RAB)'!$E$13/1000</f>
        <v>896569.64</v>
      </c>
      <c r="L49" s="63">
        <f>'[4]3.3 Assets (RAB)'!$C$13/1000</f>
        <v>943535.46400000004</v>
      </c>
      <c r="M49" s="145">
        <f>'[5]4. Assets (RAB)'!D8</f>
        <v>4984720.034</v>
      </c>
      <c r="N49" s="145">
        <f>'[5]4. Assets (RAB)'!E8</f>
        <v>5487544.8959999997</v>
      </c>
      <c r="O49" s="145">
        <f>'[5]4. Assets (RAB)'!F8</f>
        <v>6202092.1339999996</v>
      </c>
      <c r="P49" s="145">
        <f>'[5]4. Assets (RAB)'!G8</f>
        <v>7017219.9289999995</v>
      </c>
      <c r="Q49" s="145">
        <f>'[5]4. Assets (RAB)'!H8</f>
        <v>8111639.9879999999</v>
      </c>
      <c r="R49" s="145">
        <f>'[5]4. Assets (RAB)'!I8</f>
        <v>9324089.8829999994</v>
      </c>
      <c r="S49" s="145">
        <f>'[5]4. Assets (RAB)'!J8</f>
        <v>10807963.049000001</v>
      </c>
      <c r="T49" s="145">
        <f>'[5]4. Assets (RAB)'!K8</f>
        <v>12453705.397</v>
      </c>
      <c r="U49" s="144">
        <f>'[6]3.3 Assets (RAB)'!$E$13</f>
        <v>13466103.355</v>
      </c>
      <c r="V49" s="161">
        <f>'[7]3.3 Assets (RAB)'!$E$13/1000</f>
        <v>14287.405304999997</v>
      </c>
      <c r="W49" s="144">
        <f>'[8]3.3 Assets (RAB)'!$C$13/1000</f>
        <v>14675423.737347154</v>
      </c>
      <c r="X49" s="145">
        <f>'[9]4. Assets (RAB)'!D8</f>
        <v>770764.42469223472</v>
      </c>
      <c r="Y49" s="145">
        <f>'[9]4. Assets (RAB)'!E8</f>
        <v>813083.31184425682</v>
      </c>
      <c r="Z49" s="145">
        <f>'[9]4. Assets (RAB)'!F8</f>
        <v>855130.33671700559</v>
      </c>
      <c r="AA49" s="145">
        <f>'[9]4. Assets (RAB)'!G8</f>
        <v>885822.76735373936</v>
      </c>
      <c r="AB49" s="145">
        <f>'[9]4. Assets (RAB)'!H8</f>
        <v>969037.21559044626</v>
      </c>
      <c r="AC49" s="145">
        <f>'[9]4. Assets (RAB)'!I8</f>
        <v>1028094.4815907684</v>
      </c>
      <c r="AD49" s="145">
        <f>'[9]4. Assets (RAB)'!J8</f>
        <v>1122298.9254462598</v>
      </c>
      <c r="AE49" s="145">
        <f>'[9]4. Assets (RAB)'!K8</f>
        <v>1204378.4030298064</v>
      </c>
      <c r="AF49" s="144">
        <f>'[10]3.3 Assets (RAB)'!$E$13</f>
        <v>1284239.0542126466</v>
      </c>
      <c r="AG49" s="144">
        <f>'[11]3.3 Assets (RAB)'!$E$13/1000</f>
        <v>1357566.1282688437</v>
      </c>
      <c r="AH49" s="144">
        <f>'[12]3.3 Assets (RAB)'!$C$13/1000</f>
        <v>1432454.385</v>
      </c>
      <c r="AI49" s="64">
        <f>'[13]4. Assets (RAB)'!D8</f>
        <v>2400536.1865705247</v>
      </c>
      <c r="AJ49" s="64">
        <f>'[13]4. Assets (RAB)'!E8</f>
        <v>2655534.2755583851</v>
      </c>
      <c r="AK49" s="64">
        <f>'[13]4. Assets (RAB)'!F8</f>
        <v>2969253.9989374783</v>
      </c>
      <c r="AL49" s="64">
        <f>'[13]4. Assets (RAB)'!G8</f>
        <v>3230849.8910441748</v>
      </c>
      <c r="AM49" s="64">
        <f>'[13]4. Assets (RAB)'!H8</f>
        <v>3642433.1497053583</v>
      </c>
      <c r="AN49" s="64">
        <f>'[13]4. Assets (RAB)'!I8</f>
        <v>3895267.8817860698</v>
      </c>
      <c r="AO49" s="64">
        <f>'[13]4. Assets (RAB)'!J8</f>
        <v>4296433.863977178</v>
      </c>
      <c r="AP49" s="64">
        <f>'[13]4. Assets (RAB)'!K8</f>
        <v>4860848.5508852918</v>
      </c>
      <c r="AQ49" s="64">
        <f>'[14]3.3 Assets (RAB)'!$E$13</f>
        <v>5295965.515804993</v>
      </c>
      <c r="AR49" s="64">
        <f>'[15]3.3 Assets (RAB)'!$E$13/1000</f>
        <v>5600128.6860574456</v>
      </c>
      <c r="AS49" s="64">
        <f>'[16]3.3 Assets (RAB)'!$C$13/1000</f>
        <v>5912221.7761879675</v>
      </c>
      <c r="AT49" s="145">
        <f>'[17]4. Assets (RAB)'!D8</f>
        <v>3602153.1389212674</v>
      </c>
      <c r="AU49" s="145">
        <f>'[17]4. Assets (RAB)'!E8</f>
        <v>4077824.543622674</v>
      </c>
      <c r="AV49" s="145">
        <f>'[17]4. Assets (RAB)'!F8</f>
        <v>4478653.8022167431</v>
      </c>
      <c r="AW49" s="145">
        <f>'[17]4. Assets (RAB)'!G8</f>
        <v>4881562.091726996</v>
      </c>
      <c r="AX49" s="145">
        <f>'[17]4. Assets (RAB)'!H8</f>
        <v>5369487.5426334003</v>
      </c>
      <c r="AY49" s="145">
        <f>'[17]4. Assets (RAB)'!I8</f>
        <v>6151983.9738174444</v>
      </c>
      <c r="AZ49" s="145">
        <f>'[17]4. Assets (RAB)'!J8</f>
        <v>6789381.7689463487</v>
      </c>
      <c r="BA49" s="145">
        <f>'[17]4. Assets (RAB)'!K8</f>
        <v>7346771.6551985685</v>
      </c>
      <c r="BB49" s="144">
        <f>'[18]3.3 Assets (RAB)'!$E$13</f>
        <v>7988755.4365374753</v>
      </c>
      <c r="BC49" s="144">
        <f>'[19]3.3 Assets (RAB)'!$E$13/1000</f>
        <v>8800381.6314253248</v>
      </c>
      <c r="BD49" s="144">
        <f>'[20]3.3 Assets (RAB)'!$C$13/1000</f>
        <v>9071370.3370080404</v>
      </c>
      <c r="BE49" s="64">
        <f>'[21]4. Assets (RAB)'!D8</f>
        <v>3897829.1164012584</v>
      </c>
      <c r="BF49" s="64">
        <f>'[21]4. Assets (RAB)'!E8</f>
        <v>4259911.9209882431</v>
      </c>
      <c r="BG49" s="64">
        <f>'[21]4. Assets (RAB)'!F8</f>
        <v>4615563.0021533296</v>
      </c>
      <c r="BH49" s="64">
        <f>'[21]4. Assets (RAB)'!G8</f>
        <v>5004496.0316457516</v>
      </c>
      <c r="BI49" s="64">
        <f>'[21]4. Assets (RAB)'!H8</f>
        <v>5373530.9071100373</v>
      </c>
      <c r="BJ49" s="64">
        <f>'[21]4. Assets (RAB)'!I8</f>
        <v>5885420.5173638314</v>
      </c>
      <c r="BK49" s="64">
        <f>'[21]4. Assets (RAB)'!J8</f>
        <v>6458315.1769359838</v>
      </c>
      <c r="BL49" s="64">
        <f>'[21]4. Assets (RAB)'!K8</f>
        <v>6867307.4208540479</v>
      </c>
      <c r="BM49" s="92">
        <f>'[22]3.3 Assets (RAB)'!$E$13</f>
        <v>7395283.6409888724</v>
      </c>
      <c r="BN49" s="92">
        <f>'[23]3.3 Assets (RAB)'!$E$13/1000</f>
        <v>7900358.2448002649</v>
      </c>
      <c r="BO49" s="92">
        <f>'[24]3.3 Assets (RAB)'!$C$13/1000</f>
        <v>8047421.23125616</v>
      </c>
      <c r="BP49" s="146">
        <f>'[25]4. Assets (RAB)'!D8</f>
        <v>2551658.7267925474</v>
      </c>
      <c r="BQ49" s="146">
        <f>'[25]4. Assets (RAB)'!E8</f>
        <v>2839369.5598199512</v>
      </c>
      <c r="BR49" s="146">
        <f>'[25]4. Assets (RAB)'!F8</f>
        <v>3236121.0804709401</v>
      </c>
      <c r="BS49" s="146">
        <f>'[25]4. Assets (RAB)'!G8</f>
        <v>3644704.2338866303</v>
      </c>
      <c r="BT49" s="146">
        <f>'[25]4. Assets (RAB)'!H8</f>
        <v>4235477.3012725161</v>
      </c>
      <c r="BU49" s="146">
        <f>'[25]4. Assets (RAB)'!I8</f>
        <v>4725790.2241608128</v>
      </c>
      <c r="BV49" s="146">
        <f>'[25]4. Assets (RAB)'!J8</f>
        <v>5292327.8421623604</v>
      </c>
      <c r="BW49" s="146">
        <f>'[25]4. Assets (RAB)'!K8</f>
        <v>5978086.9657733236</v>
      </c>
      <c r="BX49" s="144">
        <f>'[26]3.3 Assets (RAB)'!$E$13</f>
        <v>6423914.8096240861</v>
      </c>
      <c r="BY49" s="144">
        <f>'[27]3.3 Assets (RAB)'!$E$13/1000</f>
        <v>6771.0237915960242</v>
      </c>
      <c r="BZ49" s="144">
        <f>'[28]3.3 Assets (RAB)'!$C$13/1000</f>
        <v>7149047.7733355965</v>
      </c>
      <c r="CA49" s="64">
        <f>'[29]4. Assets (RAB)'!D8</f>
        <v>460096.2998432999</v>
      </c>
      <c r="CB49" s="64">
        <f>'[29]4. Assets (RAB)'!E8</f>
        <v>495664.26870087162</v>
      </c>
      <c r="CC49" s="64">
        <f>'[29]4. Assets (RAB)'!F8</f>
        <v>537963.71778262034</v>
      </c>
      <c r="CD49" s="64">
        <f>'[29]4. Assets (RAB)'!G8</f>
        <v>549503.93308706919</v>
      </c>
      <c r="CE49" s="64">
        <f>'[29]4. Assets (RAB)'!H8</f>
        <v>608125.80768634879</v>
      </c>
      <c r="CF49" s="64">
        <f>'[29]4. Assets (RAB)'!I8</f>
        <v>626852.63889194198</v>
      </c>
      <c r="CG49" s="64">
        <f>'[29]4. Assets (RAB)'!J8</f>
        <v>722141.08401789272</v>
      </c>
      <c r="CH49" s="64">
        <f>'[29]4. Assets (RAB)'!K8</f>
        <v>809008.67921884859</v>
      </c>
      <c r="CI49" s="92">
        <f>'[30]3.3 Assets (RAB)'!$E$13</f>
        <v>882164.26626825356</v>
      </c>
      <c r="CJ49" s="92">
        <f>'[31]3.3 Assets (RAB)'!$E$13/1000</f>
        <v>963670.83997607103</v>
      </c>
      <c r="CK49" s="92">
        <f>'[32]3.3 Assets (RAB)'!$C$13/1000</f>
        <v>1031155.145671586</v>
      </c>
      <c r="CL49" s="146">
        <f>'[33]4. Assets (RAB)'!D8</f>
        <v>1265631.5610493703</v>
      </c>
      <c r="CM49" s="146">
        <f>'[33]4. Assets (RAB)'!E8</f>
        <v>1364449.9405211932</v>
      </c>
      <c r="CN49" s="146">
        <f>'[33]4. Assets (RAB)'!F8</f>
        <v>1474133.5956784717</v>
      </c>
      <c r="CO49" s="146">
        <f>'[33]4. Assets (RAB)'!G8</f>
        <v>1559843.4718780916</v>
      </c>
      <c r="CP49" s="146">
        <f>'[33]4. Assets (RAB)'!H8</f>
        <v>1707776.019788391</v>
      </c>
      <c r="CQ49" s="146">
        <f>'[33]4. Assets (RAB)'!I8</f>
        <v>1809478.2372764214</v>
      </c>
      <c r="CR49" s="146">
        <f>'[33]4. Assets (RAB)'!J8</f>
        <v>1976102.0182559707</v>
      </c>
      <c r="CS49" s="146">
        <f>'[33]4. Assets (RAB)'!K8</f>
        <v>2170960.205174949</v>
      </c>
      <c r="CT49" s="144">
        <f>'[34]3.3 Assets (RAB)'!$E$13</f>
        <v>2350575.2354074488</v>
      </c>
      <c r="CU49" s="92">
        <f>'[35]3.3 Assets (RAB)'!$E$13/1000</f>
        <v>2533681.7094512307</v>
      </c>
      <c r="CV49" s="92">
        <f>'[36]3.3 Assets (RAB)'!$C$13/1000</f>
        <v>2736151.7609999999</v>
      </c>
      <c r="CW49" s="146">
        <f>'[37]4. Assets (RAB)'!D8</f>
        <v>2497680.9018860045</v>
      </c>
      <c r="CX49" s="146">
        <f>'[37]4. Assets (RAB)'!E8</f>
        <v>2574172.2582963654</v>
      </c>
      <c r="CY49" s="146">
        <f>'[37]4. Assets (RAB)'!F8</f>
        <v>2597655.3215982122</v>
      </c>
      <c r="CZ49" s="146">
        <f>'[37]4. Assets (RAB)'!G8</f>
        <v>2655385.0031922739</v>
      </c>
      <c r="DA49" s="146">
        <f>'[37]4. Assets (RAB)'!H8</f>
        <v>2706169.3553336705</v>
      </c>
      <c r="DB49" s="146">
        <f>'[37]4. Assets (RAB)'!I8</f>
        <v>2723122.6196551505</v>
      </c>
      <c r="DC49" s="146">
        <f>'[37]4. Assets (RAB)'!J8</f>
        <v>2909040.1003326164</v>
      </c>
      <c r="DD49" s="146">
        <f>'[37]4. Assets (RAB)'!K8</f>
        <v>3092390.2859548749</v>
      </c>
      <c r="DE49" s="144">
        <f>'[38]3.3 Assets (RAB)'!$E$13</f>
        <v>3296253.9034986207</v>
      </c>
      <c r="DF49" s="144">
        <f>'[39]3.3 Assets (RAB)'!$E$13/1000</f>
        <v>3456377.6979511767</v>
      </c>
      <c r="DG49" s="144">
        <f>'[40]3.3 Assets (RAB)'!$C$13/1000</f>
        <v>3572345.6610058537</v>
      </c>
      <c r="DH49" s="146">
        <f>'[41]4. Assets (RAB)'!D8</f>
        <v>1264717.1873971468</v>
      </c>
      <c r="DI49" s="146">
        <f>'[41]4. Assets (RAB)'!E8</f>
        <v>1365589.4550493823</v>
      </c>
      <c r="DJ49" s="146">
        <f>'[41]4. Assets (RAB)'!F8</f>
        <v>1481845.5596482116</v>
      </c>
      <c r="DK49" s="146">
        <f>'[41]4. Assets (RAB)'!G8</f>
        <v>1624751.2993556557</v>
      </c>
      <c r="DL49" s="146">
        <f>'[41]4. Assets (RAB)'!H8</f>
        <v>1858761.6668045539</v>
      </c>
      <c r="DM49" s="146">
        <f>'[41]4. Assets (RAB)'!I8</f>
        <v>2077259.1923929194</v>
      </c>
      <c r="DN49" s="146">
        <f>'[41]4. Assets (RAB)'!J8</f>
        <v>2276705.5632902901</v>
      </c>
      <c r="DO49" s="146">
        <f>'[41]4. Assets (RAB)'!K8</f>
        <v>2562318.0069176252</v>
      </c>
      <c r="DP49" s="144">
        <f>'[42]3.3 Assets (RAB)'!$E$13</f>
        <v>2857947.8644268545</v>
      </c>
      <c r="DQ49" s="92">
        <f>'[43]3.3 Assets (RAB)'!$E$13/1000</f>
        <v>3196930.3363886834</v>
      </c>
      <c r="DR49" s="92">
        <f>'[44]3.3 Assets (RAB)'!$C$13/1000</f>
        <v>3440511.5108184353</v>
      </c>
      <c r="DS49" s="146">
        <f>'[45]4. Assets (RAB)'!D9</f>
        <v>744355.86750215385</v>
      </c>
      <c r="DT49" s="146">
        <f>'[45]4. Assets (RAB)'!E9</f>
        <v>821591.92470156227</v>
      </c>
      <c r="DU49" s="146">
        <f>'[45]4. Assets (RAB)'!F9</f>
        <v>873953.15944513422</v>
      </c>
      <c r="DV49" s="146">
        <f>'[45]4. Assets (RAB)'!G9</f>
        <v>946076.7774646132</v>
      </c>
      <c r="DW49" s="146">
        <f>'[45]4. Assets (RAB)'!H9</f>
        <v>1050237.7285714087</v>
      </c>
      <c r="DX49" s="146">
        <f>'[45]4. Assets (RAB)'!I9</f>
        <v>1152146.6045872953</v>
      </c>
      <c r="DY49" s="146">
        <f>'[45]4. Assets (RAB)'!J9</f>
        <v>1251526.1611447823</v>
      </c>
      <c r="DZ49" s="146">
        <f>'[45]4. Assets (RAB)'!K9</f>
        <v>1334192.2607127009</v>
      </c>
      <c r="EA49" s="144">
        <f>'[46]3.3 Assets (RAB)'!$E$13</f>
        <v>1370445.2900181604</v>
      </c>
      <c r="EB49" s="144">
        <f>'[47]3.3 Assets (RAB)'!$E$13/1000</f>
        <v>1429838.8308700735</v>
      </c>
      <c r="EC49" s="144">
        <f>'[48]3.3 Assets (RAB)'!$C$13/1000</f>
        <v>1477502.274</v>
      </c>
      <c r="ED49" s="147">
        <f>'[49]4.Assets'!D$8</f>
        <v>1052819.0597203688</v>
      </c>
      <c r="EE49" s="147">
        <f>'[49]4.Assets'!E$8</f>
        <v>1096071.7854103455</v>
      </c>
      <c r="EF49" s="147">
        <f>'[49]4.Assets'!F$8</f>
        <v>1137404.4326182117</v>
      </c>
      <c r="EG49" s="147">
        <f>'[49]4.Assets'!G$8</f>
        <v>1153687.6225641361</v>
      </c>
      <c r="EH49" s="147">
        <f>'[49]4.Assets'!H$8</f>
        <v>1243024.699647916</v>
      </c>
      <c r="EI49" s="147">
        <f>'[49]4.Assets'!I$8</f>
        <v>1299933.8380532607</v>
      </c>
      <c r="EJ49" s="147">
        <f>'[49]4.Assets'!J$8</f>
        <v>1451113.4117864484</v>
      </c>
      <c r="EK49" s="147">
        <f>'[49]4.Assets'!K$8</f>
        <v>1612838.9923467715</v>
      </c>
      <c r="EL49" s="144">
        <f>'[50]3.3 Assets (RAB)'!$E$13</f>
        <v>1731497.8960526616</v>
      </c>
      <c r="EM49" s="92">
        <f>'[51]3.3 Assets (RAB)'!$E$13/1000</f>
        <v>1866.8811583275594</v>
      </c>
      <c r="EN49" s="156">
        <f>'[52]3.3 Assets (RAB)'!$C$13/1000</f>
        <v>2028283.7887637496</v>
      </c>
    </row>
    <row r="50" spans="1:144" s="6" customFormat="1">
      <c r="A50" s="62" t="s">
        <v>84</v>
      </c>
      <c r="B50" s="63">
        <f>'[1]4. Assets (RAB)'!D10</f>
        <v>-23628.994719235827</v>
      </c>
      <c r="C50" s="63">
        <f>'[1]4. Assets (RAB)'!E10</f>
        <v>-25150.379587713338</v>
      </c>
      <c r="D50" s="63">
        <f>'[1]4. Assets (RAB)'!F10</f>
        <v>-26570.057343712524</v>
      </c>
      <c r="E50" s="63">
        <f>'[1]4. Assets (RAB)'!G10</f>
        <v>-28677.285890860141</v>
      </c>
      <c r="F50" s="63">
        <f>'[1]4. Assets (RAB)'!H10</f>
        <v>-30604.575188427232</v>
      </c>
      <c r="G50" s="63">
        <f>'[1]4. Assets (RAB)'!I10</f>
        <v>-33775.868383474903</v>
      </c>
      <c r="H50" s="63">
        <f>'[1]4. Assets (RAB)'!J10</f>
        <v>-37392.400414643591</v>
      </c>
      <c r="I50" s="63">
        <f>'[1]4. Assets (RAB)'!K10</f>
        <v>-41035.20893735627</v>
      </c>
      <c r="J50" s="63">
        <f>'[2]3.3 Assets (RAB)'!$E$15</f>
        <v>-45342.765346326341</v>
      </c>
      <c r="K50" s="63">
        <f>'[3]3.3 Assets (RAB)'!$E$15/1000</f>
        <v>-55085.188999999998</v>
      </c>
      <c r="L50" s="63">
        <f>'[4]3.3 Assets (RAB)'!$C$15/1000</f>
        <v>-60657.18</v>
      </c>
      <c r="M50" s="145">
        <f>'[5]4. Assets (RAB)'!D10</f>
        <v>-201260.62299999999</v>
      </c>
      <c r="N50" s="145">
        <f>'[5]4. Assets (RAB)'!E10</f>
        <v>-224065.18299999999</v>
      </c>
      <c r="O50" s="145">
        <f>'[5]4. Assets (RAB)'!F10</f>
        <v>-253942.66800000001</v>
      </c>
      <c r="P50" s="145">
        <f>'[5]4. Assets (RAB)'!G10</f>
        <v>-289645.25799999997</v>
      </c>
      <c r="Q50" s="145">
        <f>'[5]4. Assets (RAB)'!H10</f>
        <v>-274324.60200000001</v>
      </c>
      <c r="R50" s="145">
        <f>'[5]4. Assets (RAB)'!I10</f>
        <v>-324624.58299999998</v>
      </c>
      <c r="S50" s="145">
        <f>'[5]4. Assets (RAB)'!J10</f>
        <v>-392361.07699999999</v>
      </c>
      <c r="T50" s="145">
        <f>'[5]4. Assets (RAB)'!K10</f>
        <v>-463414.81699999998</v>
      </c>
      <c r="U50" s="144">
        <f>'[6]3.3 Assets (RAB)'!$E$15</f>
        <v>-485425.74800000002</v>
      </c>
      <c r="V50" s="161">
        <f>'[7]3.3 Assets (RAB)'!$E$15/1000</f>
        <v>-501.94316620971648</v>
      </c>
      <c r="W50" s="144">
        <f>'[8]3.3 Assets (RAB)'!$C$15/1000</f>
        <v>-536496.26180884847</v>
      </c>
      <c r="X50" s="145">
        <f>'[9]4. Assets (RAB)'!D10</f>
        <v>-49530.346006633255</v>
      </c>
      <c r="Y50" s="145">
        <f>'[9]4. Assets (RAB)'!E10</f>
        <v>-50521.926211270031</v>
      </c>
      <c r="Z50" s="145">
        <f>'[9]4. Assets (RAB)'!F10</f>
        <v>-51107.876951435494</v>
      </c>
      <c r="AA50" s="145">
        <f>'[9]4. Assets (RAB)'!G10</f>
        <v>-54862.072268019823</v>
      </c>
      <c r="AB50" s="145">
        <f>'[9]4. Assets (RAB)'!H10</f>
        <v>-58379.576308968622</v>
      </c>
      <c r="AC50" s="145">
        <f>'[9]4. Assets (RAB)'!I10</f>
        <v>-50513.703111735944</v>
      </c>
      <c r="AD50" s="145">
        <f>'[9]4. Assets (RAB)'!J10</f>
        <v>-55019.391495229938</v>
      </c>
      <c r="AE50" s="145">
        <f>'[9]4. Assets (RAB)'!K10</f>
        <v>-60167.55945892715</v>
      </c>
      <c r="AF50" s="144">
        <f>'[10]3.3 Assets (RAB)'!$E$15</f>
        <v>-64915.93216032887</v>
      </c>
      <c r="AG50" s="144">
        <f>'[11]3.3 Assets (RAB)'!$E$15/1000</f>
        <v>-70805.733439347867</v>
      </c>
      <c r="AH50" s="144">
        <f>'[12]3.3 Assets (RAB)'!$C$15/1000</f>
        <v>-78958.452000000005</v>
      </c>
      <c r="AI50" s="145">
        <f>'[13]4. Assets (RAB)'!D10</f>
        <v>-136093.73158276052</v>
      </c>
      <c r="AJ50" s="145">
        <f>'[13]4. Assets (RAB)'!E10</f>
        <v>-151899.50096531416</v>
      </c>
      <c r="AK50" s="145">
        <f>'[13]4. Assets (RAB)'!F10</f>
        <v>-170107.81444745406</v>
      </c>
      <c r="AL50" s="145">
        <f>'[13]4. Assets (RAB)'!G10</f>
        <v>-186386.75386229341</v>
      </c>
      <c r="AM50" s="145">
        <f>'[13]4. Assets (RAB)'!H10</f>
        <v>-231503.34844963165</v>
      </c>
      <c r="AN50" s="145">
        <f>'[13]4. Assets (RAB)'!I10</f>
        <v>-212225.41499055939</v>
      </c>
      <c r="AO50" s="145">
        <f>'[13]4. Assets (RAB)'!J10</f>
        <v>-223651.96512468086</v>
      </c>
      <c r="AP50" s="145">
        <f>'[13]4. Assets (RAB)'!K10</f>
        <v>-229124.43577041305</v>
      </c>
      <c r="AQ50" s="144">
        <f>'[14]3.3 Assets (RAB)'!$E$15</f>
        <v>-228112.13052171684</v>
      </c>
      <c r="AR50" s="144">
        <f>'[15]3.3 Assets (RAB)'!$E$15/1000</f>
        <v>-203191.25137629558</v>
      </c>
      <c r="AS50" s="144">
        <f>'[16]3.3 Assets (RAB)'!$C$15/1000</f>
        <v>-219606.57557942762</v>
      </c>
      <c r="AT50" s="145">
        <f>'[17]4. Assets (RAB)'!D10</f>
        <v>-189543.66119932596</v>
      </c>
      <c r="AU50" s="145">
        <f>'[17]4. Assets (RAB)'!E10</f>
        <v>-218173.33685974433</v>
      </c>
      <c r="AV50" s="145">
        <f>'[17]4. Assets (RAB)'!F10</f>
        <v>-235433.58949920139</v>
      </c>
      <c r="AW50" s="145">
        <f>'[17]4. Assets (RAB)'!G10</f>
        <v>-237981.33470929967</v>
      </c>
      <c r="AX50" s="145">
        <f>'[17]4. Assets (RAB)'!H10</f>
        <v>-256163.5928741415</v>
      </c>
      <c r="AY50" s="145">
        <f>'[17]4. Assets (RAB)'!I10</f>
        <v>-285010.67428890982</v>
      </c>
      <c r="AZ50" s="145">
        <f>'[17]4. Assets (RAB)'!J10</f>
        <v>-297614.30968967418</v>
      </c>
      <c r="BA50" s="145">
        <f>'[17]4. Assets (RAB)'!K10</f>
        <v>-315582.87719955336</v>
      </c>
      <c r="BB50" s="144">
        <f>'[18]3.3 Assets (RAB)'!$E$15</f>
        <v>-337044.009323181</v>
      </c>
      <c r="BC50" s="144">
        <f>'[19]3.3 Assets (RAB)'!$E$15/1000</f>
        <v>-311045.11282545864</v>
      </c>
      <c r="BD50" s="144">
        <f>'[20]3.3 Assets (RAB)'!$C$15/1000</f>
        <v>-281757.91021613416</v>
      </c>
      <c r="BE50" s="146">
        <f>'[21]4. Assets (RAB)'!D10</f>
        <v>-216175.83071588291</v>
      </c>
      <c r="BF50" s="146">
        <f>'[21]4. Assets (RAB)'!E10</f>
        <v>-235733.19778959459</v>
      </c>
      <c r="BG50" s="146">
        <f>'[21]4. Assets (RAB)'!F10</f>
        <v>-239053.96951500914</v>
      </c>
      <c r="BH50" s="146">
        <f>'[21]4. Assets (RAB)'!G10</f>
        <v>-258020.20865722859</v>
      </c>
      <c r="BI50" s="146">
        <f>'[21]4. Assets (RAB)'!H10</f>
        <v>-274505.82125736942</v>
      </c>
      <c r="BJ50" s="146">
        <f>'[21]4. Assets (RAB)'!I10</f>
        <v>-273028.29378705501</v>
      </c>
      <c r="BK50" s="146">
        <f>'[21]4. Assets (RAB)'!J10</f>
        <v>-304003.02126971731</v>
      </c>
      <c r="BL50" s="146">
        <f>'[21]4. Assets (RAB)'!K10</f>
        <v>-310820.88102857594</v>
      </c>
      <c r="BM50" s="144">
        <f>'[22]3.3 Assets (RAB)'!$E$15</f>
        <v>-327118.75480831484</v>
      </c>
      <c r="BN50" s="144">
        <f>'[23]3.3 Assets (RAB)'!$E$15/1000</f>
        <v>-319517.94098491047</v>
      </c>
      <c r="BO50" s="144">
        <f>'[24]3.3 Assets (RAB)'!$C$15/1000</f>
        <v>-325609.5336386697</v>
      </c>
      <c r="BP50" s="146">
        <f>'[25]4. Assets (RAB)'!D10</f>
        <v>-144797.46879202937</v>
      </c>
      <c r="BQ50" s="146">
        <f>'[25]4. Assets (RAB)'!E10</f>
        <v>-161489.02237662522</v>
      </c>
      <c r="BR50" s="146">
        <f>'[25]4. Assets (RAB)'!F10</f>
        <v>-186763.11479156825</v>
      </c>
      <c r="BS50" s="146">
        <f>'[25]4. Assets (RAB)'!G10</f>
        <v>-213120.53535783163</v>
      </c>
      <c r="BT50" s="146">
        <f>'[25]4. Assets (RAB)'!H10</f>
        <v>-251161.21299550109</v>
      </c>
      <c r="BU50" s="146">
        <f>'[25]4. Assets (RAB)'!I10</f>
        <v>-281644.9904020133</v>
      </c>
      <c r="BV50" s="146">
        <f>'[25]4. Assets (RAB)'!J10</f>
        <v>-255775.8771628479</v>
      </c>
      <c r="BW50" s="146">
        <f>'[25]4. Assets (RAB)'!K10</f>
        <v>-291970.30433921784</v>
      </c>
      <c r="BX50" s="144">
        <f>'[26]3.3 Assets (RAB)'!$E$15</f>
        <v>-315572.23870378541</v>
      </c>
      <c r="BY50" s="144">
        <f>'[27]3.3 Assets (RAB)'!$E$15/1000</f>
        <v>-264.70399040386371</v>
      </c>
      <c r="BZ50" s="144">
        <f>'[28]3.3 Assets (RAB)'!$C$15/1000</f>
        <v>-293436.58074455615</v>
      </c>
      <c r="CA50" s="146">
        <f>'[29]4. Assets (RAB)'!D10</f>
        <v>-29220.598418442733</v>
      </c>
      <c r="CB50" s="146">
        <f>'[29]4. Assets (RAB)'!E10</f>
        <v>-31713.910559852517</v>
      </c>
      <c r="CC50" s="146">
        <f>'[29]4. Assets (RAB)'!F10</f>
        <v>-32953.009665072146</v>
      </c>
      <c r="CD50" s="146">
        <f>'[29]4. Assets (RAB)'!G10</f>
        <v>-34153.517460740855</v>
      </c>
      <c r="CE50" s="146">
        <f>'[29]4. Assets (RAB)'!H10</f>
        <v>-35426.078082974593</v>
      </c>
      <c r="CF50" s="146">
        <f>'[29]4. Assets (RAB)'!I10</f>
        <v>-37018.887065742354</v>
      </c>
      <c r="CG50" s="146">
        <f>'[29]4. Assets (RAB)'!J10</f>
        <v>-44475.252429240143</v>
      </c>
      <c r="CH50" s="146">
        <f>'[29]4. Assets (RAB)'!K10</f>
        <v>-52565.461213156748</v>
      </c>
      <c r="CI50" s="144">
        <f>'[30]3.3 Assets (RAB)'!$E$15</f>
        <v>-58369.901011614966</v>
      </c>
      <c r="CJ50" s="64">
        <f>'[31]3.3 Assets (RAB)'!$E$15/1000</f>
        <v>-61453.443724107761</v>
      </c>
      <c r="CK50" s="64">
        <f>'[32]3.3 Assets (RAB)'!$C$15/1000</f>
        <v>-74463.361478907464</v>
      </c>
      <c r="CL50" s="146">
        <f>'[33]4. Assets (RAB)'!D10</f>
        <v>-77661.587309336406</v>
      </c>
      <c r="CM50" s="146">
        <f>'[33]4. Assets (RAB)'!E10</f>
        <v>-81993.927730056923</v>
      </c>
      <c r="CN50" s="146">
        <f>'[33]4. Assets (RAB)'!F10</f>
        <v>-85462.954533099983</v>
      </c>
      <c r="CO50" s="146">
        <f>'[33]4. Assets (RAB)'!G10</f>
        <v>-92714.426115943046</v>
      </c>
      <c r="CP50" s="146">
        <f>'[33]4. Assets (RAB)'!H10</f>
        <v>-97108.533098771266</v>
      </c>
      <c r="CQ50" s="146">
        <f>'[33]4. Assets (RAB)'!I10</f>
        <v>-91578.358235293563</v>
      </c>
      <c r="CR50" s="146">
        <f>'[33]4. Assets (RAB)'!J10</f>
        <v>-102051.4872868394</v>
      </c>
      <c r="CS50" s="146">
        <f>'[33]4. Assets (RAB)'!K10</f>
        <v>-113068.91101421771</v>
      </c>
      <c r="CT50" s="144">
        <f>'[34]3.3 Assets (RAB)'!$E$15</f>
        <v>-123402.92996482523</v>
      </c>
      <c r="CU50" s="63">
        <f>'[35]3.3 Assets (RAB)'!$E$15/1000</f>
        <v>-136847.17723917309</v>
      </c>
      <c r="CV50" s="63">
        <f>'[36]3.3 Assets (RAB)'!$C$15/1000</f>
        <v>-148874.35800000001</v>
      </c>
      <c r="CW50" s="146">
        <f>'[37]4. Assets (RAB)'!D10</f>
        <v>-130295.08778208465</v>
      </c>
      <c r="CX50" s="146">
        <f>'[37]4. Assets (RAB)'!E10</f>
        <v>-144004.82179874441</v>
      </c>
      <c r="CY50" s="146">
        <f>'[37]4. Assets (RAB)'!F10</f>
        <v>-151833.95755610475</v>
      </c>
      <c r="CZ50" s="146">
        <f>'[37]4. Assets (RAB)'!G10</f>
        <v>-163422.26932208461</v>
      </c>
      <c r="DA50" s="146">
        <f>'[37]4. Assets (RAB)'!H10</f>
        <v>-177952.34099040215</v>
      </c>
      <c r="DB50" s="146">
        <f>'[37]4. Assets (RAB)'!I10</f>
        <v>-162869.21569505977</v>
      </c>
      <c r="DC50" s="146">
        <f>'[37]4. Assets (RAB)'!J10</f>
        <v>-175375.96503988822</v>
      </c>
      <c r="DD50" s="146">
        <f>'[37]4. Assets (RAB)'!K10</f>
        <v>-194921.96649557215</v>
      </c>
      <c r="DE50" s="144">
        <f>'[38]3.3 Assets (RAB)'!$E$15</f>
        <v>-212850.37120522113</v>
      </c>
      <c r="DF50" s="144">
        <f>'[39]3.3 Assets (RAB)'!$E$15/1000</f>
        <v>-232846.83539084432</v>
      </c>
      <c r="DG50" s="144">
        <f>'[40]3.3 Assets (RAB)'!$C$15/1000</f>
        <v>-196888.13369932398</v>
      </c>
      <c r="DH50" s="146">
        <f>'[41]4. Assets (RAB)'!D10</f>
        <v>-56565.419646917799</v>
      </c>
      <c r="DI50" s="146">
        <f>'[41]4. Assets (RAB)'!E10</f>
        <v>-66700.723362476376</v>
      </c>
      <c r="DJ50" s="146">
        <f>'[41]4. Assets (RAB)'!F10</f>
        <v>-73552.324646312627</v>
      </c>
      <c r="DK50" s="146">
        <f>'[41]4. Assets (RAB)'!G10</f>
        <v>-82384.991379396903</v>
      </c>
      <c r="DL50" s="146">
        <f>'[41]4. Assets (RAB)'!H10</f>
        <v>-88913.31548786597</v>
      </c>
      <c r="DM50" s="146">
        <f>'[41]4. Assets (RAB)'!I10</f>
        <v>-130732.86402114748</v>
      </c>
      <c r="DN50" s="146">
        <f>'[41]4. Assets (RAB)'!J10</f>
        <v>-112282.34545229192</v>
      </c>
      <c r="DO50" s="146">
        <f>'[41]4. Assets (RAB)'!K10</f>
        <v>-129504.23772903973</v>
      </c>
      <c r="DP50" s="144">
        <f>'[42]3.3 Assets (RAB)'!$E$15</f>
        <v>-130471.88508236363</v>
      </c>
      <c r="DQ50" s="63">
        <f>'[43]3.3 Assets (RAB)'!$E$15/1000</f>
        <v>-134583.4136178302</v>
      </c>
      <c r="DR50" s="63">
        <f>'[44]3.3 Assets (RAB)'!$C$15/1000</f>
        <v>-182299.03257606318</v>
      </c>
      <c r="DS50" s="146">
        <f>'[45]4. Assets (RAB)'!D11</f>
        <v>-43002.780182764465</v>
      </c>
      <c r="DT50" s="146">
        <f>'[45]4. Assets (RAB)'!E11</f>
        <v>-50615.401205290553</v>
      </c>
      <c r="DU50" s="146">
        <f>'[45]4. Assets (RAB)'!F11</f>
        <v>-51565.886646444778</v>
      </c>
      <c r="DV50" s="146">
        <f>'[45]4. Assets (RAB)'!G11</f>
        <v>-45703.966411886177</v>
      </c>
      <c r="DW50" s="146">
        <f>'[45]4. Assets (RAB)'!H11</f>
        <v>-53533.931814740274</v>
      </c>
      <c r="DX50" s="146">
        <f>'[45]4. Assets (RAB)'!I11</f>
        <v>-61151.18369106482</v>
      </c>
      <c r="DY50" s="146">
        <f>'[45]4. Assets (RAB)'!J11</f>
        <v>-67071.747018849259</v>
      </c>
      <c r="DZ50" s="146">
        <f>'[45]4. Assets (RAB)'!K11</f>
        <v>-69759.442766199165</v>
      </c>
      <c r="EA50" s="144">
        <f>'[46]3.3 Assets (RAB)'!$E$15</f>
        <v>-73072.839130016902</v>
      </c>
      <c r="EB50" s="144">
        <f>'[47]3.3 Assets (RAB)'!$E$15/1000</f>
        <v>-78151.523411840622</v>
      </c>
      <c r="EC50" s="144">
        <f>'[48]3.3 Assets (RAB)'!$C$15/1000</f>
        <v>-80892.107999999993</v>
      </c>
      <c r="ED50" s="147">
        <f>'[49]4.Assets'!D$10</f>
        <v>-70486.626808111818</v>
      </c>
      <c r="EE50" s="147">
        <f>'[49]4.Assets'!E$10</f>
        <v>-74606.338306308913</v>
      </c>
      <c r="EF50" s="147">
        <f>'[49]4.Assets'!F$10</f>
        <v>-79444.021156553732</v>
      </c>
      <c r="EG50" s="147">
        <f>'[49]4.Assets'!G$10</f>
        <v>-76668.799873429656</v>
      </c>
      <c r="EH50" s="147">
        <f>'[49]4.Assets'!H$10</f>
        <v>-76669.548274234519</v>
      </c>
      <c r="EI50" s="147">
        <f>'[49]4.Assets'!I$10</f>
        <v>-64707.860204395642</v>
      </c>
      <c r="EJ50" s="147">
        <f>'[49]4.Assets'!J$10</f>
        <v>-81873.902372155891</v>
      </c>
      <c r="EK50" s="147">
        <f>'[49]4.Assets'!K$10</f>
        <v>-93872.261597680204</v>
      </c>
      <c r="EL50" s="144">
        <f>'[50]3.3 Assets (RAB)'!$E$15</f>
        <v>-103287.30342356479</v>
      </c>
      <c r="EM50" s="63">
        <f>'[51]3.3 Assets (RAB)'!$E$15/1000</f>
        <v>-118.48952537029621</v>
      </c>
      <c r="EN50" s="154">
        <f>'[52]3.3 Assets (RAB)'!$C$15/1000</f>
        <v>-137674.96273345972</v>
      </c>
    </row>
    <row r="51" spans="1:144" s="6" customFormat="1">
      <c r="A51" s="65" t="s">
        <v>85</v>
      </c>
      <c r="B51" s="66">
        <f t="shared" ref="B51:L51" si="6">B50/B49</f>
        <v>-4.6768350285204333E-2</v>
      </c>
      <c r="C51" s="66">
        <f t="shared" si="6"/>
        <v>-4.847058743138731E-2</v>
      </c>
      <c r="D51" s="66">
        <f t="shared" si="6"/>
        <v>-4.8995948725479625E-2</v>
      </c>
      <c r="E51" s="66">
        <f t="shared" si="6"/>
        <v>-5.0821888150512369E-2</v>
      </c>
      <c r="F51" s="66">
        <f t="shared" si="6"/>
        <v>-5.2050941063765066E-2</v>
      </c>
      <c r="G51" s="66">
        <f t="shared" si="6"/>
        <v>-5.3203518368482014E-2</v>
      </c>
      <c r="H51" s="66">
        <f t="shared" si="6"/>
        <v>-5.4021635547919715E-2</v>
      </c>
      <c r="I51" s="66">
        <f t="shared" si="6"/>
        <v>-5.4864345707720821E-2</v>
      </c>
      <c r="J51" s="66">
        <f t="shared" si="6"/>
        <v>-5.7544152149303654E-2</v>
      </c>
      <c r="K51" s="66">
        <f t="shared" si="6"/>
        <v>-6.1439944587015009E-2</v>
      </c>
      <c r="L51" s="66">
        <f t="shared" si="6"/>
        <v>-6.4287122545295228E-2</v>
      </c>
      <c r="M51" s="66">
        <f t="shared" ref="M51:CD51" si="7">M50/M49</f>
        <v>-4.0375511889781689E-2</v>
      </c>
      <c r="N51" s="66">
        <f t="shared" si="7"/>
        <v>-4.0831589945318963E-2</v>
      </c>
      <c r="O51" s="66">
        <f t="shared" si="7"/>
        <v>-4.0944678426797457E-2</v>
      </c>
      <c r="P51" s="66">
        <f t="shared" si="7"/>
        <v>-4.1276354586377677E-2</v>
      </c>
      <c r="Q51" s="66">
        <f t="shared" si="7"/>
        <v>-3.381863623210888E-2</v>
      </c>
      <c r="R51" s="66">
        <f t="shared" si="7"/>
        <v>-3.481568572090523E-2</v>
      </c>
      <c r="S51" s="66">
        <f t="shared" si="7"/>
        <v>-3.6302962475089413E-2</v>
      </c>
      <c r="T51" s="66">
        <f t="shared" si="7"/>
        <v>-3.721099883345827E-2</v>
      </c>
      <c r="U51" s="66">
        <f>U50/U49</f>
        <v>-3.6047974325086413E-2</v>
      </c>
      <c r="V51" s="66">
        <f>V50/V49</f>
        <v>-3.5131863028625449E-2</v>
      </c>
      <c r="W51" s="66">
        <f>W50/W49</f>
        <v>-3.6557463103673887E-2</v>
      </c>
      <c r="X51" s="67">
        <f t="shared" si="7"/>
        <v>-6.4261328649685229E-2</v>
      </c>
      <c r="Y51" s="67">
        <f t="shared" si="7"/>
        <v>-6.2136223281566164E-2</v>
      </c>
      <c r="Z51" s="67">
        <f t="shared" si="7"/>
        <v>-5.9766183886830096E-2</v>
      </c>
      <c r="AA51" s="67">
        <f t="shared" si="7"/>
        <v>-6.1933463769408309E-2</v>
      </c>
      <c r="AB51" s="67">
        <f t="shared" si="7"/>
        <v>-6.0244926995293192E-2</v>
      </c>
      <c r="AC51" s="67">
        <f t="shared" si="7"/>
        <v>-4.9133327740049922E-2</v>
      </c>
      <c r="AD51" s="67">
        <f t="shared" si="7"/>
        <v>-4.9023829790581487E-2</v>
      </c>
      <c r="AE51" s="67">
        <f t="shared" si="7"/>
        <v>-4.9957355020287669E-2</v>
      </c>
      <c r="AF51" s="67">
        <f>AF50/AF49</f>
        <v>-5.0548168541820392E-2</v>
      </c>
      <c r="AG51" s="67">
        <f>AG50/AG49</f>
        <v>-5.2156378952706126E-2</v>
      </c>
      <c r="AH51" s="67">
        <f>AH50/AH49</f>
        <v>-5.5121093437121911E-2</v>
      </c>
      <c r="AI51" s="66">
        <f t="shared" si="7"/>
        <v>-5.6693055636535913E-2</v>
      </c>
      <c r="AJ51" s="66">
        <f t="shared" si="7"/>
        <v>-5.7201107273742086E-2</v>
      </c>
      <c r="AK51" s="66">
        <f t="shared" si="7"/>
        <v>-5.7289748370575794E-2</v>
      </c>
      <c r="AL51" s="66">
        <f t="shared" si="7"/>
        <v>-5.7689697803340309E-2</v>
      </c>
      <c r="AM51" s="66">
        <f t="shared" si="7"/>
        <v>-6.3557336246063509E-2</v>
      </c>
      <c r="AN51" s="66">
        <f t="shared" si="7"/>
        <v>-5.4482880621100994E-2</v>
      </c>
      <c r="AO51" s="66">
        <f t="shared" si="7"/>
        <v>-5.2055256104337623E-2</v>
      </c>
      <c r="AP51" s="66">
        <f t="shared" si="7"/>
        <v>-4.7136715610833692E-2</v>
      </c>
      <c r="AQ51" s="66">
        <f>AQ50/AQ49</f>
        <v>-4.3072812661062714E-2</v>
      </c>
      <c r="AR51" s="66">
        <f>AR50/AR49</f>
        <v>-3.6283318253414021E-2</v>
      </c>
      <c r="AS51" s="66">
        <f>AS50/AS49</f>
        <v>-3.7144509102130414E-2</v>
      </c>
      <c r="AT51" s="67">
        <f t="shared" si="7"/>
        <v>-5.2619545557712845E-2</v>
      </c>
      <c r="AU51" s="67">
        <f t="shared" si="7"/>
        <v>-5.350238454985673E-2</v>
      </c>
      <c r="AV51" s="67">
        <f t="shared" si="7"/>
        <v>-5.2567936682820129E-2</v>
      </c>
      <c r="AW51" s="67">
        <f t="shared" si="7"/>
        <v>-4.8751061696545334E-2</v>
      </c>
      <c r="AX51" s="67">
        <f t="shared" si="7"/>
        <v>-4.7707270170610945E-2</v>
      </c>
      <c r="AY51" s="67">
        <f t="shared" si="7"/>
        <v>-4.6328253698628266E-2</v>
      </c>
      <c r="AZ51" s="67">
        <f t="shared" si="7"/>
        <v>-4.3835259205914599E-2</v>
      </c>
      <c r="BA51" s="67">
        <f t="shared" si="7"/>
        <v>-4.2955313164830325E-2</v>
      </c>
      <c r="BB51" s="67">
        <f>BB50/BB49</f>
        <v>-4.2189801903519557E-2</v>
      </c>
      <c r="BC51" s="67">
        <f>BC50/BC49</f>
        <v>-3.5344502755965283E-2</v>
      </c>
      <c r="BD51" s="67">
        <f>BD50/BD49</f>
        <v>-3.106012650223966E-2</v>
      </c>
      <c r="BE51" s="66">
        <f t="shared" si="7"/>
        <v>-5.5460571579769816E-2</v>
      </c>
      <c r="BF51" s="66">
        <f t="shared" si="7"/>
        <v>-5.5337575556000607E-2</v>
      </c>
      <c r="BG51" s="66">
        <f t="shared" si="7"/>
        <v>-5.1793024903675169E-2</v>
      </c>
      <c r="BH51" s="66">
        <f t="shared" si="7"/>
        <v>-5.1557680738609252E-2</v>
      </c>
      <c r="BI51" s="66">
        <f t="shared" si="7"/>
        <v>-5.1084812947508031E-2</v>
      </c>
      <c r="BJ51" s="66">
        <f t="shared" si="7"/>
        <v>-4.6390617795540039E-2</v>
      </c>
      <c r="BK51" s="66">
        <f t="shared" si="7"/>
        <v>-4.7071567884357318E-2</v>
      </c>
      <c r="BL51" s="66">
        <f t="shared" si="7"/>
        <v>-4.5260953381044487E-2</v>
      </c>
      <c r="BM51" s="66">
        <f>BM50/BM49</f>
        <v>-4.4233429127077215E-2</v>
      </c>
      <c r="BN51" s="66">
        <f>BN50/BN49</f>
        <v>-4.0443474977252557E-2</v>
      </c>
      <c r="BO51" s="66" t="e">
        <f>BZ31BO50/BO49</f>
        <v>#NAME?</v>
      </c>
      <c r="BP51" s="67">
        <f t="shared" si="7"/>
        <v>-5.6746408628884623E-2</v>
      </c>
      <c r="BQ51" s="67">
        <f t="shared" si="7"/>
        <v>-5.6874957265818364E-2</v>
      </c>
      <c r="BR51" s="67">
        <f t="shared" si="7"/>
        <v>-5.7712029354720355E-2</v>
      </c>
      <c r="BS51" s="67">
        <f t="shared" si="7"/>
        <v>-5.8474027433102496E-2</v>
      </c>
      <c r="BT51" s="67">
        <f t="shared" si="7"/>
        <v>-5.9299388269662467E-2</v>
      </c>
      <c r="BU51" s="67">
        <f t="shared" si="7"/>
        <v>-5.9597438109311486E-2</v>
      </c>
      <c r="BV51" s="67">
        <f t="shared" si="7"/>
        <v>-4.832956022209349E-2</v>
      </c>
      <c r="BW51" s="67">
        <f t="shared" si="7"/>
        <v>-4.8840089816500128E-2</v>
      </c>
      <c r="BX51" s="67">
        <f>BX50/BX49</f>
        <v>-4.9124598948760347E-2</v>
      </c>
      <c r="BY51" s="67">
        <f>BY50/BY49</f>
        <v>-3.9093643524396669E-2</v>
      </c>
      <c r="BZ51" s="67">
        <f>BZ50/BZ49</f>
        <v>-4.1045547609712608E-2</v>
      </c>
      <c r="CA51" s="66">
        <f t="shared" si="7"/>
        <v>-6.3509744434794874E-2</v>
      </c>
      <c r="CB51" s="66">
        <f t="shared" si="7"/>
        <v>-6.3982644226048782E-2</v>
      </c>
      <c r="CC51" s="66">
        <f t="shared" si="7"/>
        <v>-6.1255078318102771E-2</v>
      </c>
      <c r="CD51" s="66">
        <f t="shared" si="7"/>
        <v>-6.2153363068520956E-2</v>
      </c>
      <c r="CE51" s="66">
        <f t="shared" ref="CE51:DZ51" si="8">CE50/CE49</f>
        <v>-5.8254521737459618E-2</v>
      </c>
      <c r="CF51" s="66">
        <f t="shared" si="8"/>
        <v>-5.9055166667526367E-2</v>
      </c>
      <c r="CG51" s="66">
        <f t="shared" si="8"/>
        <v>-6.1588037868979859E-2</v>
      </c>
      <c r="CH51" s="66">
        <f t="shared" si="8"/>
        <v>-6.4975151149073179E-2</v>
      </c>
      <c r="CI51" s="66">
        <f>CI50/CI49</f>
        <v>-6.6166703009329905E-2</v>
      </c>
      <c r="CJ51" s="66">
        <f>CJ50/CJ49</f>
        <v>-6.3770160074194754E-2</v>
      </c>
      <c r="CK51" s="66">
        <f>CK50/CK49</f>
        <v>-7.2213538177526002E-2</v>
      </c>
      <c r="CL51" s="67">
        <f t="shared" si="8"/>
        <v>-6.1361923722054644E-2</v>
      </c>
      <c r="CM51" s="67">
        <f t="shared" si="8"/>
        <v>-6.0093027450121655E-2</v>
      </c>
      <c r="CN51" s="67">
        <f t="shared" si="8"/>
        <v>-5.7975040243055824E-2</v>
      </c>
      <c r="CO51" s="67">
        <f t="shared" si="8"/>
        <v>-5.9438288384354679E-2</v>
      </c>
      <c r="CP51" s="67">
        <f t="shared" si="8"/>
        <v>-5.6862569782894536E-2</v>
      </c>
      <c r="CQ51" s="67">
        <f t="shared" si="8"/>
        <v>-5.0610367314024664E-2</v>
      </c>
      <c r="CR51" s="67">
        <f t="shared" si="8"/>
        <v>-5.1642823267245078E-2</v>
      </c>
      <c r="CS51" s="67">
        <f t="shared" si="8"/>
        <v>-5.2082442941466051E-2</v>
      </c>
      <c r="CT51" s="67">
        <f>CT50/CT49</f>
        <v>-5.2499034324010721E-2</v>
      </c>
      <c r="CU51" s="67">
        <f>CU50/CU49</f>
        <v>-5.4011195142902452E-2</v>
      </c>
      <c r="CV51" s="67">
        <f>CV50/CV49</f>
        <v>-5.4410124512095738E-2</v>
      </c>
      <c r="CW51" s="66">
        <f t="shared" si="8"/>
        <v>-5.2166426737578264E-2</v>
      </c>
      <c r="CX51" s="66">
        <f t="shared" si="8"/>
        <v>-5.5942185428588781E-2</v>
      </c>
      <c r="CY51" s="66">
        <f t="shared" si="8"/>
        <v>-5.8450386505738812E-2</v>
      </c>
      <c r="CZ51" s="66">
        <f t="shared" si="8"/>
        <v>-6.1543719319654286E-2</v>
      </c>
      <c r="DA51" s="66">
        <f t="shared" si="8"/>
        <v>-6.5758020886486843E-2</v>
      </c>
      <c r="DB51" s="66">
        <f t="shared" si="8"/>
        <v>-5.9809725246851034E-2</v>
      </c>
      <c r="DC51" s="66">
        <f t="shared" si="8"/>
        <v>-6.0286540917684817E-2</v>
      </c>
      <c r="DD51" s="66">
        <f t="shared" si="8"/>
        <v>-6.303278321008686E-2</v>
      </c>
      <c r="DE51" s="66">
        <f>DE50/DE49</f>
        <v>-6.4573414984599106E-2</v>
      </c>
      <c r="DF51" s="66">
        <f>DF50/DF49</f>
        <v>-6.7367300607473549E-2</v>
      </c>
      <c r="DG51" s="66">
        <f>DG50/DG49</f>
        <v>-5.5114524848048116E-2</v>
      </c>
      <c r="DH51" s="67">
        <f t="shared" si="8"/>
        <v>-4.4725745969604755E-2</v>
      </c>
      <c r="DI51" s="67">
        <f t="shared" si="8"/>
        <v>-4.8843906282261346E-2</v>
      </c>
      <c r="DJ51" s="67">
        <f t="shared" si="8"/>
        <v>-4.963562104526862E-2</v>
      </c>
      <c r="DK51" s="67">
        <f t="shared" si="8"/>
        <v>-5.0706216645014637E-2</v>
      </c>
      <c r="DL51" s="67">
        <f t="shared" si="8"/>
        <v>-4.7834704726141243E-2</v>
      </c>
      <c r="DM51" s="67">
        <f t="shared" si="8"/>
        <v>-6.293526802042862E-2</v>
      </c>
      <c r="DN51" s="67">
        <f t="shared" si="8"/>
        <v>-4.9317903580830942E-2</v>
      </c>
      <c r="DO51" s="67">
        <f t="shared" si="8"/>
        <v>-5.0541828679894651E-2</v>
      </c>
      <c r="DP51" s="67">
        <f>DP50/DP49</f>
        <v>-4.5652297127725609E-2</v>
      </c>
      <c r="DQ51" s="67">
        <f>DQ50/DQ49</f>
        <v>-4.2097699810956256E-2</v>
      </c>
      <c r="DR51" s="67">
        <f>DR50/DR49</f>
        <v>-5.2986026061193889E-2</v>
      </c>
      <c r="DS51" s="66">
        <f t="shared" si="8"/>
        <v>-5.7771802521110686E-2</v>
      </c>
      <c r="DT51" s="66">
        <f t="shared" si="8"/>
        <v>-6.1606497926176985E-2</v>
      </c>
      <c r="DU51" s="66">
        <f t="shared" si="8"/>
        <v>-5.9003032472796986E-2</v>
      </c>
      <c r="DV51" s="66">
        <f t="shared" si="8"/>
        <v>-4.8308940141589804E-2</v>
      </c>
      <c r="DW51" s="66">
        <f t="shared" si="8"/>
        <v>-5.0973156227742913E-2</v>
      </c>
      <c r="DX51" s="66">
        <f t="shared" si="8"/>
        <v>-5.3075870247406128E-2</v>
      </c>
      <c r="DY51" s="66">
        <f t="shared" si="8"/>
        <v>-5.3591965634580199E-2</v>
      </c>
      <c r="DZ51" s="66">
        <f t="shared" si="8"/>
        <v>-5.2285899731523672E-2</v>
      </c>
      <c r="EA51" s="66">
        <f t="shared" ref="EA51:EN51" si="9">EA50/EA49</f>
        <v>-5.3320508058405297E-2</v>
      </c>
      <c r="EB51" s="66">
        <f t="shared" si="9"/>
        <v>-5.4657575192782054E-2</v>
      </c>
      <c r="EC51" s="66">
        <f t="shared" si="9"/>
        <v>-5.4749227411341361E-2</v>
      </c>
      <c r="ED51" s="66">
        <f t="shared" si="9"/>
        <v>-6.6950371155736127E-2</v>
      </c>
      <c r="EE51" s="66">
        <f t="shared" si="9"/>
        <v>-6.8067018327981066E-2</v>
      </c>
      <c r="EF51" s="66">
        <f t="shared" si="9"/>
        <v>-6.9846765915691139E-2</v>
      </c>
      <c r="EG51" s="66">
        <f t="shared" si="9"/>
        <v>-6.6455423785364801E-2</v>
      </c>
      <c r="EH51" s="66">
        <f t="shared" si="9"/>
        <v>-6.1679826873875472E-2</v>
      </c>
      <c r="EI51" s="66">
        <f t="shared" si="9"/>
        <v>-4.9777810462492508E-2</v>
      </c>
      <c r="EJ51" s="66">
        <f t="shared" si="9"/>
        <v>-5.642143591751516E-2</v>
      </c>
      <c r="EK51" s="66">
        <f t="shared" si="9"/>
        <v>-5.8203120114978607E-2</v>
      </c>
      <c r="EL51" s="66">
        <f t="shared" si="9"/>
        <v>-5.9651994760739478E-2</v>
      </c>
      <c r="EM51" s="66">
        <f t="shared" si="9"/>
        <v>-6.3469238436390213E-2</v>
      </c>
      <c r="EN51" s="157">
        <f t="shared" si="9"/>
        <v>-6.7877564025383932E-2</v>
      </c>
    </row>
    <row r="52" spans="1:144" s="73" customFormat="1">
      <c r="A52" s="70" t="s">
        <v>82</v>
      </c>
      <c r="B52" s="71">
        <f>AVERAGE(B51:K51)</f>
        <v>-5.2818131201678983E-2</v>
      </c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2">
        <f>AVERAGE(M51:V51)</f>
        <v>-3.7675625546354952E-2</v>
      </c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1">
        <f>AVERAGE(X51:AF51)</f>
        <v>-5.6333867519502499E-2</v>
      </c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2">
        <f>AVERAGE(AI51:AQ51)</f>
        <v>-5.4353178925288084E-2</v>
      </c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1">
        <f>AVERAGE(AT51:BB51)</f>
        <v>-4.7828536292270969E-2</v>
      </c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2">
        <f>AVERAGE(BE51:BM51)</f>
        <v>-4.9798914879286879E-2</v>
      </c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1">
        <f>AVERAGE(BP51:BX51)</f>
        <v>-5.4999833116539311E-2</v>
      </c>
      <c r="BQ52" s="71"/>
      <c r="BR52" s="71"/>
      <c r="BS52" s="71"/>
      <c r="BT52" s="71"/>
      <c r="BU52" s="71"/>
      <c r="BV52" s="71"/>
      <c r="BW52" s="71"/>
      <c r="BX52" s="71"/>
      <c r="BY52" s="71"/>
      <c r="BZ52" s="71"/>
      <c r="CA52" s="72">
        <f>AVERAGE(CA51:CI51)</f>
        <v>-6.232671227553737E-2</v>
      </c>
      <c r="CB52" s="72"/>
      <c r="CC52" s="72"/>
      <c r="CD52" s="72"/>
      <c r="CE52" s="72"/>
      <c r="CF52" s="72"/>
      <c r="CG52" s="72"/>
      <c r="CH52" s="72"/>
      <c r="CI52" s="72"/>
      <c r="CJ52" s="72"/>
      <c r="CK52" s="72"/>
      <c r="CL52" s="71">
        <f>AVERAGE(CL51:CT51)</f>
        <v>-5.584061304769198E-2</v>
      </c>
      <c r="CM52" s="71"/>
      <c r="CN52" s="71"/>
      <c r="CO52" s="71"/>
      <c r="CP52" s="71"/>
      <c r="CQ52" s="71"/>
      <c r="CR52" s="71"/>
      <c r="CS52" s="71"/>
      <c r="CT52" s="71"/>
      <c r="CU52" s="71"/>
      <c r="CV52" s="71"/>
      <c r="CW52" s="72">
        <f>AVERAGE(CW51:DE51)</f>
        <v>-6.0173689248585426E-2</v>
      </c>
      <c r="CX52" s="72"/>
      <c r="CY52" s="72"/>
      <c r="CZ52" s="72"/>
      <c r="DA52" s="72"/>
      <c r="DB52" s="72"/>
      <c r="DC52" s="72"/>
      <c r="DD52" s="72"/>
      <c r="DE52" s="72"/>
      <c r="DF52" s="72"/>
      <c r="DG52" s="72"/>
      <c r="DH52" s="71">
        <f>AVERAGE(DH51:DP51)</f>
        <v>-5.0021499119685599E-2</v>
      </c>
      <c r="DI52" s="71"/>
      <c r="DJ52" s="71"/>
      <c r="DK52" s="71"/>
      <c r="DL52" s="71"/>
      <c r="DM52" s="71"/>
      <c r="DN52" s="71"/>
      <c r="DO52" s="71"/>
      <c r="DP52" s="71"/>
      <c r="DQ52" s="71"/>
      <c r="DR52" s="71"/>
      <c r="DS52" s="72">
        <f>AVERAGE(DS51:EA51)</f>
        <v>-5.4437519217925848E-2</v>
      </c>
      <c r="DT52" s="72"/>
      <c r="DU52" s="72"/>
      <c r="DV52" s="72"/>
      <c r="DW52" s="72"/>
      <c r="DX52" s="72"/>
      <c r="DY52" s="72"/>
      <c r="DZ52" s="72"/>
      <c r="EA52" s="72"/>
      <c r="EB52" s="72"/>
      <c r="EC52" s="72"/>
      <c r="ED52" s="71">
        <f>AVERAGE(ED51:EL51)</f>
        <v>-6.1894863034930477E-2</v>
      </c>
      <c r="EE52" s="71"/>
      <c r="EF52" s="71"/>
      <c r="EG52" s="71"/>
      <c r="EH52" s="71"/>
      <c r="EI52" s="71"/>
      <c r="EJ52" s="71"/>
      <c r="EK52" s="71"/>
      <c r="EL52" s="71"/>
      <c r="EM52" s="71"/>
      <c r="EN52" s="158"/>
    </row>
    <row r="53" spans="1:144" s="6" customFormat="1"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9"/>
      <c r="CB53" s="59"/>
      <c r="CC53" s="59"/>
      <c r="CD53" s="59"/>
      <c r="CE53" s="59"/>
      <c r="CF53" s="59"/>
      <c r="CG53" s="59"/>
      <c r="CH53" s="59"/>
      <c r="CI53" s="59"/>
      <c r="CJ53" s="59"/>
      <c r="CK53" s="59"/>
      <c r="CL53" s="58"/>
      <c r="CM53" s="58"/>
      <c r="CN53" s="58"/>
      <c r="CO53" s="58"/>
      <c r="CP53" s="58"/>
      <c r="CQ53" s="58"/>
      <c r="CR53" s="58"/>
      <c r="CS53" s="58"/>
      <c r="CT53" s="58"/>
      <c r="CU53" s="58"/>
      <c r="CV53" s="58"/>
      <c r="CW53" s="59"/>
      <c r="CX53" s="59"/>
      <c r="CY53" s="59"/>
      <c r="CZ53" s="59"/>
      <c r="DA53" s="59"/>
      <c r="DB53" s="59"/>
      <c r="DC53" s="59"/>
      <c r="DD53" s="59"/>
      <c r="DE53" s="59"/>
      <c r="DF53" s="59"/>
      <c r="DG53" s="59"/>
      <c r="DH53" s="58"/>
      <c r="DI53" s="58"/>
      <c r="DJ53" s="58"/>
      <c r="DK53" s="58"/>
      <c r="DL53" s="58"/>
      <c r="DM53" s="58"/>
      <c r="DN53" s="58"/>
      <c r="DO53" s="58"/>
      <c r="DP53" s="58"/>
      <c r="DQ53" s="58"/>
      <c r="DR53" s="58"/>
      <c r="DS53" s="59"/>
      <c r="DT53" s="59"/>
      <c r="DU53" s="59"/>
      <c r="DV53" s="59"/>
      <c r="DW53" s="59"/>
      <c r="DX53" s="59"/>
      <c r="DY53" s="59"/>
      <c r="DZ53" s="59"/>
      <c r="EA53" s="59"/>
      <c r="EB53" s="59"/>
      <c r="EC53" s="59"/>
      <c r="ED53" s="58"/>
      <c r="EE53" s="58"/>
      <c r="EF53" s="58"/>
      <c r="EG53" s="58"/>
      <c r="EH53" s="58"/>
      <c r="EI53" s="58"/>
      <c r="EJ53" s="58"/>
      <c r="EK53" s="58"/>
      <c r="EL53" s="58"/>
      <c r="EM53" s="58"/>
      <c r="EN53" s="58"/>
    </row>
    <row r="54" spans="1:144" s="6" customFormat="1"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9"/>
      <c r="CB54" s="59"/>
      <c r="CC54" s="59"/>
      <c r="CD54" s="59"/>
      <c r="CE54" s="59"/>
      <c r="CF54" s="59"/>
      <c r="CG54" s="59"/>
      <c r="CH54" s="59"/>
      <c r="CI54" s="59"/>
      <c r="CJ54" s="59"/>
      <c r="CK54" s="59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9"/>
      <c r="CX54" s="59"/>
      <c r="CY54" s="59"/>
      <c r="CZ54" s="59"/>
      <c r="DA54" s="59"/>
      <c r="DB54" s="59"/>
      <c r="DC54" s="59"/>
      <c r="DD54" s="59"/>
      <c r="DE54" s="59"/>
      <c r="DF54" s="59"/>
      <c r="DG54" s="59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9"/>
      <c r="DT54" s="59"/>
      <c r="DU54" s="59"/>
      <c r="DV54" s="59"/>
      <c r="DW54" s="59"/>
      <c r="DX54" s="59"/>
      <c r="DY54" s="59"/>
      <c r="DZ54" s="59"/>
      <c r="EA54" s="59"/>
      <c r="EB54" s="59"/>
      <c r="EC54" s="59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</row>
    <row r="55" spans="1:144" s="6" customFormat="1">
      <c r="A55" s="18" t="s">
        <v>86</v>
      </c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9"/>
      <c r="CB55" s="59"/>
      <c r="CC55" s="59"/>
      <c r="CD55" s="59"/>
      <c r="CE55" s="59"/>
      <c r="CF55" s="59"/>
      <c r="CG55" s="59"/>
      <c r="CH55" s="59"/>
      <c r="CI55" s="59"/>
      <c r="CJ55" s="59"/>
      <c r="CK55" s="59"/>
      <c r="CL55" s="58"/>
      <c r="CM55" s="58"/>
      <c r="CN55" s="58"/>
      <c r="CO55" s="58"/>
      <c r="CP55" s="58"/>
      <c r="CQ55" s="58"/>
      <c r="CR55" s="58"/>
      <c r="CS55" s="58"/>
      <c r="CT55" s="58"/>
      <c r="CU55" s="58"/>
      <c r="CV55" s="58"/>
      <c r="CW55" s="59"/>
      <c r="CX55" s="59"/>
      <c r="CY55" s="59"/>
      <c r="CZ55" s="59"/>
      <c r="DA55" s="59"/>
      <c r="DB55" s="59"/>
      <c r="DC55" s="59"/>
      <c r="DD55" s="59"/>
      <c r="DE55" s="59"/>
      <c r="DF55" s="59"/>
      <c r="DG55" s="59"/>
      <c r="DH55" s="58"/>
      <c r="DI55" s="58"/>
      <c r="DJ55" s="58"/>
      <c r="DK55" s="58"/>
      <c r="DL55" s="58"/>
      <c r="DM55" s="58"/>
      <c r="DN55" s="58"/>
      <c r="DO55" s="58"/>
      <c r="DP55" s="58"/>
      <c r="DQ55" s="58"/>
      <c r="DR55" s="58"/>
      <c r="DS55" s="59"/>
      <c r="DT55" s="59"/>
      <c r="DU55" s="59"/>
      <c r="DV55" s="59"/>
      <c r="DW55" s="59"/>
      <c r="DX55" s="59"/>
      <c r="DY55" s="59"/>
      <c r="DZ55" s="59"/>
      <c r="EA55" s="59"/>
      <c r="EB55" s="59"/>
      <c r="EC55" s="59"/>
      <c r="ED55" s="58"/>
      <c r="EE55" s="58"/>
      <c r="EF55" s="58"/>
      <c r="EG55" s="58"/>
      <c r="EH55" s="58"/>
      <c r="EI55" s="58"/>
      <c r="EJ55" s="58"/>
      <c r="EK55" s="58"/>
      <c r="EL55" s="58"/>
      <c r="EM55" s="58"/>
      <c r="EN55" s="58"/>
    </row>
    <row r="56" spans="1:144" s="6" customFormat="1">
      <c r="B56" s="60" t="s">
        <v>27</v>
      </c>
      <c r="C56" s="60" t="s">
        <v>28</v>
      </c>
      <c r="D56" s="60" t="s">
        <v>29</v>
      </c>
      <c r="E56" s="60" t="s">
        <v>30</v>
      </c>
      <c r="F56" s="60" t="s">
        <v>31</v>
      </c>
      <c r="G56" s="60" t="s">
        <v>32</v>
      </c>
      <c r="H56" s="60" t="s">
        <v>33</v>
      </c>
      <c r="I56" s="60" t="s">
        <v>34</v>
      </c>
      <c r="J56" s="60" t="s">
        <v>87</v>
      </c>
      <c r="K56" s="60" t="s">
        <v>151</v>
      </c>
      <c r="L56" s="60" t="s">
        <v>154</v>
      </c>
      <c r="M56" s="61" t="s">
        <v>27</v>
      </c>
      <c r="N56" s="61" t="s">
        <v>28</v>
      </c>
      <c r="O56" s="61" t="s">
        <v>29</v>
      </c>
      <c r="P56" s="61" t="s">
        <v>30</v>
      </c>
      <c r="Q56" s="61" t="s">
        <v>31</v>
      </c>
      <c r="R56" s="61" t="s">
        <v>32</v>
      </c>
      <c r="S56" s="61" t="s">
        <v>33</v>
      </c>
      <c r="T56" s="61" t="s">
        <v>34</v>
      </c>
      <c r="U56" s="61" t="s">
        <v>87</v>
      </c>
      <c r="V56" s="60" t="s">
        <v>151</v>
      </c>
      <c r="W56" s="60" t="s">
        <v>154</v>
      </c>
      <c r="X56" s="60">
        <v>2006</v>
      </c>
      <c r="Y56" s="60">
        <v>2007</v>
      </c>
      <c r="Z56" s="60">
        <v>2008</v>
      </c>
      <c r="AA56" s="60">
        <v>2009</v>
      </c>
      <c r="AB56" s="60">
        <v>2010</v>
      </c>
      <c r="AC56" s="60">
        <v>2011</v>
      </c>
      <c r="AD56" s="60">
        <v>2012</v>
      </c>
      <c r="AE56" s="60">
        <v>2013</v>
      </c>
      <c r="AF56" s="60">
        <v>2014</v>
      </c>
      <c r="AG56" s="60">
        <v>2015</v>
      </c>
      <c r="AH56" s="60">
        <v>2016</v>
      </c>
      <c r="AI56" s="61" t="s">
        <v>27</v>
      </c>
      <c r="AJ56" s="61" t="s">
        <v>28</v>
      </c>
      <c r="AK56" s="61" t="s">
        <v>29</v>
      </c>
      <c r="AL56" s="61" t="s">
        <v>30</v>
      </c>
      <c r="AM56" s="61" t="s">
        <v>31</v>
      </c>
      <c r="AN56" s="61" t="s">
        <v>32</v>
      </c>
      <c r="AO56" s="61" t="s">
        <v>33</v>
      </c>
      <c r="AP56" s="61" t="s">
        <v>34</v>
      </c>
      <c r="AQ56" s="61" t="s">
        <v>87</v>
      </c>
      <c r="AR56" s="60" t="s">
        <v>151</v>
      </c>
      <c r="AS56" s="60" t="s">
        <v>154</v>
      </c>
      <c r="AT56" s="60" t="s">
        <v>27</v>
      </c>
      <c r="AU56" s="60" t="s">
        <v>28</v>
      </c>
      <c r="AV56" s="60" t="s">
        <v>29</v>
      </c>
      <c r="AW56" s="60" t="s">
        <v>30</v>
      </c>
      <c r="AX56" s="60" t="s">
        <v>31</v>
      </c>
      <c r="AY56" s="60" t="s">
        <v>32</v>
      </c>
      <c r="AZ56" s="60" t="s">
        <v>33</v>
      </c>
      <c r="BA56" s="60" t="s">
        <v>34</v>
      </c>
      <c r="BB56" s="60" t="s">
        <v>87</v>
      </c>
      <c r="BC56" s="60" t="s">
        <v>151</v>
      </c>
      <c r="BD56" s="60" t="s">
        <v>154</v>
      </c>
      <c r="BE56" s="61" t="s">
        <v>27</v>
      </c>
      <c r="BF56" s="61" t="s">
        <v>28</v>
      </c>
      <c r="BG56" s="61" t="s">
        <v>29</v>
      </c>
      <c r="BH56" s="61" t="s">
        <v>30</v>
      </c>
      <c r="BI56" s="61" t="s">
        <v>31</v>
      </c>
      <c r="BJ56" s="61" t="s">
        <v>32</v>
      </c>
      <c r="BK56" s="61" t="s">
        <v>33</v>
      </c>
      <c r="BL56" s="61" t="s">
        <v>34</v>
      </c>
      <c r="BM56" s="61" t="s">
        <v>87</v>
      </c>
      <c r="BN56" s="60" t="s">
        <v>151</v>
      </c>
      <c r="BO56" s="60" t="s">
        <v>154</v>
      </c>
      <c r="BP56" s="60" t="s">
        <v>27</v>
      </c>
      <c r="BQ56" s="60" t="s">
        <v>28</v>
      </c>
      <c r="BR56" s="60" t="s">
        <v>29</v>
      </c>
      <c r="BS56" s="60" t="s">
        <v>30</v>
      </c>
      <c r="BT56" s="60" t="s">
        <v>31</v>
      </c>
      <c r="BU56" s="60" t="s">
        <v>32</v>
      </c>
      <c r="BV56" s="60" t="s">
        <v>33</v>
      </c>
      <c r="BW56" s="60" t="s">
        <v>34</v>
      </c>
      <c r="BX56" s="60" t="s">
        <v>87</v>
      </c>
      <c r="BY56" s="60" t="s">
        <v>151</v>
      </c>
      <c r="BZ56" s="60" t="s">
        <v>154</v>
      </c>
      <c r="CA56" s="61">
        <v>2006</v>
      </c>
      <c r="CB56" s="61">
        <v>2007</v>
      </c>
      <c r="CC56" s="61">
        <v>2008</v>
      </c>
      <c r="CD56" s="61">
        <v>2009</v>
      </c>
      <c r="CE56" s="61">
        <v>2010</v>
      </c>
      <c r="CF56" s="61">
        <v>2011</v>
      </c>
      <c r="CG56" s="61">
        <v>2012</v>
      </c>
      <c r="CH56" s="61">
        <v>2013</v>
      </c>
      <c r="CI56" s="61">
        <v>2014</v>
      </c>
      <c r="CJ56" s="61">
        <v>2015</v>
      </c>
      <c r="CK56" s="61">
        <v>2016</v>
      </c>
      <c r="CL56" s="60">
        <v>2006</v>
      </c>
      <c r="CM56" s="60">
        <v>2007</v>
      </c>
      <c r="CN56" s="60">
        <v>2008</v>
      </c>
      <c r="CO56" s="60">
        <v>2009</v>
      </c>
      <c r="CP56" s="60">
        <v>2010</v>
      </c>
      <c r="CQ56" s="60">
        <v>2011</v>
      </c>
      <c r="CR56" s="60">
        <v>2012</v>
      </c>
      <c r="CS56" s="60">
        <v>2013</v>
      </c>
      <c r="CT56" s="60">
        <v>2014</v>
      </c>
      <c r="CU56" s="60">
        <v>2015</v>
      </c>
      <c r="CV56" s="60">
        <v>2016</v>
      </c>
      <c r="CW56" s="61" t="s">
        <v>27</v>
      </c>
      <c r="CX56" s="61" t="s">
        <v>28</v>
      </c>
      <c r="CY56" s="61" t="s">
        <v>29</v>
      </c>
      <c r="CZ56" s="61" t="s">
        <v>30</v>
      </c>
      <c r="DA56" s="61" t="s">
        <v>31</v>
      </c>
      <c r="DB56" s="61" t="s">
        <v>32</v>
      </c>
      <c r="DC56" s="61" t="s">
        <v>33</v>
      </c>
      <c r="DD56" s="61" t="s">
        <v>34</v>
      </c>
      <c r="DE56" s="61" t="s">
        <v>87</v>
      </c>
      <c r="DF56" s="61" t="s">
        <v>151</v>
      </c>
      <c r="DG56" s="61" t="s">
        <v>154</v>
      </c>
      <c r="DH56" s="60">
        <v>2006</v>
      </c>
      <c r="DI56" s="60">
        <v>2007</v>
      </c>
      <c r="DJ56" s="60">
        <v>2008</v>
      </c>
      <c r="DK56" s="60">
        <v>2009</v>
      </c>
      <c r="DL56" s="60">
        <v>2010</v>
      </c>
      <c r="DM56" s="60">
        <v>2011</v>
      </c>
      <c r="DN56" s="60">
        <v>2012</v>
      </c>
      <c r="DO56" s="60">
        <v>2013</v>
      </c>
      <c r="DP56" s="60">
        <v>2014</v>
      </c>
      <c r="DQ56" s="60">
        <v>2015</v>
      </c>
      <c r="DR56" s="60">
        <v>2016</v>
      </c>
      <c r="DS56" s="61" t="s">
        <v>27</v>
      </c>
      <c r="DT56" s="61" t="s">
        <v>28</v>
      </c>
      <c r="DU56" s="61" t="s">
        <v>29</v>
      </c>
      <c r="DV56" s="61" t="s">
        <v>30</v>
      </c>
      <c r="DW56" s="61" t="s">
        <v>31</v>
      </c>
      <c r="DX56" s="61" t="s">
        <v>32</v>
      </c>
      <c r="DY56" s="61" t="s">
        <v>33</v>
      </c>
      <c r="DZ56" s="61" t="s">
        <v>34</v>
      </c>
      <c r="EA56" s="61" t="s">
        <v>87</v>
      </c>
      <c r="EB56" s="61" t="s">
        <v>151</v>
      </c>
      <c r="EC56" s="61" t="s">
        <v>154</v>
      </c>
      <c r="ED56" s="60">
        <v>2006</v>
      </c>
      <c r="EE56" s="60">
        <v>2007</v>
      </c>
      <c r="EF56" s="60">
        <v>2008</v>
      </c>
      <c r="EG56" s="60">
        <v>2009</v>
      </c>
      <c r="EH56" s="60">
        <v>2010</v>
      </c>
      <c r="EI56" s="60">
        <v>2011</v>
      </c>
      <c r="EJ56" s="60">
        <v>2012</v>
      </c>
      <c r="EK56" s="60">
        <v>2013</v>
      </c>
      <c r="EL56" s="60" t="s">
        <v>87</v>
      </c>
      <c r="EM56" s="60" t="s">
        <v>151</v>
      </c>
      <c r="EN56" s="60" t="s">
        <v>154</v>
      </c>
    </row>
    <row r="57" spans="1:144" s="6" customFormat="1">
      <c r="A57" s="62" t="s">
        <v>148</v>
      </c>
      <c r="B57" s="93">
        <f t="shared" ref="B57:H57" si="10">(C57-C40+ABS(C45))/(1-ABS($B$52))</f>
        <v>659332.23089760414</v>
      </c>
      <c r="C57" s="93">
        <f t="shared" si="10"/>
        <v>656835.07702022057</v>
      </c>
      <c r="D57" s="93">
        <f t="shared" si="10"/>
        <v>659988.39373973152</v>
      </c>
      <c r="E57" s="93">
        <f t="shared" si="10"/>
        <v>653871.63530883275</v>
      </c>
      <c r="F57" s="93">
        <f t="shared" si="10"/>
        <v>689784.01357883052</v>
      </c>
      <c r="G57" s="93">
        <f t="shared" si="10"/>
        <v>728624.54901322315</v>
      </c>
      <c r="H57" s="93">
        <f t="shared" si="10"/>
        <v>760407.66693967895</v>
      </c>
      <c r="I57" s="94">
        <f>'[53]SD 4. Assets (RAB)'!K16</f>
        <v>787964.78274074348</v>
      </c>
      <c r="J57" s="94">
        <f>I57*(1-ABS($B$52))+J40-ABS(J45)</f>
        <v>830578.921498938</v>
      </c>
      <c r="K57" s="94">
        <f>J57*(1-ABS($B$52))+K40-ABS(K45)</f>
        <v>865688.58764571324</v>
      </c>
      <c r="L57" s="94">
        <f>K57*(1-ABS($B$52))+L40-ABS(L45)</f>
        <v>879685.72230262833</v>
      </c>
      <c r="M57" s="95">
        <f t="shared" ref="M57:R57" si="11">(N57-N40+ABS(N45))/(1-ABS($M$52))</f>
        <v>7044561.6417428907</v>
      </c>
      <c r="N57" s="95">
        <f t="shared" si="11"/>
        <v>7602604.0883530881</v>
      </c>
      <c r="O57" s="95">
        <f t="shared" si="11"/>
        <v>8284199.4007543055</v>
      </c>
      <c r="P57" s="95">
        <f t="shared" si="11"/>
        <v>9130030.1926968433</v>
      </c>
      <c r="Q57" s="95">
        <f t="shared" si="11"/>
        <v>10191507.256319024</v>
      </c>
      <c r="R57" s="95">
        <f t="shared" si="11"/>
        <v>11401807.641163934</v>
      </c>
      <c r="S57" s="95">
        <f>(T57-T40+ABS(T45))/(1-ABS($M$52))</f>
        <v>12702158.211403392</v>
      </c>
      <c r="T57" s="94">
        <f>'[53]SD 4. Assets (RAB)'!T16</f>
        <v>13466103.355</v>
      </c>
      <c r="U57" s="94">
        <f>T57*(1-ABS($B$52))+U40-ABS(U45)</f>
        <v>13709994.744954808</v>
      </c>
      <c r="V57" s="94">
        <f>U57*(1-ABS($B$52))+V40-ABS(V45)</f>
        <v>12986405.162142498</v>
      </c>
      <c r="W57" s="94">
        <f>V57*(1-ABS($B$52))+W40-ABS(W45)</f>
        <v>12604459.936020995</v>
      </c>
      <c r="X57" s="93">
        <f t="shared" ref="X57:AC57" si="12">(Y57-Y40+ABS(Y45))/(1-ABS($X$52))</f>
        <v>1057471.1086823007</v>
      </c>
      <c r="Y57" s="93">
        <f t="shared" si="12"/>
        <v>1063211.2007700573</v>
      </c>
      <c r="Z57" s="93">
        <f t="shared" si="12"/>
        <v>1073183.4353323476</v>
      </c>
      <c r="AA57" s="93">
        <f t="shared" si="12"/>
        <v>1096227.6319415139</v>
      </c>
      <c r="AB57" s="93">
        <f t="shared" si="12"/>
        <v>1144896.3052103152</v>
      </c>
      <c r="AC57" s="93">
        <f t="shared" si="12"/>
        <v>1199641.2511178688</v>
      </c>
      <c r="AD57" s="93">
        <f>(AE57-AE40+ABS(AE45))/(1-ABS($X$52))</f>
        <v>1230516.7918609094</v>
      </c>
      <c r="AE57" s="93">
        <f>'[53]SD 4. Assets (RAB)'!AC16*O27</f>
        <v>1276753.8758533616</v>
      </c>
      <c r="AF57" s="93">
        <f>AE57*(1-ABS($B$52))+AF40-ABS(AF45)</f>
        <v>1337030.7088062067</v>
      </c>
      <c r="AG57" s="93">
        <f>AF57*(1-ABS($B$52))+AG40-ABS(AG45)</f>
        <v>1372011.9334335302</v>
      </c>
      <c r="AH57" s="93">
        <f>AG57*(1-ABS($B$52))+AH40-ABS(AH45)</f>
        <v>1396258.5307742939</v>
      </c>
      <c r="AI57" s="95">
        <f t="shared" ref="AI57:AN57" si="13">(AJ57-AJ40+ABS(AJ45))/(1-ABS($AI$52))</f>
        <v>3385573.729740514</v>
      </c>
      <c r="AJ57" s="95">
        <f t="shared" si="13"/>
        <v>3608445.5849789297</v>
      </c>
      <c r="AK57" s="95">
        <f t="shared" si="13"/>
        <v>3797640.7975958721</v>
      </c>
      <c r="AL57" s="95">
        <f t="shared" si="13"/>
        <v>4075169.2139834366</v>
      </c>
      <c r="AM57" s="95">
        <f t="shared" si="13"/>
        <v>4296045.265854774</v>
      </c>
      <c r="AN57" s="95">
        <f t="shared" si="13"/>
        <v>4583816.7584371418</v>
      </c>
      <c r="AO57" s="95">
        <f>(AP57-AP40+ABS(AP45))/(1-ABS($AI$52))</f>
        <v>4988553.9544544285</v>
      </c>
      <c r="AP57" s="95">
        <f>'[53]SD 4. Assets (RAB)'!AL16</f>
        <v>5295965.5158049921</v>
      </c>
      <c r="AQ57" s="95">
        <f>AP57*(1-ABS($B$52))+AQ40-ABS(AQ45)</f>
        <v>5462867.479032076</v>
      </c>
      <c r="AR57" s="95">
        <f>AQ57*(1-ABS($B$52))+AR40-ABS(AR45)</f>
        <v>5542613.3262031274</v>
      </c>
      <c r="AS57" s="95">
        <f>AR57*(1-ABS($B$52))+AS40-ABS(AS45)</f>
        <v>5468287.5765767042</v>
      </c>
      <c r="AT57" s="93">
        <f t="shared" ref="AT57:AY57" si="14">(AU57-AU40+ABS(AU45))/(1-ABS($AT$52))</f>
        <v>5192968.8756983299</v>
      </c>
      <c r="AU57" s="93">
        <f t="shared" si="14"/>
        <v>5513352.6431181598</v>
      </c>
      <c r="AV57" s="93">
        <f t="shared" si="14"/>
        <v>5726407.3754343232</v>
      </c>
      <c r="AW57" s="93">
        <f t="shared" si="14"/>
        <v>6093060.7762437509</v>
      </c>
      <c r="AX57" s="93">
        <f t="shared" si="14"/>
        <v>6736544.8164867517</v>
      </c>
      <c r="AY57" s="93">
        <f t="shared" si="14"/>
        <v>7158611.1184371281</v>
      </c>
      <c r="AZ57" s="93">
        <f>(BA57-BA40+ABS(BA45))/(1-ABS($AT$52))</f>
        <v>7577267.6921911975</v>
      </c>
      <c r="BA57" s="94">
        <f>'[53]SD 4. Assets (RAB)'!AU16</f>
        <v>7963793.207945127</v>
      </c>
      <c r="BB57" s="94">
        <f>BA57*(1-ABS($B$52))+BB40-ABS(BB45)</f>
        <v>8164268.1265927292</v>
      </c>
      <c r="BC57" s="94">
        <f>BB57*(1-ABS($B$52))+BC40-ABS(BC45)</f>
        <v>8249832.1667104764</v>
      </c>
      <c r="BD57" s="94">
        <f>BC57*(1-ABS($B$52))+BD40-ABS(BD45)</f>
        <v>8265703.5256919703</v>
      </c>
      <c r="BE57" s="95">
        <f t="shared" ref="BE57:BJ57" si="15">(BF57-BF40+ABS(BF45))/(1-ABS($BE$52))</f>
        <v>5409908.1750246836</v>
      </c>
      <c r="BF57" s="95">
        <f t="shared" si="15"/>
        <v>5674155.6310832324</v>
      </c>
      <c r="BG57" s="95">
        <f t="shared" si="15"/>
        <v>5851159.4126133891</v>
      </c>
      <c r="BH57" s="95">
        <f t="shared" si="15"/>
        <v>6092502.993017396</v>
      </c>
      <c r="BI57" s="95">
        <f t="shared" si="15"/>
        <v>6444238.3080034228</v>
      </c>
      <c r="BJ57" s="95">
        <f t="shared" si="15"/>
        <v>6797461.2315299306</v>
      </c>
      <c r="BK57" s="95">
        <f>(BL57-BL40+ABS(BL45))/(1-ABS($BE$52))</f>
        <v>7080784.6157027679</v>
      </c>
      <c r="BL57" s="94">
        <f>'[53]SD 4. Assets (RAB)'!BD16</f>
        <v>7395283.6409888724</v>
      </c>
      <c r="BM57" s="94">
        <f>BL57*(1-ABS($B$52))+BM40-ABS(BM45)</f>
        <v>7600650.3559620436</v>
      </c>
      <c r="BN57" s="94">
        <f>BM57*(1-ABS($B$52))+BN40-ABS(BN45)</f>
        <v>7741572.502578876</v>
      </c>
      <c r="BO57" s="94">
        <f>BN57*(1-ABS($B$52))+BO40-ABS(BO45)</f>
        <v>7831835.152959195</v>
      </c>
      <c r="BP57" s="93">
        <f t="shared" ref="BP57:BU57" si="16">(BQ57-BQ40+ABS(BQ45))/(1-ABS($BP$52))</f>
        <v>3711781.7558470727</v>
      </c>
      <c r="BQ57" s="93">
        <f t="shared" si="16"/>
        <v>4008803.6247152048</v>
      </c>
      <c r="BR57" s="93">
        <f t="shared" si="16"/>
        <v>4340999.3760424163</v>
      </c>
      <c r="BS57" s="93">
        <f t="shared" si="16"/>
        <v>4769958.7577789752</v>
      </c>
      <c r="BT57" s="93">
        <f t="shared" si="16"/>
        <v>5210666.9662097758</v>
      </c>
      <c r="BU57" s="93">
        <f t="shared" si="16"/>
        <v>5664379.9467219226</v>
      </c>
      <c r="BV57" s="93">
        <f>(BW57-BW40+ABS(BW45))/(1-ABS($BP$52))</f>
        <v>6128567.3750546081</v>
      </c>
      <c r="BW57" s="93">
        <f>'[53]SD 4. Assets (RAB)'!BM16</f>
        <v>6432858.5021103006</v>
      </c>
      <c r="BX57" s="93">
        <f>BW57*(1-ABS($B$52))+BX40-ABS(BX45)</f>
        <v>6592350.4710474033</v>
      </c>
      <c r="BY57" s="93">
        <f>BX57*(1-ABS($B$52))+BY40-ABS(BY45)</f>
        <v>6244619.4293744247</v>
      </c>
      <c r="BZ57" s="93">
        <f>BY57*(1-ABS($B$52))+BZ40-ABS(BZ45)</f>
        <v>6320351.8523402996</v>
      </c>
      <c r="CA57" s="95">
        <f t="shared" ref="CA57:CG57" si="17">(CB57-CB40+ABS(CB45))/(1-ABS($CA$52))</f>
        <v>588211.69117968541</v>
      </c>
      <c r="CB57" s="95">
        <f t="shared" si="17"/>
        <v>610331.5480806937</v>
      </c>
      <c r="CC57" s="95">
        <f t="shared" si="17"/>
        <v>608855.12353824486</v>
      </c>
      <c r="CD57" s="95">
        <f t="shared" si="17"/>
        <v>640116.78861553303</v>
      </c>
      <c r="CE57" s="95">
        <f t="shared" si="17"/>
        <v>687635.92051582993</v>
      </c>
      <c r="CF57" s="95">
        <f t="shared" si="17"/>
        <v>761698.25904527423</v>
      </c>
      <c r="CG57" s="95">
        <f t="shared" si="17"/>
        <v>819761.01087045006</v>
      </c>
      <c r="CH57" s="94">
        <f>'[53]SD 4. Assets (RAB)'!BV16*O27</f>
        <v>879919.40611942241</v>
      </c>
      <c r="CI57" s="94">
        <f>CH57*(1-ABS($B$52))+CI40-ABS(CI45)</f>
        <v>945152.11823301786</v>
      </c>
      <c r="CJ57" s="94">
        <f>CI57*(1-ABS($B$52))+CJ40-ABS(CJ45)</f>
        <v>1003517.9463604606</v>
      </c>
      <c r="CK57" s="94">
        <f>CJ57*(1-ABS($B$52))+CK40-ABS(CK45)</f>
        <v>1061251.6578587922</v>
      </c>
      <c r="CL57" s="93">
        <f t="shared" ref="CL57:CR57" si="18">(CM57-CM40+ABS(CM45))/(1-ABS($CL$52))</f>
        <v>1776135.2332568811</v>
      </c>
      <c r="CM57" s="93">
        <f t="shared" si="18"/>
        <v>1825751.7963689035</v>
      </c>
      <c r="CN57" s="93">
        <f t="shared" si="18"/>
        <v>1876230.7561595733</v>
      </c>
      <c r="CO57" s="93">
        <f t="shared" si="18"/>
        <v>1919233.0021042181</v>
      </c>
      <c r="CP57" s="93">
        <f t="shared" si="18"/>
        <v>1998081.9229454666</v>
      </c>
      <c r="CQ57" s="93">
        <f t="shared" si="18"/>
        <v>2099965.8650206653</v>
      </c>
      <c r="CR57" s="93">
        <f t="shared" si="18"/>
        <v>2212060.9110114537</v>
      </c>
      <c r="CS57" s="94">
        <f>'[53]SD 4. Assets (RAB)'!CE16*O27</f>
        <v>2340620.1856397805</v>
      </c>
      <c r="CT57" s="94">
        <f>CS57*(1-ABS($B$52))+CT40-ABS(CT45)</f>
        <v>2507094.301815127</v>
      </c>
      <c r="CU57" s="94">
        <f>CT57*(1-ABS($B$52))+CU40-ABS(CU45)</f>
        <v>2645521.1367303454</v>
      </c>
      <c r="CV57" s="94">
        <f>CU57*(1-ABS($B$52))+CV40-ABS(CV45)</f>
        <v>2727037.1821930702</v>
      </c>
      <c r="CW57" s="95">
        <f t="shared" ref="CW57:DB57" si="19">(CX57-CX40+ABS(CX45))/(1-ABS($CW$52))</f>
        <v>3176863.7385691237</v>
      </c>
      <c r="CX57" s="95">
        <f t="shared" si="19"/>
        <v>3100344.4842284424</v>
      </c>
      <c r="CY57" s="95">
        <f t="shared" si="19"/>
        <v>3019467.8750565122</v>
      </c>
      <c r="CZ57" s="95">
        <f t="shared" si="19"/>
        <v>2995037.8106298102</v>
      </c>
      <c r="DA57" s="95">
        <f t="shared" si="19"/>
        <v>2938305.1889995057</v>
      </c>
      <c r="DB57" s="95">
        <f t="shared" si="19"/>
        <v>3029213.8780483985</v>
      </c>
      <c r="DC57" s="95">
        <f>(DD57-DD40+ABS(DD45))/(1-ABS($CW$52))</f>
        <v>3165265.7725485363</v>
      </c>
      <c r="DD57" s="95">
        <f>'[53]SD 4. Assets (RAB)'!CN16</f>
        <v>3296253.9034986207</v>
      </c>
      <c r="DE57" s="95">
        <f>DD57*(1-ABS($B$52))+DE40-ABS(DE45)</f>
        <v>3395183.6653107307</v>
      </c>
      <c r="DF57" s="95">
        <f>DE57*(1-ABS($B$52))+DF40-ABS(DF45)</f>
        <v>3512520.4163757586</v>
      </c>
      <c r="DG57" s="95">
        <f>DF57*(1-ABS($B$52))+DG40-ABS(DG45)</f>
        <v>3555079.4242098737</v>
      </c>
      <c r="DH57" s="93">
        <f t="shared" ref="DH57:DN57" si="20">(DI57-DI40+ABS(DI45))/(1-ABS($DH$52))</f>
        <v>1749603.9171714471</v>
      </c>
      <c r="DI57" s="93">
        <f t="shared" si="20"/>
        <v>1801427.4176011377</v>
      </c>
      <c r="DJ57" s="93">
        <f t="shared" si="20"/>
        <v>1911625.9931730682</v>
      </c>
      <c r="DK57" s="93">
        <f t="shared" si="20"/>
        <v>2065168.9930645141</v>
      </c>
      <c r="DL57" s="93">
        <f t="shared" si="20"/>
        <v>2230193.372551884</v>
      </c>
      <c r="DM57" s="93">
        <f t="shared" si="20"/>
        <v>2398375.4133636788</v>
      </c>
      <c r="DN57" s="93">
        <f t="shared" si="20"/>
        <v>2598965.205618652</v>
      </c>
      <c r="DO57" s="94">
        <f>'[53]SD 4. Assets (RAB)'!CW16*O27</f>
        <v>2840458.7408871162</v>
      </c>
      <c r="DP57" s="94">
        <f>DO57*(1-ABS($B$52))+DP40-ABS(DP45)</f>
        <v>3084556.6937188278</v>
      </c>
      <c r="DQ57" s="94">
        <f>DP57*(1-ABS($B$52))+DQ40-ABS(DQ45)</f>
        <v>3235617.8298924668</v>
      </c>
      <c r="DR57" s="94">
        <f>DQ57*(1-ABS($B$52))+DR40-ABS(DR45)</f>
        <v>3338235.1962898206</v>
      </c>
      <c r="DS57" s="95">
        <f t="shared" ref="DS57:DX57" si="21">(DT57-DT40+ABS(DT45))/(1-ABS($DS$52))</f>
        <v>1055831.7101853855</v>
      </c>
      <c r="DT57" s="95">
        <f t="shared" si="21"/>
        <v>1090560.8655374183</v>
      </c>
      <c r="DU57" s="95">
        <f t="shared" si="21"/>
        <v>1134037.6834625988</v>
      </c>
      <c r="DV57" s="95">
        <f t="shared" si="21"/>
        <v>1192881.3982186096</v>
      </c>
      <c r="DW57" s="95">
        <f t="shared" si="21"/>
        <v>1267596.0864032528</v>
      </c>
      <c r="DX57" s="95">
        <f t="shared" si="21"/>
        <v>1332905.9116236349</v>
      </c>
      <c r="DY57" s="95">
        <f>(DZ57-DZ40+ABS(DZ45))/(1-ABS($DS$52))</f>
        <v>1364912.6778312139</v>
      </c>
      <c r="DZ57" s="94">
        <f>'[53]SD 4. Assets (RAB)'!DF16</f>
        <v>1370837.420002891</v>
      </c>
      <c r="EA57" s="94">
        <f>DZ57*(1-ABS($B$52))+EA40-ABS(EA45)</f>
        <v>1390053.1048550783</v>
      </c>
      <c r="EB57" s="94">
        <f>EA57*(1-ABS($B$52))+EB40-ABS(EB45)</f>
        <v>1397433.8506265567</v>
      </c>
      <c r="EC57" s="94">
        <f>EB57*(1-ABS($B$52))+EC40-ABS(EC45)</f>
        <v>1419610.2513112663</v>
      </c>
      <c r="ED57" s="93">
        <f t="shared" ref="ED57:EJ57" si="22">(EE57-EE40+ABS(EE45))/(1-ABS($ED$52))</f>
        <v>1409029.4612597229</v>
      </c>
      <c r="EE57" s="93">
        <f t="shared" si="22"/>
        <v>1398145.1273821555</v>
      </c>
      <c r="EF57" s="93">
        <f t="shared" si="22"/>
        <v>1389553.6460111192</v>
      </c>
      <c r="EG57" s="93">
        <f t="shared" si="22"/>
        <v>1415182.2166020572</v>
      </c>
      <c r="EH57" s="93">
        <f t="shared" si="22"/>
        <v>1450203.7616848631</v>
      </c>
      <c r="EI57" s="93">
        <f t="shared" si="22"/>
        <v>1544978.5788070515</v>
      </c>
      <c r="EJ57" s="93">
        <f t="shared" si="22"/>
        <v>1643551.5576783554</v>
      </c>
      <c r="EK57" s="94">
        <f>'[53]SD 4. Assets (RAB)'!DO16*O27</f>
        <v>1720902.0482452931</v>
      </c>
      <c r="EL57" s="94">
        <f>EK57*(1-ABS($B$52))+EL40-ABS(EL45)</f>
        <v>1832228.745727662</v>
      </c>
      <c r="EM57" s="94">
        <f>EL57*(1-ABS($B$52))+EM40-ABS(EM45)</f>
        <v>1735653.7123464877</v>
      </c>
      <c r="EN57" s="159">
        <f>EM57*(1-ABS($B$52))+EN40-ABS(EN45)</f>
        <v>1802718.4127512148</v>
      </c>
    </row>
    <row r="58" spans="1:144" s="6" customFormat="1"/>
    <row r="59" spans="1:144" s="6" customFormat="1">
      <c r="I59"/>
    </row>
    <row r="60" spans="1:144" s="6" customFormat="1"/>
    <row r="61" spans="1:144">
      <c r="I61" s="74"/>
      <c r="J61" s="74"/>
      <c r="K61" s="74"/>
      <c r="L61" s="74"/>
      <c r="T61" s="74"/>
      <c r="U61" s="74"/>
      <c r="V61" s="74"/>
      <c r="W61" s="74"/>
      <c r="AE61" s="74"/>
      <c r="AF61" s="74"/>
      <c r="AG61" s="74"/>
      <c r="AH61" s="74"/>
      <c r="AP61" s="74"/>
      <c r="AQ61" s="74"/>
      <c r="AR61" s="74"/>
      <c r="AS61" s="74"/>
      <c r="BA61" s="74"/>
      <c r="BB61" s="74"/>
      <c r="BC61" s="74"/>
      <c r="BD61" s="74"/>
      <c r="BL61" s="74"/>
      <c r="BM61" s="74"/>
      <c r="BN61" s="74"/>
      <c r="BO61" s="74"/>
      <c r="BW61" s="74"/>
      <c r="BX61" s="74"/>
      <c r="BY61" s="74"/>
      <c r="BZ61" s="74"/>
      <c r="CH61" s="74"/>
      <c r="CI61" s="74"/>
      <c r="CJ61" s="74"/>
      <c r="CK61" s="74"/>
      <c r="CS61" s="74"/>
      <c r="CT61" s="74"/>
      <c r="CU61" s="74"/>
      <c r="CV61" s="74"/>
      <c r="DD61" s="74"/>
      <c r="DE61" s="74"/>
      <c r="DF61" s="74"/>
      <c r="DG61" s="74"/>
      <c r="DO61" s="74"/>
      <c r="DP61" s="74"/>
      <c r="DQ61" s="74"/>
      <c r="DR61" s="74"/>
      <c r="DZ61" s="74"/>
      <c r="EA61" s="74"/>
      <c r="EB61" s="74"/>
      <c r="EC61" s="74"/>
      <c r="EK61" s="74"/>
    </row>
    <row r="66" spans="2:141"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  <c r="AN66" s="69"/>
      <c r="AO66" s="69"/>
      <c r="AP66" s="69"/>
      <c r="AQ66" s="69"/>
      <c r="AR66" s="69"/>
      <c r="AS66" s="69"/>
      <c r="AT66" s="69"/>
      <c r="AU66" s="69"/>
      <c r="AV66" s="69"/>
      <c r="AW66" s="69"/>
      <c r="AX66" s="69"/>
      <c r="AY66" s="69"/>
      <c r="AZ66" s="69"/>
      <c r="BA66" s="69"/>
      <c r="BB66" s="69"/>
      <c r="BC66" s="69"/>
      <c r="BD66" s="69"/>
      <c r="BE66" s="69"/>
      <c r="BF66" s="69"/>
      <c r="BG66" s="69"/>
      <c r="BH66" s="69"/>
      <c r="BI66" s="69"/>
      <c r="BJ66" s="69"/>
      <c r="BK66" s="69"/>
      <c r="BL66" s="69"/>
      <c r="BM66" s="69"/>
      <c r="BN66" s="69"/>
      <c r="BO66" s="69"/>
      <c r="BP66" s="69"/>
      <c r="BQ66" s="69"/>
      <c r="BR66" s="69"/>
      <c r="BS66" s="69"/>
      <c r="BT66" s="69"/>
      <c r="BU66" s="69"/>
      <c r="BV66" s="69"/>
      <c r="BW66" s="69"/>
      <c r="BX66" s="69"/>
      <c r="BY66" s="69"/>
      <c r="BZ66" s="69"/>
      <c r="CA66" s="69"/>
      <c r="CB66" s="69"/>
      <c r="CC66" s="69"/>
      <c r="CD66" s="69"/>
      <c r="CE66" s="69"/>
      <c r="CF66" s="69"/>
      <c r="CG66" s="69"/>
      <c r="CH66" s="69"/>
      <c r="CI66" s="69"/>
      <c r="CJ66" s="69"/>
      <c r="CK66" s="69"/>
      <c r="CL66" s="69"/>
      <c r="CM66" s="69"/>
      <c r="CN66" s="69"/>
      <c r="CO66" s="69"/>
      <c r="CP66" s="69"/>
      <c r="CQ66" s="69"/>
      <c r="CR66" s="69"/>
      <c r="CS66" s="69"/>
      <c r="CT66" s="69"/>
      <c r="CU66" s="69"/>
      <c r="CV66" s="69"/>
      <c r="CW66" s="69"/>
      <c r="CX66" s="69"/>
      <c r="CY66" s="69"/>
      <c r="CZ66" s="69"/>
      <c r="DA66" s="69"/>
      <c r="DB66" s="69"/>
      <c r="DC66" s="69"/>
      <c r="DD66" s="69"/>
      <c r="DE66" s="69"/>
      <c r="DF66" s="69"/>
      <c r="DG66" s="69"/>
      <c r="DH66" s="69"/>
      <c r="DI66" s="69"/>
      <c r="DJ66" s="69"/>
      <c r="DK66" s="69"/>
      <c r="DL66" s="69"/>
      <c r="DM66" s="69"/>
      <c r="DN66" s="69"/>
      <c r="DO66" s="69"/>
      <c r="DP66" s="69"/>
      <c r="DQ66" s="69"/>
      <c r="DR66" s="69"/>
      <c r="DS66" s="69"/>
      <c r="DT66" s="69"/>
      <c r="DU66" s="69"/>
      <c r="DV66" s="69"/>
      <c r="DW66" s="69"/>
      <c r="DX66" s="69"/>
      <c r="DY66" s="69"/>
      <c r="DZ66" s="69"/>
      <c r="EA66" s="69"/>
      <c r="EB66" s="69"/>
      <c r="EC66" s="69"/>
      <c r="ED66" s="69"/>
      <c r="EE66" s="69"/>
      <c r="EF66" s="69"/>
      <c r="EG66" s="69"/>
      <c r="EH66" s="69"/>
      <c r="EI66" s="69"/>
      <c r="EJ66" s="69"/>
      <c r="EK66" s="69"/>
    </row>
    <row r="67" spans="2:141"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  <c r="AN67" s="69"/>
      <c r="AO67" s="69"/>
      <c r="AP67" s="69"/>
      <c r="AQ67" s="69"/>
      <c r="AR67" s="69"/>
      <c r="AS67" s="69"/>
      <c r="AT67" s="69"/>
      <c r="AU67" s="69"/>
      <c r="AV67" s="69"/>
      <c r="AW67" s="69"/>
      <c r="AX67" s="69"/>
      <c r="AY67" s="69"/>
      <c r="AZ67" s="69"/>
      <c r="BA67" s="69"/>
      <c r="BB67" s="69"/>
      <c r="BC67" s="69"/>
      <c r="BD67" s="69"/>
      <c r="BE67" s="69"/>
      <c r="BF67" s="69"/>
      <c r="BG67" s="69"/>
      <c r="BH67" s="69"/>
      <c r="BI67" s="69"/>
      <c r="BJ67" s="69"/>
      <c r="BK67" s="69"/>
      <c r="BL67" s="69"/>
      <c r="BM67" s="69"/>
      <c r="BN67" s="69"/>
      <c r="BO67" s="69"/>
      <c r="BP67" s="69"/>
      <c r="BQ67" s="69"/>
      <c r="BR67" s="69"/>
      <c r="BS67" s="69"/>
      <c r="BT67" s="69"/>
      <c r="BU67" s="69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9"/>
      <c r="CG67" s="69"/>
      <c r="CH67" s="69"/>
      <c r="CI67" s="69"/>
      <c r="CJ67" s="69"/>
      <c r="CK67" s="69"/>
      <c r="CL67" s="69"/>
      <c r="CM67" s="69"/>
      <c r="CN67" s="69"/>
      <c r="CO67" s="69"/>
      <c r="CP67" s="69"/>
      <c r="CQ67" s="69"/>
      <c r="CR67" s="69"/>
      <c r="CS67" s="69"/>
      <c r="CT67" s="69"/>
      <c r="CU67" s="69"/>
      <c r="CV67" s="69"/>
      <c r="CW67" s="69"/>
      <c r="CX67" s="69"/>
      <c r="CY67" s="69"/>
      <c r="CZ67" s="69"/>
      <c r="DA67" s="69"/>
      <c r="DB67" s="69"/>
      <c r="DC67" s="69"/>
      <c r="DD67" s="69"/>
      <c r="DE67" s="69"/>
      <c r="DF67" s="69"/>
      <c r="DG67" s="69"/>
      <c r="DH67" s="69"/>
      <c r="DI67" s="69"/>
      <c r="DJ67" s="69"/>
      <c r="DK67" s="69"/>
      <c r="DL67" s="69"/>
      <c r="DM67" s="69"/>
      <c r="DN67" s="69"/>
      <c r="DO67" s="69"/>
      <c r="DP67" s="69"/>
      <c r="DQ67" s="69"/>
      <c r="DR67" s="69"/>
      <c r="DS67" s="69"/>
      <c r="DT67" s="69"/>
      <c r="DU67" s="69"/>
      <c r="DV67" s="69"/>
      <c r="DW67" s="69"/>
      <c r="DX67" s="69"/>
      <c r="DY67" s="69"/>
      <c r="DZ67" s="69"/>
      <c r="EA67" s="69"/>
      <c r="EB67" s="69"/>
      <c r="EC67" s="69"/>
      <c r="ED67" s="69"/>
      <c r="EE67" s="69"/>
      <c r="EF67" s="69"/>
      <c r="EG67" s="69"/>
      <c r="EH67" s="69"/>
      <c r="EI67" s="69"/>
      <c r="EJ67" s="69"/>
      <c r="EK67" s="69"/>
    </row>
    <row r="68" spans="2:141">
      <c r="B68" s="69"/>
      <c r="C68" s="69"/>
      <c r="D68" s="69"/>
      <c r="E68" s="69"/>
      <c r="F68" s="69"/>
      <c r="G68" s="69" t="s">
        <v>153</v>
      </c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  <c r="AN68" s="69"/>
      <c r="AO68" s="69"/>
      <c r="AP68" s="69"/>
      <c r="AQ68" s="69"/>
      <c r="AR68" s="69"/>
      <c r="AS68" s="69"/>
      <c r="AT68" s="69"/>
      <c r="AU68" s="69"/>
      <c r="AV68" s="69"/>
      <c r="AW68" s="69"/>
      <c r="AX68" s="69"/>
      <c r="AY68" s="69"/>
      <c r="AZ68" s="69"/>
      <c r="BA68" s="69"/>
      <c r="BB68" s="69"/>
      <c r="BC68" s="69"/>
      <c r="BD68" s="69"/>
      <c r="BE68" s="69"/>
      <c r="BF68" s="69"/>
      <c r="BG68" s="69"/>
      <c r="BH68" s="69"/>
      <c r="BI68" s="69"/>
      <c r="BJ68" s="69"/>
      <c r="BK68" s="69"/>
      <c r="BL68" s="69"/>
      <c r="BM68" s="69"/>
      <c r="BN68" s="69"/>
      <c r="BO68" s="69"/>
      <c r="BP68" s="69"/>
      <c r="BQ68" s="69"/>
      <c r="BR68" s="69"/>
      <c r="BS68" s="69"/>
      <c r="BT68" s="69"/>
      <c r="BU68" s="69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9"/>
      <c r="CG68" s="69"/>
      <c r="CH68" s="69"/>
      <c r="CI68" s="69"/>
      <c r="CJ68" s="69"/>
      <c r="CK68" s="69"/>
      <c r="CL68" s="69"/>
      <c r="CM68" s="69"/>
      <c r="CN68" s="69"/>
      <c r="CO68" s="69"/>
      <c r="CP68" s="69"/>
      <c r="CQ68" s="69"/>
      <c r="CR68" s="69"/>
      <c r="CS68" s="69"/>
      <c r="CT68" s="69"/>
      <c r="CU68" s="69"/>
      <c r="CV68" s="69"/>
      <c r="CW68" s="69"/>
      <c r="CX68" s="69"/>
      <c r="CY68" s="69"/>
      <c r="CZ68" s="69"/>
      <c r="DA68" s="69"/>
      <c r="DB68" s="69"/>
      <c r="DC68" s="69"/>
      <c r="DD68" s="69"/>
      <c r="DE68" s="69"/>
      <c r="DF68" s="69"/>
      <c r="DG68" s="69"/>
      <c r="DH68" s="69"/>
      <c r="DI68" s="69"/>
      <c r="DJ68" s="69"/>
      <c r="DK68" s="69"/>
      <c r="DL68" s="69"/>
      <c r="DM68" s="69"/>
      <c r="DN68" s="69"/>
      <c r="DO68" s="69"/>
      <c r="DP68" s="69"/>
      <c r="DQ68" s="69"/>
      <c r="DR68" s="69"/>
      <c r="DS68" s="69"/>
      <c r="DT68" s="69"/>
      <c r="DU68" s="69"/>
      <c r="DV68" s="69"/>
      <c r="DW68" s="69"/>
      <c r="DX68" s="69"/>
      <c r="DY68" s="69"/>
      <c r="DZ68" s="69"/>
      <c r="EA68" s="69"/>
      <c r="EB68" s="69"/>
      <c r="EC68" s="69"/>
      <c r="ED68" s="69"/>
      <c r="EE68" s="69"/>
      <c r="EF68" s="69"/>
      <c r="EG68" s="69"/>
      <c r="EH68" s="69"/>
      <c r="EI68" s="69"/>
      <c r="EJ68" s="69"/>
      <c r="EK68" s="69"/>
    </row>
    <row r="69" spans="2:141"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  <c r="AN69" s="69"/>
      <c r="AO69" s="69"/>
      <c r="AP69" s="69"/>
      <c r="AQ69" s="69"/>
      <c r="AR69" s="69"/>
      <c r="AS69" s="69"/>
      <c r="AT69" s="69"/>
      <c r="AU69" s="69"/>
      <c r="AV69" s="69"/>
      <c r="AW69" s="69"/>
      <c r="AX69" s="69"/>
      <c r="AY69" s="69"/>
      <c r="AZ69" s="69"/>
      <c r="BA69" s="69"/>
      <c r="BB69" s="69"/>
      <c r="BC69" s="69"/>
      <c r="BD69" s="69"/>
      <c r="BE69" s="69"/>
      <c r="BF69" s="69"/>
      <c r="BG69" s="69"/>
      <c r="BH69" s="69"/>
      <c r="BI69" s="69"/>
      <c r="BJ69" s="69"/>
      <c r="BK69" s="69"/>
      <c r="BL69" s="69"/>
      <c r="BM69" s="69"/>
      <c r="BN69" s="69"/>
      <c r="BO69" s="69"/>
      <c r="BP69" s="69"/>
      <c r="BQ69" s="69"/>
      <c r="BR69" s="69"/>
      <c r="BS69" s="69"/>
      <c r="BT69" s="69"/>
      <c r="BU69" s="69"/>
      <c r="BV69" s="69"/>
      <c r="BW69" s="69"/>
      <c r="BX69" s="69"/>
      <c r="BY69" s="69"/>
      <c r="BZ69" s="69"/>
      <c r="CA69" s="69"/>
      <c r="CB69" s="69"/>
      <c r="CC69" s="69"/>
      <c r="CD69" s="69"/>
      <c r="CE69" s="69"/>
      <c r="CF69" s="69"/>
      <c r="CG69" s="69"/>
      <c r="CH69" s="69"/>
      <c r="CI69" s="69"/>
      <c r="CJ69" s="69"/>
      <c r="CK69" s="69"/>
      <c r="CL69" s="69"/>
      <c r="CM69" s="69"/>
      <c r="CN69" s="69"/>
      <c r="CO69" s="69"/>
      <c r="CP69" s="69"/>
      <c r="CQ69" s="69"/>
      <c r="CR69" s="69"/>
      <c r="CS69" s="69"/>
      <c r="CT69" s="69"/>
      <c r="CU69" s="69"/>
      <c r="CV69" s="69"/>
      <c r="CW69" s="69"/>
      <c r="CX69" s="69"/>
      <c r="CY69" s="69"/>
      <c r="CZ69" s="69"/>
      <c r="DA69" s="69"/>
      <c r="DB69" s="69"/>
      <c r="DC69" s="69"/>
      <c r="DD69" s="69"/>
      <c r="DE69" s="69"/>
      <c r="DF69" s="69"/>
      <c r="DG69" s="69"/>
      <c r="DH69" s="69"/>
      <c r="DI69" s="69"/>
      <c r="DJ69" s="69"/>
      <c r="DK69" s="69"/>
      <c r="DL69" s="69"/>
      <c r="DM69" s="69"/>
      <c r="DN69" s="69"/>
      <c r="DO69" s="69"/>
      <c r="DP69" s="69"/>
      <c r="DQ69" s="69"/>
      <c r="DR69" s="69"/>
      <c r="DS69" s="69"/>
      <c r="DT69" s="69"/>
      <c r="DU69" s="69"/>
      <c r="DV69" s="69"/>
      <c r="DW69" s="69"/>
      <c r="DX69" s="69"/>
      <c r="DY69" s="69"/>
      <c r="DZ69" s="69"/>
      <c r="EA69" s="69"/>
      <c r="EB69" s="69"/>
      <c r="EC69" s="69"/>
      <c r="ED69" s="69"/>
      <c r="EE69" s="69"/>
      <c r="EF69" s="69"/>
      <c r="EG69" s="69"/>
      <c r="EH69" s="69"/>
      <c r="EI69" s="69"/>
      <c r="EJ69" s="69"/>
      <c r="EK69" s="69"/>
    </row>
  </sheetData>
  <customSheetViews>
    <customSheetView guid="{EDD5654A-1343-4932-B339-0C715CFA6F80}" scale="75" topLeftCell="A26">
      <selection activeCell="DZ61" sqref="DZ61"/>
      <pageMargins left="0.7" right="0.7" top="0.75" bottom="0.75" header="0.3" footer="0.3"/>
      <pageSetup paperSize="9" orientation="portrait" r:id="rId1"/>
    </customSheetView>
    <customSheetView guid="{3C13C1EA-9CFF-4852-A76B-AB9FE15ED3EA}" showPageBreaks="1">
      <selection activeCell="J39" sqref="J39"/>
      <pageMargins left="0.7" right="0.7" top="0.75" bottom="0.75" header="0.3" footer="0.3"/>
      <pageSetup paperSize="9" orientation="portrait" r:id="rId2"/>
    </customSheetView>
    <customSheetView guid="{1B607AAC-439D-4F8D-8006-2156BC216D59}" scale="75" showPageBreaks="1">
      <selection activeCell="F18" sqref="F18"/>
      <pageMargins left="0.7" right="0.7" top="0.75" bottom="0.75" header="0.3" footer="0.3"/>
      <pageSetup paperSize="9" orientation="portrait" r:id="rId3"/>
    </customSheetView>
    <customSheetView guid="{6B67C9E3-91D0-450D-9515-7D2F347DE54D}" scale="75" showPageBreaks="1" topLeftCell="DG26">
      <selection activeCell="DZ61" sqref="DZ61"/>
      <pageMargins left="0.7" right="0.7" top="0.75" bottom="0.75" header="0.3" footer="0.3"/>
      <pageSetup paperSize="9" orientation="portrait" r:id="rId4"/>
    </customSheetView>
    <customSheetView guid="{9D0B1916-93B9-49B4-98ED-979DB65098C4}" scale="75" topLeftCell="DG26">
      <selection activeCell="DZ61" sqref="DZ61"/>
      <pageMargins left="0.7" right="0.7" top="0.75" bottom="0.75" header="0.3" footer="0.3"/>
      <pageSetup paperSize="9" orientation="portrait" r:id="rId5"/>
    </customSheetView>
    <customSheetView guid="{E96D0042-8145-4A5A-B32C-1FD1DB5C1B11}" scale="75">
      <selection activeCell="AF56" sqref="AF56:AH56"/>
      <pageMargins left="0.7" right="0.7" top="0.75" bottom="0.75" header="0.3" footer="0.3"/>
      <pageSetup paperSize="9" orientation="portrait" r:id="rId6"/>
    </customSheetView>
    <customSheetView guid="{66839368-28FB-4AE3-8267-CE40087B8FBF}" scale="75" topLeftCell="DV13">
      <selection activeCell="DV39" sqref="A39:IV39"/>
      <pageMargins left="0.7" right="0.7" top="0.75" bottom="0.75" header="0.3" footer="0.3"/>
      <pageSetup paperSize="9" orientation="portrait" r:id="rId7"/>
    </customSheetView>
  </customSheetViews>
  <phoneticPr fontId="0" type="noConversion"/>
  <pageMargins left="0.7" right="0.7" top="0.75" bottom="0.75" header="0.3" footer="0.3"/>
  <pageSetup paperSize="9" orientation="portrait" r:id="rId8"/>
  <legacyDrawing r:id="rId9"/>
</worksheet>
</file>

<file path=xl/worksheets/sheet3.xml><?xml version="1.0" encoding="utf-8"?>
<worksheet xmlns="http://schemas.openxmlformats.org/spreadsheetml/2006/main" xmlns:r="http://schemas.openxmlformats.org/officeDocument/2006/relationships">
  <dimension ref="A1:AX83"/>
  <sheetViews>
    <sheetView tabSelected="1" topLeftCell="AE1" zoomScale="85" zoomScaleNormal="75" workbookViewId="0">
      <selection activeCell="AV6" sqref="AV6"/>
    </sheetView>
  </sheetViews>
  <sheetFormatPr defaultRowHeight="15"/>
  <cols>
    <col min="1" max="1" width="10.140625" style="6" bestFit="1" customWidth="1"/>
    <col min="2" max="7" width="12.7109375" style="6" customWidth="1"/>
    <col min="8" max="8" width="9.140625" style="6"/>
    <col min="9" max="9" width="9.140625" style="83"/>
    <col min="10" max="10" width="19" customWidth="1"/>
    <col min="11" max="16" width="10.7109375" style="35" customWidth="1"/>
    <col min="19" max="24" width="10.7109375" customWidth="1"/>
    <col min="27" max="32" width="10.7109375" customWidth="1"/>
    <col min="34" max="34" width="7.140625" customWidth="1"/>
    <col min="36" max="36" width="10.5703125" customWidth="1"/>
    <col min="39" max="39" width="16.7109375" customWidth="1"/>
    <col min="42" max="42" width="10.28515625" customWidth="1"/>
    <col min="45" max="45" width="17.5703125" customWidth="1"/>
    <col min="48" max="48" width="17.5703125" customWidth="1"/>
    <col min="92" max="92" width="10.42578125" customWidth="1"/>
  </cols>
  <sheetData>
    <row r="1" spans="1:50">
      <c r="A1" s="5" t="s">
        <v>114</v>
      </c>
      <c r="H1" s="23"/>
      <c r="I1" s="79"/>
      <c r="J1" s="17"/>
      <c r="K1" s="32"/>
      <c r="L1" s="32"/>
      <c r="M1" s="32"/>
      <c r="N1" s="32"/>
      <c r="O1" s="32"/>
      <c r="P1" s="32"/>
      <c r="Q1" s="6"/>
      <c r="R1" s="17"/>
      <c r="S1" s="6"/>
      <c r="T1" s="6"/>
      <c r="U1" s="6"/>
      <c r="V1" s="6"/>
      <c r="W1" s="6"/>
      <c r="X1" s="6"/>
      <c r="Y1" s="6"/>
      <c r="Z1" s="17"/>
      <c r="AA1" s="6"/>
      <c r="AB1" s="6"/>
      <c r="AC1" s="6"/>
      <c r="AD1" s="6"/>
      <c r="AE1" s="6"/>
      <c r="AF1" s="6"/>
      <c r="AG1" s="6"/>
      <c r="AH1" s="6"/>
      <c r="AI1" s="17"/>
      <c r="AJ1" s="5" t="s">
        <v>60</v>
      </c>
      <c r="AK1" s="6"/>
      <c r="AL1" s="6"/>
      <c r="AM1" s="6"/>
      <c r="AN1" s="6"/>
      <c r="AO1" s="17"/>
      <c r="AP1" s="5" t="s">
        <v>60</v>
      </c>
      <c r="AQ1" s="6"/>
      <c r="AR1" s="6"/>
      <c r="AS1" s="6"/>
      <c r="AT1" s="6"/>
      <c r="AU1" s="17"/>
      <c r="AV1" s="5" t="s">
        <v>60</v>
      </c>
      <c r="AW1" s="6"/>
      <c r="AX1" s="6"/>
    </row>
    <row r="2" spans="1:50" s="3" customFormat="1" ht="30.75" customHeight="1">
      <c r="A2" s="14"/>
      <c r="B2" s="14"/>
      <c r="C2" s="14"/>
      <c r="D2" s="14"/>
      <c r="E2" s="14"/>
      <c r="F2" s="14"/>
      <c r="G2" s="14"/>
      <c r="H2" s="44"/>
      <c r="I2" s="80"/>
      <c r="J2" s="45"/>
      <c r="K2" s="46"/>
      <c r="L2" s="46"/>
      <c r="M2" s="46"/>
      <c r="N2" s="46"/>
      <c r="O2" s="46"/>
      <c r="P2" s="46"/>
      <c r="Q2" s="14"/>
      <c r="R2" s="45"/>
      <c r="S2" s="14"/>
      <c r="T2" s="14"/>
      <c r="U2" s="14"/>
      <c r="V2" s="14"/>
      <c r="W2" s="14"/>
      <c r="X2" s="14"/>
      <c r="Y2" s="14"/>
      <c r="Z2" s="45"/>
      <c r="AA2" s="14"/>
      <c r="AB2" s="14"/>
      <c r="AC2" s="14"/>
      <c r="AD2" s="14"/>
      <c r="AE2" s="14"/>
      <c r="AF2" s="14"/>
      <c r="AG2" s="14"/>
      <c r="AH2" s="14"/>
      <c r="AI2" s="45"/>
      <c r="AJ2" s="14" t="s">
        <v>51</v>
      </c>
      <c r="AK2" s="14" t="s">
        <v>52</v>
      </c>
      <c r="AL2" s="14" t="s">
        <v>61</v>
      </c>
      <c r="AM2" s="46" t="s">
        <v>61</v>
      </c>
      <c r="AN2" s="14"/>
      <c r="AO2" s="45"/>
      <c r="AP2" s="14" t="s">
        <v>51</v>
      </c>
      <c r="AQ2" s="14" t="s">
        <v>52</v>
      </c>
      <c r="AR2" s="14" t="s">
        <v>61</v>
      </c>
      <c r="AS2" s="48" t="s">
        <v>61</v>
      </c>
      <c r="AT2" s="14"/>
      <c r="AU2" s="45"/>
      <c r="AV2" s="48" t="s">
        <v>61</v>
      </c>
      <c r="AW2" s="14"/>
      <c r="AX2" s="14"/>
    </row>
    <row r="3" spans="1:50" s="3" customFormat="1" ht="30.75" customHeight="1">
      <c r="A3" s="5" t="s">
        <v>107</v>
      </c>
      <c r="B3" s="14"/>
      <c r="C3" s="14"/>
      <c r="D3" s="14"/>
      <c r="E3" s="14"/>
      <c r="F3" s="14"/>
      <c r="G3" s="14"/>
      <c r="H3" s="44"/>
      <c r="I3" s="80"/>
      <c r="J3" s="45"/>
      <c r="K3" s="47" t="s">
        <v>54</v>
      </c>
      <c r="L3" s="46"/>
      <c r="M3" s="46"/>
      <c r="N3" s="46"/>
      <c r="O3" s="46"/>
      <c r="P3" s="46"/>
      <c r="Q3" s="14"/>
      <c r="R3" s="45"/>
      <c r="S3" s="48" t="s">
        <v>54</v>
      </c>
      <c r="T3" s="14"/>
      <c r="U3" s="14"/>
      <c r="V3" s="14"/>
      <c r="W3" s="14"/>
      <c r="X3" s="14"/>
      <c r="Y3" s="14"/>
      <c r="Z3" s="45"/>
      <c r="AA3" s="48" t="s">
        <v>40</v>
      </c>
      <c r="AB3" s="14"/>
      <c r="AC3" s="14"/>
      <c r="AD3" s="14"/>
      <c r="AE3" s="14"/>
      <c r="AF3" s="14"/>
      <c r="AG3" s="14"/>
      <c r="AH3" s="14"/>
      <c r="AI3" s="45"/>
      <c r="AJ3" s="14" t="s">
        <v>53</v>
      </c>
      <c r="AK3" s="14" t="s">
        <v>53</v>
      </c>
      <c r="AL3" s="14" t="s">
        <v>53</v>
      </c>
      <c r="AM3" s="46" t="s">
        <v>111</v>
      </c>
      <c r="AN3" s="14"/>
      <c r="AO3" s="45"/>
      <c r="AP3" s="14" t="s">
        <v>53</v>
      </c>
      <c r="AQ3" s="14" t="s">
        <v>53</v>
      </c>
      <c r="AR3" s="14" t="s">
        <v>53</v>
      </c>
      <c r="AS3" s="47" t="s">
        <v>110</v>
      </c>
      <c r="AT3" s="14"/>
      <c r="AU3" s="45"/>
      <c r="AV3" s="47" t="s">
        <v>110</v>
      </c>
      <c r="AW3" s="14"/>
      <c r="AX3" s="14"/>
    </row>
    <row r="4" spans="1:50">
      <c r="A4" s="6" t="s">
        <v>109</v>
      </c>
      <c r="H4" s="23"/>
      <c r="I4" s="79"/>
      <c r="J4" s="17"/>
      <c r="K4" s="32" t="s">
        <v>25</v>
      </c>
      <c r="L4" s="32"/>
      <c r="M4" s="32"/>
      <c r="N4" s="32"/>
      <c r="O4" s="32"/>
      <c r="P4" s="32"/>
      <c r="Q4" s="6"/>
      <c r="R4" s="17"/>
      <c r="S4" s="6" t="s">
        <v>26</v>
      </c>
      <c r="T4" s="6"/>
      <c r="U4" s="6"/>
      <c r="V4" s="6"/>
      <c r="W4" s="6"/>
      <c r="X4" s="6"/>
      <c r="Y4" s="6"/>
      <c r="Z4" s="17"/>
      <c r="AA4" s="6"/>
      <c r="AB4" s="6">
        <v>0.193</v>
      </c>
      <c r="AC4" s="6">
        <v>8.1000000000000003E-2</v>
      </c>
      <c r="AD4" s="6">
        <v>0.06</v>
      </c>
      <c r="AE4" s="6">
        <v>0.03</v>
      </c>
      <c r="AF4" s="6">
        <v>0.01</v>
      </c>
      <c r="AG4" s="6"/>
      <c r="AH4" s="6"/>
      <c r="AI4" s="17"/>
      <c r="AJ4" s="18" t="s">
        <v>55</v>
      </c>
      <c r="AK4" s="6"/>
      <c r="AL4" s="6"/>
      <c r="AM4" s="6"/>
      <c r="AN4" s="6"/>
      <c r="AO4" s="17"/>
      <c r="AP4" s="18" t="s">
        <v>62</v>
      </c>
      <c r="AQ4" s="6"/>
      <c r="AR4" s="6"/>
      <c r="AS4" s="6"/>
      <c r="AT4" s="6"/>
      <c r="AU4" s="17"/>
      <c r="AV4" s="18" t="s">
        <v>56</v>
      </c>
      <c r="AW4" s="6"/>
      <c r="AX4" s="6"/>
    </row>
    <row r="5" spans="1:50" s="35" customFormat="1" ht="166.5" customHeight="1">
      <c r="A5" s="32"/>
      <c r="B5" s="36" t="s">
        <v>2</v>
      </c>
      <c r="C5" s="37" t="s">
        <v>0</v>
      </c>
      <c r="D5" s="37" t="s">
        <v>5</v>
      </c>
      <c r="E5" s="37" t="s">
        <v>4</v>
      </c>
      <c r="F5" s="37" t="s">
        <v>7</v>
      </c>
      <c r="G5" s="37" t="s">
        <v>6</v>
      </c>
      <c r="H5" s="78"/>
      <c r="I5" s="81"/>
      <c r="J5" s="34"/>
      <c r="K5" s="42" t="s">
        <v>35</v>
      </c>
      <c r="L5" s="42" t="s">
        <v>63</v>
      </c>
      <c r="M5" s="42" t="s">
        <v>36</v>
      </c>
      <c r="N5" s="42" t="s">
        <v>37</v>
      </c>
      <c r="O5" s="42" t="s">
        <v>38</v>
      </c>
      <c r="P5" s="42" t="s">
        <v>39</v>
      </c>
      <c r="Q5" s="32"/>
      <c r="R5" s="34"/>
      <c r="S5" s="42" t="s">
        <v>35</v>
      </c>
      <c r="T5" s="42" t="s">
        <v>63</v>
      </c>
      <c r="U5" s="42" t="s">
        <v>36</v>
      </c>
      <c r="V5" s="42" t="s">
        <v>37</v>
      </c>
      <c r="W5" s="42" t="s">
        <v>38</v>
      </c>
      <c r="X5" s="42" t="s">
        <v>39</v>
      </c>
      <c r="Y5" s="32"/>
      <c r="Z5" s="34"/>
      <c r="AA5" s="56" t="s">
        <v>35</v>
      </c>
      <c r="AB5" s="56" t="s">
        <v>63</v>
      </c>
      <c r="AC5" s="56" t="s">
        <v>36</v>
      </c>
      <c r="AD5" s="56" t="s">
        <v>37</v>
      </c>
      <c r="AE5" s="56" t="s">
        <v>38</v>
      </c>
      <c r="AF5" s="56" t="s">
        <v>39</v>
      </c>
      <c r="AG5" s="56" t="s">
        <v>108</v>
      </c>
      <c r="AH5" s="33"/>
      <c r="AI5" s="34"/>
      <c r="AJ5" s="32"/>
      <c r="AK5" s="32"/>
      <c r="AL5" s="32"/>
      <c r="AM5" s="32"/>
      <c r="AN5" s="32"/>
      <c r="AO5" s="34"/>
      <c r="AP5" s="32"/>
      <c r="AQ5" s="32"/>
      <c r="AR5" s="32"/>
      <c r="AS5" s="32"/>
      <c r="AT5" s="32"/>
      <c r="AU5" s="34"/>
      <c r="AV5" s="32"/>
      <c r="AW5" s="32"/>
      <c r="AX5" s="32"/>
    </row>
    <row r="6" spans="1:50">
      <c r="A6" s="11">
        <v>35765</v>
      </c>
      <c r="B6" s="31">
        <v>63.6</v>
      </c>
      <c r="D6" s="9"/>
      <c r="E6" s="9"/>
      <c r="F6" s="9"/>
      <c r="G6" s="9"/>
      <c r="H6" s="78"/>
      <c r="I6" s="82"/>
      <c r="J6" s="17">
        <v>2006</v>
      </c>
      <c r="K6" s="39">
        <f t="shared" ref="K6:P6" si="0">SUM(B39:B42)/4</f>
        <v>90.074999999999989</v>
      </c>
      <c r="L6" s="39">
        <f t="shared" si="0"/>
        <v>83.9</v>
      </c>
      <c r="M6" s="39">
        <f t="shared" si="0"/>
        <v>98.75</v>
      </c>
      <c r="N6" s="39">
        <f t="shared" si="0"/>
        <v>84.525000000000006</v>
      </c>
      <c r="O6" s="39">
        <f t="shared" si="0"/>
        <v>84.35</v>
      </c>
      <c r="P6" s="39">
        <f t="shared" si="0"/>
        <v>81.825000000000003</v>
      </c>
      <c r="Q6" s="6"/>
      <c r="R6" s="17" t="s">
        <v>27</v>
      </c>
      <c r="S6" s="15">
        <f t="shared" ref="S6:X6" si="1">SUM(B37:B40)/4</f>
        <v>87.625</v>
      </c>
      <c r="T6" s="15">
        <f t="shared" si="1"/>
        <v>81.325000000000003</v>
      </c>
      <c r="U6" s="15">
        <f t="shared" si="1"/>
        <v>98.6</v>
      </c>
      <c r="V6" s="15">
        <f t="shared" si="1"/>
        <v>82.724999999999994</v>
      </c>
      <c r="W6" s="15">
        <f t="shared" si="1"/>
        <v>82.474999999999994</v>
      </c>
      <c r="X6" s="15">
        <f t="shared" si="1"/>
        <v>79.45</v>
      </c>
      <c r="Y6" s="6"/>
      <c r="Z6" s="20">
        <v>2006</v>
      </c>
      <c r="AA6" s="6">
        <v>0.59699999999999998</v>
      </c>
      <c r="AB6" s="21">
        <f>(1-$AA6)*AB$4/SUM($AB$4:$AF$4)</f>
        <v>0.20796524064171124</v>
      </c>
      <c r="AC6" s="21">
        <f t="shared" ref="AC6:AF16" si="2">(1-$AA6)*AC$4/SUM($AB$4:$AF$4)</f>
        <v>8.728074866310162E-2</v>
      </c>
      <c r="AD6" s="21">
        <f t="shared" si="2"/>
        <v>6.4652406417112299E-2</v>
      </c>
      <c r="AE6" s="21">
        <f t="shared" si="2"/>
        <v>3.2326203208556149E-2</v>
      </c>
      <c r="AF6" s="21">
        <f t="shared" si="2"/>
        <v>1.0775401069518718E-2</v>
      </c>
      <c r="AG6" s="43">
        <f>SUM(AA6:AF6)</f>
        <v>1</v>
      </c>
      <c r="AH6" s="21"/>
      <c r="AI6" s="17">
        <v>2006</v>
      </c>
      <c r="AJ6" s="21">
        <f>SUMPRODUCT(K20:P20,AA6:AF6)</f>
        <v>1</v>
      </c>
      <c r="AK6" s="21">
        <f t="shared" ref="AK6:AK16" si="3">1/SUMPRODUCT(K34:P34,AA6:AF6)</f>
        <v>1</v>
      </c>
      <c r="AL6" s="21">
        <f>SQRT(AJ6*AK6)</f>
        <v>1</v>
      </c>
      <c r="AM6" s="21">
        <f>AL6*AL6</f>
        <v>1</v>
      </c>
      <c r="AN6" s="6"/>
      <c r="AO6" s="17" t="s">
        <v>27</v>
      </c>
      <c r="AP6" s="21">
        <f>SUMPRODUCT(S20:X20,AA6:AF6)</f>
        <v>1</v>
      </c>
      <c r="AQ6" s="21">
        <f t="shared" ref="AQ6:AQ16" si="4">1/SUMPRODUCT(S34:X34,AA6:AF6)</f>
        <v>1</v>
      </c>
      <c r="AR6" s="21">
        <f t="shared" ref="AR6:AR12" si="5">SQRT(AP6*AQ6)</f>
        <v>1</v>
      </c>
      <c r="AS6" s="49">
        <v>1</v>
      </c>
      <c r="AT6" s="6"/>
      <c r="AU6" s="17">
        <v>2006</v>
      </c>
      <c r="AV6" s="50">
        <f>SUM(K6/S6*AA6,L6/T6*AB6,M6/U6*AC6,N6/V6*AD6, O6/W6*AE6,P6/X6*AF6)</f>
        <v>1.0258735339022715</v>
      </c>
      <c r="AW6" s="7"/>
      <c r="AX6" s="7"/>
    </row>
    <row r="7" spans="1:50">
      <c r="A7" s="11">
        <v>35855</v>
      </c>
      <c r="B7" s="31">
        <v>64.2</v>
      </c>
      <c r="D7" s="9"/>
      <c r="E7" s="9"/>
      <c r="F7" s="9"/>
      <c r="G7" s="9"/>
      <c r="H7" s="78"/>
      <c r="I7" s="82"/>
      <c r="J7" s="17">
        <v>2007</v>
      </c>
      <c r="K7" s="39">
        <f t="shared" ref="K7:P7" si="6">SUM(B43:B46)/4</f>
        <v>93.775000000000006</v>
      </c>
      <c r="L7" s="39">
        <f t="shared" si="6"/>
        <v>87.9</v>
      </c>
      <c r="M7" s="39">
        <f t="shared" si="6"/>
        <v>97.75</v>
      </c>
      <c r="N7" s="39">
        <f t="shared" si="6"/>
        <v>88.424999999999997</v>
      </c>
      <c r="O7" s="39">
        <f t="shared" si="6"/>
        <v>88.2</v>
      </c>
      <c r="P7" s="39">
        <f t="shared" si="6"/>
        <v>84.55</v>
      </c>
      <c r="Q7" s="6"/>
      <c r="R7" s="17" t="s">
        <v>28</v>
      </c>
      <c r="S7" s="15">
        <f t="shared" ref="S7:X7" si="7">SUM(B41:B44)/4</f>
        <v>91.824999999999989</v>
      </c>
      <c r="T7" s="15">
        <f t="shared" si="7"/>
        <v>85.925000000000011</v>
      </c>
      <c r="U7" s="15">
        <f t="shared" si="7"/>
        <v>98.149999999999991</v>
      </c>
      <c r="V7" s="15">
        <f t="shared" si="7"/>
        <v>87.075000000000003</v>
      </c>
      <c r="W7" s="15">
        <f t="shared" si="7"/>
        <v>86.275000000000006</v>
      </c>
      <c r="X7" s="15">
        <f t="shared" si="7"/>
        <v>83.575000000000003</v>
      </c>
      <c r="Y7" s="6"/>
      <c r="Z7" s="20">
        <v>2007</v>
      </c>
      <c r="AA7" s="6">
        <v>0.59699999999999998</v>
      </c>
      <c r="AB7" s="21">
        <f t="shared" ref="AB7:AB16" si="8">(1-$AA7)*AB$4/SUM($AB$4:$AF$4)</f>
        <v>0.20796524064171124</v>
      </c>
      <c r="AC7" s="21">
        <f t="shared" si="2"/>
        <v>8.728074866310162E-2</v>
      </c>
      <c r="AD7" s="21">
        <f t="shared" si="2"/>
        <v>6.4652406417112299E-2</v>
      </c>
      <c r="AE7" s="21">
        <f t="shared" si="2"/>
        <v>3.2326203208556149E-2</v>
      </c>
      <c r="AF7" s="21">
        <f t="shared" si="2"/>
        <v>1.0775401069518718E-2</v>
      </c>
      <c r="AG7" s="43">
        <f t="shared" ref="AG7:AG13" si="9">SUM(AA7:AF7)</f>
        <v>1</v>
      </c>
      <c r="AH7" s="21"/>
      <c r="AI7" s="17">
        <v>2007</v>
      </c>
      <c r="AJ7" s="21">
        <f t="shared" ref="AJ7:AJ14" si="10">SUMPRODUCT(K21:P21,AA6:AF6)</f>
        <v>1.0383713473878817</v>
      </c>
      <c r="AK7" s="21">
        <f t="shared" si="3"/>
        <v>1.0381369964563218</v>
      </c>
      <c r="AL7" s="21">
        <f>SQRT(AJ7*AK7)</f>
        <v>1.0382541653099975</v>
      </c>
      <c r="AM7" s="21">
        <f t="shared" ref="AM7:AM13" si="11">AM6*AL7</f>
        <v>1.0382541653099975</v>
      </c>
      <c r="AN7" s="6"/>
      <c r="AO7" s="17" t="s">
        <v>28</v>
      </c>
      <c r="AP7" s="21">
        <f t="shared" ref="AP7:AP14" si="12">SUMPRODUCT(S21:X21,AA6:AF6)</f>
        <v>1.0454284968309868</v>
      </c>
      <c r="AQ7" s="21">
        <f t="shared" si="4"/>
        <v>1.0451778594551575</v>
      </c>
      <c r="AR7" s="21">
        <f t="shared" si="5"/>
        <v>1.0453031706310059</v>
      </c>
      <c r="AS7" s="49">
        <f>AS6*AR7</f>
        <v>1.0453031706310059</v>
      </c>
      <c r="AT7" s="6"/>
      <c r="AU7" s="17">
        <v>2007</v>
      </c>
      <c r="AV7" s="49">
        <f t="shared" ref="AV7:AV16" si="13">AV$6*AM7</f>
        <v>1.0651174696553203</v>
      </c>
      <c r="AW7" s="22"/>
      <c r="AX7" s="22"/>
    </row>
    <row r="8" spans="1:50">
      <c r="A8" s="11">
        <v>35947</v>
      </c>
      <c r="B8" s="31">
        <v>64.400000000000006</v>
      </c>
      <c r="D8" s="9"/>
      <c r="E8" s="9"/>
      <c r="F8" s="9"/>
      <c r="G8" s="9"/>
      <c r="H8" s="78"/>
      <c r="I8" s="82"/>
      <c r="J8" s="17">
        <v>2008</v>
      </c>
      <c r="K8" s="39">
        <f t="shared" ref="K8:P8" si="14">SUM(B47:B50)/4</f>
        <v>97.724999999999994</v>
      </c>
      <c r="L8" s="39">
        <f t="shared" si="14"/>
        <v>94.25</v>
      </c>
      <c r="M8" s="39">
        <f t="shared" si="14"/>
        <v>97.825000000000003</v>
      </c>
      <c r="N8" s="39">
        <f t="shared" si="14"/>
        <v>92.25</v>
      </c>
      <c r="O8" s="39">
        <f t="shared" si="14"/>
        <v>91.075000000000017</v>
      </c>
      <c r="P8" s="39">
        <f t="shared" si="14"/>
        <v>87.65</v>
      </c>
      <c r="Q8" s="6"/>
      <c r="R8" s="17" t="s">
        <v>29</v>
      </c>
      <c r="S8" s="15">
        <f t="shared" ref="S8:X8" si="15">SUM(B45:B48)/4</f>
        <v>95.674999999999997</v>
      </c>
      <c r="T8" s="15">
        <f t="shared" si="15"/>
        <v>90.699999999999989</v>
      </c>
      <c r="U8" s="15">
        <f t="shared" si="15"/>
        <v>97.525000000000006</v>
      </c>
      <c r="V8" s="15">
        <f t="shared" si="15"/>
        <v>90.25</v>
      </c>
      <c r="W8" s="15">
        <f t="shared" si="15"/>
        <v>89.5</v>
      </c>
      <c r="X8" s="15">
        <f t="shared" si="15"/>
        <v>86.125</v>
      </c>
      <c r="Y8" s="6"/>
      <c r="Z8" s="20">
        <v>2008</v>
      </c>
      <c r="AA8" s="6">
        <v>0.59699999999999998</v>
      </c>
      <c r="AB8" s="21">
        <f t="shared" si="8"/>
        <v>0.20796524064171124</v>
      </c>
      <c r="AC8" s="21">
        <f t="shared" si="2"/>
        <v>8.728074866310162E-2</v>
      </c>
      <c r="AD8" s="21">
        <f t="shared" si="2"/>
        <v>6.4652406417112299E-2</v>
      </c>
      <c r="AE8" s="21">
        <f t="shared" si="2"/>
        <v>3.2326203208556149E-2</v>
      </c>
      <c r="AF8" s="21">
        <f t="shared" si="2"/>
        <v>1.0775401069518718E-2</v>
      </c>
      <c r="AG8" s="43">
        <f t="shared" si="9"/>
        <v>1</v>
      </c>
      <c r="AH8" s="21"/>
      <c r="AI8" s="17">
        <v>2008</v>
      </c>
      <c r="AJ8" s="21">
        <f t="shared" si="10"/>
        <v>1.0444829792482913</v>
      </c>
      <c r="AK8" s="21">
        <f t="shared" si="3"/>
        <v>1.0441586191786174</v>
      </c>
      <c r="AL8" s="21">
        <f t="shared" ref="AL8:AL13" si="16">SQRT(AJ8*AK8)</f>
        <v>1.0443207866204063</v>
      </c>
      <c r="AM8" s="21">
        <f t="shared" si="11"/>
        <v>1.0842704066284499</v>
      </c>
      <c r="AN8" s="6"/>
      <c r="AO8" s="17" t="s">
        <v>29</v>
      </c>
      <c r="AP8" s="21">
        <f t="shared" si="12"/>
        <v>1.0399265158308608</v>
      </c>
      <c r="AQ8" s="21">
        <f t="shared" si="4"/>
        <v>1.0396859199408837</v>
      </c>
      <c r="AR8" s="21">
        <f t="shared" si="5"/>
        <v>1.0398062109270778</v>
      </c>
      <c r="AS8" s="49">
        <f t="shared" ref="AS8:AS13" si="17">AS7*AR8</f>
        <v>1.0869127291238869</v>
      </c>
      <c r="AT8" s="6"/>
      <c r="AU8" s="17">
        <v>2008</v>
      </c>
      <c r="AV8" s="49">
        <f t="shared" si="13"/>
        <v>1.1123243137535808</v>
      </c>
      <c r="AW8" s="22"/>
      <c r="AX8" s="22"/>
    </row>
    <row r="9" spans="1:50">
      <c r="A9" s="11">
        <v>36039</v>
      </c>
      <c r="B9" s="31">
        <v>64.900000000000006</v>
      </c>
      <c r="C9" s="13">
        <v>64.5</v>
      </c>
      <c r="D9" s="9"/>
      <c r="E9" s="9"/>
      <c r="F9" s="9">
        <v>60.1</v>
      </c>
      <c r="G9" s="13"/>
      <c r="H9" s="78"/>
      <c r="I9" s="82"/>
      <c r="J9" s="17">
        <v>2009</v>
      </c>
      <c r="K9" s="39">
        <f t="shared" ref="K9:P9" si="18">SUM(B51:B54)/4</f>
        <v>102</v>
      </c>
      <c r="L9" s="39">
        <f t="shared" si="18"/>
        <v>92.875</v>
      </c>
      <c r="M9" s="39">
        <f t="shared" si="18"/>
        <v>96.924999999999997</v>
      </c>
      <c r="N9" s="39">
        <f t="shared" si="18"/>
        <v>94.699999999999989</v>
      </c>
      <c r="O9" s="39">
        <f t="shared" si="18"/>
        <v>93.850000000000009</v>
      </c>
      <c r="P9" s="39">
        <f t="shared" si="18"/>
        <v>91.8</v>
      </c>
      <c r="Q9" s="6"/>
      <c r="R9" s="17" t="s">
        <v>30</v>
      </c>
      <c r="S9" s="15">
        <f t="shared" ref="S9:X9" si="19">SUM(B49:B52)/4</f>
        <v>100</v>
      </c>
      <c r="T9" s="15">
        <f t="shared" si="19"/>
        <v>94.85</v>
      </c>
      <c r="U9" s="15">
        <f t="shared" si="19"/>
        <v>97.875</v>
      </c>
      <c r="V9" s="15">
        <f t="shared" si="19"/>
        <v>93.5</v>
      </c>
      <c r="W9" s="15">
        <f t="shared" si="19"/>
        <v>93.399999999999991</v>
      </c>
      <c r="X9" s="15">
        <f t="shared" si="19"/>
        <v>89.8</v>
      </c>
      <c r="Y9" s="6"/>
      <c r="Z9" s="20">
        <v>2009</v>
      </c>
      <c r="AA9" s="6">
        <v>0.59699999999999998</v>
      </c>
      <c r="AB9" s="21">
        <f t="shared" si="8"/>
        <v>0.20796524064171124</v>
      </c>
      <c r="AC9" s="21">
        <f t="shared" si="2"/>
        <v>8.728074866310162E-2</v>
      </c>
      <c r="AD9" s="21">
        <f t="shared" si="2"/>
        <v>6.4652406417112299E-2</v>
      </c>
      <c r="AE9" s="21">
        <f t="shared" si="2"/>
        <v>3.2326203208556149E-2</v>
      </c>
      <c r="AF9" s="21">
        <f t="shared" si="2"/>
        <v>1.0775401069518718E-2</v>
      </c>
      <c r="AG9" s="43">
        <f t="shared" si="9"/>
        <v>1</v>
      </c>
      <c r="AH9" s="21"/>
      <c r="AI9" s="17">
        <v>2009</v>
      </c>
      <c r="AJ9" s="21">
        <f t="shared" si="10"/>
        <v>1.0254911218009339</v>
      </c>
      <c r="AK9" s="21">
        <f t="shared" si="3"/>
        <v>1.024850130566344</v>
      </c>
      <c r="AL9" s="21">
        <f>SQRT(AJ9*AK9)</f>
        <v>1.0251705760859087</v>
      </c>
      <c r="AM9" s="21">
        <f t="shared" si="11"/>
        <v>1.1115621173961905</v>
      </c>
      <c r="AN9" s="6"/>
      <c r="AO9" s="17" t="s">
        <v>30</v>
      </c>
      <c r="AP9" s="21">
        <f t="shared" si="12"/>
        <v>1.0410128146131898</v>
      </c>
      <c r="AQ9" s="21">
        <f t="shared" si="4"/>
        <v>1.0408747241926659</v>
      </c>
      <c r="AR9" s="21">
        <f t="shared" si="5"/>
        <v>1.040943767113063</v>
      </c>
      <c r="AS9" s="49">
        <f t="shared" si="17"/>
        <v>1.1314150307773592</v>
      </c>
      <c r="AT9" s="6"/>
      <c r="AU9" s="17">
        <v>2009</v>
      </c>
      <c r="AV9" s="49">
        <f t="shared" si="13"/>
        <v>1.1403221575251214</v>
      </c>
      <c r="AW9" s="22"/>
      <c r="AX9" s="22"/>
    </row>
    <row r="10" spans="1:50">
      <c r="A10" s="11">
        <v>36130</v>
      </c>
      <c r="B10" s="31">
        <v>65.3</v>
      </c>
      <c r="C10" s="13">
        <v>64.2</v>
      </c>
      <c r="D10" s="9"/>
      <c r="E10" s="9"/>
      <c r="F10" s="9">
        <v>60.1</v>
      </c>
      <c r="G10" s="13"/>
      <c r="H10" s="78"/>
      <c r="I10" s="82"/>
      <c r="J10" s="17">
        <v>2010</v>
      </c>
      <c r="K10" s="39">
        <f t="shared" ref="K10:P10" si="20">SUM(B55:B58)/4</f>
        <v>106.75</v>
      </c>
      <c r="L10" s="39">
        <f t="shared" si="20"/>
        <v>94.45</v>
      </c>
      <c r="M10" s="39">
        <f t="shared" si="20"/>
        <v>98.25</v>
      </c>
      <c r="N10" s="39">
        <f t="shared" si="20"/>
        <v>95.524999999999991</v>
      </c>
      <c r="O10" s="39">
        <f t="shared" si="20"/>
        <v>95.424999999999997</v>
      </c>
      <c r="P10" s="39">
        <f t="shared" si="20"/>
        <v>95.474999999999994</v>
      </c>
      <c r="Q10" s="6"/>
      <c r="R10" s="17" t="s">
        <v>31</v>
      </c>
      <c r="S10" s="15">
        <f t="shared" ref="S10:X10" si="21">SUM(B53:B56)/4</f>
        <v>104.35</v>
      </c>
      <c r="T10" s="15">
        <f t="shared" si="21"/>
        <v>92.95</v>
      </c>
      <c r="U10" s="15">
        <f t="shared" si="21"/>
        <v>97.224999999999994</v>
      </c>
      <c r="V10" s="15">
        <f t="shared" si="21"/>
        <v>95.274999999999991</v>
      </c>
      <c r="W10" s="15">
        <f t="shared" si="21"/>
        <v>94.125</v>
      </c>
      <c r="X10" s="15">
        <f t="shared" si="21"/>
        <v>93.425000000000011</v>
      </c>
      <c r="Y10" s="6"/>
      <c r="Z10" s="20">
        <v>2010</v>
      </c>
      <c r="AA10" s="6">
        <v>0.59699999999999998</v>
      </c>
      <c r="AB10" s="21">
        <f t="shared" si="8"/>
        <v>0.20796524064171124</v>
      </c>
      <c r="AC10" s="21">
        <f t="shared" si="2"/>
        <v>8.728074866310162E-2</v>
      </c>
      <c r="AD10" s="21">
        <f t="shared" si="2"/>
        <v>6.4652406417112299E-2</v>
      </c>
      <c r="AE10" s="21">
        <f t="shared" si="2"/>
        <v>3.2326203208556149E-2</v>
      </c>
      <c r="AF10" s="21">
        <f t="shared" si="2"/>
        <v>1.0775401069518718E-2</v>
      </c>
      <c r="AG10" s="43">
        <f t="shared" si="9"/>
        <v>1</v>
      </c>
      <c r="AH10" s="21"/>
      <c r="AI10" s="17">
        <v>2010</v>
      </c>
      <c r="AJ10" s="21">
        <f t="shared" si="10"/>
        <v>1.0340584658419671</v>
      </c>
      <c r="AK10" s="21">
        <f t="shared" si="3"/>
        <v>1.0338226178890375</v>
      </c>
      <c r="AL10" s="21">
        <f t="shared" si="16"/>
        <v>1.0339405351407132</v>
      </c>
      <c r="AM10" s="21">
        <f t="shared" si="11"/>
        <v>1.1492891305027615</v>
      </c>
      <c r="AN10" s="6"/>
      <c r="AO10" s="17" t="s">
        <v>31</v>
      </c>
      <c r="AP10" s="21">
        <f t="shared" si="12"/>
        <v>1.0231372356492885</v>
      </c>
      <c r="AQ10" s="21">
        <f t="shared" si="4"/>
        <v>1.0224153815342041</v>
      </c>
      <c r="AR10" s="21">
        <f t="shared" si="5"/>
        <v>1.0227762449080533</v>
      </c>
      <c r="AS10" s="49">
        <f t="shared" si="17"/>
        <v>1.157184416610997</v>
      </c>
      <c r="AT10" s="6"/>
      <c r="AU10" s="17">
        <v>2010</v>
      </c>
      <c r="AV10" s="49">
        <f t="shared" si="13"/>
        <v>1.1790253017843368</v>
      </c>
      <c r="AW10" s="22"/>
      <c r="AX10" s="22"/>
    </row>
    <row r="11" spans="1:50">
      <c r="A11" s="11">
        <v>36220</v>
      </c>
      <c r="B11" s="31">
        <v>66</v>
      </c>
      <c r="C11" s="13">
        <v>63.7</v>
      </c>
      <c r="D11" s="9"/>
      <c r="E11" s="9"/>
      <c r="F11" s="9">
        <v>60.4</v>
      </c>
      <c r="G11" s="13"/>
      <c r="H11" s="78"/>
      <c r="I11" s="82"/>
      <c r="J11" s="17">
        <v>2011</v>
      </c>
      <c r="K11" s="39">
        <f t="shared" ref="K11:P11" si="22">SUM(B59:B62)/4</f>
        <v>110.55000000000001</v>
      </c>
      <c r="L11" s="39">
        <f t="shared" si="22"/>
        <v>99.1</v>
      </c>
      <c r="M11" s="39">
        <f t="shared" si="22"/>
        <v>99.45</v>
      </c>
      <c r="N11" s="39">
        <f t="shared" si="22"/>
        <v>98.225000000000009</v>
      </c>
      <c r="O11" s="39">
        <f t="shared" si="22"/>
        <v>98.525000000000006</v>
      </c>
      <c r="P11" s="39">
        <f t="shared" si="22"/>
        <v>98.3</v>
      </c>
      <c r="Q11" s="6"/>
      <c r="R11" s="17" t="s">
        <v>32</v>
      </c>
      <c r="S11" s="15">
        <f t="shared" ref="S11:X11" si="23">SUM(B57:B60)/4</f>
        <v>108.69999999999999</v>
      </c>
      <c r="T11" s="15">
        <f t="shared" si="23"/>
        <v>96.9</v>
      </c>
      <c r="U11" s="15">
        <f t="shared" si="23"/>
        <v>98.674999999999997</v>
      </c>
      <c r="V11" s="15">
        <f t="shared" si="23"/>
        <v>96.35</v>
      </c>
      <c r="W11" s="15">
        <f t="shared" si="23"/>
        <v>96.824999999999989</v>
      </c>
      <c r="X11" s="15">
        <f t="shared" si="23"/>
        <v>97</v>
      </c>
      <c r="Y11" s="6"/>
      <c r="Z11" s="20">
        <v>2011</v>
      </c>
      <c r="AA11" s="6">
        <v>0.59699999999999998</v>
      </c>
      <c r="AB11" s="21">
        <f t="shared" si="8"/>
        <v>0.20796524064171124</v>
      </c>
      <c r="AC11" s="21">
        <f t="shared" si="2"/>
        <v>8.728074866310162E-2</v>
      </c>
      <c r="AD11" s="21">
        <f t="shared" si="2"/>
        <v>6.4652406417112299E-2</v>
      </c>
      <c r="AE11" s="21">
        <f t="shared" si="2"/>
        <v>3.2326203208556149E-2</v>
      </c>
      <c r="AF11" s="21">
        <f t="shared" si="2"/>
        <v>1.0775401069518718E-2</v>
      </c>
      <c r="AG11" s="43">
        <f t="shared" si="9"/>
        <v>1</v>
      </c>
      <c r="AH11" s="21"/>
      <c r="AI11" s="17">
        <v>2011</v>
      </c>
      <c r="AJ11" s="21">
        <f t="shared" si="10"/>
        <v>1.0357525541042425</v>
      </c>
      <c r="AK11" s="21">
        <f t="shared" si="3"/>
        <v>1.035664498842275</v>
      </c>
      <c r="AL11" s="21">
        <f t="shared" si="16"/>
        <v>1.0357085255374585</v>
      </c>
      <c r="AM11" s="21">
        <f t="shared" si="11"/>
        <v>1.1903285507692429</v>
      </c>
      <c r="AN11" s="6"/>
      <c r="AO11" s="17" t="s">
        <v>32</v>
      </c>
      <c r="AP11" s="21">
        <f t="shared" si="12"/>
        <v>1.0370953938108742</v>
      </c>
      <c r="AQ11" s="21">
        <f t="shared" si="4"/>
        <v>1.0369903600022525</v>
      </c>
      <c r="AR11" s="21">
        <f>SQRT(AP11*AQ11)</f>
        <v>1.0370428755768086</v>
      </c>
      <c r="AS11" s="49">
        <f t="shared" si="17"/>
        <v>1.2000498549749401</v>
      </c>
      <c r="AT11" s="6"/>
      <c r="AU11" s="17">
        <v>2011</v>
      </c>
      <c r="AV11" s="49">
        <f t="shared" si="13"/>
        <v>1.2211265568824128</v>
      </c>
      <c r="AW11" s="22"/>
      <c r="AX11" s="22"/>
    </row>
    <row r="12" spans="1:50">
      <c r="A12" s="11">
        <v>36312</v>
      </c>
      <c r="B12" s="31">
        <v>66.5</v>
      </c>
      <c r="C12" s="13">
        <v>64.2</v>
      </c>
      <c r="D12" s="9"/>
      <c r="E12" s="9"/>
      <c r="F12" s="9">
        <v>60.4</v>
      </c>
      <c r="G12" s="13"/>
      <c r="H12" s="78"/>
      <c r="I12" s="82"/>
      <c r="J12" s="17">
        <v>2012</v>
      </c>
      <c r="K12" s="39">
        <f t="shared" ref="K12:P12" si="24">SUM(B63:B66)/4</f>
        <v>114.9</v>
      </c>
      <c r="L12" s="39">
        <f t="shared" si="24"/>
        <v>100.925</v>
      </c>
      <c r="M12" s="39">
        <f t="shared" si="24"/>
        <v>99.925000000000011</v>
      </c>
      <c r="N12" s="39">
        <f t="shared" si="24"/>
        <v>100.5</v>
      </c>
      <c r="O12" s="39">
        <f t="shared" si="24"/>
        <v>101.97499999999999</v>
      </c>
      <c r="P12" s="39">
        <f t="shared" si="24"/>
        <v>102.5</v>
      </c>
      <c r="Q12" s="6"/>
      <c r="R12" s="17" t="s">
        <v>33</v>
      </c>
      <c r="S12" s="15">
        <f t="shared" ref="S12:X12" si="25">SUM(B61:B64)/4</f>
        <v>112.5</v>
      </c>
      <c r="T12" s="15">
        <f t="shared" si="25"/>
        <v>100</v>
      </c>
      <c r="U12" s="15">
        <f t="shared" si="25"/>
        <v>99.974999999999994</v>
      </c>
      <c r="V12" s="15">
        <f t="shared" si="25"/>
        <v>100</v>
      </c>
      <c r="W12" s="15">
        <f t="shared" si="25"/>
        <v>100</v>
      </c>
      <c r="X12" s="15">
        <f t="shared" si="25"/>
        <v>100</v>
      </c>
      <c r="Y12" s="6"/>
      <c r="Z12" s="20">
        <v>2012</v>
      </c>
      <c r="AA12" s="6">
        <v>0.59699999999999998</v>
      </c>
      <c r="AB12" s="21">
        <f t="shared" si="8"/>
        <v>0.20796524064171124</v>
      </c>
      <c r="AC12" s="21">
        <f t="shared" si="2"/>
        <v>8.728074866310162E-2</v>
      </c>
      <c r="AD12" s="21">
        <f t="shared" si="2"/>
        <v>6.4652406417112299E-2</v>
      </c>
      <c r="AE12" s="21">
        <f t="shared" si="2"/>
        <v>3.2326203208556149E-2</v>
      </c>
      <c r="AF12" s="21">
        <f t="shared" si="2"/>
        <v>1.0775401069518718E-2</v>
      </c>
      <c r="AG12" s="43">
        <f t="shared" si="9"/>
        <v>1</v>
      </c>
      <c r="AH12" s="21"/>
      <c r="AI12" s="17">
        <v>2012</v>
      </c>
      <c r="AJ12" s="21">
        <f t="shared" si="10"/>
        <v>1.0308276562761114</v>
      </c>
      <c r="AK12" s="21">
        <f t="shared" si="3"/>
        <v>1.0306898309898571</v>
      </c>
      <c r="AL12" s="21">
        <f t="shared" si="16"/>
        <v>1.0307587413293646</v>
      </c>
      <c r="AM12" s="21">
        <f t="shared" si="11"/>
        <v>1.2269415587593115</v>
      </c>
      <c r="AN12" s="6"/>
      <c r="AO12" s="17" t="s">
        <v>33</v>
      </c>
      <c r="AP12" s="21">
        <f t="shared" si="12"/>
        <v>1.0325158227922167</v>
      </c>
      <c r="AQ12" s="21">
        <f t="shared" si="4"/>
        <v>1.0324782779604429</v>
      </c>
      <c r="AR12" s="21">
        <f t="shared" si="5"/>
        <v>1.0324970502056738</v>
      </c>
      <c r="AS12" s="49">
        <f t="shared" si="17"/>
        <v>1.2390479353613724</v>
      </c>
      <c r="AT12" s="6"/>
      <c r="AU12" s="17">
        <v>2012</v>
      </c>
      <c r="AV12" s="49">
        <f t="shared" si="13"/>
        <v>1.2586868727759766</v>
      </c>
      <c r="AW12" s="22"/>
      <c r="AX12" s="22"/>
    </row>
    <row r="13" spans="1:50">
      <c r="A13" s="11">
        <v>36404</v>
      </c>
      <c r="B13" s="31">
        <v>67.2</v>
      </c>
      <c r="C13" s="13">
        <v>65.099999999999994</v>
      </c>
      <c r="D13" s="9"/>
      <c r="E13" s="9"/>
      <c r="F13" s="9">
        <v>61.5</v>
      </c>
      <c r="G13" s="13"/>
      <c r="H13" s="78"/>
      <c r="I13" s="82"/>
      <c r="J13" s="17">
        <v>2013</v>
      </c>
      <c r="K13" s="39">
        <f t="shared" ref="K13:P13" si="26">SUM(B67:B70)/4</f>
        <v>119.22499999999999</v>
      </c>
      <c r="L13" s="39">
        <f t="shared" si="26"/>
        <v>102.45</v>
      </c>
      <c r="M13" s="39">
        <f t="shared" si="26"/>
        <v>103.42500000000001</v>
      </c>
      <c r="N13" s="39">
        <f t="shared" si="26"/>
        <v>101.27500000000001</v>
      </c>
      <c r="O13" s="39">
        <f t="shared" si="26"/>
        <v>105.97499999999999</v>
      </c>
      <c r="P13" s="39">
        <f t="shared" si="26"/>
        <v>106.10000000000001</v>
      </c>
      <c r="Q13" s="6"/>
      <c r="R13" s="17" t="s">
        <v>34</v>
      </c>
      <c r="S13" s="15">
        <f t="shared" ref="S13:X13" si="27">SUM(B65:B68)/4</f>
        <v>117.25</v>
      </c>
      <c r="T13" s="15">
        <f t="shared" si="27"/>
        <v>101.65</v>
      </c>
      <c r="U13" s="15">
        <f t="shared" si="27"/>
        <v>101.57499999999999</v>
      </c>
      <c r="V13" s="15">
        <f t="shared" si="27"/>
        <v>100.89999999999999</v>
      </c>
      <c r="W13" s="15">
        <f t="shared" si="27"/>
        <v>104.22499999999999</v>
      </c>
      <c r="X13" s="15">
        <f t="shared" si="27"/>
        <v>104.72499999999999</v>
      </c>
      <c r="Y13" s="6"/>
      <c r="Z13" s="20">
        <v>2013</v>
      </c>
      <c r="AA13" s="6">
        <v>0.59699999999999998</v>
      </c>
      <c r="AB13" s="21">
        <f t="shared" si="8"/>
        <v>0.20796524064171124</v>
      </c>
      <c r="AC13" s="21">
        <f t="shared" si="2"/>
        <v>8.728074866310162E-2</v>
      </c>
      <c r="AD13" s="21">
        <f t="shared" si="2"/>
        <v>6.4652406417112299E-2</v>
      </c>
      <c r="AE13" s="21">
        <f t="shared" si="2"/>
        <v>3.2326203208556149E-2</v>
      </c>
      <c r="AF13" s="21">
        <f t="shared" si="2"/>
        <v>1.0775401069518718E-2</v>
      </c>
      <c r="AG13" s="43">
        <f t="shared" si="9"/>
        <v>1</v>
      </c>
      <c r="AH13" s="21"/>
      <c r="AI13" s="17">
        <v>2013</v>
      </c>
      <c r="AJ13" s="21">
        <f t="shared" si="10"/>
        <v>1.0308164753250522</v>
      </c>
      <c r="AK13" s="21">
        <f t="shared" si="3"/>
        <v>1.0307010133080603</v>
      </c>
      <c r="AL13" s="21">
        <f t="shared" si="16"/>
        <v>1.0307587426998495</v>
      </c>
      <c r="AM13" s="21">
        <f t="shared" si="11"/>
        <v>1.2646807384729415</v>
      </c>
      <c r="AN13" s="6"/>
      <c r="AO13" s="17" t="s">
        <v>34</v>
      </c>
      <c r="AP13" s="21">
        <f t="shared" si="12"/>
        <v>1.0324917257700119</v>
      </c>
      <c r="AQ13" s="21">
        <f t="shared" si="4"/>
        <v>1.0323212890944411</v>
      </c>
      <c r="AR13" s="21">
        <f>SQRT(AP13*AQ13)</f>
        <v>1.0324065039151211</v>
      </c>
      <c r="AS13" s="49">
        <f t="shared" si="17"/>
        <v>1.2792011471296834</v>
      </c>
      <c r="AT13" s="6"/>
      <c r="AU13" s="17">
        <v>2013</v>
      </c>
      <c r="AV13" s="49">
        <f t="shared" si="13"/>
        <v>1.2974024984353709</v>
      </c>
      <c r="AW13" s="22"/>
      <c r="AX13" s="22"/>
    </row>
    <row r="14" spans="1:50">
      <c r="A14" s="11">
        <v>36495</v>
      </c>
      <c r="B14" s="31">
        <v>67.8</v>
      </c>
      <c r="C14" s="13">
        <v>65.900000000000006</v>
      </c>
      <c r="D14" s="9"/>
      <c r="E14" s="9"/>
      <c r="F14" s="9">
        <v>61.6</v>
      </c>
      <c r="G14" s="13"/>
      <c r="H14" s="78"/>
      <c r="I14" s="82"/>
      <c r="J14" s="17">
        <v>2014</v>
      </c>
      <c r="K14" s="39">
        <f t="shared" ref="K14:P14" si="28">SUM(B71:B74)/4</f>
        <v>122.925</v>
      </c>
      <c r="L14" s="39">
        <f t="shared" si="28"/>
        <v>104.05</v>
      </c>
      <c r="M14" s="39">
        <f t="shared" si="28"/>
        <v>104.375</v>
      </c>
      <c r="N14" s="39">
        <f t="shared" si="28"/>
        <v>104.35000000000001</v>
      </c>
      <c r="O14" s="39">
        <f t="shared" si="28"/>
        <v>108.94999999999999</v>
      </c>
      <c r="P14" s="39">
        <f t="shared" si="28"/>
        <v>109.625</v>
      </c>
      <c r="Q14" s="6"/>
      <c r="R14" s="17" t="s">
        <v>87</v>
      </c>
      <c r="S14" s="15">
        <f t="shared" ref="S14:X14" si="29">SUM(B69:B72)/4</f>
        <v>121.075</v>
      </c>
      <c r="T14" s="15">
        <f t="shared" si="29"/>
        <v>103.625</v>
      </c>
      <c r="U14" s="15">
        <f t="shared" si="29"/>
        <v>103.675</v>
      </c>
      <c r="V14" s="15">
        <f t="shared" si="29"/>
        <v>102.05000000000001</v>
      </c>
      <c r="W14" s="15">
        <f t="shared" si="29"/>
        <v>107.55</v>
      </c>
      <c r="X14" s="15">
        <f t="shared" si="29"/>
        <v>107.95</v>
      </c>
      <c r="Y14" s="6"/>
      <c r="Z14" s="17">
        <v>2014</v>
      </c>
      <c r="AA14" s="6">
        <v>0.59699999999999998</v>
      </c>
      <c r="AB14" s="21">
        <f t="shared" si="8"/>
        <v>0.20796524064171124</v>
      </c>
      <c r="AC14" s="21">
        <f t="shared" si="2"/>
        <v>8.728074866310162E-2</v>
      </c>
      <c r="AD14" s="21">
        <f t="shared" si="2"/>
        <v>6.4652406417112299E-2</v>
      </c>
      <c r="AE14" s="21">
        <f t="shared" si="2"/>
        <v>3.2326203208556149E-2</v>
      </c>
      <c r="AF14" s="21">
        <f t="shared" si="2"/>
        <v>1.0775401069518718E-2</v>
      </c>
      <c r="AG14" s="43">
        <f>SUM(AA14:AF14)</f>
        <v>1</v>
      </c>
      <c r="AH14" s="6"/>
      <c r="AI14" s="17">
        <v>2014</v>
      </c>
      <c r="AJ14" s="21">
        <f t="shared" si="10"/>
        <v>1.0258052446216086</v>
      </c>
      <c r="AK14" s="21">
        <f t="shared" si="3"/>
        <v>1.025742237848994</v>
      </c>
      <c r="AL14" s="21">
        <f>SQRT(AJ14*AK14)</f>
        <v>1.0257737407515379</v>
      </c>
      <c r="AM14" s="21">
        <f>AM13*AL14</f>
        <v>1.2972762919598066</v>
      </c>
      <c r="AN14" s="6"/>
      <c r="AO14" s="17" t="s">
        <v>87</v>
      </c>
      <c r="AP14" s="21">
        <f t="shared" si="12"/>
        <v>1.0274207846443486</v>
      </c>
      <c r="AQ14" s="21">
        <f t="shared" si="4"/>
        <v>1.0273710627940336</v>
      </c>
      <c r="AR14" s="21">
        <f>SQRT(AP14*AQ14)</f>
        <v>1.0273959234183987</v>
      </c>
      <c r="AS14" s="49">
        <f>AS13*AR14</f>
        <v>1.314246043793176</v>
      </c>
      <c r="AT14" s="6"/>
      <c r="AU14" s="25">
        <v>2014</v>
      </c>
      <c r="AV14" s="49">
        <f t="shared" si="13"/>
        <v>1.3308414140804419</v>
      </c>
      <c r="AW14" s="22"/>
      <c r="AX14" s="22"/>
    </row>
    <row r="15" spans="1:50">
      <c r="A15" s="11">
        <v>36586</v>
      </c>
      <c r="B15" s="31">
        <v>68.599999999999994</v>
      </c>
      <c r="C15" s="13">
        <v>66.5</v>
      </c>
      <c r="D15" s="9"/>
      <c r="E15" s="9"/>
      <c r="F15" s="9">
        <v>62.2</v>
      </c>
      <c r="G15" s="13"/>
      <c r="H15" s="78"/>
      <c r="I15" s="82"/>
      <c r="J15" s="17">
        <v>2015</v>
      </c>
      <c r="K15" s="39">
        <f t="shared" ref="K15:P15" si="30">SUM(B75:B78)/4</f>
        <v>125.99999999999999</v>
      </c>
      <c r="L15" s="39">
        <f t="shared" si="30"/>
        <v>104.125</v>
      </c>
      <c r="M15" s="39">
        <f t="shared" si="30"/>
        <v>104.47500000000001</v>
      </c>
      <c r="N15" s="39">
        <f t="shared" si="30"/>
        <v>107.85</v>
      </c>
      <c r="O15" s="39">
        <f t="shared" si="30"/>
        <v>111</v>
      </c>
      <c r="P15" s="39">
        <f t="shared" si="30"/>
        <v>111.15</v>
      </c>
      <c r="Q15" s="6"/>
      <c r="R15" s="17" t="s">
        <v>151</v>
      </c>
      <c r="S15" s="15">
        <f t="shared" ref="S15:X15" si="31">SUM(B73:B76)/4</f>
        <v>124.52499999999999</v>
      </c>
      <c r="T15" s="15">
        <f t="shared" si="31"/>
        <v>103.9</v>
      </c>
      <c r="U15" s="15">
        <f t="shared" si="31"/>
        <v>104.72499999999999</v>
      </c>
      <c r="V15" s="15">
        <f t="shared" si="31"/>
        <v>106.7</v>
      </c>
      <c r="W15" s="15">
        <f t="shared" si="31"/>
        <v>110.19999999999999</v>
      </c>
      <c r="X15" s="15">
        <f t="shared" si="31"/>
        <v>110.35</v>
      </c>
      <c r="Y15" s="6"/>
      <c r="Z15" s="20">
        <v>2015</v>
      </c>
      <c r="AA15" s="6">
        <v>0.59699999999999998</v>
      </c>
      <c r="AB15" s="21">
        <f t="shared" si="8"/>
        <v>0.20796524064171124</v>
      </c>
      <c r="AC15" s="21">
        <f t="shared" si="2"/>
        <v>8.728074866310162E-2</v>
      </c>
      <c r="AD15" s="21">
        <f t="shared" si="2"/>
        <v>6.4652406417112299E-2</v>
      </c>
      <c r="AE15" s="21">
        <f t="shared" si="2"/>
        <v>3.2326203208556149E-2</v>
      </c>
      <c r="AF15" s="21">
        <f t="shared" si="2"/>
        <v>1.0775401069518718E-2</v>
      </c>
      <c r="AG15" s="43">
        <f>SUM(AA15:AF15)</f>
        <v>1</v>
      </c>
      <c r="AH15" s="21"/>
      <c r="AI15" s="17">
        <v>2015</v>
      </c>
      <c r="AJ15" s="21">
        <f>SUMPRODUCT(K29:P29,AA15:AF15)</f>
        <v>1.0180942817345822</v>
      </c>
      <c r="AK15" s="21">
        <f t="shared" si="3"/>
        <v>1.0179629404830537</v>
      </c>
      <c r="AL15" s="21">
        <f>SQRT(AJ15*AK15)</f>
        <v>1.0180286089906894</v>
      </c>
      <c r="AM15" s="21">
        <f>AM14*AL15</f>
        <v>1.3206643789804413</v>
      </c>
      <c r="AN15" s="6"/>
      <c r="AO15" s="17" t="s">
        <v>152</v>
      </c>
      <c r="AP15" s="21">
        <f>SUMPRODUCT(S29:X29,AA15:AF15)</f>
        <v>1.0224292342716363</v>
      </c>
      <c r="AQ15" s="21">
        <f t="shared" si="4"/>
        <v>1.0222804569464212</v>
      </c>
      <c r="AR15" s="21">
        <f>SQRT(AP15*AQ15)</f>
        <v>1.0223548429026919</v>
      </c>
      <c r="AS15" s="49">
        <f>AS14*AR15</f>
        <v>1.3436258076376568</v>
      </c>
      <c r="AT15" s="6"/>
      <c r="AU15" s="17">
        <v>2015</v>
      </c>
      <c r="AV15" s="49">
        <f t="shared" si="13"/>
        <v>1.3548346335635142</v>
      </c>
      <c r="AW15" s="6"/>
      <c r="AX15" s="6"/>
    </row>
    <row r="16" spans="1:50">
      <c r="A16" s="11">
        <v>36678</v>
      </c>
      <c r="B16" s="31">
        <v>69.099999999999994</v>
      </c>
      <c r="C16" s="13">
        <v>67.8</v>
      </c>
      <c r="D16" s="9"/>
      <c r="E16" s="9"/>
      <c r="F16" s="9">
        <v>63.1</v>
      </c>
      <c r="G16" s="13"/>
      <c r="H16" s="78"/>
      <c r="I16" s="82"/>
      <c r="J16" s="17">
        <v>2016</v>
      </c>
      <c r="K16" s="39">
        <f t="shared" ref="K16:P16" si="32">SUM(B79:B82)/4</f>
        <v>128.92500000000001</v>
      </c>
      <c r="L16" s="39">
        <f t="shared" si="32"/>
        <v>105.27499999999999</v>
      </c>
      <c r="M16" s="39">
        <f t="shared" si="32"/>
        <v>104.82499999999999</v>
      </c>
      <c r="N16" s="39">
        <f t="shared" si="32"/>
        <v>109.45</v>
      </c>
      <c r="O16" s="39">
        <f t="shared" si="32"/>
        <v>112.54999999999998</v>
      </c>
      <c r="P16" s="39">
        <f t="shared" si="32"/>
        <v>111.05000000000001</v>
      </c>
      <c r="Q16" s="6"/>
      <c r="R16" s="17" t="s">
        <v>154</v>
      </c>
      <c r="S16" s="15">
        <f t="shared" ref="S16:X16" si="33">SUM(B77:B80)/4</f>
        <v>127.52500000000001</v>
      </c>
      <c r="T16" s="15">
        <f t="shared" si="33"/>
        <v>104.50000000000001</v>
      </c>
      <c r="U16" s="15">
        <f t="shared" si="33"/>
        <v>104.575</v>
      </c>
      <c r="V16" s="15">
        <f t="shared" si="33"/>
        <v>108.77499999999999</v>
      </c>
      <c r="W16" s="15">
        <f t="shared" si="33"/>
        <v>111.8</v>
      </c>
      <c r="X16" s="15">
        <f t="shared" si="33"/>
        <v>111.15</v>
      </c>
      <c r="Y16" s="6"/>
      <c r="Z16" s="20">
        <v>2016</v>
      </c>
      <c r="AA16" s="6">
        <v>0.59699999999999998</v>
      </c>
      <c r="AB16" s="21">
        <f t="shared" si="8"/>
        <v>0.20796524064171124</v>
      </c>
      <c r="AC16" s="21">
        <f t="shared" si="2"/>
        <v>8.728074866310162E-2</v>
      </c>
      <c r="AD16" s="21">
        <f t="shared" si="2"/>
        <v>6.4652406417112299E-2</v>
      </c>
      <c r="AE16" s="21">
        <f t="shared" si="2"/>
        <v>3.2326203208556149E-2</v>
      </c>
      <c r="AF16" s="21">
        <f t="shared" si="2"/>
        <v>1.0775401069518718E-2</v>
      </c>
      <c r="AG16" s="43">
        <f>SUM(AA16:AF16)</f>
        <v>1</v>
      </c>
      <c r="AH16" s="21"/>
      <c r="AI16" s="17">
        <v>2016</v>
      </c>
      <c r="AJ16" s="21">
        <f>SUMPRODUCT(K30:P30,AA16:AF16)</f>
        <v>1.0178490344319107</v>
      </c>
      <c r="AK16" s="21">
        <f t="shared" si="3"/>
        <v>1.0177995795796033</v>
      </c>
      <c r="AL16" s="21">
        <f>SQRT(AJ16*AK16)</f>
        <v>1.017824306705388</v>
      </c>
      <c r="AM16" s="21">
        <f>AM15*AL16</f>
        <v>1.3442043059262696</v>
      </c>
      <c r="AN16" s="6"/>
      <c r="AO16" s="17" t="s">
        <v>155</v>
      </c>
      <c r="AP16" s="21">
        <f>SUMPRODUCT(S30:X30,AA16:AF16)</f>
        <v>1.0172633565093896</v>
      </c>
      <c r="AQ16" s="21">
        <f t="shared" si="4"/>
        <v>1.0171767269106895</v>
      </c>
      <c r="AR16" s="21">
        <f>SQRT(AP16*AQ16)</f>
        <v>1.017220040787834</v>
      </c>
      <c r="AS16" s="49">
        <f>AS15*AR16</f>
        <v>1.3667630988487638</v>
      </c>
      <c r="AT16" s="6"/>
      <c r="AU16" s="17">
        <v>2016</v>
      </c>
      <c r="AV16" s="49">
        <f t="shared" si="13"/>
        <v>1.3789836216072324</v>
      </c>
      <c r="AW16" s="6"/>
      <c r="AX16" s="6"/>
    </row>
    <row r="17" spans="1:50">
      <c r="A17" s="11">
        <v>36770</v>
      </c>
      <c r="B17" s="31">
        <v>69.900000000000006</v>
      </c>
      <c r="C17" s="13">
        <v>69</v>
      </c>
      <c r="D17" s="9"/>
      <c r="E17" s="9"/>
      <c r="F17" s="9">
        <v>64.2</v>
      </c>
      <c r="G17" s="13"/>
      <c r="H17" s="78"/>
      <c r="I17" s="82"/>
      <c r="Y17" s="6"/>
      <c r="Z17" s="17"/>
      <c r="AA17" s="6"/>
      <c r="AB17" s="6"/>
      <c r="AC17" s="6"/>
      <c r="AD17" s="6"/>
      <c r="AE17" s="6"/>
      <c r="AF17" s="6"/>
      <c r="AG17" s="6"/>
      <c r="AH17" s="6"/>
      <c r="AI17" s="17"/>
      <c r="AJ17" s="6"/>
      <c r="AK17" s="6"/>
      <c r="AL17" s="6"/>
      <c r="AM17" s="6"/>
      <c r="AN17" s="6"/>
      <c r="AO17" s="17"/>
      <c r="AP17" s="6"/>
      <c r="AQ17" s="6"/>
      <c r="AR17" s="6"/>
      <c r="AS17" s="6"/>
      <c r="AT17" s="6"/>
      <c r="AU17" s="17"/>
      <c r="AV17" s="6"/>
      <c r="AW17" s="6"/>
      <c r="AX17" s="6"/>
    </row>
    <row r="18" spans="1:50">
      <c r="A18" s="11">
        <v>36861</v>
      </c>
      <c r="B18" s="31">
        <v>70.400000000000006</v>
      </c>
      <c r="C18" s="13">
        <v>70.099999999999994</v>
      </c>
      <c r="D18" s="9"/>
      <c r="E18" s="9"/>
      <c r="F18" s="9">
        <v>64.7</v>
      </c>
      <c r="G18" s="13"/>
      <c r="H18" s="78"/>
      <c r="I18" s="82"/>
      <c r="J18" s="17"/>
      <c r="K18" s="38" t="s">
        <v>64</v>
      </c>
      <c r="L18" s="32"/>
      <c r="M18" s="32"/>
      <c r="N18" s="32"/>
      <c r="O18" s="32"/>
      <c r="P18" s="32"/>
      <c r="Q18" s="6"/>
      <c r="R18" s="17"/>
      <c r="S18" s="5" t="s">
        <v>64</v>
      </c>
      <c r="T18" s="6"/>
      <c r="U18" s="6"/>
      <c r="V18" s="6"/>
      <c r="W18" s="6"/>
      <c r="X18" s="6"/>
      <c r="Y18" s="6"/>
      <c r="Z18" s="17"/>
      <c r="AA18" s="6"/>
      <c r="AB18" s="6"/>
      <c r="AC18" s="6"/>
      <c r="AD18" s="6"/>
      <c r="AE18" s="6"/>
      <c r="AF18" s="6"/>
      <c r="AG18" s="6"/>
      <c r="AH18" s="6"/>
      <c r="AI18" s="17"/>
      <c r="AJ18" s="6"/>
      <c r="AK18" s="6"/>
      <c r="AL18" s="6"/>
      <c r="AM18" s="6"/>
      <c r="AN18" s="6"/>
      <c r="AO18" s="17"/>
      <c r="AP18" s="6"/>
      <c r="AQ18" s="6"/>
      <c r="AR18" s="6"/>
      <c r="AS18" s="6"/>
      <c r="AT18" s="6"/>
      <c r="AU18" s="17"/>
      <c r="AV18" s="6"/>
      <c r="AW18" s="6"/>
      <c r="AX18" s="6"/>
    </row>
    <row r="19" spans="1:50">
      <c r="A19" s="11">
        <v>36951</v>
      </c>
      <c r="B19" s="31">
        <v>71.2</v>
      </c>
      <c r="C19" s="13">
        <v>69.400000000000006</v>
      </c>
      <c r="D19" s="9"/>
      <c r="E19" s="9"/>
      <c r="F19" s="9">
        <v>65.2</v>
      </c>
      <c r="G19" s="13"/>
      <c r="H19" s="78"/>
      <c r="I19" s="82"/>
      <c r="J19" s="17"/>
      <c r="K19" s="42" t="s">
        <v>35</v>
      </c>
      <c r="L19" s="42" t="s">
        <v>63</v>
      </c>
      <c r="M19" s="42" t="s">
        <v>36</v>
      </c>
      <c r="N19" s="42" t="s">
        <v>37</v>
      </c>
      <c r="O19" s="42" t="s">
        <v>38</v>
      </c>
      <c r="P19" s="42" t="s">
        <v>39</v>
      </c>
      <c r="Q19" s="6"/>
      <c r="R19" s="17"/>
      <c r="S19" s="37" t="s">
        <v>35</v>
      </c>
      <c r="T19" s="37" t="s">
        <v>63</v>
      </c>
      <c r="U19" s="37" t="s">
        <v>36</v>
      </c>
      <c r="V19" s="37" t="s">
        <v>37</v>
      </c>
      <c r="W19" s="37" t="s">
        <v>38</v>
      </c>
      <c r="X19" s="37" t="s">
        <v>39</v>
      </c>
      <c r="Y19" s="6"/>
      <c r="Z19" s="17"/>
      <c r="AA19" s="6"/>
      <c r="AB19" s="6"/>
      <c r="AC19" s="6"/>
      <c r="AD19" s="6"/>
      <c r="AE19" s="6"/>
      <c r="AF19" s="6"/>
      <c r="AG19" s="6"/>
      <c r="AH19" s="6"/>
      <c r="AI19" s="17"/>
      <c r="AJ19" s="6"/>
      <c r="AK19" s="6"/>
      <c r="AL19" s="6"/>
      <c r="AM19" s="6"/>
      <c r="AN19" s="6"/>
      <c r="AO19" s="17"/>
      <c r="AP19" s="6"/>
      <c r="AQ19" s="6"/>
      <c r="AR19" s="6"/>
      <c r="AS19" s="6"/>
      <c r="AT19" s="6"/>
      <c r="AU19" s="17"/>
      <c r="AV19" s="6"/>
      <c r="AW19" s="6"/>
      <c r="AX19" s="6"/>
    </row>
    <row r="20" spans="1:50">
      <c r="A20" s="11">
        <v>37043</v>
      </c>
      <c r="B20" s="31">
        <v>71.599999999999994</v>
      </c>
      <c r="C20" s="13">
        <v>70.8</v>
      </c>
      <c r="D20" s="9"/>
      <c r="E20" s="9"/>
      <c r="F20" s="9">
        <v>65.5</v>
      </c>
      <c r="G20" s="13"/>
      <c r="H20" s="78"/>
      <c r="I20" s="82"/>
      <c r="J20" s="20">
        <v>2006</v>
      </c>
      <c r="K20" s="40">
        <f t="shared" ref="K20:P20" si="34">K6/K6</f>
        <v>1</v>
      </c>
      <c r="L20" s="40">
        <f t="shared" si="34"/>
        <v>1</v>
      </c>
      <c r="M20" s="40">
        <f t="shared" si="34"/>
        <v>1</v>
      </c>
      <c r="N20" s="40">
        <f t="shared" si="34"/>
        <v>1</v>
      </c>
      <c r="O20" s="40">
        <f t="shared" si="34"/>
        <v>1</v>
      </c>
      <c r="P20" s="40">
        <f t="shared" si="34"/>
        <v>1</v>
      </c>
      <c r="Q20" s="6"/>
      <c r="R20" s="17" t="s">
        <v>27</v>
      </c>
      <c r="S20" s="21">
        <f t="shared" ref="S20:X20" si="35">S6/S6</f>
        <v>1</v>
      </c>
      <c r="T20" s="21">
        <f t="shared" si="35"/>
        <v>1</v>
      </c>
      <c r="U20" s="21">
        <f t="shared" si="35"/>
        <v>1</v>
      </c>
      <c r="V20" s="21">
        <f t="shared" si="35"/>
        <v>1</v>
      </c>
      <c r="W20" s="21">
        <f t="shared" si="35"/>
        <v>1</v>
      </c>
      <c r="X20" s="21">
        <f t="shared" si="35"/>
        <v>1</v>
      </c>
      <c r="Y20" s="6"/>
      <c r="Z20" s="17"/>
      <c r="AA20" s="6"/>
      <c r="AB20" s="6"/>
      <c r="AC20" s="6"/>
      <c r="AD20" s="6"/>
      <c r="AE20" s="6"/>
      <c r="AF20" s="6"/>
      <c r="AG20" s="6"/>
      <c r="AH20" s="6"/>
      <c r="AI20" s="17"/>
      <c r="AJ20" s="6"/>
      <c r="AK20" s="6"/>
      <c r="AL20" s="6"/>
      <c r="AM20" s="6"/>
      <c r="AN20" s="6"/>
      <c r="AO20" s="17"/>
      <c r="AP20" s="6"/>
      <c r="AQ20" s="6"/>
      <c r="AR20" s="6"/>
      <c r="AS20" s="6"/>
      <c r="AT20" s="6"/>
      <c r="AU20" s="17"/>
      <c r="AV20" s="6"/>
      <c r="AW20" s="6"/>
      <c r="AX20" s="6"/>
    </row>
    <row r="21" spans="1:50">
      <c r="A21" s="11">
        <v>37135</v>
      </c>
      <c r="B21" s="31">
        <v>72.7</v>
      </c>
      <c r="C21" s="13">
        <v>71.400000000000006</v>
      </c>
      <c r="D21" s="13">
        <v>92.3</v>
      </c>
      <c r="E21" s="13">
        <v>74.099999999999994</v>
      </c>
      <c r="F21" s="13">
        <v>67.400000000000006</v>
      </c>
      <c r="G21" s="13">
        <v>66.2</v>
      </c>
      <c r="H21" s="78"/>
      <c r="I21" s="82"/>
      <c r="J21" s="20">
        <v>2007</v>
      </c>
      <c r="K21" s="40">
        <f t="shared" ref="K21:P30" si="36">K7/K6</f>
        <v>1.0410768803774635</v>
      </c>
      <c r="L21" s="40">
        <f t="shared" si="36"/>
        <v>1.0476758045292014</v>
      </c>
      <c r="M21" s="40">
        <f t="shared" si="36"/>
        <v>0.98987341772151893</v>
      </c>
      <c r="N21" s="40">
        <f t="shared" si="36"/>
        <v>1.0461401952085181</v>
      </c>
      <c r="O21" s="40">
        <f t="shared" si="36"/>
        <v>1.045643153526971</v>
      </c>
      <c r="P21" s="40">
        <f t="shared" si="36"/>
        <v>1.0333027803238619</v>
      </c>
      <c r="Q21" s="6"/>
      <c r="R21" s="17" t="s">
        <v>28</v>
      </c>
      <c r="S21" s="21">
        <f t="shared" ref="S21:X30" si="37">S7/S6</f>
        <v>1.0479315263908699</v>
      </c>
      <c r="T21" s="21">
        <f t="shared" si="37"/>
        <v>1.0565631724561944</v>
      </c>
      <c r="U21" s="21">
        <f t="shared" si="37"/>
        <v>0.99543610547667338</v>
      </c>
      <c r="V21" s="21">
        <f t="shared" si="37"/>
        <v>1.0525838621940165</v>
      </c>
      <c r="W21" s="21">
        <f t="shared" si="37"/>
        <v>1.0460745680509247</v>
      </c>
      <c r="X21" s="21">
        <f t="shared" si="37"/>
        <v>1.051919446192574</v>
      </c>
      <c r="Y21" s="6"/>
      <c r="Z21" s="17"/>
      <c r="AA21" s="6"/>
      <c r="AB21" s="6"/>
      <c r="AC21" s="6"/>
      <c r="AD21" s="6"/>
      <c r="AE21" s="6"/>
      <c r="AF21" s="6"/>
      <c r="AG21" s="6"/>
      <c r="AH21" s="6"/>
      <c r="AI21" s="17"/>
      <c r="AJ21" s="6"/>
      <c r="AK21" s="6"/>
      <c r="AL21" s="6"/>
      <c r="AM21" s="6"/>
      <c r="AN21" s="6"/>
      <c r="AO21" s="17"/>
      <c r="AP21" s="6"/>
      <c r="AQ21" s="6"/>
      <c r="AR21" s="6"/>
      <c r="AS21" s="6"/>
      <c r="AT21" s="6"/>
      <c r="AU21" s="17"/>
      <c r="AV21" s="6"/>
      <c r="AW21" s="6"/>
      <c r="AX21" s="6"/>
    </row>
    <row r="22" spans="1:50">
      <c r="A22" s="11">
        <v>37226</v>
      </c>
      <c r="B22" s="31">
        <v>73.3</v>
      </c>
      <c r="C22" s="13">
        <v>71.5</v>
      </c>
      <c r="D22" s="13">
        <v>92.6</v>
      </c>
      <c r="E22" s="13">
        <v>74.400000000000006</v>
      </c>
      <c r="F22" s="13">
        <v>67.8</v>
      </c>
      <c r="G22" s="13">
        <v>67.5</v>
      </c>
      <c r="H22" s="78"/>
      <c r="I22" s="82"/>
      <c r="J22" s="20">
        <v>2008</v>
      </c>
      <c r="K22" s="40">
        <f t="shared" si="36"/>
        <v>1.0421221007731269</v>
      </c>
      <c r="L22" s="40">
        <f t="shared" si="36"/>
        <v>1.0722411831626848</v>
      </c>
      <c r="M22" s="40">
        <f t="shared" si="36"/>
        <v>1.0007672634271101</v>
      </c>
      <c r="N22" s="40">
        <f t="shared" si="36"/>
        <v>1.0432569974554708</v>
      </c>
      <c r="O22" s="40">
        <f t="shared" si="36"/>
        <v>1.0325963718820863</v>
      </c>
      <c r="P22" s="40">
        <f t="shared" si="36"/>
        <v>1.0366646954464815</v>
      </c>
      <c r="Q22" s="6"/>
      <c r="R22" s="17" t="s">
        <v>29</v>
      </c>
      <c r="S22" s="21">
        <f t="shared" si="37"/>
        <v>1.0419275796351757</v>
      </c>
      <c r="T22" s="21">
        <f t="shared" si="37"/>
        <v>1.0555717195228393</v>
      </c>
      <c r="U22" s="21">
        <f t="shared" si="37"/>
        <v>0.99363219561895078</v>
      </c>
      <c r="V22" s="21">
        <f t="shared" si="37"/>
        <v>1.0364628194085559</v>
      </c>
      <c r="W22" s="21">
        <f t="shared" si="37"/>
        <v>1.0373804694291509</v>
      </c>
      <c r="X22" s="21">
        <f t="shared" si="37"/>
        <v>1.0305115166018546</v>
      </c>
      <c r="Y22" s="6"/>
      <c r="Z22" s="17"/>
      <c r="AA22" s="6"/>
      <c r="AB22" s="6"/>
      <c r="AC22" s="6"/>
      <c r="AD22" s="6"/>
      <c r="AE22" s="6"/>
      <c r="AF22" s="6"/>
      <c r="AG22" s="6"/>
      <c r="AH22" s="6"/>
      <c r="AI22" s="17"/>
      <c r="AJ22" s="6"/>
      <c r="AK22" s="6"/>
      <c r="AL22" s="6"/>
      <c r="AM22" s="6"/>
      <c r="AN22" s="6"/>
      <c r="AO22" s="17"/>
      <c r="AP22" s="6"/>
      <c r="AQ22" s="6"/>
      <c r="AR22" s="6"/>
      <c r="AS22" s="6"/>
      <c r="AT22" s="6"/>
      <c r="AU22" s="17"/>
      <c r="AV22" s="6"/>
      <c r="AW22" s="6"/>
      <c r="AX22" s="6"/>
    </row>
    <row r="23" spans="1:50">
      <c r="A23" s="11">
        <v>37316</v>
      </c>
      <c r="B23" s="31">
        <v>74.400000000000006</v>
      </c>
      <c r="C23" s="13">
        <v>71.2</v>
      </c>
      <c r="D23" s="13">
        <v>92.5</v>
      </c>
      <c r="E23" s="13">
        <v>75</v>
      </c>
      <c r="F23" s="13">
        <v>68.3</v>
      </c>
      <c r="G23" s="13">
        <v>68.400000000000006</v>
      </c>
      <c r="H23" s="78"/>
      <c r="I23" s="82"/>
      <c r="J23" s="20">
        <v>2009</v>
      </c>
      <c r="K23" s="40">
        <f t="shared" si="36"/>
        <v>1.0437452033768229</v>
      </c>
      <c r="L23" s="40">
        <f t="shared" si="36"/>
        <v>0.98541114058355439</v>
      </c>
      <c r="M23" s="40">
        <f t="shared" si="36"/>
        <v>0.9907998977766419</v>
      </c>
      <c r="N23" s="40">
        <f t="shared" si="36"/>
        <v>1.0265582655826557</v>
      </c>
      <c r="O23" s="40">
        <f t="shared" si="36"/>
        <v>1.0304693933571232</v>
      </c>
      <c r="P23" s="40">
        <f t="shared" si="36"/>
        <v>1.047347404449515</v>
      </c>
      <c r="Q23" s="6"/>
      <c r="R23" s="17" t="s">
        <v>30</v>
      </c>
      <c r="S23" s="21">
        <f t="shared" si="37"/>
        <v>1.0452051215050955</v>
      </c>
      <c r="T23" s="21">
        <f t="shared" si="37"/>
        <v>1.0457552370452041</v>
      </c>
      <c r="U23" s="21">
        <f t="shared" si="37"/>
        <v>1.0035888233786208</v>
      </c>
      <c r="V23" s="21">
        <f t="shared" si="37"/>
        <v>1.0360110803324101</v>
      </c>
      <c r="W23" s="21">
        <f t="shared" si="37"/>
        <v>1.0435754189944133</v>
      </c>
      <c r="X23" s="21">
        <f t="shared" si="37"/>
        <v>1.0426705370101597</v>
      </c>
      <c r="Y23" s="6"/>
      <c r="Z23" s="17"/>
      <c r="AA23" s="6"/>
      <c r="AB23" s="6"/>
      <c r="AC23" s="6"/>
      <c r="AD23" s="6"/>
      <c r="AE23" s="6"/>
      <c r="AF23" s="6"/>
      <c r="AG23" s="6"/>
      <c r="AH23" s="6"/>
      <c r="AI23" s="17"/>
      <c r="AJ23" s="6"/>
      <c r="AK23" s="6"/>
      <c r="AL23" s="6"/>
      <c r="AM23" s="6"/>
      <c r="AN23" s="6"/>
      <c r="AO23" s="17"/>
      <c r="AP23" s="6"/>
      <c r="AQ23" s="6"/>
      <c r="AR23" s="6"/>
      <c r="AS23" s="6"/>
      <c r="AT23" s="6"/>
      <c r="AU23" s="17"/>
      <c r="AV23" s="6"/>
      <c r="AW23" s="6"/>
      <c r="AX23" s="6"/>
    </row>
    <row r="24" spans="1:50">
      <c r="A24" s="11">
        <v>37408</v>
      </c>
      <c r="B24" s="31">
        <v>74.599999999999994</v>
      </c>
      <c r="C24" s="13">
        <v>71.5</v>
      </c>
      <c r="D24" s="13">
        <v>91.6</v>
      </c>
      <c r="E24" s="13">
        <v>75.2</v>
      </c>
      <c r="F24" s="13">
        <v>69.2</v>
      </c>
      <c r="G24" s="13">
        <v>68.5</v>
      </c>
      <c r="H24" s="78"/>
      <c r="I24" s="82"/>
      <c r="J24" s="20">
        <v>2010</v>
      </c>
      <c r="K24" s="40">
        <f t="shared" si="36"/>
        <v>1.0465686274509804</v>
      </c>
      <c r="L24" s="40">
        <f t="shared" si="36"/>
        <v>1.0169582772543742</v>
      </c>
      <c r="M24" s="40">
        <f t="shared" si="36"/>
        <v>1.0136703636832602</v>
      </c>
      <c r="N24" s="40">
        <f t="shared" si="36"/>
        <v>1.0087117212249208</v>
      </c>
      <c r="O24" s="40">
        <f t="shared" si="36"/>
        <v>1.0167820990942993</v>
      </c>
      <c r="P24" s="40">
        <f t="shared" si="36"/>
        <v>1.0400326797385622</v>
      </c>
      <c r="Q24" s="6"/>
      <c r="R24" s="17" t="s">
        <v>31</v>
      </c>
      <c r="S24" s="21">
        <f t="shared" si="37"/>
        <v>1.0434999999999999</v>
      </c>
      <c r="T24" s="21">
        <f t="shared" si="37"/>
        <v>0.97996837111228263</v>
      </c>
      <c r="U24" s="21">
        <f t="shared" si="37"/>
        <v>0.99335887611749674</v>
      </c>
      <c r="V24" s="21">
        <f t="shared" si="37"/>
        <v>1.0189839572192512</v>
      </c>
      <c r="W24" s="21">
        <f t="shared" si="37"/>
        <v>1.0077623126338331</v>
      </c>
      <c r="X24" s="21">
        <f t="shared" si="37"/>
        <v>1.040367483296214</v>
      </c>
      <c r="Y24" s="6"/>
      <c r="Z24" s="17"/>
      <c r="AA24" s="6"/>
      <c r="AB24" s="6"/>
      <c r="AC24" s="6"/>
      <c r="AD24" s="6"/>
      <c r="AE24" s="6"/>
      <c r="AF24" s="6"/>
      <c r="AG24" s="6"/>
      <c r="AH24" s="6"/>
      <c r="AI24" s="17"/>
      <c r="AJ24" s="6"/>
      <c r="AK24" s="6"/>
      <c r="AL24" s="6"/>
      <c r="AM24" s="6"/>
      <c r="AN24" s="6"/>
      <c r="AO24" s="17"/>
      <c r="AP24" s="6"/>
      <c r="AQ24" s="6"/>
      <c r="AR24" s="6"/>
      <c r="AS24" s="6"/>
      <c r="AT24" s="6"/>
      <c r="AU24" s="17"/>
      <c r="AV24" s="6"/>
      <c r="AW24" s="6"/>
      <c r="AX24" s="6"/>
    </row>
    <row r="25" spans="1:50">
      <c r="A25" s="11">
        <v>37500</v>
      </c>
      <c r="B25" s="31">
        <v>75.599999999999994</v>
      </c>
      <c r="C25" s="13">
        <v>71.5</v>
      </c>
      <c r="D25" s="13">
        <v>91.8</v>
      </c>
      <c r="E25" s="13">
        <v>75.900000000000006</v>
      </c>
      <c r="F25" s="13">
        <v>70.400000000000006</v>
      </c>
      <c r="G25" s="13">
        <v>69.099999999999994</v>
      </c>
      <c r="H25" s="78"/>
      <c r="I25" s="82"/>
      <c r="J25" s="20">
        <v>2011</v>
      </c>
      <c r="K25" s="40">
        <f t="shared" si="36"/>
        <v>1.0355971896955505</v>
      </c>
      <c r="L25" s="40">
        <f t="shared" si="36"/>
        <v>1.0492323980942297</v>
      </c>
      <c r="M25" s="40">
        <f t="shared" si="36"/>
        <v>1.0122137404580154</v>
      </c>
      <c r="N25" s="40">
        <f t="shared" si="36"/>
        <v>1.0282648521329496</v>
      </c>
      <c r="O25" s="40">
        <f t="shared" si="36"/>
        <v>1.03248624574273</v>
      </c>
      <c r="P25" s="40">
        <f t="shared" si="36"/>
        <v>1.0295888976171772</v>
      </c>
      <c r="Q25" s="6"/>
      <c r="R25" s="17" t="s">
        <v>32</v>
      </c>
      <c r="S25" s="21">
        <f t="shared" si="37"/>
        <v>1.0416866315285098</v>
      </c>
      <c r="T25" s="21">
        <f t="shared" si="37"/>
        <v>1.0424959655728887</v>
      </c>
      <c r="U25" s="21">
        <f t="shared" si="37"/>
        <v>1.0149138596040113</v>
      </c>
      <c r="V25" s="21">
        <f t="shared" si="37"/>
        <v>1.0112831277879821</v>
      </c>
      <c r="W25" s="21">
        <f t="shared" si="37"/>
        <v>1.0286852589641433</v>
      </c>
      <c r="X25" s="21">
        <f t="shared" si="37"/>
        <v>1.0382659887610381</v>
      </c>
      <c r="Y25" s="6"/>
      <c r="Z25" s="17"/>
      <c r="AA25" s="6"/>
      <c r="AB25" s="6"/>
      <c r="AC25" s="6"/>
      <c r="AD25" s="6"/>
      <c r="AE25" s="6"/>
      <c r="AF25" s="6"/>
      <c r="AG25" s="6"/>
      <c r="AH25" s="6"/>
      <c r="AI25" s="17"/>
      <c r="AJ25" s="6"/>
      <c r="AK25" s="6"/>
      <c r="AL25" s="6"/>
      <c r="AM25" s="6"/>
      <c r="AN25" s="6"/>
      <c r="AO25" s="17"/>
      <c r="AP25" s="6"/>
      <c r="AQ25" s="6"/>
      <c r="AR25" s="6"/>
      <c r="AS25" s="6"/>
      <c r="AT25" s="6"/>
      <c r="AU25" s="17"/>
      <c r="AV25" s="6"/>
      <c r="AW25" s="6"/>
      <c r="AX25" s="6"/>
    </row>
    <row r="26" spans="1:50">
      <c r="A26" s="11">
        <v>37591</v>
      </c>
      <c r="B26" s="31">
        <v>76.5</v>
      </c>
      <c r="C26" s="13">
        <v>72.8</v>
      </c>
      <c r="D26" s="13">
        <v>91.9</v>
      </c>
      <c r="E26" s="13">
        <v>76.5</v>
      </c>
      <c r="F26" s="13">
        <v>70.7</v>
      </c>
      <c r="G26" s="13">
        <v>69.3</v>
      </c>
      <c r="H26" s="78"/>
      <c r="I26" s="82"/>
      <c r="J26" s="20">
        <v>2012</v>
      </c>
      <c r="K26" s="40">
        <f t="shared" si="36"/>
        <v>1.039348710990502</v>
      </c>
      <c r="L26" s="40">
        <f t="shared" si="36"/>
        <v>1.0184157416750756</v>
      </c>
      <c r="M26" s="40">
        <f t="shared" si="36"/>
        <v>1.0047762694821518</v>
      </c>
      <c r="N26" s="40">
        <f t="shared" si="36"/>
        <v>1.0231611096971238</v>
      </c>
      <c r="O26" s="40">
        <f t="shared" si="36"/>
        <v>1.0350164932758181</v>
      </c>
      <c r="P26" s="40">
        <f t="shared" si="36"/>
        <v>1.0427263479145474</v>
      </c>
      <c r="Q26" s="6"/>
      <c r="R26" s="17" t="s">
        <v>33</v>
      </c>
      <c r="S26" s="21">
        <f t="shared" si="37"/>
        <v>1.0349586016559338</v>
      </c>
      <c r="T26" s="21">
        <f t="shared" si="37"/>
        <v>1.0319917440660473</v>
      </c>
      <c r="U26" s="21">
        <f t="shared" si="37"/>
        <v>1.0131745629592095</v>
      </c>
      <c r="V26" s="21">
        <f t="shared" si="37"/>
        <v>1.0378827192527245</v>
      </c>
      <c r="W26" s="21">
        <f t="shared" si="37"/>
        <v>1.0327911179963853</v>
      </c>
      <c r="X26" s="21">
        <f t="shared" si="37"/>
        <v>1.0309278350515463</v>
      </c>
      <c r="Y26" s="6"/>
      <c r="Z26" s="17"/>
      <c r="AA26" s="6"/>
      <c r="AB26" s="6"/>
      <c r="AC26" s="6"/>
      <c r="AD26" s="6"/>
      <c r="AE26" s="6"/>
      <c r="AF26" s="6"/>
      <c r="AG26" s="6"/>
      <c r="AH26" s="6"/>
      <c r="AI26" s="17"/>
      <c r="AJ26" s="6"/>
      <c r="AK26" s="6"/>
      <c r="AL26" s="6"/>
      <c r="AM26" s="6"/>
      <c r="AN26" s="6"/>
      <c r="AO26" s="17"/>
      <c r="AP26" s="6"/>
      <c r="AQ26" s="6"/>
      <c r="AR26" s="6"/>
      <c r="AS26" s="6"/>
      <c r="AT26" s="6"/>
      <c r="AU26" s="17"/>
      <c r="AV26" s="6"/>
      <c r="AW26" s="6"/>
      <c r="AX26" s="6"/>
    </row>
    <row r="27" spans="1:50">
      <c r="A27" s="11">
        <v>37681</v>
      </c>
      <c r="B27" s="31">
        <v>77.099999999999994</v>
      </c>
      <c r="C27" s="13">
        <v>73.8</v>
      </c>
      <c r="D27" s="13">
        <v>92.9</v>
      </c>
      <c r="E27" s="13">
        <v>77</v>
      </c>
      <c r="F27" s="13">
        <v>71</v>
      </c>
      <c r="G27" s="13">
        <v>70.900000000000006</v>
      </c>
      <c r="H27" s="78"/>
      <c r="I27" s="82"/>
      <c r="J27" s="20">
        <v>2013</v>
      </c>
      <c r="K27" s="40">
        <f t="shared" si="36"/>
        <v>1.0376414273281114</v>
      </c>
      <c r="L27" s="40">
        <f t="shared" si="36"/>
        <v>1.015110230369086</v>
      </c>
      <c r="M27" s="40">
        <f t="shared" si="36"/>
        <v>1.0350262697022767</v>
      </c>
      <c r="N27" s="40">
        <f t="shared" si="36"/>
        <v>1.0077114427860696</v>
      </c>
      <c r="O27" s="40">
        <f t="shared" si="36"/>
        <v>1.0392253003187055</v>
      </c>
      <c r="P27" s="40">
        <f t="shared" si="36"/>
        <v>1.0351219512195122</v>
      </c>
      <c r="Q27" s="6"/>
      <c r="R27" s="17" t="s">
        <v>34</v>
      </c>
      <c r="S27" s="21">
        <f t="shared" si="37"/>
        <v>1.0422222222222222</v>
      </c>
      <c r="T27" s="21">
        <f t="shared" si="37"/>
        <v>1.0165</v>
      </c>
      <c r="U27" s="21">
        <f t="shared" si="37"/>
        <v>1.01600400100025</v>
      </c>
      <c r="V27" s="21">
        <f t="shared" si="37"/>
        <v>1.0089999999999999</v>
      </c>
      <c r="W27" s="21">
        <f t="shared" si="37"/>
        <v>1.0422499999999999</v>
      </c>
      <c r="X27" s="21">
        <f t="shared" si="37"/>
        <v>1.04725</v>
      </c>
      <c r="Y27" s="6"/>
      <c r="Z27" s="17"/>
      <c r="AA27" s="6"/>
      <c r="AB27" s="6"/>
      <c r="AC27" s="6"/>
      <c r="AD27" s="6"/>
      <c r="AE27" s="6"/>
      <c r="AF27" s="6"/>
      <c r="AG27" s="6"/>
      <c r="AH27" s="6"/>
      <c r="AI27" s="17"/>
      <c r="AJ27" s="6"/>
      <c r="AK27" s="6"/>
      <c r="AL27" s="6"/>
      <c r="AM27" s="6"/>
      <c r="AN27" s="6"/>
      <c r="AO27" s="17"/>
      <c r="AP27" s="6"/>
      <c r="AQ27" s="6"/>
      <c r="AR27" s="6"/>
      <c r="AS27" s="6"/>
      <c r="AT27" s="6"/>
      <c r="AU27" s="17"/>
      <c r="AV27" s="6"/>
      <c r="AW27" s="6"/>
      <c r="AX27" s="6"/>
    </row>
    <row r="28" spans="1:50">
      <c r="A28" s="11">
        <v>37773</v>
      </c>
      <c r="B28" s="31">
        <v>77.8</v>
      </c>
      <c r="C28" s="13">
        <v>73.3</v>
      </c>
      <c r="D28" s="13">
        <v>93.1</v>
      </c>
      <c r="E28" s="13">
        <v>77.599999999999994</v>
      </c>
      <c r="F28" s="13">
        <v>71.400000000000006</v>
      </c>
      <c r="G28" s="13">
        <v>71.2</v>
      </c>
      <c r="H28" s="78"/>
      <c r="I28" s="82"/>
      <c r="J28" s="25">
        <v>2014</v>
      </c>
      <c r="K28" s="40">
        <f t="shared" si="36"/>
        <v>1.0310337596980499</v>
      </c>
      <c r="L28" s="40">
        <f t="shared" si="36"/>
        <v>1.0156173743289409</v>
      </c>
      <c r="M28" s="40">
        <f t="shared" si="36"/>
        <v>1.009185400048344</v>
      </c>
      <c r="N28" s="40">
        <f t="shared" si="36"/>
        <v>1.0303628733646013</v>
      </c>
      <c r="O28" s="40">
        <f t="shared" si="36"/>
        <v>1.028072658645907</v>
      </c>
      <c r="P28" s="40">
        <f t="shared" si="36"/>
        <v>1.0332233741753063</v>
      </c>
      <c r="Q28" s="6"/>
      <c r="R28" s="17" t="s">
        <v>87</v>
      </c>
      <c r="S28" s="21">
        <f t="shared" si="37"/>
        <v>1.0326226012793178</v>
      </c>
      <c r="T28" s="21">
        <f t="shared" si="37"/>
        <v>1.0194294146581406</v>
      </c>
      <c r="U28" s="21">
        <f t="shared" si="37"/>
        <v>1.0206743785380261</v>
      </c>
      <c r="V28" s="21">
        <f t="shared" si="37"/>
        <v>1.0113974231912788</v>
      </c>
      <c r="W28" s="21">
        <f t="shared" si="37"/>
        <v>1.0319021348045094</v>
      </c>
      <c r="X28" s="21">
        <f t="shared" si="37"/>
        <v>1.0307949391262832</v>
      </c>
      <c r="Y28" s="6"/>
      <c r="Z28" s="17"/>
      <c r="AA28" s="6"/>
      <c r="AB28" s="6"/>
      <c r="AC28" s="6"/>
      <c r="AD28" s="6"/>
      <c r="AE28" s="6"/>
      <c r="AF28" s="6"/>
      <c r="AG28" s="6"/>
      <c r="AH28" s="6"/>
      <c r="AI28" s="17"/>
      <c r="AJ28" s="6"/>
      <c r="AK28" s="6"/>
      <c r="AL28" s="6"/>
      <c r="AM28" s="6"/>
      <c r="AN28" s="6"/>
      <c r="AO28" s="17"/>
      <c r="AP28" s="6"/>
      <c r="AQ28" s="6"/>
      <c r="AR28" s="6"/>
      <c r="AS28" s="6"/>
      <c r="AT28" s="6"/>
      <c r="AU28" s="17"/>
      <c r="AV28" s="6"/>
      <c r="AW28" s="6"/>
      <c r="AX28" s="6"/>
    </row>
    <row r="29" spans="1:50">
      <c r="A29" s="11">
        <v>37865</v>
      </c>
      <c r="B29" s="31">
        <v>78.599999999999994</v>
      </c>
      <c r="C29" s="13">
        <v>73.400000000000006</v>
      </c>
      <c r="D29" s="13">
        <v>93.4</v>
      </c>
      <c r="E29" s="13">
        <v>78.099999999999994</v>
      </c>
      <c r="F29" s="13">
        <v>73.2</v>
      </c>
      <c r="G29" s="13">
        <v>71</v>
      </c>
      <c r="H29" s="78"/>
      <c r="I29" s="82"/>
      <c r="J29" s="20">
        <v>2015</v>
      </c>
      <c r="K29" s="40">
        <f t="shared" si="36"/>
        <v>1.0250152532031727</v>
      </c>
      <c r="L29" s="40">
        <f t="shared" si="36"/>
        <v>1.0007208073041807</v>
      </c>
      <c r="M29" s="40">
        <f t="shared" si="36"/>
        <v>1.0009580838323353</v>
      </c>
      <c r="N29" s="40">
        <f t="shared" si="36"/>
        <v>1.033540967896502</v>
      </c>
      <c r="O29" s="40">
        <f t="shared" si="36"/>
        <v>1.018815970628729</v>
      </c>
      <c r="P29" s="40">
        <f t="shared" si="36"/>
        <v>1.0139110604332955</v>
      </c>
      <c r="Q29" s="6"/>
      <c r="R29" s="17" t="s">
        <v>151</v>
      </c>
      <c r="S29" s="21">
        <f t="shared" si="37"/>
        <v>1.0284947346685938</v>
      </c>
      <c r="T29" s="21">
        <f t="shared" si="37"/>
        <v>1.0026537997587455</v>
      </c>
      <c r="U29" s="21">
        <f t="shared" si="37"/>
        <v>1.0101278032312515</v>
      </c>
      <c r="V29" s="21">
        <f t="shared" si="37"/>
        <v>1.0455658990690837</v>
      </c>
      <c r="W29" s="21">
        <f t="shared" si="37"/>
        <v>1.0246397024639702</v>
      </c>
      <c r="X29" s="21">
        <f t="shared" si="37"/>
        <v>1.0222325150532654</v>
      </c>
      <c r="Y29" s="6"/>
      <c r="Z29" s="17"/>
      <c r="AA29" s="6"/>
      <c r="AB29" s="6"/>
      <c r="AC29" s="6"/>
      <c r="AD29" s="6"/>
      <c r="AE29" s="6"/>
      <c r="AF29" s="6"/>
      <c r="AG29" s="6"/>
      <c r="AH29" s="6"/>
      <c r="AI29" s="17"/>
      <c r="AJ29" s="6"/>
      <c r="AK29" s="6"/>
      <c r="AL29" s="6"/>
      <c r="AM29" s="6"/>
      <c r="AN29" s="6"/>
      <c r="AO29" s="17"/>
      <c r="AP29" s="6"/>
      <c r="AQ29" s="6"/>
      <c r="AR29" s="6"/>
      <c r="AS29" s="6"/>
      <c r="AT29" s="6"/>
      <c r="AU29" s="17"/>
      <c r="AV29" s="6"/>
      <c r="AW29" s="6"/>
      <c r="AX29" s="6"/>
    </row>
    <row r="30" spans="1:50">
      <c r="A30" s="11">
        <v>37956</v>
      </c>
      <c r="B30" s="31">
        <v>79.3</v>
      </c>
      <c r="C30" s="13">
        <v>73.400000000000006</v>
      </c>
      <c r="D30" s="13">
        <v>93.5</v>
      </c>
      <c r="E30" s="13">
        <v>78.5</v>
      </c>
      <c r="F30" s="13">
        <v>73.5</v>
      </c>
      <c r="G30" s="13">
        <v>71.900000000000006</v>
      </c>
      <c r="H30" s="78"/>
      <c r="I30" s="82"/>
      <c r="J30" s="20">
        <v>2016</v>
      </c>
      <c r="K30" s="40">
        <f t="shared" si="36"/>
        <v>1.0232142857142859</v>
      </c>
      <c r="L30" s="40">
        <f t="shared" si="36"/>
        <v>1.0110444177671067</v>
      </c>
      <c r="M30" s="40">
        <f t="shared" si="36"/>
        <v>1.0033500837520937</v>
      </c>
      <c r="N30" s="40">
        <f t="shared" si="36"/>
        <v>1.0148354195642095</v>
      </c>
      <c r="O30" s="40">
        <f t="shared" si="36"/>
        <v>1.0139639639639637</v>
      </c>
      <c r="P30" s="40">
        <f t="shared" si="36"/>
        <v>0.99910031488978868</v>
      </c>
      <c r="Q30" s="6"/>
      <c r="R30" s="17" t="s">
        <v>154</v>
      </c>
      <c r="S30" s="21">
        <f t="shared" si="37"/>
        <v>1.0240915478819514</v>
      </c>
      <c r="T30" s="21">
        <f t="shared" si="37"/>
        <v>1.0057747834456208</v>
      </c>
      <c r="U30" s="21">
        <f t="shared" si="37"/>
        <v>0.99856767724994044</v>
      </c>
      <c r="V30" s="21">
        <f t="shared" si="37"/>
        <v>1.0194470477975632</v>
      </c>
      <c r="W30" s="21">
        <f t="shared" si="37"/>
        <v>1.0145190562613431</v>
      </c>
      <c r="X30" s="21">
        <f t="shared" si="37"/>
        <v>1.0072496601721794</v>
      </c>
      <c r="Y30" s="6"/>
      <c r="Z30" s="17"/>
      <c r="AA30" s="6"/>
      <c r="AB30" s="6"/>
      <c r="AC30" s="6"/>
      <c r="AD30" s="6"/>
      <c r="AE30" s="6"/>
      <c r="AF30" s="6"/>
      <c r="AG30" s="6"/>
      <c r="AH30" s="6"/>
      <c r="AI30" s="17"/>
      <c r="AJ30" s="6"/>
      <c r="AK30" s="6"/>
      <c r="AL30" s="6"/>
      <c r="AM30" s="6"/>
      <c r="AN30" s="6"/>
      <c r="AO30" s="17"/>
      <c r="AP30" s="6"/>
      <c r="AQ30" s="6"/>
      <c r="AR30" s="6"/>
      <c r="AS30" s="6"/>
      <c r="AT30" s="6"/>
      <c r="AU30" s="17"/>
      <c r="AV30" s="6"/>
      <c r="AW30" s="6"/>
      <c r="AX30" s="6"/>
    </row>
    <row r="31" spans="1:50">
      <c r="A31" s="11">
        <v>38047</v>
      </c>
      <c r="B31" s="31">
        <v>80.400000000000006</v>
      </c>
      <c r="C31" s="13">
        <v>73.8</v>
      </c>
      <c r="D31" s="13">
        <v>94.2</v>
      </c>
      <c r="E31" s="13">
        <v>79.3</v>
      </c>
      <c r="F31" s="13">
        <v>76.599999999999994</v>
      </c>
      <c r="G31" s="13">
        <v>73.900000000000006</v>
      </c>
      <c r="H31" s="78"/>
      <c r="I31" s="82"/>
      <c r="J31" s="17"/>
      <c r="Y31" s="6"/>
      <c r="Z31" s="17"/>
      <c r="AA31" s="6"/>
      <c r="AB31" s="6"/>
      <c r="AC31" s="6"/>
      <c r="AD31" s="6"/>
      <c r="AE31" s="6"/>
      <c r="AF31" s="6"/>
      <c r="AG31" s="6"/>
      <c r="AH31" s="6"/>
      <c r="AI31" s="17"/>
      <c r="AJ31" s="6"/>
      <c r="AK31" s="6"/>
      <c r="AL31" s="6"/>
      <c r="AM31" s="6"/>
      <c r="AN31" s="6"/>
      <c r="AO31" s="17"/>
      <c r="AP31" s="6"/>
      <c r="AQ31" s="6"/>
      <c r="AR31" s="6"/>
      <c r="AS31" s="6"/>
      <c r="AT31" s="6"/>
      <c r="AU31" s="17"/>
      <c r="AV31" s="6"/>
      <c r="AW31" s="6"/>
      <c r="AX31" s="6"/>
    </row>
    <row r="32" spans="1:50">
      <c r="A32" s="11">
        <v>38139</v>
      </c>
      <c r="B32" s="31">
        <v>81.2</v>
      </c>
      <c r="C32" s="13">
        <v>74.400000000000006</v>
      </c>
      <c r="D32" s="13">
        <v>95.3</v>
      </c>
      <c r="E32" s="13">
        <v>79.8</v>
      </c>
      <c r="F32" s="13">
        <v>76.5</v>
      </c>
      <c r="G32" s="13">
        <v>74.099999999999994</v>
      </c>
      <c r="H32" s="78"/>
      <c r="I32" s="82"/>
      <c r="J32" s="17"/>
      <c r="K32" s="38" t="s">
        <v>65</v>
      </c>
      <c r="L32" s="32"/>
      <c r="M32" s="32"/>
      <c r="N32" s="32"/>
      <c r="O32" s="32"/>
      <c r="P32" s="32"/>
      <c r="Q32" s="6"/>
      <c r="R32" s="17"/>
      <c r="S32" s="5" t="s">
        <v>65</v>
      </c>
      <c r="T32" s="6"/>
      <c r="U32" s="6"/>
      <c r="V32" s="6"/>
      <c r="W32" s="6"/>
      <c r="X32" s="6"/>
      <c r="Y32" s="6"/>
      <c r="Z32" s="17"/>
      <c r="AA32" s="6"/>
      <c r="AB32" s="6"/>
      <c r="AC32" s="6"/>
      <c r="AD32" s="6"/>
      <c r="AE32" s="6"/>
      <c r="AF32" s="6"/>
      <c r="AG32" s="6"/>
      <c r="AH32" s="6"/>
      <c r="AI32" s="17"/>
      <c r="AJ32" s="6"/>
      <c r="AK32" s="6"/>
      <c r="AL32" s="6"/>
      <c r="AM32" s="6"/>
      <c r="AN32" s="6"/>
      <c r="AO32" s="17"/>
      <c r="AP32" s="6"/>
      <c r="AQ32" s="6"/>
      <c r="AR32" s="6"/>
      <c r="AS32" s="6"/>
      <c r="AT32" s="6"/>
      <c r="AU32" s="17"/>
      <c r="AV32" s="6"/>
      <c r="AW32" s="6"/>
      <c r="AX32" s="6"/>
    </row>
    <row r="33" spans="1:50">
      <c r="A33" s="11">
        <v>38231</v>
      </c>
      <c r="B33" s="31">
        <v>82.1</v>
      </c>
      <c r="C33" s="13">
        <v>75.8</v>
      </c>
      <c r="D33" s="13">
        <v>93.5</v>
      </c>
      <c r="E33" s="13">
        <v>80.099999999999994</v>
      </c>
      <c r="F33" s="13">
        <v>77.099999999999994</v>
      </c>
      <c r="G33" s="13">
        <v>74.8</v>
      </c>
      <c r="H33" s="78"/>
      <c r="I33" s="82"/>
      <c r="J33" s="160">
        <v>2006</v>
      </c>
      <c r="K33" s="42" t="s">
        <v>35</v>
      </c>
      <c r="L33" s="42" t="s">
        <v>63</v>
      </c>
      <c r="M33" s="42" t="s">
        <v>36</v>
      </c>
      <c r="N33" s="42" t="s">
        <v>37</v>
      </c>
      <c r="O33" s="42" t="s">
        <v>38</v>
      </c>
      <c r="P33" s="42" t="s">
        <v>39</v>
      </c>
      <c r="Q33" s="6"/>
      <c r="R33" s="17"/>
      <c r="S33" s="37" t="s">
        <v>35</v>
      </c>
      <c r="T33" s="37" t="s">
        <v>63</v>
      </c>
      <c r="U33" s="37" t="s">
        <v>36</v>
      </c>
      <c r="V33" s="37" t="s">
        <v>37</v>
      </c>
      <c r="W33" s="37" t="s">
        <v>38</v>
      </c>
      <c r="X33" s="37" t="s">
        <v>39</v>
      </c>
      <c r="Y33" s="6"/>
      <c r="Z33" s="17"/>
      <c r="AA33" s="6"/>
      <c r="AB33" s="6"/>
      <c r="AC33" s="6"/>
      <c r="AD33" s="6"/>
      <c r="AE33" s="6"/>
      <c r="AF33" s="6"/>
      <c r="AG33" s="6"/>
      <c r="AH33" s="6"/>
      <c r="AI33" s="17"/>
      <c r="AJ33" s="6"/>
      <c r="AK33" s="6"/>
      <c r="AL33" s="6"/>
      <c r="AM33" s="6"/>
      <c r="AN33" s="6"/>
      <c r="AO33" s="17"/>
      <c r="AP33" s="6"/>
      <c r="AQ33" s="6"/>
      <c r="AR33" s="6"/>
      <c r="AS33" s="6"/>
      <c r="AT33" s="6"/>
      <c r="AU33" s="17"/>
      <c r="AV33" s="6"/>
      <c r="AW33" s="6"/>
      <c r="AX33" s="6"/>
    </row>
    <row r="34" spans="1:50">
      <c r="A34" s="11">
        <v>38322</v>
      </c>
      <c r="B34" s="31">
        <v>82.6</v>
      </c>
      <c r="C34" s="13">
        <v>76.900000000000006</v>
      </c>
      <c r="D34" s="13">
        <v>93.8</v>
      </c>
      <c r="E34" s="13">
        <v>80.400000000000006</v>
      </c>
      <c r="F34" s="13">
        <v>77.400000000000006</v>
      </c>
      <c r="G34" s="13">
        <v>75</v>
      </c>
      <c r="H34" s="78"/>
      <c r="I34" s="82"/>
      <c r="J34" s="160">
        <v>2007</v>
      </c>
      <c r="K34" s="40">
        <f t="shared" ref="K34:P34" si="38">K6/K6</f>
        <v>1</v>
      </c>
      <c r="L34" s="40">
        <f t="shared" si="38"/>
        <v>1</v>
      </c>
      <c r="M34" s="40">
        <f t="shared" si="38"/>
        <v>1</v>
      </c>
      <c r="N34" s="40">
        <f t="shared" si="38"/>
        <v>1</v>
      </c>
      <c r="O34" s="40">
        <f t="shared" si="38"/>
        <v>1</v>
      </c>
      <c r="P34" s="40">
        <f t="shared" si="38"/>
        <v>1</v>
      </c>
      <c r="Q34" s="6"/>
      <c r="R34" s="17" t="s">
        <v>27</v>
      </c>
      <c r="S34" s="21">
        <f t="shared" ref="S34:X34" si="39">S6/S6</f>
        <v>1</v>
      </c>
      <c r="T34" s="21">
        <f t="shared" si="39"/>
        <v>1</v>
      </c>
      <c r="U34" s="21">
        <f t="shared" si="39"/>
        <v>1</v>
      </c>
      <c r="V34" s="21">
        <f t="shared" si="39"/>
        <v>1</v>
      </c>
      <c r="W34" s="21">
        <f t="shared" si="39"/>
        <v>1</v>
      </c>
      <c r="X34" s="21">
        <f t="shared" si="39"/>
        <v>1</v>
      </c>
      <c r="Y34" s="6"/>
      <c r="Z34" s="17"/>
      <c r="AA34" s="6"/>
      <c r="AB34" s="6"/>
      <c r="AC34" s="6"/>
      <c r="AD34" s="6"/>
      <c r="AE34" s="6"/>
      <c r="AF34" s="6"/>
      <c r="AG34" s="6"/>
      <c r="AH34" s="6"/>
      <c r="AI34" s="17"/>
      <c r="AJ34" s="6"/>
      <c r="AK34" s="6"/>
      <c r="AL34" s="6"/>
      <c r="AM34" s="6"/>
      <c r="AN34" s="6"/>
      <c r="AO34" s="17"/>
      <c r="AP34" s="6"/>
      <c r="AQ34" s="6"/>
      <c r="AR34" s="6"/>
      <c r="AS34" s="6"/>
      <c r="AT34" s="6"/>
      <c r="AU34" s="17"/>
      <c r="AV34" s="6"/>
      <c r="AW34" s="6"/>
      <c r="AX34" s="6"/>
    </row>
    <row r="35" spans="1:50">
      <c r="A35" s="11">
        <v>38412</v>
      </c>
      <c r="B35" s="31">
        <v>84</v>
      </c>
      <c r="C35" s="13">
        <v>76.7</v>
      </c>
      <c r="D35" s="13">
        <v>94</v>
      </c>
      <c r="E35" s="13">
        <v>81.400000000000006</v>
      </c>
      <c r="F35" s="13">
        <v>77.8</v>
      </c>
      <c r="G35" s="13">
        <v>76</v>
      </c>
      <c r="H35" s="78"/>
      <c r="I35" s="82"/>
      <c r="J35" s="160">
        <v>2008</v>
      </c>
      <c r="K35" s="40">
        <f t="shared" ref="K35:P44" si="40">K6/K7</f>
        <v>0.96054385497200734</v>
      </c>
      <c r="L35" s="40">
        <f t="shared" si="40"/>
        <v>0.95449374288964728</v>
      </c>
      <c r="M35" s="40">
        <f t="shared" si="40"/>
        <v>1.0102301790281329</v>
      </c>
      <c r="N35" s="40">
        <f t="shared" si="40"/>
        <v>0.95589482612383381</v>
      </c>
      <c r="O35" s="40">
        <f t="shared" si="40"/>
        <v>0.95634920634920628</v>
      </c>
      <c r="P35" s="40">
        <f t="shared" si="40"/>
        <v>0.96777054997043177</v>
      </c>
      <c r="Q35" s="6"/>
      <c r="R35" s="17" t="s">
        <v>28</v>
      </c>
      <c r="S35" s="21">
        <f t="shared" ref="S35:X44" si="41">S6/S7</f>
        <v>0.95426082221617214</v>
      </c>
      <c r="T35" s="21">
        <f t="shared" si="41"/>
        <v>0.94646494035496065</v>
      </c>
      <c r="U35" s="21">
        <f t="shared" si="41"/>
        <v>1.0045848191543556</v>
      </c>
      <c r="V35" s="21">
        <f t="shared" si="41"/>
        <v>0.95004306632213598</v>
      </c>
      <c r="W35" s="21">
        <f t="shared" si="41"/>
        <v>0.95595479571138786</v>
      </c>
      <c r="X35" s="21">
        <f t="shared" si="41"/>
        <v>0.95064313490876462</v>
      </c>
      <c r="Y35" s="6"/>
      <c r="Z35" s="17"/>
      <c r="AA35" s="6"/>
      <c r="AB35" s="6"/>
      <c r="AC35" s="6"/>
      <c r="AD35" s="6"/>
      <c r="AE35" s="6"/>
      <c r="AF35" s="6"/>
      <c r="AG35" s="6"/>
      <c r="AH35" s="6"/>
      <c r="AI35" s="17"/>
      <c r="AJ35" s="6"/>
      <c r="AK35" s="6"/>
      <c r="AL35" s="6"/>
      <c r="AM35" s="6"/>
      <c r="AN35" s="6"/>
      <c r="AO35" s="17"/>
      <c r="AP35" s="6"/>
      <c r="AQ35" s="6"/>
      <c r="AR35" s="6"/>
      <c r="AS35" s="6"/>
      <c r="AT35" s="6"/>
      <c r="AU35" s="17"/>
      <c r="AV35" s="6"/>
      <c r="AW35" s="6"/>
      <c r="AX35" s="6"/>
    </row>
    <row r="36" spans="1:50">
      <c r="A36" s="11">
        <v>38504</v>
      </c>
      <c r="B36" s="31">
        <v>84.4</v>
      </c>
      <c r="C36" s="13">
        <v>77.8</v>
      </c>
      <c r="D36" s="13">
        <v>96.1</v>
      </c>
      <c r="E36" s="13">
        <v>81.8</v>
      </c>
      <c r="F36" s="13">
        <v>78.7</v>
      </c>
      <c r="G36" s="13">
        <v>76.3</v>
      </c>
      <c r="H36" s="78"/>
      <c r="I36" s="82"/>
      <c r="J36" s="160">
        <v>2009</v>
      </c>
      <c r="K36" s="40">
        <f t="shared" si="40"/>
        <v>0.95958045535942704</v>
      </c>
      <c r="L36" s="40">
        <f t="shared" si="40"/>
        <v>0.93262599469496033</v>
      </c>
      <c r="M36" s="40">
        <f t="shared" si="40"/>
        <v>0.99923332481472016</v>
      </c>
      <c r="N36" s="40">
        <f t="shared" si="40"/>
        <v>0.95853658536585362</v>
      </c>
      <c r="O36" s="40">
        <f t="shared" si="40"/>
        <v>0.96843261048586315</v>
      </c>
      <c r="P36" s="40">
        <f t="shared" si="40"/>
        <v>0.96463205932686813</v>
      </c>
      <c r="Q36" s="6"/>
      <c r="R36" s="17" t="s">
        <v>29</v>
      </c>
      <c r="S36" s="21">
        <f t="shared" si="41"/>
        <v>0.95975960282205375</v>
      </c>
      <c r="T36" s="21">
        <f t="shared" si="41"/>
        <v>0.94735391400220537</v>
      </c>
      <c r="U36" s="21">
        <f t="shared" si="41"/>
        <v>1.0064086131761085</v>
      </c>
      <c r="V36" s="21">
        <f t="shared" si="41"/>
        <v>0.96481994459833798</v>
      </c>
      <c r="W36" s="21">
        <f t="shared" si="41"/>
        <v>0.96396648044692745</v>
      </c>
      <c r="X36" s="21">
        <f t="shared" si="41"/>
        <v>0.97039187227866475</v>
      </c>
      <c r="Y36" s="6"/>
      <c r="Z36" s="17"/>
      <c r="AA36" s="6"/>
      <c r="AB36" s="6"/>
      <c r="AC36" s="6"/>
      <c r="AD36" s="6"/>
      <c r="AE36" s="6"/>
      <c r="AF36" s="6"/>
      <c r="AG36" s="6"/>
      <c r="AH36" s="6"/>
      <c r="AI36" s="17"/>
      <c r="AJ36" s="6"/>
      <c r="AK36" s="6"/>
      <c r="AL36" s="6"/>
      <c r="AM36" s="6"/>
      <c r="AN36" s="6"/>
      <c r="AO36" s="17"/>
      <c r="AP36" s="6"/>
      <c r="AQ36" s="6"/>
      <c r="AR36" s="6"/>
      <c r="AS36" s="6"/>
      <c r="AT36" s="6"/>
      <c r="AU36" s="17"/>
      <c r="AV36" s="6"/>
      <c r="AW36" s="6"/>
      <c r="AX36" s="6"/>
    </row>
    <row r="37" spans="1:50">
      <c r="A37" s="11">
        <v>38596</v>
      </c>
      <c r="B37" s="31">
        <v>85.7</v>
      </c>
      <c r="C37" s="13">
        <v>79.599999999999994</v>
      </c>
      <c r="D37" s="13">
        <v>97.7</v>
      </c>
      <c r="E37" s="13">
        <v>82.5</v>
      </c>
      <c r="F37" s="13">
        <v>81.5</v>
      </c>
      <c r="G37" s="13">
        <v>77.8</v>
      </c>
      <c r="H37" s="78"/>
      <c r="I37" s="82"/>
      <c r="J37" s="160">
        <v>2010</v>
      </c>
      <c r="K37" s="40">
        <f t="shared" si="40"/>
        <v>0.95808823529411757</v>
      </c>
      <c r="L37" s="40">
        <f t="shared" si="40"/>
        <v>1.0148048452220726</v>
      </c>
      <c r="M37" s="40">
        <f t="shared" si="40"/>
        <v>1.0092855300490071</v>
      </c>
      <c r="N37" s="40">
        <f t="shared" si="40"/>
        <v>0.97412882787750799</v>
      </c>
      <c r="O37" s="40">
        <f t="shared" si="40"/>
        <v>0.97043153969099638</v>
      </c>
      <c r="P37" s="40">
        <f t="shared" si="40"/>
        <v>0.95479302832244017</v>
      </c>
      <c r="Q37" s="6"/>
      <c r="R37" s="17" t="s">
        <v>30</v>
      </c>
      <c r="S37" s="21">
        <f t="shared" si="41"/>
        <v>0.95674999999999999</v>
      </c>
      <c r="T37" s="21">
        <f t="shared" si="41"/>
        <v>0.95624670532419609</v>
      </c>
      <c r="U37" s="21">
        <f t="shared" si="41"/>
        <v>0.99642401021711369</v>
      </c>
      <c r="V37" s="21">
        <f t="shared" si="41"/>
        <v>0.96524064171122992</v>
      </c>
      <c r="W37" s="21">
        <f t="shared" si="41"/>
        <v>0.95824411134903653</v>
      </c>
      <c r="X37" s="21">
        <f t="shared" si="41"/>
        <v>0.95907572383073503</v>
      </c>
      <c r="Y37" s="6"/>
      <c r="Z37" s="17"/>
      <c r="AA37" s="6"/>
      <c r="AB37" s="6"/>
      <c r="AC37" s="6"/>
      <c r="AD37" s="6"/>
      <c r="AE37" s="6"/>
      <c r="AF37" s="6"/>
      <c r="AG37" s="6"/>
      <c r="AH37" s="6"/>
      <c r="AI37" s="17"/>
      <c r="AJ37" s="6"/>
      <c r="AK37" s="6"/>
      <c r="AL37" s="6"/>
      <c r="AM37" s="6"/>
      <c r="AN37" s="6"/>
      <c r="AO37" s="17"/>
      <c r="AP37" s="6"/>
      <c r="AQ37" s="6"/>
      <c r="AR37" s="6"/>
      <c r="AS37" s="6"/>
      <c r="AT37" s="6"/>
      <c r="AU37" s="17"/>
      <c r="AV37" s="6"/>
      <c r="AW37" s="6"/>
      <c r="AX37" s="6"/>
    </row>
    <row r="38" spans="1:50">
      <c r="A38" s="11">
        <v>38687</v>
      </c>
      <c r="B38" s="31">
        <v>86.5</v>
      </c>
      <c r="C38" s="13">
        <v>80.400000000000006</v>
      </c>
      <c r="D38" s="13">
        <v>98.6</v>
      </c>
      <c r="E38" s="13">
        <v>83</v>
      </c>
      <c r="F38" s="13">
        <v>83</v>
      </c>
      <c r="G38" s="13">
        <v>78.5</v>
      </c>
      <c r="H38" s="78"/>
      <c r="I38" s="82"/>
      <c r="J38" s="160">
        <v>2011</v>
      </c>
      <c r="K38" s="40">
        <f t="shared" si="40"/>
        <v>0.95550351288056201</v>
      </c>
      <c r="L38" s="40">
        <f t="shared" si="40"/>
        <v>0.98332451032292212</v>
      </c>
      <c r="M38" s="40">
        <f t="shared" si="40"/>
        <v>0.98651399491094149</v>
      </c>
      <c r="N38" s="40">
        <f t="shared" si="40"/>
        <v>0.991363517403821</v>
      </c>
      <c r="O38" s="40">
        <f t="shared" si="40"/>
        <v>0.9834948912758712</v>
      </c>
      <c r="P38" s="40">
        <f t="shared" si="40"/>
        <v>0.96150824823252168</v>
      </c>
      <c r="Q38" s="6"/>
      <c r="R38" s="17" t="s">
        <v>31</v>
      </c>
      <c r="S38" s="21">
        <f t="shared" si="41"/>
        <v>0.95831336847149018</v>
      </c>
      <c r="T38" s="21">
        <f t="shared" si="41"/>
        <v>1.0204410973641742</v>
      </c>
      <c r="U38" s="21">
        <f t="shared" si="41"/>
        <v>1.0066855232707637</v>
      </c>
      <c r="V38" s="21">
        <f t="shared" si="41"/>
        <v>0.98136971923379701</v>
      </c>
      <c r="W38" s="21">
        <f t="shared" si="41"/>
        <v>0.99229747675962809</v>
      </c>
      <c r="X38" s="21">
        <f t="shared" si="41"/>
        <v>0.96119882258496103</v>
      </c>
      <c r="Y38" s="6"/>
      <c r="Z38" s="17"/>
      <c r="AA38" s="6"/>
      <c r="AB38" s="6"/>
      <c r="AC38" s="6"/>
      <c r="AD38" s="6"/>
      <c r="AE38" s="6"/>
      <c r="AF38" s="6"/>
      <c r="AG38" s="6"/>
      <c r="AH38" s="6"/>
      <c r="AI38" s="17"/>
      <c r="AJ38" s="6"/>
      <c r="AK38" s="6"/>
      <c r="AL38" s="6"/>
      <c r="AM38" s="6"/>
      <c r="AN38" s="6"/>
      <c r="AO38" s="17"/>
      <c r="AP38" s="6"/>
      <c r="AQ38" s="6"/>
      <c r="AR38" s="6"/>
      <c r="AS38" s="6"/>
      <c r="AT38" s="6"/>
      <c r="AU38" s="17"/>
      <c r="AV38" s="6"/>
      <c r="AW38" s="6"/>
      <c r="AX38" s="6"/>
    </row>
    <row r="39" spans="1:50">
      <c r="A39" s="11">
        <v>38777</v>
      </c>
      <c r="B39" s="31">
        <v>88.5</v>
      </c>
      <c r="C39" s="13">
        <v>81.599999999999994</v>
      </c>
      <c r="D39" s="13">
        <v>99.2</v>
      </c>
      <c r="E39" s="13">
        <v>82.5</v>
      </c>
      <c r="F39" s="13">
        <v>82.4</v>
      </c>
      <c r="G39" s="13">
        <v>79.900000000000006</v>
      </c>
      <c r="H39" s="78"/>
      <c r="I39" s="82"/>
      <c r="J39" s="160">
        <v>2012</v>
      </c>
      <c r="K39" s="40">
        <f t="shared" si="40"/>
        <v>0.96562641338760735</v>
      </c>
      <c r="L39" s="40">
        <f t="shared" si="40"/>
        <v>0.95307769929364283</v>
      </c>
      <c r="M39" s="40">
        <f t="shared" si="40"/>
        <v>0.98793363499245845</v>
      </c>
      <c r="N39" s="40">
        <f t="shared" si="40"/>
        <v>0.97251208959022639</v>
      </c>
      <c r="O39" s="40">
        <f t="shared" si="40"/>
        <v>0.96853590459274286</v>
      </c>
      <c r="P39" s="40">
        <f t="shared" si="40"/>
        <v>0.97126144455747709</v>
      </c>
      <c r="Q39" s="6"/>
      <c r="R39" s="17" t="s">
        <v>32</v>
      </c>
      <c r="S39" s="21">
        <f t="shared" si="41"/>
        <v>0.95998160073597061</v>
      </c>
      <c r="T39" s="21">
        <f t="shared" si="41"/>
        <v>0.95923632610939114</v>
      </c>
      <c r="U39" s="21">
        <f t="shared" si="41"/>
        <v>0.98530529516088161</v>
      </c>
      <c r="V39" s="21">
        <f t="shared" si="41"/>
        <v>0.98884276076803324</v>
      </c>
      <c r="W39" s="21">
        <f t="shared" si="41"/>
        <v>0.97211463981409774</v>
      </c>
      <c r="X39" s="21">
        <f t="shared" si="41"/>
        <v>0.96314432989690735</v>
      </c>
      <c r="Y39" s="6"/>
      <c r="Z39" s="17"/>
      <c r="AA39" s="6"/>
      <c r="AB39" s="6"/>
      <c r="AC39" s="6"/>
      <c r="AD39" s="6"/>
      <c r="AE39" s="6"/>
      <c r="AF39" s="6"/>
      <c r="AG39" s="6"/>
      <c r="AH39" s="6"/>
      <c r="AI39" s="17"/>
      <c r="AJ39" s="6"/>
      <c r="AK39" s="6"/>
      <c r="AL39" s="6"/>
      <c r="AM39" s="6"/>
      <c r="AN39" s="6"/>
      <c r="AO39" s="17"/>
      <c r="AP39" s="6"/>
      <c r="AQ39" s="6"/>
      <c r="AR39" s="6"/>
      <c r="AS39" s="6"/>
      <c r="AT39" s="6"/>
      <c r="AU39" s="17"/>
      <c r="AV39" s="6"/>
      <c r="AW39" s="6"/>
      <c r="AX39" s="6"/>
    </row>
    <row r="40" spans="1:50">
      <c r="A40" s="11">
        <v>38869</v>
      </c>
      <c r="B40" s="31">
        <v>89.8</v>
      </c>
      <c r="C40" s="13">
        <v>83.7</v>
      </c>
      <c r="D40" s="13">
        <v>98.9</v>
      </c>
      <c r="E40" s="13">
        <v>82.9</v>
      </c>
      <c r="F40" s="13">
        <v>83</v>
      </c>
      <c r="G40" s="13">
        <v>81.599999999999994</v>
      </c>
      <c r="H40" s="78"/>
      <c r="I40" s="82"/>
      <c r="J40" s="160">
        <v>2013</v>
      </c>
      <c r="K40" s="40">
        <f t="shared" si="40"/>
        <v>0.96214099216710192</v>
      </c>
      <c r="L40" s="40">
        <f t="shared" si="40"/>
        <v>0.98191726529601187</v>
      </c>
      <c r="M40" s="40">
        <f t="shared" si="40"/>
        <v>0.99524643482611952</v>
      </c>
      <c r="N40" s="40">
        <f t="shared" si="40"/>
        <v>0.9773631840796021</v>
      </c>
      <c r="O40" s="40">
        <f t="shared" si="40"/>
        <v>0.9661681784751166</v>
      </c>
      <c r="P40" s="40">
        <f t="shared" si="40"/>
        <v>0.9590243902439024</v>
      </c>
      <c r="Q40" s="6"/>
      <c r="R40" s="17" t="s">
        <v>33</v>
      </c>
      <c r="S40" s="21">
        <f t="shared" si="41"/>
        <v>0.96622222222222209</v>
      </c>
      <c r="T40" s="21">
        <f t="shared" si="41"/>
        <v>0.96900000000000008</v>
      </c>
      <c r="U40" s="21">
        <f t="shared" si="41"/>
        <v>0.98699674918729685</v>
      </c>
      <c r="V40" s="21">
        <f t="shared" si="41"/>
        <v>0.96349999999999991</v>
      </c>
      <c r="W40" s="21">
        <f t="shared" si="41"/>
        <v>0.96824999999999983</v>
      </c>
      <c r="X40" s="21">
        <f t="shared" si="41"/>
        <v>0.97</v>
      </c>
      <c r="Y40" s="6"/>
      <c r="Z40" s="17"/>
      <c r="AA40" s="6"/>
      <c r="AB40" s="6"/>
      <c r="AC40" s="6"/>
      <c r="AD40" s="6"/>
      <c r="AE40" s="6"/>
      <c r="AF40" s="6"/>
      <c r="AG40" s="6"/>
      <c r="AH40" s="6"/>
      <c r="AI40" s="17"/>
      <c r="AJ40" s="6"/>
      <c r="AK40" s="6"/>
      <c r="AL40" s="6"/>
      <c r="AM40" s="6"/>
      <c r="AN40" s="6"/>
      <c r="AO40" s="17"/>
      <c r="AP40" s="6"/>
      <c r="AQ40" s="6"/>
      <c r="AR40" s="6"/>
      <c r="AS40" s="6"/>
      <c r="AT40" s="6"/>
      <c r="AU40" s="17"/>
      <c r="AV40" s="6"/>
      <c r="AW40" s="6"/>
      <c r="AX40" s="6"/>
    </row>
    <row r="41" spans="1:50">
      <c r="A41" s="11">
        <v>38961</v>
      </c>
      <c r="B41" s="31">
        <v>90.6</v>
      </c>
      <c r="C41" s="13">
        <v>84.8</v>
      </c>
      <c r="D41" s="13">
        <v>99.3</v>
      </c>
      <c r="E41" s="13">
        <v>85.9</v>
      </c>
      <c r="F41" s="13">
        <v>85.8</v>
      </c>
      <c r="G41" s="13">
        <v>82.6</v>
      </c>
      <c r="H41" s="78"/>
      <c r="I41" s="82"/>
      <c r="J41" s="160">
        <v>2014</v>
      </c>
      <c r="K41" s="40">
        <f t="shared" si="40"/>
        <v>0.96372405116376614</v>
      </c>
      <c r="L41" s="40">
        <f t="shared" si="40"/>
        <v>0.98511469009272812</v>
      </c>
      <c r="M41" s="40">
        <f t="shared" si="40"/>
        <v>0.96615905245346867</v>
      </c>
      <c r="N41" s="40">
        <f t="shared" si="40"/>
        <v>0.99234756850160444</v>
      </c>
      <c r="O41" s="40">
        <f t="shared" si="40"/>
        <v>0.96225524887945268</v>
      </c>
      <c r="P41" s="40">
        <f t="shared" si="40"/>
        <v>0.96606974552309133</v>
      </c>
      <c r="Q41" s="6"/>
      <c r="R41" s="17" t="s">
        <v>34</v>
      </c>
      <c r="S41" s="21">
        <f t="shared" si="41"/>
        <v>0.95948827292110872</v>
      </c>
      <c r="T41" s="21">
        <f t="shared" si="41"/>
        <v>0.98376783079193308</v>
      </c>
      <c r="U41" s="21">
        <f t="shared" si="41"/>
        <v>0.98424809254245638</v>
      </c>
      <c r="V41" s="21">
        <f t="shared" si="41"/>
        <v>0.99108027750247774</v>
      </c>
      <c r="W41" s="21">
        <f t="shared" si="41"/>
        <v>0.95946270088750307</v>
      </c>
      <c r="X41" s="21">
        <f t="shared" si="41"/>
        <v>0.95488183337312016</v>
      </c>
      <c r="Y41" s="6"/>
      <c r="Z41" s="17"/>
      <c r="AA41" s="6"/>
      <c r="AB41" s="6"/>
      <c r="AC41" s="6"/>
      <c r="AD41" s="6"/>
      <c r="AE41" s="6"/>
      <c r="AF41" s="6"/>
      <c r="AG41" s="6"/>
      <c r="AH41" s="6"/>
      <c r="AI41" s="17"/>
      <c r="AJ41" s="6"/>
      <c r="AK41" s="6"/>
      <c r="AL41" s="6"/>
      <c r="AM41" s="6"/>
      <c r="AN41" s="6"/>
      <c r="AO41" s="17"/>
      <c r="AP41" s="6"/>
      <c r="AQ41" s="6"/>
      <c r="AR41" s="6"/>
      <c r="AS41" s="6"/>
      <c r="AT41" s="6"/>
      <c r="AU41" s="17"/>
      <c r="AV41" s="6"/>
      <c r="AW41" s="6"/>
      <c r="AX41" s="6"/>
    </row>
    <row r="42" spans="1:50">
      <c r="A42" s="11">
        <v>39052</v>
      </c>
      <c r="B42" s="31">
        <v>91.4</v>
      </c>
      <c r="C42" s="13">
        <v>85.5</v>
      </c>
      <c r="D42" s="13">
        <v>97.6</v>
      </c>
      <c r="E42" s="13">
        <v>86.8</v>
      </c>
      <c r="F42" s="13">
        <v>86.2</v>
      </c>
      <c r="G42" s="13">
        <v>83.2</v>
      </c>
      <c r="H42" s="78"/>
      <c r="I42" s="82"/>
      <c r="J42" s="160">
        <v>2015</v>
      </c>
      <c r="K42" s="40">
        <f t="shared" si="40"/>
        <v>0.96990034573927186</v>
      </c>
      <c r="L42" s="40">
        <f t="shared" si="40"/>
        <v>0.98462277751081217</v>
      </c>
      <c r="M42" s="40">
        <f t="shared" si="40"/>
        <v>0.99089820359281444</v>
      </c>
      <c r="N42" s="40">
        <f t="shared" si="40"/>
        <v>0.97053186391950164</v>
      </c>
      <c r="O42" s="40">
        <f t="shared" si="40"/>
        <v>0.97269389628269853</v>
      </c>
      <c r="P42" s="40">
        <f t="shared" si="40"/>
        <v>0.96784492588369453</v>
      </c>
      <c r="Q42" s="6"/>
      <c r="R42" s="17" t="s">
        <v>87</v>
      </c>
      <c r="S42" s="21">
        <f t="shared" si="41"/>
        <v>0.96840801156308076</v>
      </c>
      <c r="T42" s="21">
        <f t="shared" si="41"/>
        <v>0.98094089264173712</v>
      </c>
      <c r="U42" s="21">
        <f t="shared" si="41"/>
        <v>0.97974439353749687</v>
      </c>
      <c r="V42" s="21">
        <f t="shared" si="41"/>
        <v>0.988731014208721</v>
      </c>
      <c r="W42" s="21">
        <f t="shared" si="41"/>
        <v>0.96908414690841471</v>
      </c>
      <c r="X42" s="21">
        <f t="shared" si="41"/>
        <v>0.97012505789717451</v>
      </c>
      <c r="Y42" s="6"/>
      <c r="Z42" s="17"/>
      <c r="AA42" s="6"/>
      <c r="AB42" s="6"/>
      <c r="AC42" s="6"/>
      <c r="AD42" s="6"/>
      <c r="AE42" s="6"/>
      <c r="AF42" s="6"/>
      <c r="AG42" s="6"/>
      <c r="AH42" s="6"/>
      <c r="AI42" s="17"/>
      <c r="AJ42" s="6"/>
      <c r="AK42" s="6"/>
      <c r="AL42" s="6"/>
      <c r="AM42" s="6"/>
      <c r="AN42" s="6"/>
      <c r="AO42" s="17"/>
      <c r="AP42" s="6"/>
      <c r="AQ42" s="6"/>
      <c r="AR42" s="6"/>
      <c r="AS42" s="6"/>
      <c r="AT42" s="6"/>
      <c r="AU42" s="17"/>
      <c r="AV42" s="6"/>
      <c r="AW42" s="6"/>
      <c r="AX42" s="6"/>
    </row>
    <row r="43" spans="1:50">
      <c r="A43" s="11">
        <v>39142</v>
      </c>
      <c r="B43" s="31">
        <v>91.9</v>
      </c>
      <c r="C43" s="13">
        <v>86</v>
      </c>
      <c r="D43" s="13">
        <v>97.7</v>
      </c>
      <c r="E43" s="13">
        <v>87.8</v>
      </c>
      <c r="F43" s="13">
        <v>86.6</v>
      </c>
      <c r="G43" s="13">
        <v>84.1</v>
      </c>
      <c r="H43" s="78"/>
      <c r="I43" s="82"/>
      <c r="J43" s="160">
        <v>2016</v>
      </c>
      <c r="K43" s="40">
        <f>K14/K15</f>
        <v>0.97559523809523818</v>
      </c>
      <c r="L43" s="40">
        <f t="shared" si="40"/>
        <v>0.99927971188475384</v>
      </c>
      <c r="M43" s="40">
        <f t="shared" si="40"/>
        <v>0.99904283321368736</v>
      </c>
      <c r="N43" s="40">
        <f t="shared" si="40"/>
        <v>0.96754751970329178</v>
      </c>
      <c r="O43" s="40">
        <f t="shared" si="40"/>
        <v>0.98153153153153139</v>
      </c>
      <c r="P43" s="40">
        <f t="shared" si="40"/>
        <v>0.98627980206927568</v>
      </c>
      <c r="Q43" s="6"/>
      <c r="R43" s="17" t="s">
        <v>151</v>
      </c>
      <c r="S43" s="21">
        <f t="shared" si="41"/>
        <v>0.972294719935756</v>
      </c>
      <c r="T43" s="21">
        <f t="shared" si="41"/>
        <v>0.99735322425409045</v>
      </c>
      <c r="U43" s="21">
        <f t="shared" si="41"/>
        <v>0.98997374074958222</v>
      </c>
      <c r="V43" s="21">
        <f t="shared" si="41"/>
        <v>0.95641986879100294</v>
      </c>
      <c r="W43" s="21">
        <f t="shared" si="41"/>
        <v>0.97595281306715076</v>
      </c>
      <c r="X43" s="21">
        <f t="shared" si="41"/>
        <v>0.97825101948346183</v>
      </c>
      <c r="Y43" s="6"/>
      <c r="Z43" s="17"/>
      <c r="AA43" s="6"/>
      <c r="AB43" s="6"/>
      <c r="AC43" s="6"/>
      <c r="AD43" s="6"/>
      <c r="AE43" s="6"/>
      <c r="AF43" s="6"/>
      <c r="AG43" s="6"/>
      <c r="AH43" s="6"/>
      <c r="AI43" s="17"/>
      <c r="AJ43" s="6"/>
      <c r="AK43" s="6"/>
      <c r="AL43" s="6"/>
      <c r="AM43" s="6"/>
      <c r="AN43" s="6"/>
      <c r="AO43" s="17"/>
      <c r="AP43" s="6"/>
      <c r="AQ43" s="6"/>
      <c r="AR43" s="6"/>
      <c r="AS43" s="6"/>
      <c r="AT43" s="6"/>
      <c r="AU43" s="17"/>
      <c r="AV43" s="6"/>
      <c r="AW43" s="6"/>
      <c r="AX43" s="6"/>
    </row>
    <row r="44" spans="1:50">
      <c r="A44" s="11">
        <v>39234</v>
      </c>
      <c r="B44" s="31">
        <v>93.4</v>
      </c>
      <c r="C44" s="13">
        <v>87.4</v>
      </c>
      <c r="D44" s="13">
        <v>98</v>
      </c>
      <c r="E44" s="13">
        <v>87.8</v>
      </c>
      <c r="F44" s="13">
        <v>86.5</v>
      </c>
      <c r="G44" s="13">
        <v>84.4</v>
      </c>
      <c r="H44" s="78"/>
      <c r="I44" s="82"/>
      <c r="J44" s="160">
        <v>2017</v>
      </c>
      <c r="K44" s="40">
        <f>K15/K16</f>
        <v>0.97731239092495614</v>
      </c>
      <c r="L44" s="40">
        <f t="shared" si="40"/>
        <v>0.98907622892424607</v>
      </c>
      <c r="M44" s="40">
        <f t="shared" si="40"/>
        <v>0.99666110183639423</v>
      </c>
      <c r="N44" s="40">
        <f t="shared" si="40"/>
        <v>0.98538145271813604</v>
      </c>
      <c r="O44" s="40">
        <f t="shared" si="40"/>
        <v>0.98622834295868522</v>
      </c>
      <c r="P44" s="40">
        <f t="shared" si="40"/>
        <v>1.0009004952723997</v>
      </c>
      <c r="Q44" s="6"/>
      <c r="R44" s="17" t="s">
        <v>154</v>
      </c>
      <c r="S44" s="21">
        <f t="shared" si="41"/>
        <v>0.97647520094099183</v>
      </c>
      <c r="T44" s="21">
        <f t="shared" si="41"/>
        <v>0.99425837320574151</v>
      </c>
      <c r="U44" s="21">
        <f t="shared" si="41"/>
        <v>1.0014343772412144</v>
      </c>
      <c r="V44" s="21">
        <f t="shared" si="41"/>
        <v>0.98092392553436003</v>
      </c>
      <c r="W44" s="21">
        <f t="shared" si="41"/>
        <v>0.98568872987477629</v>
      </c>
      <c r="X44" s="21">
        <f t="shared" si="41"/>
        <v>0.99280251911830852</v>
      </c>
      <c r="Y44" s="6"/>
      <c r="Z44" s="17"/>
      <c r="AA44" s="6"/>
      <c r="AB44" s="6"/>
      <c r="AC44" s="6"/>
      <c r="AD44" s="6"/>
      <c r="AE44" s="6"/>
      <c r="AF44" s="6"/>
      <c r="AG44" s="6"/>
      <c r="AH44" s="6"/>
      <c r="AI44" s="17"/>
      <c r="AJ44" s="6"/>
      <c r="AK44" s="6"/>
      <c r="AL44" s="6"/>
      <c r="AM44" s="6"/>
      <c r="AN44" s="6"/>
      <c r="AO44" s="17"/>
      <c r="AP44" s="6"/>
      <c r="AQ44" s="6"/>
      <c r="AR44" s="6"/>
      <c r="AS44" s="6"/>
      <c r="AT44" s="6"/>
      <c r="AU44" s="17"/>
      <c r="AV44" s="6"/>
      <c r="AW44" s="6"/>
      <c r="AX44" s="6"/>
    </row>
    <row r="45" spans="1:50">
      <c r="A45" s="11">
        <v>39326</v>
      </c>
      <c r="B45" s="31">
        <v>94.5</v>
      </c>
      <c r="C45" s="13">
        <v>88.6</v>
      </c>
      <c r="D45" s="13">
        <v>98</v>
      </c>
      <c r="E45" s="13">
        <v>88.8</v>
      </c>
      <c r="F45" s="13">
        <v>90</v>
      </c>
      <c r="G45" s="13">
        <v>84.6</v>
      </c>
      <c r="H45" s="78"/>
      <c r="I45" s="82"/>
      <c r="J45" s="17"/>
      <c r="K45" s="21"/>
      <c r="L45" s="21"/>
      <c r="M45" s="21"/>
      <c r="N45" s="21"/>
      <c r="O45" s="21"/>
      <c r="P45" s="21"/>
      <c r="Q45" s="6"/>
      <c r="R45" s="17"/>
      <c r="S45" s="21"/>
      <c r="T45" s="21"/>
      <c r="U45" s="21"/>
      <c r="V45" s="21"/>
      <c r="W45" s="21"/>
      <c r="X45" s="21"/>
      <c r="Y45" s="6"/>
      <c r="Z45" s="17"/>
      <c r="AA45" s="6"/>
      <c r="AB45" s="6"/>
      <c r="AC45" s="6"/>
      <c r="AD45" s="6"/>
      <c r="AE45" s="6"/>
      <c r="AF45" s="6"/>
      <c r="AG45" s="6"/>
      <c r="AH45" s="6"/>
      <c r="AI45" s="17"/>
      <c r="AJ45" s="6"/>
      <c r="AK45" s="6"/>
      <c r="AL45" s="6"/>
      <c r="AM45" s="6"/>
      <c r="AN45" s="6"/>
      <c r="AO45" s="17"/>
      <c r="AP45" s="6"/>
      <c r="AQ45" s="6"/>
      <c r="AR45" s="6"/>
      <c r="AS45" s="6"/>
      <c r="AT45" s="6"/>
      <c r="AU45" s="17"/>
      <c r="AV45" s="6"/>
      <c r="AW45" s="6"/>
      <c r="AX45" s="6"/>
    </row>
    <row r="46" spans="1:50">
      <c r="A46" s="11">
        <v>39417</v>
      </c>
      <c r="B46" s="31">
        <v>95.3</v>
      </c>
      <c r="C46" s="13">
        <v>89.6</v>
      </c>
      <c r="D46" s="13">
        <v>97.3</v>
      </c>
      <c r="E46" s="13">
        <v>89.3</v>
      </c>
      <c r="F46" s="13">
        <v>89.7</v>
      </c>
      <c r="G46" s="13">
        <v>85.1</v>
      </c>
      <c r="H46" s="78"/>
      <c r="I46" s="82"/>
      <c r="J46" s="1"/>
      <c r="K46" s="21"/>
      <c r="L46" s="21"/>
      <c r="M46" s="21"/>
      <c r="N46" s="21"/>
      <c r="O46" s="21"/>
      <c r="P46" s="21"/>
      <c r="R46" s="17"/>
      <c r="S46" s="21"/>
      <c r="T46" s="21"/>
      <c r="U46" s="21"/>
      <c r="V46" s="21"/>
      <c r="W46" s="21"/>
      <c r="X46" s="21"/>
    </row>
    <row r="47" spans="1:50">
      <c r="A47" s="11">
        <v>39508</v>
      </c>
      <c r="B47" s="31">
        <v>96.2</v>
      </c>
      <c r="C47" s="13">
        <v>91.2</v>
      </c>
      <c r="D47" s="13">
        <v>97.4</v>
      </c>
      <c r="E47" s="13">
        <v>91.3</v>
      </c>
      <c r="F47" s="13">
        <v>89.4</v>
      </c>
      <c r="G47" s="13">
        <v>87.3</v>
      </c>
      <c r="H47" s="78"/>
      <c r="I47" s="82"/>
      <c r="J47" s="1"/>
      <c r="K47" s="21"/>
      <c r="L47" s="21"/>
      <c r="M47" s="21"/>
      <c r="N47" s="21"/>
      <c r="O47" s="21"/>
      <c r="P47" s="21"/>
      <c r="R47" s="17"/>
      <c r="S47" s="21"/>
      <c r="T47" s="21"/>
      <c r="U47" s="21"/>
      <c r="V47" s="21"/>
      <c r="W47" s="21"/>
      <c r="X47" s="21"/>
    </row>
    <row r="48" spans="1:50">
      <c r="A48" s="11">
        <v>39600</v>
      </c>
      <c r="B48" s="31">
        <v>96.7</v>
      </c>
      <c r="C48" s="13">
        <v>93.4</v>
      </c>
      <c r="D48" s="13">
        <v>97.4</v>
      </c>
      <c r="E48" s="13">
        <v>91.6</v>
      </c>
      <c r="F48" s="13">
        <v>88.9</v>
      </c>
      <c r="G48" s="13">
        <v>87.5</v>
      </c>
      <c r="H48" s="78"/>
      <c r="I48" s="82"/>
      <c r="J48" s="1"/>
      <c r="K48" s="41"/>
      <c r="L48" s="41"/>
      <c r="M48" s="41"/>
      <c r="N48" s="41"/>
      <c r="O48" s="41"/>
      <c r="P48" s="41"/>
      <c r="S48" s="21"/>
      <c r="T48" s="21"/>
      <c r="U48" s="21"/>
      <c r="V48" s="21"/>
      <c r="W48" s="21"/>
      <c r="X48" s="21"/>
    </row>
    <row r="49" spans="1:24">
      <c r="A49" s="11">
        <v>39692</v>
      </c>
      <c r="B49" s="31">
        <v>98.1</v>
      </c>
      <c r="C49" s="13">
        <v>96.2</v>
      </c>
      <c r="D49" s="13">
        <v>99</v>
      </c>
      <c r="E49" s="13">
        <v>92.8</v>
      </c>
      <c r="F49" s="13">
        <v>92.4</v>
      </c>
      <c r="G49" s="13">
        <v>88</v>
      </c>
      <c r="H49" s="78"/>
      <c r="I49" s="82"/>
      <c r="J49" s="1"/>
      <c r="K49" s="41"/>
      <c r="L49" s="41"/>
      <c r="M49" s="41"/>
      <c r="N49" s="41"/>
      <c r="O49" s="41"/>
      <c r="P49" s="39"/>
      <c r="Q49" s="19"/>
      <c r="R49" s="19"/>
      <c r="S49" s="6"/>
      <c r="T49" s="6"/>
      <c r="U49" s="6"/>
      <c r="V49" s="6"/>
      <c r="W49" s="6"/>
      <c r="X49" s="6"/>
    </row>
    <row r="50" spans="1:24">
      <c r="A50" s="11">
        <v>39783</v>
      </c>
      <c r="B50" s="31">
        <v>99.9</v>
      </c>
      <c r="C50" s="13">
        <v>96.2</v>
      </c>
      <c r="D50" s="13">
        <v>97.5</v>
      </c>
      <c r="E50" s="13">
        <v>93.3</v>
      </c>
      <c r="F50" s="13">
        <v>93.6</v>
      </c>
      <c r="G50" s="13">
        <v>87.8</v>
      </c>
      <c r="H50" s="78"/>
      <c r="I50" s="82"/>
      <c r="J50" s="1"/>
      <c r="K50" s="41"/>
      <c r="L50" s="41"/>
      <c r="M50" s="41"/>
      <c r="N50" s="41"/>
      <c r="O50" s="41"/>
      <c r="P50" s="39"/>
      <c r="Q50" s="19"/>
      <c r="R50" s="19"/>
      <c r="S50" s="6"/>
      <c r="T50" s="6"/>
      <c r="U50" s="6"/>
      <c r="V50" s="6"/>
      <c r="W50" s="6"/>
      <c r="X50" s="6"/>
    </row>
    <row r="51" spans="1:24">
      <c r="A51" s="11">
        <v>39873</v>
      </c>
      <c r="B51" s="31">
        <v>100.8</v>
      </c>
      <c r="C51" s="13">
        <v>94</v>
      </c>
      <c r="D51" s="13">
        <v>97.8</v>
      </c>
      <c r="E51" s="13">
        <v>93.8</v>
      </c>
      <c r="F51" s="13">
        <v>93.9</v>
      </c>
      <c r="G51" s="13">
        <v>91.7</v>
      </c>
      <c r="H51" s="78"/>
      <c r="I51" s="82"/>
      <c r="J51" s="1"/>
      <c r="K51" s="41"/>
      <c r="L51" s="41"/>
      <c r="M51" s="41"/>
      <c r="N51" s="41"/>
      <c r="O51" s="41"/>
      <c r="P51" s="39"/>
      <c r="Q51" s="19"/>
      <c r="R51" s="19"/>
      <c r="S51" s="6"/>
      <c r="T51" s="6"/>
      <c r="U51" s="6"/>
      <c r="V51" s="6"/>
      <c r="W51" s="6"/>
      <c r="X51" s="6"/>
    </row>
    <row r="52" spans="1:24">
      <c r="A52" s="11">
        <v>39965</v>
      </c>
      <c r="B52" s="31">
        <v>101.2</v>
      </c>
      <c r="C52" s="13">
        <v>93</v>
      </c>
      <c r="D52" s="13">
        <v>97.2</v>
      </c>
      <c r="E52" s="13">
        <v>94.1</v>
      </c>
      <c r="F52" s="13">
        <v>93.7</v>
      </c>
      <c r="G52" s="13">
        <v>91.7</v>
      </c>
      <c r="H52" s="78"/>
      <c r="I52" s="82"/>
      <c r="J52" s="1"/>
      <c r="K52" s="41"/>
      <c r="L52" s="41"/>
      <c r="M52" s="41"/>
      <c r="N52" s="41"/>
      <c r="O52" s="41"/>
      <c r="P52" s="39"/>
      <c r="Q52" s="19"/>
      <c r="R52" s="19"/>
      <c r="S52" s="19"/>
      <c r="T52" s="19"/>
      <c r="U52" s="19"/>
      <c r="V52" s="1"/>
    </row>
    <row r="53" spans="1:24">
      <c r="A53" s="11">
        <v>40057</v>
      </c>
      <c r="B53" s="31">
        <v>102.4</v>
      </c>
      <c r="C53" s="13">
        <v>92.5</v>
      </c>
      <c r="D53" s="13">
        <v>97</v>
      </c>
      <c r="E53" s="13">
        <v>95.3</v>
      </c>
      <c r="F53" s="13">
        <v>93.6</v>
      </c>
      <c r="G53" s="13">
        <v>91.8</v>
      </c>
      <c r="H53" s="78"/>
      <c r="I53" s="82"/>
      <c r="J53" s="1"/>
      <c r="K53" s="41"/>
      <c r="L53" s="41"/>
      <c r="M53" s="41"/>
      <c r="N53" s="41"/>
      <c r="O53" s="41"/>
      <c r="P53" s="39"/>
      <c r="Q53" s="19"/>
      <c r="R53" s="19"/>
      <c r="S53" s="19"/>
      <c r="T53" s="19"/>
      <c r="U53" s="19"/>
      <c r="V53" s="1"/>
    </row>
    <row r="54" spans="1:24">
      <c r="A54" s="11">
        <v>40148</v>
      </c>
      <c r="B54" s="31">
        <v>103.6</v>
      </c>
      <c r="C54" s="13">
        <v>92</v>
      </c>
      <c r="D54" s="13">
        <v>95.7</v>
      </c>
      <c r="E54" s="13">
        <v>95.6</v>
      </c>
      <c r="F54" s="13">
        <v>94.2</v>
      </c>
      <c r="G54" s="13">
        <v>92</v>
      </c>
      <c r="H54" s="78"/>
      <c r="I54" s="82"/>
      <c r="J54" s="1"/>
      <c r="K54" s="41"/>
      <c r="L54" s="41"/>
      <c r="M54" s="41"/>
      <c r="N54" s="41"/>
      <c r="O54" s="41"/>
      <c r="P54" s="39"/>
      <c r="Q54" s="19"/>
      <c r="R54" s="19"/>
      <c r="S54" s="19"/>
      <c r="T54" s="19"/>
      <c r="U54" s="19"/>
      <c r="V54" s="1"/>
    </row>
    <row r="55" spans="1:24">
      <c r="A55" s="11">
        <v>40238</v>
      </c>
      <c r="B55" s="31">
        <v>105.4</v>
      </c>
      <c r="C55" s="13">
        <v>93.3</v>
      </c>
      <c r="D55" s="13">
        <v>96.6</v>
      </c>
      <c r="E55" s="13">
        <v>94.9</v>
      </c>
      <c r="F55" s="13">
        <v>94.1</v>
      </c>
      <c r="G55" s="13">
        <v>94.8</v>
      </c>
      <c r="H55" s="78"/>
      <c r="I55" s="82"/>
      <c r="J55" s="150"/>
      <c r="K55" s="151"/>
      <c r="L55" s="41"/>
      <c r="M55" s="41"/>
      <c r="N55" s="41"/>
      <c r="O55" s="41"/>
      <c r="P55" s="39"/>
      <c r="Q55" s="19"/>
      <c r="R55" s="19"/>
      <c r="S55" s="19"/>
      <c r="T55" s="19"/>
      <c r="U55" s="19"/>
      <c r="V55" s="1"/>
    </row>
    <row r="56" spans="1:24">
      <c r="A56" s="11">
        <v>40330</v>
      </c>
      <c r="B56" s="31">
        <v>106</v>
      </c>
      <c r="C56" s="13">
        <v>94</v>
      </c>
      <c r="D56" s="13">
        <v>99.6</v>
      </c>
      <c r="E56" s="13">
        <v>95.3</v>
      </c>
      <c r="F56" s="13">
        <v>94.6</v>
      </c>
      <c r="G56" s="13">
        <v>95.1</v>
      </c>
      <c r="H56" s="78"/>
      <c r="I56" s="82"/>
      <c r="J56" s="150"/>
      <c r="K56" s="151"/>
      <c r="L56" s="41"/>
      <c r="M56" s="41"/>
      <c r="N56" s="41"/>
      <c r="O56" s="41"/>
      <c r="P56" s="39"/>
      <c r="Q56" s="19"/>
      <c r="R56" s="19"/>
      <c r="S56" s="19"/>
      <c r="T56" s="19"/>
      <c r="U56" s="19"/>
      <c r="V56" s="1"/>
    </row>
    <row r="57" spans="1:24">
      <c r="A57" s="11">
        <v>40422</v>
      </c>
      <c r="B57" s="31">
        <v>107</v>
      </c>
      <c r="C57" s="13">
        <v>95</v>
      </c>
      <c r="D57" s="13">
        <v>98.5</v>
      </c>
      <c r="E57" s="13">
        <v>95.6</v>
      </c>
      <c r="F57" s="13">
        <v>96</v>
      </c>
      <c r="G57" s="13">
        <v>96</v>
      </c>
      <c r="H57" s="78"/>
      <c r="I57" s="82"/>
      <c r="J57" s="150"/>
      <c r="K57" s="151"/>
      <c r="L57" s="41"/>
      <c r="M57" s="41"/>
      <c r="N57" s="41"/>
      <c r="O57" s="41"/>
      <c r="P57" s="41"/>
    </row>
    <row r="58" spans="1:24">
      <c r="A58" s="11">
        <v>40513</v>
      </c>
      <c r="B58" s="31">
        <v>108.6</v>
      </c>
      <c r="C58" s="13">
        <v>95.5</v>
      </c>
      <c r="D58" s="13">
        <v>98.3</v>
      </c>
      <c r="E58" s="13">
        <v>96.3</v>
      </c>
      <c r="F58" s="13">
        <v>97</v>
      </c>
      <c r="G58" s="13">
        <v>96</v>
      </c>
      <c r="H58" s="78"/>
      <c r="I58" s="82"/>
      <c r="J58" s="150"/>
      <c r="K58" s="151"/>
      <c r="L58" s="41"/>
      <c r="M58" s="41"/>
      <c r="N58" s="41"/>
      <c r="O58" s="41"/>
      <c r="P58" s="41"/>
    </row>
    <row r="59" spans="1:24">
      <c r="A59" s="11">
        <v>40603</v>
      </c>
      <c r="B59" s="31">
        <v>109.3</v>
      </c>
      <c r="C59" s="13">
        <v>97.6</v>
      </c>
      <c r="D59" s="13">
        <v>98.6</v>
      </c>
      <c r="E59" s="13">
        <v>96.5</v>
      </c>
      <c r="F59" s="13">
        <v>97.2</v>
      </c>
      <c r="G59" s="13">
        <v>98.5</v>
      </c>
      <c r="H59" s="78"/>
      <c r="I59" s="82"/>
      <c r="J59" s="150"/>
      <c r="K59" s="151"/>
      <c r="L59" s="41"/>
      <c r="M59" s="41"/>
      <c r="N59" s="41"/>
      <c r="O59" s="41"/>
      <c r="P59" s="41"/>
    </row>
    <row r="60" spans="1:24">
      <c r="A60" s="11">
        <v>40695</v>
      </c>
      <c r="B60" s="31">
        <v>109.9</v>
      </c>
      <c r="C60" s="13">
        <v>99.5</v>
      </c>
      <c r="D60" s="13">
        <v>99.3</v>
      </c>
      <c r="E60" s="13">
        <v>97</v>
      </c>
      <c r="F60" s="13">
        <v>97.1</v>
      </c>
      <c r="G60" s="13">
        <v>97.5</v>
      </c>
      <c r="H60" s="78"/>
      <c r="I60" s="82"/>
      <c r="J60" s="150"/>
      <c r="K60" s="151"/>
      <c r="L60" s="41"/>
      <c r="M60" s="41"/>
      <c r="N60" s="41"/>
      <c r="O60" s="41"/>
      <c r="P60" s="41"/>
    </row>
    <row r="61" spans="1:24">
      <c r="A61" s="11">
        <v>40787</v>
      </c>
      <c r="B61" s="31">
        <v>110.9</v>
      </c>
      <c r="C61" s="13">
        <v>99.6</v>
      </c>
      <c r="D61" s="13">
        <v>100.1</v>
      </c>
      <c r="E61" s="13">
        <v>99.6</v>
      </c>
      <c r="F61" s="13">
        <v>99.8</v>
      </c>
      <c r="G61" s="13">
        <v>98.4</v>
      </c>
      <c r="H61" s="78"/>
      <c r="I61" s="82"/>
      <c r="J61" s="150"/>
      <c r="K61" s="151"/>
      <c r="L61" s="41"/>
      <c r="M61" s="41"/>
      <c r="N61" s="41"/>
      <c r="O61" s="41"/>
      <c r="P61" s="41"/>
    </row>
    <row r="62" spans="1:24">
      <c r="A62" s="11">
        <v>40878</v>
      </c>
      <c r="B62" s="31">
        <v>112.1</v>
      </c>
      <c r="C62" s="13">
        <v>99.7</v>
      </c>
      <c r="D62" s="13">
        <v>99.8</v>
      </c>
      <c r="E62" s="13">
        <v>99.8</v>
      </c>
      <c r="F62" s="13">
        <v>100</v>
      </c>
      <c r="G62" s="13">
        <v>98.8</v>
      </c>
      <c r="H62" s="78"/>
      <c r="I62" s="82"/>
      <c r="J62" s="150"/>
      <c r="K62" s="151"/>
      <c r="L62" s="41"/>
      <c r="M62" s="41"/>
      <c r="N62" s="41"/>
      <c r="O62" s="41"/>
      <c r="P62" s="41"/>
    </row>
    <row r="63" spans="1:24">
      <c r="A63" s="11">
        <v>40969</v>
      </c>
      <c r="B63" s="31">
        <v>113</v>
      </c>
      <c r="C63" s="13">
        <v>100.1</v>
      </c>
      <c r="D63" s="13">
        <v>100</v>
      </c>
      <c r="E63" s="13">
        <v>100.3</v>
      </c>
      <c r="F63" s="13">
        <v>100.3</v>
      </c>
      <c r="G63" s="13">
        <v>100.8</v>
      </c>
      <c r="H63" s="78"/>
      <c r="I63" s="82"/>
      <c r="J63" s="150"/>
      <c r="K63" s="151"/>
      <c r="L63" s="41"/>
      <c r="M63" s="41"/>
      <c r="N63" s="41"/>
      <c r="O63" s="41"/>
      <c r="P63" s="41"/>
    </row>
    <row r="64" spans="1:24">
      <c r="A64" s="11">
        <v>41061</v>
      </c>
      <c r="B64" s="31">
        <v>114</v>
      </c>
      <c r="C64" s="13">
        <v>100.6</v>
      </c>
      <c r="D64" s="13">
        <v>100</v>
      </c>
      <c r="E64" s="13">
        <v>100.3</v>
      </c>
      <c r="F64" s="13">
        <v>99.9</v>
      </c>
      <c r="G64" s="13">
        <v>102</v>
      </c>
      <c r="H64" s="78"/>
      <c r="I64" s="82"/>
      <c r="J64" s="150"/>
      <c r="K64" s="151"/>
      <c r="L64" s="41"/>
      <c r="M64" s="41"/>
      <c r="N64" s="41"/>
      <c r="O64" s="41"/>
      <c r="P64" s="41"/>
    </row>
    <row r="65" spans="1:16">
      <c r="A65" s="11">
        <v>41153</v>
      </c>
      <c r="B65" s="31">
        <v>115.8</v>
      </c>
      <c r="C65" s="13">
        <v>101.2</v>
      </c>
      <c r="D65" s="13">
        <v>100.1</v>
      </c>
      <c r="E65" s="13">
        <v>100.4</v>
      </c>
      <c r="F65" s="13">
        <v>103.3</v>
      </c>
      <c r="G65" s="13">
        <v>103.6</v>
      </c>
      <c r="H65" s="78"/>
      <c r="I65" s="82"/>
      <c r="J65" s="150"/>
      <c r="K65" s="151"/>
      <c r="L65" s="41"/>
      <c r="M65" s="41"/>
      <c r="N65" s="41"/>
      <c r="O65" s="41"/>
      <c r="P65" s="41"/>
    </row>
    <row r="66" spans="1:16">
      <c r="A66" s="11">
        <v>41244</v>
      </c>
      <c r="B66" s="31">
        <v>116.8</v>
      </c>
      <c r="C66" s="13">
        <v>101.8</v>
      </c>
      <c r="D66" s="13">
        <v>99.6</v>
      </c>
      <c r="E66" s="13">
        <v>101</v>
      </c>
      <c r="F66" s="13">
        <v>104.4</v>
      </c>
      <c r="G66" s="13">
        <v>103.6</v>
      </c>
      <c r="H66" s="78"/>
      <c r="I66" s="82"/>
      <c r="J66" s="150"/>
      <c r="K66" s="151"/>
      <c r="L66" s="41"/>
      <c r="M66" s="41"/>
      <c r="N66" s="41"/>
      <c r="O66" s="41"/>
      <c r="P66" s="41"/>
    </row>
    <row r="67" spans="1:16">
      <c r="A67" s="11">
        <v>41334</v>
      </c>
      <c r="B67" s="31">
        <v>118</v>
      </c>
      <c r="C67" s="13">
        <v>101.8</v>
      </c>
      <c r="D67" s="13">
        <v>102.5</v>
      </c>
      <c r="E67" s="13">
        <v>101</v>
      </c>
      <c r="F67" s="13">
        <v>104.3</v>
      </c>
      <c r="G67" s="13">
        <v>105.8</v>
      </c>
      <c r="H67" s="78"/>
      <c r="I67" s="82"/>
      <c r="J67" s="150"/>
      <c r="K67" s="151"/>
      <c r="L67" s="41"/>
      <c r="M67" s="41"/>
      <c r="N67" s="41"/>
      <c r="O67" s="41"/>
      <c r="P67" s="41"/>
    </row>
    <row r="68" spans="1:16">
      <c r="A68" s="11">
        <v>41426</v>
      </c>
      <c r="B68" s="31">
        <v>118.4</v>
      </c>
      <c r="C68" s="13">
        <v>101.8</v>
      </c>
      <c r="D68" s="13">
        <v>104.1</v>
      </c>
      <c r="E68" s="13">
        <v>101.2</v>
      </c>
      <c r="F68" s="13">
        <v>104.9</v>
      </c>
      <c r="G68" s="13">
        <v>105.9</v>
      </c>
      <c r="H68" s="78"/>
      <c r="I68" s="82"/>
      <c r="J68" s="150"/>
      <c r="K68" s="151"/>
      <c r="L68" s="41"/>
      <c r="M68" s="41"/>
      <c r="N68" s="41"/>
      <c r="O68" s="41"/>
      <c r="P68" s="41"/>
    </row>
    <row r="69" spans="1:16">
      <c r="A69" s="11">
        <v>41518</v>
      </c>
      <c r="B69" s="31">
        <v>119.8</v>
      </c>
      <c r="C69" s="13">
        <v>102.9</v>
      </c>
      <c r="D69" s="13">
        <v>103.5</v>
      </c>
      <c r="E69" s="13">
        <v>101.5</v>
      </c>
      <c r="F69" s="13">
        <v>106.8</v>
      </c>
      <c r="G69" s="13">
        <v>106.4</v>
      </c>
      <c r="H69" s="78"/>
      <c r="I69" s="82"/>
      <c r="J69" s="150"/>
      <c r="K69" s="151"/>
      <c r="L69" s="41"/>
      <c r="M69" s="41"/>
      <c r="N69" s="41"/>
      <c r="O69" s="41"/>
      <c r="P69" s="41"/>
    </row>
    <row r="70" spans="1:16">
      <c r="A70" s="11">
        <v>41609</v>
      </c>
      <c r="B70" s="31">
        <v>120.7</v>
      </c>
      <c r="C70" s="13">
        <v>103.3</v>
      </c>
      <c r="D70" s="13">
        <v>103.6</v>
      </c>
      <c r="E70" s="13">
        <v>101.4</v>
      </c>
      <c r="F70" s="13">
        <v>107.9</v>
      </c>
      <c r="G70" s="13">
        <v>106.3</v>
      </c>
      <c r="H70" s="78"/>
      <c r="I70" s="82"/>
      <c r="J70" s="150"/>
      <c r="K70" s="151"/>
      <c r="L70" s="41"/>
      <c r="M70" s="41"/>
      <c r="N70" s="41"/>
      <c r="O70" s="41"/>
      <c r="P70" s="41"/>
    </row>
    <row r="71" spans="1:16">
      <c r="A71" s="11">
        <v>41699</v>
      </c>
      <c r="B71" s="13">
        <v>121.8</v>
      </c>
      <c r="C71" s="13">
        <v>104.2</v>
      </c>
      <c r="D71" s="13">
        <v>103.8</v>
      </c>
      <c r="E71" s="13">
        <v>102.4</v>
      </c>
      <c r="F71" s="13">
        <v>107.7</v>
      </c>
      <c r="G71" s="13">
        <v>109.4</v>
      </c>
      <c r="H71" s="78"/>
      <c r="I71" s="82"/>
      <c r="J71" s="150"/>
      <c r="K71" s="151"/>
      <c r="L71" s="41"/>
      <c r="M71" s="41"/>
      <c r="N71" s="41"/>
      <c r="O71" s="41"/>
      <c r="P71" s="41"/>
    </row>
    <row r="72" spans="1:16">
      <c r="A72" s="11">
        <v>41791</v>
      </c>
      <c r="B72" s="13">
        <v>122</v>
      </c>
      <c r="C72" s="13">
        <v>104.1</v>
      </c>
      <c r="D72" s="13">
        <v>103.8</v>
      </c>
      <c r="E72" s="13">
        <v>102.9</v>
      </c>
      <c r="F72" s="13">
        <v>107.8</v>
      </c>
      <c r="G72" s="13">
        <v>109.7</v>
      </c>
      <c r="H72" s="78"/>
      <c r="I72" s="82"/>
      <c r="J72" s="150"/>
      <c r="K72" s="151"/>
      <c r="L72" s="41"/>
      <c r="M72" s="41"/>
      <c r="N72" s="41"/>
      <c r="O72" s="41"/>
      <c r="P72" s="41"/>
    </row>
    <row r="73" spans="1:16">
      <c r="A73" s="11">
        <v>41883</v>
      </c>
      <c r="B73" s="13">
        <v>123.6</v>
      </c>
      <c r="C73" s="13">
        <v>104.1</v>
      </c>
      <c r="D73" s="13">
        <v>104.9</v>
      </c>
      <c r="E73" s="13">
        <v>105.3</v>
      </c>
      <c r="F73" s="13">
        <v>109.9</v>
      </c>
      <c r="G73" s="13">
        <v>109.7</v>
      </c>
      <c r="H73" s="78"/>
      <c r="I73" s="82"/>
      <c r="J73" s="150"/>
      <c r="K73" s="151"/>
      <c r="L73" s="41"/>
      <c r="M73" s="41"/>
      <c r="N73" s="41"/>
      <c r="O73" s="41"/>
      <c r="P73" s="41"/>
    </row>
    <row r="74" spans="1:16">
      <c r="A74" s="11">
        <v>41974</v>
      </c>
      <c r="B74" s="13">
        <v>124.3</v>
      </c>
      <c r="C74" s="13">
        <v>103.8</v>
      </c>
      <c r="D74" s="13">
        <v>105</v>
      </c>
      <c r="E74" s="13">
        <v>106.8</v>
      </c>
      <c r="F74" s="13">
        <v>110.4</v>
      </c>
      <c r="G74" s="13">
        <v>109.7</v>
      </c>
      <c r="H74" s="78"/>
      <c r="I74" s="82"/>
      <c r="J74" s="150"/>
      <c r="K74" s="151"/>
      <c r="L74" s="41"/>
      <c r="M74" s="41"/>
      <c r="N74" s="41"/>
      <c r="O74" s="41"/>
      <c r="P74" s="41"/>
    </row>
    <row r="75" spans="1:16">
      <c r="A75" s="11">
        <v>42064</v>
      </c>
      <c r="B75" s="13">
        <v>124.9</v>
      </c>
      <c r="C75" s="13">
        <v>103.6</v>
      </c>
      <c r="D75" s="13">
        <v>104.5</v>
      </c>
      <c r="E75" s="13">
        <v>107.4</v>
      </c>
      <c r="F75" s="13">
        <v>110.1</v>
      </c>
      <c r="G75" s="13">
        <v>111</v>
      </c>
      <c r="H75" s="78"/>
      <c r="I75" s="82"/>
      <c r="J75" s="150"/>
      <c r="K75" s="151"/>
      <c r="L75" s="41"/>
      <c r="M75" s="41"/>
      <c r="N75" s="41"/>
      <c r="O75" s="41"/>
      <c r="P75" s="41"/>
    </row>
    <row r="76" spans="1:16">
      <c r="A76" s="148">
        <v>42156</v>
      </c>
      <c r="B76" s="149">
        <v>125.3</v>
      </c>
      <c r="C76" s="149">
        <v>104.1</v>
      </c>
      <c r="D76" s="149">
        <v>104.5</v>
      </c>
      <c r="E76" s="149">
        <v>107.3</v>
      </c>
      <c r="F76" s="149">
        <v>110.4</v>
      </c>
      <c r="G76" s="149">
        <v>111</v>
      </c>
      <c r="H76" s="78"/>
      <c r="I76" s="82"/>
      <c r="J76" s="150"/>
      <c r="K76" s="151"/>
      <c r="L76" s="41"/>
      <c r="M76" s="41"/>
      <c r="N76" s="41"/>
      <c r="O76" s="41"/>
      <c r="P76" s="41"/>
    </row>
    <row r="77" spans="1:16">
      <c r="A77" s="148">
        <v>42248</v>
      </c>
      <c r="B77" s="149">
        <v>126.6</v>
      </c>
      <c r="C77" s="149">
        <v>104.5</v>
      </c>
      <c r="D77" s="149">
        <v>104.6</v>
      </c>
      <c r="E77" s="149">
        <v>108</v>
      </c>
      <c r="F77" s="149">
        <v>111.9</v>
      </c>
      <c r="G77" s="149">
        <v>111.2</v>
      </c>
      <c r="I77" s="82"/>
      <c r="J77" s="150"/>
      <c r="K77" s="151"/>
    </row>
    <row r="78" spans="1:16">
      <c r="A78" s="148">
        <v>42339</v>
      </c>
      <c r="B78" s="149">
        <v>127.2</v>
      </c>
      <c r="C78" s="149">
        <v>104.3</v>
      </c>
      <c r="D78" s="149">
        <v>104.3</v>
      </c>
      <c r="E78" s="149">
        <v>108.7</v>
      </c>
      <c r="F78" s="149">
        <v>111.6</v>
      </c>
      <c r="G78" s="149">
        <v>111.4</v>
      </c>
      <c r="I78" s="82"/>
      <c r="J78" s="150"/>
      <c r="K78" s="151"/>
    </row>
    <row r="79" spans="1:16">
      <c r="A79" s="148">
        <v>42430</v>
      </c>
      <c r="B79" s="6">
        <v>127.8</v>
      </c>
      <c r="C79" s="6">
        <v>104.4</v>
      </c>
      <c r="D79" s="6">
        <v>104.6</v>
      </c>
      <c r="E79" s="6">
        <v>109.2</v>
      </c>
      <c r="F79" s="6">
        <v>111.9</v>
      </c>
      <c r="G79" s="6">
        <v>111</v>
      </c>
      <c r="I79" s="82"/>
      <c r="J79" s="150"/>
      <c r="K79" s="151"/>
    </row>
    <row r="80" spans="1:16">
      <c r="A80" s="148">
        <v>42522</v>
      </c>
      <c r="B80" s="6">
        <v>128.5</v>
      </c>
      <c r="C80" s="6">
        <v>104.8</v>
      </c>
      <c r="D80" s="6">
        <v>104.8</v>
      </c>
      <c r="E80" s="6">
        <v>109.2</v>
      </c>
      <c r="F80" s="6">
        <v>111.8</v>
      </c>
      <c r="G80" s="6">
        <v>111</v>
      </c>
      <c r="J80" s="150"/>
      <c r="K80" s="151"/>
    </row>
    <row r="81" spans="1:11">
      <c r="A81" s="148">
        <v>42614</v>
      </c>
      <c r="B81" s="6">
        <v>129.5</v>
      </c>
      <c r="C81" s="6">
        <v>105.7</v>
      </c>
      <c r="D81" s="6">
        <v>104.9</v>
      </c>
      <c r="E81" s="6">
        <v>109.7</v>
      </c>
      <c r="F81" s="6">
        <v>113.1</v>
      </c>
      <c r="G81" s="6">
        <v>111.1</v>
      </c>
      <c r="J81" s="150"/>
      <c r="K81" s="151"/>
    </row>
    <row r="82" spans="1:11">
      <c r="A82" s="148">
        <v>42705</v>
      </c>
      <c r="B82" s="6">
        <v>129.9</v>
      </c>
      <c r="C82" s="6">
        <v>106.2</v>
      </c>
      <c r="D82" s="6">
        <v>105</v>
      </c>
      <c r="E82" s="6">
        <v>109.7</v>
      </c>
      <c r="F82" s="6">
        <v>113.4</v>
      </c>
      <c r="G82" s="6">
        <v>111.1</v>
      </c>
      <c r="J82" s="150"/>
      <c r="K82" s="151"/>
    </row>
    <row r="83" spans="1:11">
      <c r="A83" s="148">
        <v>42795</v>
      </c>
      <c r="B83" s="6">
        <v>130.6</v>
      </c>
      <c r="C83" s="6">
        <v>107</v>
      </c>
      <c r="D83" s="6">
        <v>104.9</v>
      </c>
      <c r="E83" s="6">
        <v>111.3</v>
      </c>
      <c r="F83" s="6">
        <v>113.6</v>
      </c>
      <c r="G83" s="6">
        <v>111.7</v>
      </c>
      <c r="J83" s="150"/>
      <c r="K83" s="151"/>
    </row>
  </sheetData>
  <customSheetViews>
    <customSheetView guid="{EDD5654A-1343-4932-B339-0C715CFA6F80}" scale="75">
      <selection activeCell="A19" sqref="A19"/>
      <pageMargins left="0.7" right="0.7" top="0.75" bottom="0.75" header="0.3" footer="0.3"/>
      <pageSetup paperSize="9" orientation="portrait" r:id="rId1"/>
    </customSheetView>
    <customSheetView guid="{3C13C1EA-9CFF-4852-A76B-AB9FE15ED3EA}" showPageBreaks="1" topLeftCell="B1">
      <selection activeCell="M14" sqref="M14"/>
      <pageMargins left="0.7" right="0.7" top="0.75" bottom="0.75" header="0.3" footer="0.3"/>
      <pageSetup paperSize="9" orientation="portrait" r:id="rId2"/>
    </customSheetView>
    <customSheetView guid="{1B607AAC-439D-4F8D-8006-2156BC216D59}" scale="75" showPageBreaks="1" topLeftCell="AN3">
      <selection activeCell="AW15" sqref="AW15"/>
      <pageMargins left="0.7" right="0.7" top="0.75" bottom="0.75" header="0.3" footer="0.3"/>
      <pageSetup paperSize="9" orientation="portrait" r:id="rId3"/>
    </customSheetView>
    <customSheetView guid="{6B67C9E3-91D0-450D-9515-7D2F347DE54D}" scale="75" showPageBreaks="1" topLeftCell="V4">
      <selection activeCell="AS30" sqref="AS30"/>
      <pageMargins left="0.7" right="0.7" top="0.75" bottom="0.75" header="0.3" footer="0.3"/>
      <pageSetup paperSize="9" orientation="portrait" r:id="rId4"/>
    </customSheetView>
    <customSheetView guid="{9D0B1916-93B9-49B4-98ED-979DB65098C4}" scale="75">
      <selection activeCell="A19" sqref="A19"/>
      <pageMargins left="0.7" right="0.7" top="0.75" bottom="0.75" header="0.3" footer="0.3"/>
      <pageSetup paperSize="9" orientation="portrait" r:id="rId5"/>
    </customSheetView>
    <customSheetView guid="{E96D0042-8145-4A5A-B32C-1FD1DB5C1B11}" scale="75">
      <selection activeCell="K63" sqref="K63"/>
      <pageMargins left="0.7" right="0.7" top="0.75" bottom="0.75" header="0.3" footer="0.3"/>
      <pageSetup paperSize="9" orientation="portrait" r:id="rId6"/>
    </customSheetView>
    <customSheetView guid="{66839368-28FB-4AE3-8267-CE40087B8FBF}" scale="75">
      <selection activeCell="I25" sqref="I25"/>
      <pageMargins left="0.7" right="0.7" top="0.75" bottom="0.75" header="0.3" footer="0.3"/>
      <pageSetup paperSize="9" orientation="portrait" r:id="rId7"/>
    </customSheetView>
  </customSheetViews>
  <phoneticPr fontId="0" type="noConversion"/>
  <pageMargins left="0.7" right="0.7" top="0.75" bottom="0.75" header="0.3" footer="0.3"/>
  <pageSetup paperSize="9" orientation="portrait" r:id="rId8"/>
  <legacyDrawing r:id="rId9"/>
</worksheet>
</file>

<file path=xl/worksheets/sheet4.xml><?xml version="1.0" encoding="utf-8"?>
<worksheet xmlns="http://schemas.openxmlformats.org/spreadsheetml/2006/main" xmlns:r="http://schemas.openxmlformats.org/officeDocument/2006/relationships">
  <dimension ref="A1:BP89"/>
  <sheetViews>
    <sheetView topLeftCell="A43" zoomScale="75" zoomScaleNormal="75" workbookViewId="0">
      <selection activeCell="BM20" sqref="BM20"/>
    </sheetView>
  </sheetViews>
  <sheetFormatPr defaultRowHeight="15"/>
  <cols>
    <col min="1" max="1" width="14.85546875" style="6" customWidth="1"/>
    <col min="2" max="2" width="15.7109375" style="6" customWidth="1"/>
    <col min="3" max="8" width="12.7109375" style="6" customWidth="1"/>
    <col min="9" max="9" width="10.85546875" style="6" customWidth="1"/>
    <col min="10" max="10" width="9.140625" style="6"/>
    <col min="11" max="11" width="19.28515625" customWidth="1"/>
    <col min="12" max="17" width="10.7109375" customWidth="1"/>
    <col min="20" max="25" width="10.7109375" customWidth="1"/>
    <col min="27" max="27" width="22" customWidth="1"/>
    <col min="28" max="33" width="10.7109375" customWidth="1"/>
    <col min="38" max="38" width="9.7109375" customWidth="1"/>
    <col min="39" max="39" width="10.42578125" customWidth="1"/>
    <col min="41" max="41" width="11.42578125" customWidth="1"/>
    <col min="43" max="43" width="18.140625" customWidth="1"/>
    <col min="55" max="55" width="22.7109375" customWidth="1"/>
    <col min="56" max="56" width="11.28515625" customWidth="1"/>
    <col min="59" max="59" width="10.85546875" customWidth="1"/>
    <col min="60" max="60" width="5.5703125" customWidth="1"/>
    <col min="61" max="61" width="17.7109375" customWidth="1"/>
    <col min="64" max="64" width="22" customWidth="1"/>
    <col min="106" max="106" width="10.42578125" customWidth="1"/>
  </cols>
  <sheetData>
    <row r="1" spans="1:68">
      <c r="A1" s="5" t="s">
        <v>113</v>
      </c>
      <c r="K1" s="17"/>
      <c r="L1" s="6"/>
      <c r="M1" s="6"/>
      <c r="N1" s="6"/>
      <c r="O1" s="6"/>
      <c r="P1" s="6"/>
      <c r="Q1" s="6"/>
      <c r="R1" s="6"/>
      <c r="S1" s="17"/>
      <c r="T1" s="6"/>
      <c r="U1" s="6"/>
      <c r="V1" s="6"/>
      <c r="W1" s="6"/>
      <c r="X1" s="6"/>
      <c r="Y1" s="6"/>
      <c r="Z1" s="6"/>
      <c r="AA1" s="23"/>
      <c r="AB1" s="23"/>
      <c r="AC1" s="23"/>
      <c r="AD1" s="23"/>
      <c r="AE1" s="23"/>
      <c r="AF1" s="23"/>
      <c r="AG1" s="23"/>
      <c r="AH1" s="23"/>
      <c r="AI1" s="17"/>
      <c r="AJ1" s="6"/>
      <c r="AK1" s="6"/>
      <c r="AL1" s="6"/>
      <c r="AM1" s="6"/>
      <c r="AN1" s="6"/>
      <c r="AO1" s="6"/>
      <c r="AP1" s="6"/>
      <c r="AQ1" s="17"/>
      <c r="AR1" s="5" t="s">
        <v>60</v>
      </c>
      <c r="AS1" s="6"/>
      <c r="AT1" s="6"/>
      <c r="AU1" s="6"/>
      <c r="AV1" s="6"/>
      <c r="AW1" s="17"/>
      <c r="AX1" s="5" t="s">
        <v>60</v>
      </c>
      <c r="AY1" s="6"/>
      <c r="AZ1" s="6"/>
      <c r="BA1" s="23"/>
      <c r="BB1" s="23"/>
      <c r="BC1" s="23"/>
      <c r="BD1" s="24" t="s">
        <v>60</v>
      </c>
      <c r="BE1" s="23"/>
      <c r="BF1" s="23"/>
      <c r="BG1" s="23"/>
      <c r="BH1" s="23"/>
      <c r="BI1" s="25"/>
      <c r="BJ1" s="24" t="s">
        <v>60</v>
      </c>
      <c r="BK1" s="23"/>
      <c r="BL1" s="4"/>
      <c r="BM1" s="24" t="s">
        <v>60</v>
      </c>
      <c r="BN1" s="4"/>
      <c r="BO1" s="4"/>
      <c r="BP1" s="6"/>
    </row>
    <row r="2" spans="1:68">
      <c r="K2" s="17"/>
      <c r="L2" s="6"/>
      <c r="M2" s="6"/>
      <c r="N2" s="6"/>
      <c r="O2" s="6"/>
      <c r="P2" s="6"/>
      <c r="Q2" s="6"/>
      <c r="R2" s="6"/>
      <c r="S2" s="17"/>
      <c r="T2" s="6"/>
      <c r="U2" s="6"/>
      <c r="V2" s="6"/>
      <c r="W2" s="6"/>
      <c r="X2" s="6"/>
      <c r="Y2" s="6"/>
      <c r="Z2" s="6"/>
      <c r="AA2" s="23"/>
      <c r="AB2" s="23"/>
      <c r="AC2" s="23"/>
      <c r="AD2" s="23"/>
      <c r="AE2" s="23"/>
      <c r="AF2" s="23"/>
      <c r="AG2" s="23"/>
      <c r="AH2" s="23"/>
      <c r="AI2" s="17"/>
      <c r="AJ2" s="6"/>
      <c r="AK2" s="6"/>
      <c r="AL2" s="6"/>
      <c r="AM2" s="6"/>
      <c r="AN2" s="6"/>
      <c r="AO2" s="6"/>
      <c r="AP2" s="6"/>
      <c r="AQ2" s="17"/>
      <c r="AR2" s="6" t="s">
        <v>51</v>
      </c>
      <c r="AS2" s="6" t="s">
        <v>52</v>
      </c>
      <c r="AT2" s="6" t="s">
        <v>61</v>
      </c>
      <c r="AU2" s="6"/>
      <c r="AV2" s="6"/>
      <c r="AW2" s="17"/>
      <c r="AX2" s="6" t="s">
        <v>51</v>
      </c>
      <c r="AY2" s="6" t="s">
        <v>52</v>
      </c>
      <c r="AZ2" s="5" t="s">
        <v>61</v>
      </c>
      <c r="BA2" s="23"/>
      <c r="BB2" s="23"/>
      <c r="BC2" s="23"/>
      <c r="BD2" s="23" t="s">
        <v>51</v>
      </c>
      <c r="BE2" s="23" t="s">
        <v>52</v>
      </c>
      <c r="BF2" s="23" t="s">
        <v>61</v>
      </c>
      <c r="BG2" s="23"/>
      <c r="BH2" s="23"/>
      <c r="BI2" s="25"/>
      <c r="BJ2" s="24" t="s">
        <v>61</v>
      </c>
      <c r="BK2" s="23"/>
      <c r="BL2" s="4"/>
      <c r="BM2" s="24" t="s">
        <v>61</v>
      </c>
      <c r="BN2" s="4"/>
      <c r="BO2" s="4"/>
      <c r="BP2" s="6"/>
    </row>
    <row r="3" spans="1:68" ht="17.25" customHeight="1">
      <c r="A3" s="5" t="s">
        <v>107</v>
      </c>
      <c r="K3" s="17"/>
      <c r="L3" s="5" t="s">
        <v>54</v>
      </c>
      <c r="M3" s="6"/>
      <c r="N3" s="6"/>
      <c r="O3" s="6"/>
      <c r="P3" s="6"/>
      <c r="Q3" s="6"/>
      <c r="R3" s="6"/>
      <c r="S3" s="17"/>
      <c r="T3" s="5" t="s">
        <v>54</v>
      </c>
      <c r="U3" s="6"/>
      <c r="V3" s="6"/>
      <c r="W3" s="6"/>
      <c r="X3" s="6"/>
      <c r="Y3" s="6"/>
      <c r="Z3" s="6"/>
      <c r="AA3" s="23"/>
      <c r="AB3" s="24" t="s">
        <v>54</v>
      </c>
      <c r="AC3" s="23"/>
      <c r="AD3" s="23"/>
      <c r="AE3" s="23"/>
      <c r="AF3" s="23"/>
      <c r="AG3" s="23"/>
      <c r="AH3" s="23"/>
      <c r="AI3" s="17"/>
      <c r="AJ3" s="5" t="s">
        <v>40</v>
      </c>
      <c r="AK3" s="6"/>
      <c r="AL3" s="6"/>
      <c r="AM3" s="6"/>
      <c r="AN3" s="6"/>
      <c r="AO3" s="6"/>
      <c r="AP3" s="6"/>
      <c r="AQ3" s="17"/>
      <c r="AR3" s="6" t="s">
        <v>53</v>
      </c>
      <c r="AS3" s="6" t="s">
        <v>53</v>
      </c>
      <c r="AT3" s="6" t="s">
        <v>53</v>
      </c>
      <c r="AU3" s="23" t="s">
        <v>111</v>
      </c>
      <c r="AV3" s="6"/>
      <c r="AW3" s="17"/>
      <c r="AX3" s="6" t="s">
        <v>53</v>
      </c>
      <c r="AY3" s="6" t="s">
        <v>53</v>
      </c>
      <c r="AZ3" s="6" t="s">
        <v>53</v>
      </c>
      <c r="BA3" s="24" t="s">
        <v>110</v>
      </c>
      <c r="BB3" s="23"/>
      <c r="BC3" s="23"/>
      <c r="BD3" s="23" t="s">
        <v>53</v>
      </c>
      <c r="BE3" s="23" t="s">
        <v>53</v>
      </c>
      <c r="BF3" s="23" t="s">
        <v>53</v>
      </c>
      <c r="BG3" s="23" t="s">
        <v>112</v>
      </c>
      <c r="BH3" s="23"/>
      <c r="BI3" s="25"/>
      <c r="BJ3" s="24" t="s">
        <v>110</v>
      </c>
      <c r="BK3" s="23"/>
      <c r="BL3" s="4"/>
      <c r="BM3" s="24" t="s">
        <v>110</v>
      </c>
      <c r="BN3" s="4"/>
      <c r="BO3" s="4"/>
    </row>
    <row r="4" spans="1:68">
      <c r="A4" s="6" t="s">
        <v>109</v>
      </c>
      <c r="K4" s="17"/>
      <c r="L4" s="6" t="s">
        <v>25</v>
      </c>
      <c r="M4" s="6"/>
      <c r="N4" s="6"/>
      <c r="O4" s="6"/>
      <c r="P4" s="6"/>
      <c r="Q4" s="6"/>
      <c r="R4" s="6"/>
      <c r="S4" s="17"/>
      <c r="T4" s="6" t="s">
        <v>26</v>
      </c>
      <c r="U4" s="6"/>
      <c r="V4" s="6"/>
      <c r="W4" s="6"/>
      <c r="X4" s="6"/>
      <c r="Y4" s="6"/>
      <c r="Z4" s="6"/>
      <c r="AA4" s="23"/>
      <c r="AB4" s="23" t="s">
        <v>88</v>
      </c>
      <c r="AC4" s="23"/>
      <c r="AD4" s="23"/>
      <c r="AE4" s="23"/>
      <c r="AF4" s="23"/>
      <c r="AG4" s="23"/>
      <c r="AH4" s="23"/>
      <c r="AI4" s="17"/>
      <c r="AJ4" s="6"/>
      <c r="AK4" s="6"/>
      <c r="AL4" s="6"/>
      <c r="AM4" s="6"/>
      <c r="AN4" s="6"/>
      <c r="AO4" s="6"/>
      <c r="AP4" s="6"/>
      <c r="AQ4" s="17"/>
      <c r="AR4" s="18" t="s">
        <v>55</v>
      </c>
      <c r="AS4" s="6"/>
      <c r="AT4" s="6"/>
      <c r="AU4" s="6"/>
      <c r="AV4" s="6"/>
      <c r="AW4" s="17"/>
      <c r="AX4" s="18" t="s">
        <v>62</v>
      </c>
      <c r="AY4" s="6"/>
      <c r="AZ4" s="6"/>
      <c r="BA4" s="23"/>
      <c r="BB4" s="23"/>
      <c r="BC4" s="23"/>
      <c r="BD4" s="26" t="s">
        <v>89</v>
      </c>
      <c r="BE4" s="23"/>
      <c r="BF4" s="23"/>
      <c r="BG4" s="23"/>
      <c r="BH4" s="23"/>
      <c r="BI4" s="25"/>
      <c r="BJ4" s="26" t="s">
        <v>56</v>
      </c>
      <c r="BK4" s="23"/>
      <c r="BL4" s="4"/>
      <c r="BM4" s="26" t="s">
        <v>90</v>
      </c>
      <c r="BN4" s="4"/>
      <c r="BO4" s="4"/>
      <c r="BP4" s="6"/>
    </row>
    <row r="5" spans="1:68" ht="121.5" customHeight="1">
      <c r="B5" s="33" t="s">
        <v>91</v>
      </c>
      <c r="C5" s="52"/>
      <c r="D5" s="33" t="s">
        <v>0</v>
      </c>
      <c r="E5" s="33" t="s">
        <v>5</v>
      </c>
      <c r="F5" s="33" t="s">
        <v>4</v>
      </c>
      <c r="G5" s="33" t="s">
        <v>7</v>
      </c>
      <c r="H5" s="33" t="s">
        <v>6</v>
      </c>
      <c r="I5" s="7"/>
      <c r="J5" s="7"/>
      <c r="K5" s="17"/>
      <c r="L5" s="37" t="s">
        <v>35</v>
      </c>
      <c r="M5" s="37" t="s">
        <v>63</v>
      </c>
      <c r="N5" s="37" t="s">
        <v>36</v>
      </c>
      <c r="O5" s="37" t="s">
        <v>37</v>
      </c>
      <c r="P5" s="37" t="s">
        <v>38</v>
      </c>
      <c r="Q5" s="37" t="s">
        <v>39</v>
      </c>
      <c r="R5" s="6"/>
      <c r="S5" s="17"/>
      <c r="T5" s="37" t="s">
        <v>35</v>
      </c>
      <c r="U5" s="37" t="s">
        <v>63</v>
      </c>
      <c r="V5" s="37" t="s">
        <v>36</v>
      </c>
      <c r="W5" s="37" t="s">
        <v>37</v>
      </c>
      <c r="X5" s="37" t="s">
        <v>38</v>
      </c>
      <c r="Y5" s="37" t="s">
        <v>39</v>
      </c>
      <c r="Z5" s="6"/>
      <c r="AA5" s="23"/>
      <c r="AB5" s="27" t="s">
        <v>35</v>
      </c>
      <c r="AC5" s="27" t="s">
        <v>63</v>
      </c>
      <c r="AD5" s="27" t="s">
        <v>36</v>
      </c>
      <c r="AE5" s="27" t="s">
        <v>37</v>
      </c>
      <c r="AF5" s="27" t="s">
        <v>38</v>
      </c>
      <c r="AG5" s="27" t="s">
        <v>39</v>
      </c>
      <c r="AH5" s="23"/>
      <c r="AI5" s="17"/>
      <c r="AJ5" s="7" t="s">
        <v>35</v>
      </c>
      <c r="AK5" s="7" t="s">
        <v>63</v>
      </c>
      <c r="AL5" s="7" t="s">
        <v>36</v>
      </c>
      <c r="AM5" s="7" t="s">
        <v>37</v>
      </c>
      <c r="AN5" s="7" t="s">
        <v>38</v>
      </c>
      <c r="AO5" s="7" t="s">
        <v>39</v>
      </c>
      <c r="AP5" s="88" t="s">
        <v>108</v>
      </c>
      <c r="AQ5" s="17"/>
      <c r="AR5" s="6"/>
      <c r="AS5" s="6"/>
      <c r="AT5" s="6"/>
      <c r="AU5" s="6"/>
      <c r="AV5" s="6"/>
      <c r="AW5" s="17"/>
      <c r="AX5" s="6"/>
      <c r="AY5" s="6"/>
      <c r="AZ5" s="6"/>
      <c r="BA5" s="23"/>
      <c r="BB5" s="23"/>
      <c r="BC5" s="23"/>
      <c r="BD5" s="4"/>
      <c r="BE5" s="4"/>
      <c r="BF5" s="4"/>
      <c r="BG5" s="23"/>
      <c r="BH5" s="23"/>
      <c r="BI5" s="25"/>
      <c r="BJ5" s="23"/>
      <c r="BK5" s="23"/>
      <c r="BL5" s="4"/>
      <c r="BM5" s="4"/>
      <c r="BN5" s="4"/>
      <c r="BO5" s="4"/>
    </row>
    <row r="6" spans="1:68">
      <c r="B6" s="12"/>
      <c r="C6" s="11">
        <v>35765</v>
      </c>
      <c r="E6" s="9"/>
      <c r="F6" s="9"/>
      <c r="G6" s="9"/>
      <c r="H6" s="9"/>
      <c r="I6" s="85"/>
      <c r="J6" s="8"/>
      <c r="K6" s="17">
        <v>2006</v>
      </c>
      <c r="L6" s="19">
        <f>B55*0.5*(10/12)+B56*0.6*(10/12)+B57*0.1*(10/12)</f>
        <v>1132.7833333333333</v>
      </c>
      <c r="M6" s="19">
        <f>SUM(D39:D42)/4</f>
        <v>83.9</v>
      </c>
      <c r="N6" s="19">
        <f>SUM(E39:E42)/4</f>
        <v>98.75</v>
      </c>
      <c r="O6" s="19">
        <f>SUM(F39:F42)/4</f>
        <v>84.525000000000006</v>
      </c>
      <c r="P6" s="19">
        <f>SUM(G39:G42)/4</f>
        <v>84.35</v>
      </c>
      <c r="Q6" s="19">
        <f>SUM(H39:H42)/4</f>
        <v>81.825000000000003</v>
      </c>
      <c r="R6" s="6"/>
      <c r="S6" s="17" t="s">
        <v>27</v>
      </c>
      <c r="T6" s="19">
        <f>B54*0.5*(10/12)+B55*0.6*(10/12)+B56*0.1*(10/12)</f>
        <v>1117.6833333333334</v>
      </c>
      <c r="U6" s="15">
        <f>SUM(D37:D40)/4</f>
        <v>81.325000000000003</v>
      </c>
      <c r="V6" s="15">
        <f>SUM(E37:E40)/4</f>
        <v>98.6</v>
      </c>
      <c r="W6" s="15">
        <f>SUM(F37:F40)/4</f>
        <v>82.724999999999994</v>
      </c>
      <c r="X6" s="15">
        <f>SUM(G37:G40)/4</f>
        <v>82.474999999999994</v>
      </c>
      <c r="Y6" s="15">
        <f>SUM(H37:H40)/4</f>
        <v>79.45</v>
      </c>
      <c r="Z6" s="6"/>
      <c r="AA6" s="23" t="s">
        <v>92</v>
      </c>
      <c r="AB6" s="19">
        <f>B53*0.2*(10/12)+B54*0.6*(10/12)+B55*0.4*(10/12)</f>
        <v>1113.7</v>
      </c>
      <c r="AC6" s="28">
        <f>SUM(D36:D39)/4</f>
        <v>79.849999999999994</v>
      </c>
      <c r="AD6" s="28">
        <f>SUM(E36:E39)/4</f>
        <v>97.899999999999991</v>
      </c>
      <c r="AE6" s="28">
        <f>SUM(F36:F39)/4</f>
        <v>82.45</v>
      </c>
      <c r="AF6" s="28">
        <f>SUM(G36:G39)/4</f>
        <v>81.400000000000006</v>
      </c>
      <c r="AG6" s="28">
        <f>SUM(H36:H39)/4</f>
        <v>78.125</v>
      </c>
      <c r="AH6" s="23"/>
      <c r="AI6" s="20">
        <v>2006</v>
      </c>
      <c r="AJ6" s="6">
        <f t="shared" ref="AJ6:AJ16" si="0">1-SUM(AK6:AO6)</f>
        <v>0.626</v>
      </c>
      <c r="AK6" s="6">
        <v>0.193</v>
      </c>
      <c r="AL6" s="6">
        <v>8.1000000000000003E-2</v>
      </c>
      <c r="AM6" s="6">
        <v>0.06</v>
      </c>
      <c r="AN6" s="6">
        <v>0.03</v>
      </c>
      <c r="AO6" s="6">
        <v>0.01</v>
      </c>
      <c r="AP6" s="43">
        <f>SUM(AJ6:AO6)</f>
        <v>1</v>
      </c>
      <c r="AQ6" s="17">
        <v>2006</v>
      </c>
      <c r="AR6" s="21">
        <f>SUMPRODUCT(L21:Q21,AJ6:AO6)</f>
        <v>1</v>
      </c>
      <c r="AS6" s="21">
        <f t="shared" ref="AS6:AS14" si="1">1/SUMPRODUCT(L36:Q36,AJ6:AO6)</f>
        <v>1</v>
      </c>
      <c r="AT6" s="21">
        <f t="shared" ref="AT6:AT16" si="2">SQRT(AR6*AS6)</f>
        <v>1</v>
      </c>
      <c r="AU6" s="49">
        <f>AT6*AT6</f>
        <v>1</v>
      </c>
      <c r="AV6" s="6"/>
      <c r="AW6" s="17" t="s">
        <v>27</v>
      </c>
      <c r="AX6" s="21">
        <f>SUMPRODUCT(T21:Y21,AJ6:AO6)</f>
        <v>1</v>
      </c>
      <c r="AY6" s="21">
        <f t="shared" ref="AY6:AY14" si="3">1/SUMPRODUCT(T36:Y36,AJ6:AO6)</f>
        <v>1</v>
      </c>
      <c r="AZ6" s="21">
        <f t="shared" ref="AZ6:AZ13" si="4">SQRT(AX6*AY6)</f>
        <v>1</v>
      </c>
      <c r="BA6" s="54">
        <f>AZ6*AZ6</f>
        <v>1</v>
      </c>
      <c r="BB6" s="29"/>
      <c r="BC6" s="23" t="s">
        <v>92</v>
      </c>
      <c r="BD6" s="29">
        <f>SUMPRODUCT(AB21:AG21,AJ6:AO6)</f>
        <v>1</v>
      </c>
      <c r="BE6" s="29">
        <f t="shared" ref="BE6:BE14" si="5">1/SUMPRODUCT(AB36:AG36,AJ6:AO6)</f>
        <v>1</v>
      </c>
      <c r="BF6" s="29">
        <f t="shared" ref="BF6:BF16" si="6">SQRT(BD6*BE6)</f>
        <v>1</v>
      </c>
      <c r="BG6" s="54">
        <f>BF6*BF6</f>
        <v>1</v>
      </c>
      <c r="BH6" s="23"/>
      <c r="BI6" s="25">
        <v>2006</v>
      </c>
      <c r="BJ6" s="55">
        <f>SUM(L6/T6*AJ6,M6/U6*AK6,N6/V6*AL6,O6/W6*AM6, P6/X6*AN6,Q6/Y6*AO6)</f>
        <v>1.0169779999915782</v>
      </c>
      <c r="BK6" s="27"/>
      <c r="BL6" s="23" t="s">
        <v>92</v>
      </c>
      <c r="BM6" s="55">
        <f>SUM(AB6/T6*AJ6,AC6/U6*AK6,AD6/V6*AL6,AE6/W6*AM6, AF6/X6*AN6,AG6/Y6*AO6)</f>
        <v>0.99293621945485366</v>
      </c>
      <c r="BN6" s="4"/>
      <c r="BO6" s="4"/>
      <c r="BP6" s="21"/>
    </row>
    <row r="7" spans="1:68">
      <c r="B7" s="12"/>
      <c r="C7" s="11">
        <v>35855</v>
      </c>
      <c r="E7" s="9"/>
      <c r="F7" s="9"/>
      <c r="G7" s="9"/>
      <c r="H7" s="9"/>
      <c r="I7" s="85"/>
      <c r="J7" s="8"/>
      <c r="K7" s="17">
        <v>2007</v>
      </c>
      <c r="L7" s="19">
        <f>B57*0.5*(10/12)+B58*0.6*(10/12)+B59*0.1*(10/12)</f>
        <v>1176.6916666666666</v>
      </c>
      <c r="M7" s="19">
        <f>SUM(D43:D46)/4</f>
        <v>87.9</v>
      </c>
      <c r="N7" s="19">
        <f>SUM(E43:E46)/4</f>
        <v>97.75</v>
      </c>
      <c r="O7" s="19">
        <f>SUM(F43:F46)/4</f>
        <v>88.424999999999997</v>
      </c>
      <c r="P7" s="19">
        <f>SUM(G43:G46)/4</f>
        <v>88.2</v>
      </c>
      <c r="Q7" s="19">
        <f>SUM(H43:H46)/4</f>
        <v>84.55</v>
      </c>
      <c r="R7" s="6"/>
      <c r="S7" s="17" t="s">
        <v>28</v>
      </c>
      <c r="T7" s="19">
        <f>B56*0.5*(10/12)+B57*0.6*(10/12)+B58*0.1*(10/12)</f>
        <v>1156.1416666666667</v>
      </c>
      <c r="U7" s="15">
        <f>SUM(D41:D44)/4</f>
        <v>85.925000000000011</v>
      </c>
      <c r="V7" s="15">
        <f>SUM(E41:E44)/4</f>
        <v>98.149999999999991</v>
      </c>
      <c r="W7" s="15">
        <f>SUM(F41:F44)/4</f>
        <v>87.075000000000003</v>
      </c>
      <c r="X7" s="15">
        <f>SUM(G41:G44)/4</f>
        <v>86.275000000000006</v>
      </c>
      <c r="Y7" s="15">
        <f>SUM(H41:H44)/4</f>
        <v>83.575000000000003</v>
      </c>
      <c r="Z7" s="6"/>
      <c r="AA7" s="23" t="s">
        <v>93</v>
      </c>
      <c r="AB7" s="19">
        <f>B55*0.2*(10/12)+B56*0.6*(10/12)+B57*0.4*(10/12)</f>
        <v>1144.5833333333335</v>
      </c>
      <c r="AC7" s="28">
        <f>SUM(D40:D43)/4</f>
        <v>85</v>
      </c>
      <c r="AD7" s="28">
        <f>SUM(E40:E43)/4</f>
        <v>98.374999999999986</v>
      </c>
      <c r="AE7" s="28">
        <f>SUM(F40:F43)/4</f>
        <v>85.850000000000009</v>
      </c>
      <c r="AF7" s="28">
        <f>SUM(G40:G43)/4</f>
        <v>85.4</v>
      </c>
      <c r="AG7" s="28">
        <f>SUM(H40:H43)/4</f>
        <v>82.875</v>
      </c>
      <c r="AH7" s="23"/>
      <c r="AI7" s="20">
        <v>2007</v>
      </c>
      <c r="AJ7" s="6">
        <f t="shared" si="0"/>
        <v>0.626</v>
      </c>
      <c r="AK7" s="6">
        <v>0.193</v>
      </c>
      <c r="AL7" s="6">
        <v>8.1000000000000003E-2</v>
      </c>
      <c r="AM7" s="6">
        <v>0.06</v>
      </c>
      <c r="AN7" s="6">
        <v>0.03</v>
      </c>
      <c r="AO7" s="6">
        <v>0.01</v>
      </c>
      <c r="AP7" s="43">
        <f t="shared" ref="AP7:AP14" si="7">SUM(AJ7:AO7)</f>
        <v>1</v>
      </c>
      <c r="AQ7" s="17">
        <v>2007</v>
      </c>
      <c r="AR7" s="21">
        <f t="shared" ref="AR7:AR14" si="8">SUMPRODUCT(L22:Q22,AJ6:AO6)</f>
        <v>1.037116583792822</v>
      </c>
      <c r="AS7" s="21">
        <f t="shared" si="1"/>
        <v>1.0369049253774441</v>
      </c>
      <c r="AT7" s="21">
        <f t="shared" si="2"/>
        <v>1.0370107491850824</v>
      </c>
      <c r="AU7" s="49">
        <f t="shared" ref="AU7:AU16" si="9">AU6*AT7</f>
        <v>1.0370107491850824</v>
      </c>
      <c r="AV7" s="6"/>
      <c r="AW7" s="17" t="s">
        <v>28</v>
      </c>
      <c r="AX7" s="21">
        <f t="shared" ref="AX7:AX14" si="10">SUMPRODUCT(T22:Y22,AJ6:AO6)</f>
        <v>1.0371434958692551</v>
      </c>
      <c r="AY7" s="21">
        <f t="shared" si="3"/>
        <v>1.0369106357538485</v>
      </c>
      <c r="AZ7" s="21">
        <f t="shared" si="4"/>
        <v>1.0370270592755806</v>
      </c>
      <c r="BA7" s="54">
        <f t="shared" ref="BA7:BA13" si="11">BA6*AZ7</f>
        <v>1.0370270592755806</v>
      </c>
      <c r="BB7" s="29"/>
      <c r="BC7" s="23" t="s">
        <v>93</v>
      </c>
      <c r="BD7" s="29">
        <f t="shared" ref="BD7:BD14" si="12">SUMPRODUCT(AB22:AG22,AJ6:AO6)</f>
        <v>1.0347563688176837</v>
      </c>
      <c r="BE7" s="29">
        <f t="shared" si="5"/>
        <v>1.0344792029002381</v>
      </c>
      <c r="BF7" s="29">
        <f t="shared" si="6"/>
        <v>1.0346177765776414</v>
      </c>
      <c r="BG7" s="54">
        <f t="shared" ref="BG7:BG16" si="13">BG6*BF7</f>
        <v>1.0346177765776414</v>
      </c>
      <c r="BH7" s="23"/>
      <c r="BI7" s="25">
        <v>2007</v>
      </c>
      <c r="BJ7" s="54">
        <f t="shared" ref="BJ7:BJ16" si="14">BJ$6*AU7</f>
        <v>1.0546171176760133</v>
      </c>
      <c r="BK7" s="30"/>
      <c r="BL7" s="23" t="s">
        <v>93</v>
      </c>
      <c r="BM7" s="54">
        <f>BM$6*BG7</f>
        <v>1.0273094636557898</v>
      </c>
      <c r="BN7" s="4"/>
      <c r="BO7" s="4"/>
      <c r="BP7" s="21"/>
    </row>
    <row r="8" spans="1:68">
      <c r="B8" s="12"/>
      <c r="C8" s="11">
        <v>35947</v>
      </c>
      <c r="E8" s="9"/>
      <c r="F8" s="9"/>
      <c r="G8" s="9"/>
      <c r="H8" s="9"/>
      <c r="I8" s="85"/>
      <c r="J8" s="8"/>
      <c r="K8" s="17">
        <v>2008</v>
      </c>
      <c r="L8" s="19">
        <f>B59*0.5*(10/12)+B60*0.6*(10/12)+B61*0.1*(10/12)</f>
        <v>1227.925</v>
      </c>
      <c r="M8" s="19">
        <f>SUM(D47:D50)/4</f>
        <v>94.25</v>
      </c>
      <c r="N8" s="19">
        <f>SUM(E47:E50)/4</f>
        <v>97.825000000000003</v>
      </c>
      <c r="O8" s="19">
        <f>SUM(F47:F50)/4</f>
        <v>92.25</v>
      </c>
      <c r="P8" s="19">
        <f>SUM(G47:G50)/4</f>
        <v>91.075000000000017</v>
      </c>
      <c r="Q8" s="19">
        <f>SUM(H47:H50)/4</f>
        <v>87.65</v>
      </c>
      <c r="R8" s="6"/>
      <c r="S8" s="17" t="s">
        <v>29</v>
      </c>
      <c r="T8" s="19">
        <f>B58*0.5*(10/12)+B59*0.6*(10/12)+B60*0.1*(10/12)</f>
        <v>1192.7916666666667</v>
      </c>
      <c r="U8" s="15">
        <f>SUM(D45:D48)/4</f>
        <v>90.699999999999989</v>
      </c>
      <c r="V8" s="15">
        <f>SUM(E45:E48)/4</f>
        <v>97.525000000000006</v>
      </c>
      <c r="W8" s="15">
        <f>SUM(F45:F48)/4</f>
        <v>90.25</v>
      </c>
      <c r="X8" s="15">
        <f>SUM(G45:G48)/4</f>
        <v>89.5</v>
      </c>
      <c r="Y8" s="15">
        <f>SUM(H45:H48)/4</f>
        <v>86.125</v>
      </c>
      <c r="Z8" s="6"/>
      <c r="AA8" s="23" t="s">
        <v>94</v>
      </c>
      <c r="AB8" s="19">
        <f>B57*0.2*(10/12)+B58*0.6*(10/12)+B59*0.4*(10/12)</f>
        <v>1182.9666666666667</v>
      </c>
      <c r="AC8" s="28">
        <f>SUM(D44:D47)/4</f>
        <v>89.2</v>
      </c>
      <c r="AD8" s="28">
        <f>SUM(E44:E47)/4</f>
        <v>97.675000000000011</v>
      </c>
      <c r="AE8" s="28">
        <f>SUM(F44:F47)/4</f>
        <v>89.3</v>
      </c>
      <c r="AF8" s="28">
        <f>SUM(G44:G47)/4</f>
        <v>88.9</v>
      </c>
      <c r="AG8" s="28">
        <f>SUM(H44:H47)/4</f>
        <v>85.35</v>
      </c>
      <c r="AH8" s="23"/>
      <c r="AI8" s="20">
        <v>2008</v>
      </c>
      <c r="AJ8" s="6">
        <f t="shared" si="0"/>
        <v>0.626</v>
      </c>
      <c r="AK8" s="6">
        <v>0.193</v>
      </c>
      <c r="AL8" s="6">
        <v>8.1000000000000003E-2</v>
      </c>
      <c r="AM8" s="6">
        <v>0.06</v>
      </c>
      <c r="AN8" s="6">
        <v>0.03</v>
      </c>
      <c r="AO8" s="6">
        <v>0.01</v>
      </c>
      <c r="AP8" s="43">
        <f t="shared" si="7"/>
        <v>1</v>
      </c>
      <c r="AQ8" s="17">
        <v>2008</v>
      </c>
      <c r="AR8" s="21">
        <f t="shared" si="8"/>
        <v>1.0452007894309214</v>
      </c>
      <c r="AS8" s="21">
        <f t="shared" si="1"/>
        <v>1.0449022751628678</v>
      </c>
      <c r="AT8" s="21">
        <f t="shared" si="2"/>
        <v>1.0450515216382374</v>
      </c>
      <c r="AU8" s="49">
        <f t="shared" si="9"/>
        <v>1.083729661391079</v>
      </c>
      <c r="AV8" s="6"/>
      <c r="AW8" s="17" t="s">
        <v>29</v>
      </c>
      <c r="AX8" s="21">
        <f t="shared" si="10"/>
        <v>1.0336682155266383</v>
      </c>
      <c r="AY8" s="21">
        <f t="shared" si="3"/>
        <v>1.0334465806477788</v>
      </c>
      <c r="AZ8" s="21">
        <f t="shared" si="4"/>
        <v>1.033557392146317</v>
      </c>
      <c r="BA8" s="54">
        <f t="shared" si="11"/>
        <v>1.0718269829700331</v>
      </c>
      <c r="BB8" s="29"/>
      <c r="BC8" s="23" t="s">
        <v>94</v>
      </c>
      <c r="BD8" s="29">
        <f t="shared" si="12"/>
        <v>1.0338922006811577</v>
      </c>
      <c r="BE8" s="29">
        <f t="shared" si="5"/>
        <v>1.0337067788119767</v>
      </c>
      <c r="BF8" s="29">
        <f t="shared" si="6"/>
        <v>1.0337994855894181</v>
      </c>
      <c r="BG8" s="54">
        <f t="shared" si="13"/>
        <v>1.0695873252076333</v>
      </c>
      <c r="BH8" s="23"/>
      <c r="BI8" s="25">
        <v>2008</v>
      </c>
      <c r="BJ8" s="54">
        <f t="shared" si="14"/>
        <v>1.1021292235730498</v>
      </c>
      <c r="BK8" s="30"/>
      <c r="BL8" s="23" t="s">
        <v>94</v>
      </c>
      <c r="BM8" s="54">
        <f t="shared" ref="BM8:BM13" si="15">BM$6*BG8</f>
        <v>1.0620319950684964</v>
      </c>
      <c r="BN8" s="4"/>
      <c r="BO8" s="4"/>
      <c r="BP8" s="21"/>
    </row>
    <row r="9" spans="1:68">
      <c r="B9" s="12"/>
      <c r="C9" s="11">
        <v>36039</v>
      </c>
      <c r="D9" s="13">
        <v>64.5</v>
      </c>
      <c r="E9" s="9"/>
      <c r="F9" s="9"/>
      <c r="G9" s="9">
        <v>60.1</v>
      </c>
      <c r="H9" s="13"/>
      <c r="I9" s="85"/>
      <c r="J9" s="8"/>
      <c r="K9" s="17">
        <v>2009</v>
      </c>
      <c r="L9" s="19">
        <f>B61*0.5*(10/12)+B62*0.6*(10/12)+B63*0.1*(10/12)</f>
        <v>1315.4333333333332</v>
      </c>
      <c r="M9" s="19">
        <f>SUM(D51:D54)/4</f>
        <v>92.875</v>
      </c>
      <c r="N9" s="19">
        <f>SUM(E51:E54)/4</f>
        <v>96.924999999999997</v>
      </c>
      <c r="O9" s="19">
        <f>SUM(F51:F54)/4</f>
        <v>94.699999999999989</v>
      </c>
      <c r="P9" s="19">
        <f>SUM(G51:G54)/4</f>
        <v>93.850000000000009</v>
      </c>
      <c r="Q9" s="19">
        <f>SUM(H51:H54)/4</f>
        <v>91.8</v>
      </c>
      <c r="R9" s="6"/>
      <c r="S9" s="17" t="s">
        <v>30</v>
      </c>
      <c r="T9" s="19">
        <f>B60*0.5*(10/12)+B61*0.6*(10/12)+B62*0.1*(10/12)</f>
        <v>1269.6916666666666</v>
      </c>
      <c r="U9" s="15">
        <f>SUM(D49:D52)/4</f>
        <v>94.85</v>
      </c>
      <c r="V9" s="15">
        <f>SUM(E49:E52)/4</f>
        <v>97.875</v>
      </c>
      <c r="W9" s="15">
        <f>SUM(F49:F52)/4</f>
        <v>93.5</v>
      </c>
      <c r="X9" s="15">
        <f>SUM(G49:G52)/4</f>
        <v>93.399999999999991</v>
      </c>
      <c r="Y9" s="15">
        <f>SUM(H49:H52)/4</f>
        <v>89.8</v>
      </c>
      <c r="Z9" s="6"/>
      <c r="AA9" s="23" t="s">
        <v>95</v>
      </c>
      <c r="AB9" s="19">
        <f>B59*0.2*(10/12)+B60*0.6*(10/12)+B61*0.4*(10/12)</f>
        <v>1248.7</v>
      </c>
      <c r="AC9" s="28">
        <f>SUM(D48:D51)/4</f>
        <v>94.95</v>
      </c>
      <c r="AD9" s="28">
        <f>SUM(E48:E51)/4</f>
        <v>97.924999999999997</v>
      </c>
      <c r="AE9" s="28">
        <f>SUM(F48:F51)/4</f>
        <v>92.875</v>
      </c>
      <c r="AF9" s="28">
        <f>SUM(G48:G51)/4</f>
        <v>92.199999999999989</v>
      </c>
      <c r="AG9" s="28">
        <f>SUM(H48:H51)/4</f>
        <v>88.75</v>
      </c>
      <c r="AH9" s="23"/>
      <c r="AI9" s="20">
        <v>2009</v>
      </c>
      <c r="AJ9" s="6">
        <f t="shared" si="0"/>
        <v>0.626</v>
      </c>
      <c r="AK9" s="6">
        <v>0.193</v>
      </c>
      <c r="AL9" s="6">
        <v>8.1000000000000003E-2</v>
      </c>
      <c r="AM9" s="6">
        <v>0.06</v>
      </c>
      <c r="AN9" s="6">
        <v>0.03</v>
      </c>
      <c r="AO9" s="6">
        <v>0.01</v>
      </c>
      <c r="AP9" s="43">
        <f t="shared" si="7"/>
        <v>1</v>
      </c>
      <c r="AQ9" s="17">
        <v>2009</v>
      </c>
      <c r="AR9" s="21">
        <f t="shared" si="8"/>
        <v>1.044032215268117</v>
      </c>
      <c r="AS9" s="21">
        <f t="shared" si="1"/>
        <v>1.0426725928324989</v>
      </c>
      <c r="AT9" s="21">
        <f t="shared" si="2"/>
        <v>1.0433521825799117</v>
      </c>
      <c r="AU9" s="49">
        <f t="shared" si="9"/>
        <v>1.130711707538971</v>
      </c>
      <c r="AV9" s="6"/>
      <c r="AW9" s="17" t="s">
        <v>30</v>
      </c>
      <c r="AX9" s="21">
        <f t="shared" si="10"/>
        <v>1.0533746867291383</v>
      </c>
      <c r="AY9" s="21">
        <f t="shared" si="3"/>
        <v>1.0530702838544652</v>
      </c>
      <c r="AZ9" s="21">
        <f t="shared" si="4"/>
        <v>1.0532224742944685</v>
      </c>
      <c r="BA9" s="54">
        <f t="shared" si="11"/>
        <v>1.1288722670192735</v>
      </c>
      <c r="BB9" s="29"/>
      <c r="BC9" s="23" t="s">
        <v>95</v>
      </c>
      <c r="BD9" s="29">
        <f t="shared" si="12"/>
        <v>1.0513470873571023</v>
      </c>
      <c r="BE9" s="29">
        <f t="shared" si="5"/>
        <v>1.051098583144638</v>
      </c>
      <c r="BF9" s="29">
        <f t="shared" si="6"/>
        <v>1.0512228279077145</v>
      </c>
      <c r="BG9" s="54">
        <f t="shared" si="13"/>
        <v>1.1243746126990166</v>
      </c>
      <c r="BH9" s="23"/>
      <c r="BI9" s="25">
        <v>2009</v>
      </c>
      <c r="BJ9" s="54">
        <f t="shared" si="14"/>
        <v>1.149908930900045</v>
      </c>
      <c r="BK9" s="30"/>
      <c r="BL9" s="23" t="s">
        <v>95</v>
      </c>
      <c r="BM9" s="54">
        <f t="shared" si="15"/>
        <v>1.1164322771843769</v>
      </c>
      <c r="BN9" s="4"/>
      <c r="BO9" s="4"/>
      <c r="BP9" s="21"/>
    </row>
    <row r="10" spans="1:68">
      <c r="B10" s="12"/>
      <c r="C10" s="11">
        <v>36130</v>
      </c>
      <c r="D10" s="13">
        <v>64.2</v>
      </c>
      <c r="E10" s="9"/>
      <c r="F10" s="9"/>
      <c r="G10" s="9">
        <v>60.1</v>
      </c>
      <c r="H10" s="13"/>
      <c r="I10" s="85"/>
      <c r="J10" s="9"/>
      <c r="K10" s="17">
        <v>2010</v>
      </c>
      <c r="L10" s="19">
        <f>B63*0.5*(10/12)+B64*0.6*(10/12)+B65*0.1*(10/12)</f>
        <v>1434.7500000000002</v>
      </c>
      <c r="M10" s="19">
        <f>SUM(D55:D58)/4</f>
        <v>94.45</v>
      </c>
      <c r="N10" s="19">
        <f>SUM(E55:E58)/4</f>
        <v>98.25</v>
      </c>
      <c r="O10" s="19">
        <f>SUM(F55:F58)/4</f>
        <v>95.524999999999991</v>
      </c>
      <c r="P10" s="19">
        <f>SUM(G55:G58)/4</f>
        <v>95.424999999999997</v>
      </c>
      <c r="Q10" s="19">
        <f>SUM(H55:H58)/4</f>
        <v>95.474999999999994</v>
      </c>
      <c r="R10" s="6"/>
      <c r="S10" s="17" t="s">
        <v>31</v>
      </c>
      <c r="T10" s="19">
        <f>B62*0.5*(10/12)+B63*0.6*(10/12)+B64*0.1*(10/12)</f>
        <v>1375.7250000000001</v>
      </c>
      <c r="U10" s="15">
        <f>SUM(D53:D56)/4</f>
        <v>92.95</v>
      </c>
      <c r="V10" s="15">
        <f>SUM(E53:E56)/4</f>
        <v>97.224999999999994</v>
      </c>
      <c r="W10" s="15">
        <f>SUM(F53:F56)/4</f>
        <v>95.274999999999991</v>
      </c>
      <c r="X10" s="15">
        <f>SUM(G53:G56)/4</f>
        <v>94.125</v>
      </c>
      <c r="Y10" s="15">
        <f>SUM(H53:H56)/4</f>
        <v>93.425000000000011</v>
      </c>
      <c r="Z10" s="6"/>
      <c r="AA10" s="23" t="s">
        <v>96</v>
      </c>
      <c r="AB10" s="19">
        <f>B61*0.2*(10/12)+B62*0.6*(10/12)+B63*0.4*(10/12)</f>
        <v>1345.5333333333333</v>
      </c>
      <c r="AC10" s="28">
        <f>SUM(D52:D55)/4</f>
        <v>92.7</v>
      </c>
      <c r="AD10" s="28">
        <f>SUM(E52:E55)/4</f>
        <v>96.625</v>
      </c>
      <c r="AE10" s="28">
        <f>SUM(F52:F55)/4</f>
        <v>94.974999999999994</v>
      </c>
      <c r="AF10" s="28">
        <f>SUM(G52:G55)/4</f>
        <v>93.9</v>
      </c>
      <c r="AG10" s="28">
        <f>SUM(H52:H55)/4</f>
        <v>92.575000000000003</v>
      </c>
      <c r="AH10" s="23"/>
      <c r="AI10" s="20">
        <v>2010</v>
      </c>
      <c r="AJ10" s="6">
        <f t="shared" si="0"/>
        <v>0.626</v>
      </c>
      <c r="AK10" s="6">
        <v>0.193</v>
      </c>
      <c r="AL10" s="6">
        <v>8.1000000000000003E-2</v>
      </c>
      <c r="AM10" s="6">
        <v>0.06</v>
      </c>
      <c r="AN10" s="6">
        <v>0.03</v>
      </c>
      <c r="AO10" s="6">
        <v>0.01</v>
      </c>
      <c r="AP10" s="43">
        <f t="shared" si="7"/>
        <v>1</v>
      </c>
      <c r="AQ10" s="17">
        <v>2010</v>
      </c>
      <c r="AR10" s="21">
        <f t="shared" si="8"/>
        <v>1.0625882061956617</v>
      </c>
      <c r="AS10" s="21">
        <f t="shared" si="1"/>
        <v>1.0613101939923748</v>
      </c>
      <c r="AT10" s="21">
        <f t="shared" si="2"/>
        <v>1.0619490078396079</v>
      </c>
      <c r="AU10" s="49">
        <f t="shared" si="9"/>
        <v>1.2007581759736392</v>
      </c>
      <c r="AV10" s="6"/>
      <c r="AW10" s="17" t="s">
        <v>31</v>
      </c>
      <c r="AX10" s="21">
        <f t="shared" si="10"/>
        <v>1.0496494877303024</v>
      </c>
      <c r="AY10" s="21">
        <f t="shared" si="3"/>
        <v>1.0476677180452754</v>
      </c>
      <c r="AZ10" s="21">
        <f t="shared" si="4"/>
        <v>1.048658134740678</v>
      </c>
      <c r="BA10" s="54">
        <f t="shared" si="11"/>
        <v>1.183801085892912</v>
      </c>
      <c r="BB10" s="29"/>
      <c r="BC10" s="23" t="s">
        <v>96</v>
      </c>
      <c r="BD10" s="29">
        <f t="shared" si="12"/>
        <v>1.0452366407149478</v>
      </c>
      <c r="BE10" s="29">
        <f t="shared" si="5"/>
        <v>1.0433618703400407</v>
      </c>
      <c r="BF10" s="29">
        <f t="shared" si="6"/>
        <v>1.0442988348189846</v>
      </c>
      <c r="BG10" s="54">
        <f t="shared" si="13"/>
        <v>1.1741830979416301</v>
      </c>
      <c r="BH10" s="23"/>
      <c r="BI10" s="25">
        <v>2010</v>
      </c>
      <c r="BJ10" s="54">
        <f t="shared" si="14"/>
        <v>1.2211446482752071</v>
      </c>
      <c r="BK10" s="30"/>
      <c r="BL10" s="23" t="s">
        <v>96</v>
      </c>
      <c r="BM10" s="54">
        <f t="shared" si="15"/>
        <v>1.1658889262179504</v>
      </c>
      <c r="BN10" s="4"/>
      <c r="BO10" s="4"/>
      <c r="BP10" s="21"/>
    </row>
    <row r="11" spans="1:68">
      <c r="B11" s="12"/>
      <c r="C11" s="11">
        <v>36220</v>
      </c>
      <c r="D11" s="13">
        <v>63.7</v>
      </c>
      <c r="E11" s="9"/>
      <c r="F11" s="9"/>
      <c r="G11" s="9">
        <v>60.4</v>
      </c>
      <c r="H11" s="13"/>
      <c r="I11" s="85"/>
      <c r="J11" s="10"/>
      <c r="K11" s="17">
        <v>2011</v>
      </c>
      <c r="L11" s="19">
        <f>B65*0.5*(10/12)+B66*0.6*(10/12)+B67*0.1*(10/12)</f>
        <v>1501.7083333333333</v>
      </c>
      <c r="M11" s="19">
        <f>SUM(D59:D62)/4</f>
        <v>99.1</v>
      </c>
      <c r="N11" s="19">
        <f>SUM(E59:E62)/4</f>
        <v>99.45</v>
      </c>
      <c r="O11" s="19">
        <f>SUM(F59:F62)/4</f>
        <v>98.225000000000009</v>
      </c>
      <c r="P11" s="19">
        <f>SUM(G59:G62)/4</f>
        <v>98.525000000000006</v>
      </c>
      <c r="Q11" s="19">
        <f>SUM(H59:H62)/4</f>
        <v>98.3</v>
      </c>
      <c r="R11" s="6"/>
      <c r="S11" s="17" t="s">
        <v>32</v>
      </c>
      <c r="T11" s="19">
        <f>B64*0.5*(10/12)+B65*0.6*(10/12)+B66*0.1*(10/12)</f>
        <v>1480.675</v>
      </c>
      <c r="U11" s="15">
        <f>SUM(D57:D60)/4</f>
        <v>96.9</v>
      </c>
      <c r="V11" s="15">
        <f>SUM(E57:E60)/4</f>
        <v>98.674999999999997</v>
      </c>
      <c r="W11" s="15">
        <f>SUM(F57:F60)/4</f>
        <v>96.35</v>
      </c>
      <c r="X11" s="15">
        <f>SUM(G57:G60)/4</f>
        <v>96.824999999999989</v>
      </c>
      <c r="Y11" s="15">
        <f>SUM(H57:H60)/4</f>
        <v>97</v>
      </c>
      <c r="Z11" s="6"/>
      <c r="AA11" s="23" t="s">
        <v>97</v>
      </c>
      <c r="AB11" s="19">
        <f>B63*0.2*(10/12)+B64*0.6*(10/12)+B65*0.4*(10/12)</f>
        <v>1459.95</v>
      </c>
      <c r="AC11" s="28">
        <f>SUM(D56:D59)/4</f>
        <v>95.525000000000006</v>
      </c>
      <c r="AD11" s="28">
        <f>SUM(E56:E59)/4</f>
        <v>98.75</v>
      </c>
      <c r="AE11" s="28">
        <f>SUM(F56:F59)/4</f>
        <v>95.924999999999997</v>
      </c>
      <c r="AF11" s="28">
        <f>SUM(G56:G59)/4</f>
        <v>96.2</v>
      </c>
      <c r="AG11" s="28">
        <f>SUM(H56:H59)/4</f>
        <v>96.4</v>
      </c>
      <c r="AH11" s="23"/>
      <c r="AI11" s="20">
        <v>2011</v>
      </c>
      <c r="AJ11" s="6">
        <f t="shared" si="0"/>
        <v>0.626</v>
      </c>
      <c r="AK11" s="6">
        <v>0.193</v>
      </c>
      <c r="AL11" s="6">
        <v>8.1000000000000003E-2</v>
      </c>
      <c r="AM11" s="6">
        <v>0.06</v>
      </c>
      <c r="AN11" s="6">
        <v>0.03</v>
      </c>
      <c r="AO11" s="6">
        <v>0.01</v>
      </c>
      <c r="AP11" s="43">
        <f t="shared" si="7"/>
        <v>1</v>
      </c>
      <c r="AQ11" s="17">
        <v>2011</v>
      </c>
      <c r="AR11" s="21">
        <f t="shared" si="8"/>
        <v>1.0426723209955377</v>
      </c>
      <c r="AS11" s="21">
        <f t="shared" si="1"/>
        <v>1.0425638343789967</v>
      </c>
      <c r="AT11" s="21">
        <f t="shared" si="2"/>
        <v>1.0426180762762345</v>
      </c>
      <c r="AU11" s="49">
        <f t="shared" si="9"/>
        <v>1.2519321795065959</v>
      </c>
      <c r="AV11" s="6"/>
      <c r="AW11" s="17" t="s">
        <v>32</v>
      </c>
      <c r="AX11" s="21">
        <f t="shared" si="10"/>
        <v>1.0590856417603762</v>
      </c>
      <c r="AY11" s="21">
        <f t="shared" si="3"/>
        <v>1.0585404507504454</v>
      </c>
      <c r="AZ11" s="21">
        <f>SQRT(AX11*AY11)</f>
        <v>1.0588130111650278</v>
      </c>
      <c r="BA11" s="54">
        <f t="shared" si="11"/>
        <v>1.2534239923747039</v>
      </c>
      <c r="BB11" s="29"/>
      <c r="BC11" s="23" t="s">
        <v>97</v>
      </c>
      <c r="BD11" s="29">
        <f t="shared" si="12"/>
        <v>1.0626426955977994</v>
      </c>
      <c r="BE11" s="29">
        <f t="shared" si="5"/>
        <v>1.0618176940509816</v>
      </c>
      <c r="BF11" s="29">
        <f t="shared" si="6"/>
        <v>1.0622301147302191</v>
      </c>
      <c r="BG11" s="54">
        <f t="shared" si="13"/>
        <v>1.2472526468408218</v>
      </c>
      <c r="BH11" s="23"/>
      <c r="BI11" s="25">
        <v>2011</v>
      </c>
      <c r="BJ11" s="54">
        <f t="shared" si="14"/>
        <v>1.2731874840397153</v>
      </c>
      <c r="BK11" s="30"/>
      <c r="BL11" s="23" t="s">
        <v>97</v>
      </c>
      <c r="BM11" s="54">
        <f t="shared" si="15"/>
        <v>1.2384423278591854</v>
      </c>
      <c r="BN11" s="4"/>
      <c r="BO11" s="4"/>
      <c r="BP11" s="21"/>
    </row>
    <row r="12" spans="1:68">
      <c r="B12" s="12"/>
      <c r="C12" s="11">
        <v>36312</v>
      </c>
      <c r="D12" s="13">
        <v>64.2</v>
      </c>
      <c r="E12" s="9"/>
      <c r="F12" s="9"/>
      <c r="G12" s="9">
        <v>60.4</v>
      </c>
      <c r="H12" s="13"/>
      <c r="I12" s="85"/>
      <c r="J12" s="10"/>
      <c r="K12" s="17">
        <v>2012</v>
      </c>
      <c r="L12" s="19">
        <f>B67*0.5*(10/12)+B68*0.6*(10/12)+B69*0.1*(10/12)</f>
        <v>1569.3250000000003</v>
      </c>
      <c r="M12" s="19">
        <f>SUM(D63:D66)/4</f>
        <v>100.925</v>
      </c>
      <c r="N12" s="19">
        <f>SUM(E63:E66)/4</f>
        <v>99.925000000000011</v>
      </c>
      <c r="O12" s="19">
        <f>SUM(F63:F66)/4</f>
        <v>100.5</v>
      </c>
      <c r="P12" s="19">
        <f>SUM(G63:G66)/4</f>
        <v>101.97499999999999</v>
      </c>
      <c r="Q12" s="19">
        <f>SUM(H63:H66)/4</f>
        <v>102.5</v>
      </c>
      <c r="R12" s="6"/>
      <c r="S12" s="17" t="s">
        <v>33</v>
      </c>
      <c r="T12" s="19">
        <f>B66*0.5*(10/12)+B67*0.6*(10/12)+B68*0.1*(10/12)</f>
        <v>1517.2666666666667</v>
      </c>
      <c r="U12" s="15">
        <f>SUM(D61:D64)/4</f>
        <v>100</v>
      </c>
      <c r="V12" s="15">
        <f>SUM(E61:E64)/4</f>
        <v>99.974999999999994</v>
      </c>
      <c r="W12" s="15">
        <f>SUM(F61:F64)/4</f>
        <v>100</v>
      </c>
      <c r="X12" s="15">
        <f>SUM(G61:G64)/4</f>
        <v>100</v>
      </c>
      <c r="Y12" s="15">
        <f>SUM(H61:H64)/4</f>
        <v>100</v>
      </c>
      <c r="Z12" s="6"/>
      <c r="AA12" s="23" t="s">
        <v>98</v>
      </c>
      <c r="AB12" s="19">
        <f>B65*0.2*(10/12)+B66*0.6*(10/12)+B67*0.4*(10/12)</f>
        <v>1505.9333333333334</v>
      </c>
      <c r="AC12" s="28">
        <f>SUM(D60:D63)/4</f>
        <v>99.724999999999994</v>
      </c>
      <c r="AD12" s="28">
        <f>SUM(E60:E63)/4</f>
        <v>99.8</v>
      </c>
      <c r="AE12" s="28">
        <f>SUM(F60:F63)/4</f>
        <v>99.174999999999997</v>
      </c>
      <c r="AF12" s="28">
        <f>SUM(G60:G63)/4</f>
        <v>99.3</v>
      </c>
      <c r="AG12" s="28">
        <f>SUM(H60:H63)/4</f>
        <v>98.875</v>
      </c>
      <c r="AH12" s="23"/>
      <c r="AI12" s="20">
        <v>2012</v>
      </c>
      <c r="AJ12" s="6">
        <f t="shared" si="0"/>
        <v>0.626</v>
      </c>
      <c r="AK12" s="6">
        <v>0.193</v>
      </c>
      <c r="AL12" s="6">
        <v>8.1000000000000003E-2</v>
      </c>
      <c r="AM12" s="6">
        <v>0.06</v>
      </c>
      <c r="AN12" s="6">
        <v>0.03</v>
      </c>
      <c r="AO12" s="6">
        <v>0.01</v>
      </c>
      <c r="AP12" s="43">
        <f t="shared" si="7"/>
        <v>1</v>
      </c>
      <c r="AQ12" s="17">
        <v>2012</v>
      </c>
      <c r="AR12" s="21">
        <f t="shared" si="8"/>
        <v>1.0349951283281638</v>
      </c>
      <c r="AS12" s="21">
        <f t="shared" si="1"/>
        <v>1.0348003924113884</v>
      </c>
      <c r="AT12" s="21">
        <f t="shared" si="2"/>
        <v>1.0348977557893626</v>
      </c>
      <c r="AU12" s="49">
        <f t="shared" si="9"/>
        <v>1.2956218029718616</v>
      </c>
      <c r="AV12" s="6"/>
      <c r="AW12" s="17" t="s">
        <v>33</v>
      </c>
      <c r="AX12" s="21">
        <f t="shared" si="10"/>
        <v>1.0262777516066639</v>
      </c>
      <c r="AY12" s="21">
        <f t="shared" si="3"/>
        <v>1.0262471964011486</v>
      </c>
      <c r="AZ12" s="21">
        <f t="shared" si="4"/>
        <v>1.0262624738901902</v>
      </c>
      <c r="BA12" s="54">
        <f>BA11*AZ12</f>
        <v>1.2863420072477825</v>
      </c>
      <c r="BB12" s="29"/>
      <c r="BC12" s="23" t="s">
        <v>98</v>
      </c>
      <c r="BD12" s="29">
        <f t="shared" si="12"/>
        <v>1.032320136187018</v>
      </c>
      <c r="BE12" s="29">
        <f t="shared" si="5"/>
        <v>1.0322563797696378</v>
      </c>
      <c r="BF12" s="29">
        <f t="shared" si="6"/>
        <v>1.0322882574861107</v>
      </c>
      <c r="BG12" s="54">
        <f t="shared" si="13"/>
        <v>1.2875242614522515</v>
      </c>
      <c r="BH12" s="23"/>
      <c r="BI12" s="25">
        <v>2012</v>
      </c>
      <c r="BJ12" s="54">
        <f t="shared" si="14"/>
        <v>1.3176188699318063</v>
      </c>
      <c r="BK12" s="30"/>
      <c r="BL12" s="23" t="s">
        <v>98</v>
      </c>
      <c r="BM12" s="54">
        <f t="shared" si="15"/>
        <v>1.2784294726228012</v>
      </c>
      <c r="BN12" s="4"/>
      <c r="BO12" s="4"/>
      <c r="BP12" s="21"/>
    </row>
    <row r="13" spans="1:68">
      <c r="B13" s="12"/>
      <c r="C13" s="11">
        <v>36404</v>
      </c>
      <c r="D13" s="13">
        <v>65.099999999999994</v>
      </c>
      <c r="E13" s="9"/>
      <c r="F13" s="9"/>
      <c r="G13" s="9">
        <v>61.5</v>
      </c>
      <c r="H13" s="13"/>
      <c r="I13" s="85"/>
      <c r="J13" s="9"/>
      <c r="K13" s="17">
        <v>2013</v>
      </c>
      <c r="L13" s="28">
        <f>B69*0.5*(10/12)+B70*0.6*(10/12)+B71*0.1*(10/12)</f>
        <v>1624.4166666666665</v>
      </c>
      <c r="M13" s="19">
        <f>SUM(D67:D70)/4</f>
        <v>102.45</v>
      </c>
      <c r="N13" s="19">
        <f>SUM(E67:E70)/4</f>
        <v>103.42500000000001</v>
      </c>
      <c r="O13" s="19">
        <f>SUM(F67:F70)/4</f>
        <v>101.27500000000001</v>
      </c>
      <c r="P13" s="19">
        <f>SUM(G67:G70)/4</f>
        <v>105.97499999999999</v>
      </c>
      <c r="Q13" s="19">
        <f>SUM(H67:H70)/4</f>
        <v>106.10000000000001</v>
      </c>
      <c r="R13" s="6"/>
      <c r="S13" s="17" t="s">
        <v>34</v>
      </c>
      <c r="T13" s="19">
        <f>B68*0.5*(10/12)+B69*0.6*(10/12)+B70*0.1*(10/12)</f>
        <v>1617.4833333333336</v>
      </c>
      <c r="U13" s="15">
        <f>SUM(D65:D68)/4</f>
        <v>101.65</v>
      </c>
      <c r="V13" s="15">
        <f>SUM(E65:E68)/4</f>
        <v>101.57499999999999</v>
      </c>
      <c r="W13" s="15">
        <f>SUM(F65:F68)/4</f>
        <v>100.89999999999999</v>
      </c>
      <c r="X13" s="15">
        <f>SUM(G65:G68)/4</f>
        <v>104.22499999999999</v>
      </c>
      <c r="Y13" s="15">
        <f>SUM(H65:H68)/4</f>
        <v>104.72499999999999</v>
      </c>
      <c r="Z13" s="6"/>
      <c r="AA13" s="23" t="s">
        <v>99</v>
      </c>
      <c r="AB13" s="19">
        <f>B67*0.2*(10/12)+B68*0.6*(10/12)+B69*0.4*(10/12)</f>
        <v>1597.75</v>
      </c>
      <c r="AC13" s="28">
        <f>SUM(D64:D67)/4</f>
        <v>101.35000000000001</v>
      </c>
      <c r="AD13" s="28">
        <f>SUM(E64:E67)/4</f>
        <v>100.55</v>
      </c>
      <c r="AE13" s="28">
        <f>SUM(F64:F67)/4</f>
        <v>100.675</v>
      </c>
      <c r="AF13" s="28">
        <f>SUM(G64:G67)/4</f>
        <v>102.97500000000001</v>
      </c>
      <c r="AG13" s="28">
        <f>SUM(H64:H67)/4</f>
        <v>103.75</v>
      </c>
      <c r="AH13" s="23"/>
      <c r="AI13" s="20">
        <v>2013</v>
      </c>
      <c r="AJ13" s="6">
        <f t="shared" si="0"/>
        <v>0.626</v>
      </c>
      <c r="AK13" s="6">
        <v>0.193</v>
      </c>
      <c r="AL13" s="6">
        <v>8.1000000000000003E-2</v>
      </c>
      <c r="AM13" s="6">
        <v>0.06</v>
      </c>
      <c r="AN13" s="6">
        <v>0.03</v>
      </c>
      <c r="AO13" s="6">
        <v>0.01</v>
      </c>
      <c r="AP13" s="43">
        <f t="shared" si="7"/>
        <v>1</v>
      </c>
      <c r="AQ13" s="17">
        <v>2013</v>
      </c>
      <c r="AR13" s="21">
        <f t="shared" si="8"/>
        <v>1.0297200018476866</v>
      </c>
      <c r="AS13" s="21">
        <f t="shared" si="1"/>
        <v>1.0296279551383665</v>
      </c>
      <c r="AT13" s="21">
        <f t="shared" si="2"/>
        <v>1.0296739774644732</v>
      </c>
      <c r="AU13" s="49">
        <f t="shared" si="9"/>
        <v>1.3340680551557287</v>
      </c>
      <c r="AV13" s="6"/>
      <c r="AW13" s="17" t="s">
        <v>34</v>
      </c>
      <c r="AX13" s="21">
        <f t="shared" si="10"/>
        <v>1.0481086205571397</v>
      </c>
      <c r="AY13" s="21">
        <f t="shared" si="3"/>
        <v>1.0475560602699576</v>
      </c>
      <c r="AZ13" s="21">
        <f t="shared" si="4"/>
        <v>1.0478323039903938</v>
      </c>
      <c r="BA13" s="54">
        <f t="shared" si="11"/>
        <v>1.3478707091740718</v>
      </c>
      <c r="BB13" s="29"/>
      <c r="BC13" s="23" t="s">
        <v>99</v>
      </c>
      <c r="BD13" s="29">
        <f t="shared" si="12"/>
        <v>1.0444316044932755</v>
      </c>
      <c r="BE13" s="29">
        <f t="shared" si="5"/>
        <v>1.0439579413772815</v>
      </c>
      <c r="BF13" s="29">
        <f t="shared" si="6"/>
        <v>1.0441947460776515</v>
      </c>
      <c r="BG13" s="54">
        <f t="shared" si="13"/>
        <v>1.3444260692559495</v>
      </c>
      <c r="BH13" s="23"/>
      <c r="BI13" s="25">
        <v>2013</v>
      </c>
      <c r="BJ13" s="54">
        <f t="shared" si="14"/>
        <v>1.3567178625849274</v>
      </c>
      <c r="BK13" s="30"/>
      <c r="BL13" s="23" t="s">
        <v>99</v>
      </c>
      <c r="BM13" s="54">
        <f t="shared" si="15"/>
        <v>1.3349293385435519</v>
      </c>
      <c r="BN13" s="4"/>
      <c r="BO13" s="4"/>
      <c r="BP13" s="21"/>
    </row>
    <row r="14" spans="1:68">
      <c r="B14" s="12"/>
      <c r="C14" s="11">
        <v>36495</v>
      </c>
      <c r="D14" s="13">
        <v>65.900000000000006</v>
      </c>
      <c r="E14" s="9"/>
      <c r="F14" s="9"/>
      <c r="G14" s="9">
        <v>61.6</v>
      </c>
      <c r="H14" s="13"/>
      <c r="I14" s="85"/>
      <c r="J14" s="8"/>
      <c r="K14" s="17">
        <v>2014</v>
      </c>
      <c r="L14" s="28">
        <f>B70*0.5*(10/12)+B71*0.6*(10/12)+B72*0.1*(10/12)</f>
        <v>1640.4416666666666</v>
      </c>
      <c r="M14" s="19">
        <f>SUM(D71:D74)/4</f>
        <v>104.05</v>
      </c>
      <c r="N14" s="19">
        <f>SUM(E71:E74)/4</f>
        <v>104.375</v>
      </c>
      <c r="O14" s="19">
        <f>SUM(F71:F74)/4</f>
        <v>104.35000000000001</v>
      </c>
      <c r="P14" s="19">
        <f>SUM(G71:G74)/4</f>
        <v>108.94999999999999</v>
      </c>
      <c r="Q14" s="19">
        <f>SUM(H71:H74)/4</f>
        <v>109.625</v>
      </c>
      <c r="R14" s="6"/>
      <c r="S14" s="17" t="s">
        <v>87</v>
      </c>
      <c r="T14" s="28">
        <f>B70*0.5*(10/12)+B71*0.6*(10/12)+B72*0.1*(10/12)</f>
        <v>1640.4416666666666</v>
      </c>
      <c r="U14" s="15">
        <f>SUM(D69:D72)/4</f>
        <v>103.625</v>
      </c>
      <c r="V14" s="15">
        <f>SUM(E69:E72)/4</f>
        <v>103.675</v>
      </c>
      <c r="W14" s="15">
        <f>SUM(F69:F72)/4</f>
        <v>102.05000000000001</v>
      </c>
      <c r="X14" s="15">
        <f>SUM(G69:G72)/4</f>
        <v>107.55</v>
      </c>
      <c r="Y14" s="15">
        <f>SUM(H69:H72)/4</f>
        <v>107.95</v>
      </c>
      <c r="Z14" s="6"/>
      <c r="AA14" s="23" t="s">
        <v>144</v>
      </c>
      <c r="AB14" s="19">
        <f>B69*0.2*(10/12)+B70*0.6*(10/12)+B71*0.4*(10/12)</f>
        <v>1633.4666666666667</v>
      </c>
      <c r="AC14" s="28">
        <f>SUM(D68:D71)/4</f>
        <v>103.05</v>
      </c>
      <c r="AD14" s="28">
        <f>SUM(E68:E71)/4</f>
        <v>103.75</v>
      </c>
      <c r="AE14" s="28">
        <f>SUM(F68:F71)/4</f>
        <v>101.625</v>
      </c>
      <c r="AF14" s="28">
        <f>SUM(G68:G71)/4</f>
        <v>106.825</v>
      </c>
      <c r="AG14" s="28">
        <f>SUM(H68:H71)/4</f>
        <v>107</v>
      </c>
      <c r="AH14" s="23"/>
      <c r="AI14" s="17">
        <v>2014</v>
      </c>
      <c r="AJ14" s="6">
        <f t="shared" si="0"/>
        <v>0.626</v>
      </c>
      <c r="AK14" s="6">
        <v>0.193</v>
      </c>
      <c r="AL14" s="6">
        <v>8.1000000000000003E-2</v>
      </c>
      <c r="AM14" s="6">
        <v>0.06</v>
      </c>
      <c r="AN14" s="6">
        <v>0.03</v>
      </c>
      <c r="AO14" s="6">
        <v>0.01</v>
      </c>
      <c r="AP14" s="43">
        <f t="shared" si="7"/>
        <v>1</v>
      </c>
      <c r="AQ14" s="17">
        <v>2014</v>
      </c>
      <c r="AR14" s="29">
        <f t="shared" si="8"/>
        <v>1.0129298964898215</v>
      </c>
      <c r="AS14" s="29">
        <f t="shared" si="1"/>
        <v>1.0128932030100355</v>
      </c>
      <c r="AT14" s="29">
        <f t="shared" si="2"/>
        <v>1.0129115495837724</v>
      </c>
      <c r="AU14" s="54">
        <f t="shared" si="9"/>
        <v>1.3512929409979986</v>
      </c>
      <c r="AV14" s="6"/>
      <c r="AW14" s="17" t="s">
        <v>87</v>
      </c>
      <c r="AX14" s="29">
        <f t="shared" si="10"/>
        <v>1.0162587173990512</v>
      </c>
      <c r="AY14" s="29">
        <f t="shared" si="3"/>
        <v>1.0162420689580887</v>
      </c>
      <c r="AZ14" s="29">
        <f>SQRT(AX14*AY14)</f>
        <v>1.0162503931444775</v>
      </c>
      <c r="BA14" s="54">
        <f>BA13*AZ14</f>
        <v>1.3697741381060762</v>
      </c>
      <c r="BB14" s="23"/>
      <c r="BC14" s="23" t="s">
        <v>144</v>
      </c>
      <c r="BD14" s="29">
        <f t="shared" si="12"/>
        <v>1.0218100058981423</v>
      </c>
      <c r="BE14" s="29">
        <f t="shared" si="5"/>
        <v>1.0217801407054614</v>
      </c>
      <c r="BF14" s="29">
        <f t="shared" si="6"/>
        <v>1.0217950731926888</v>
      </c>
      <c r="BG14" s="54">
        <f t="shared" si="13"/>
        <v>1.3737279338375419</v>
      </c>
      <c r="BH14" s="23"/>
      <c r="BI14" s="17">
        <v>2014</v>
      </c>
      <c r="BJ14" s="54">
        <f t="shared" si="14"/>
        <v>1.3742351925388823</v>
      </c>
      <c r="BK14" s="30"/>
      <c r="BL14" s="23" t="s">
        <v>144</v>
      </c>
      <c r="BM14" s="54">
        <f>BM$6*BG14</f>
        <v>1.3640242211841762</v>
      </c>
      <c r="BN14" s="4"/>
      <c r="BO14" s="4"/>
    </row>
    <row r="15" spans="1:68">
      <c r="B15" s="12"/>
      <c r="C15" s="11">
        <v>36586</v>
      </c>
      <c r="D15" s="13">
        <v>66.5</v>
      </c>
      <c r="E15" s="9"/>
      <c r="F15" s="9"/>
      <c r="G15" s="9">
        <v>62.2</v>
      </c>
      <c r="H15" s="13"/>
      <c r="I15" s="85"/>
      <c r="J15" s="8"/>
      <c r="K15" s="17">
        <v>2015</v>
      </c>
      <c r="L15" s="28">
        <f>B71*0.5*(10/12)+B72*0.6*(10/12)+B73*0.1*(10/12)</f>
        <v>1645.3416666666667</v>
      </c>
      <c r="M15" s="19">
        <f>SUM(D75:D78)/4</f>
        <v>104.125</v>
      </c>
      <c r="N15" s="19">
        <f>SUM(E75:E78)/4</f>
        <v>104.47500000000001</v>
      </c>
      <c r="O15" s="19">
        <f>SUM(F75:F78)/4</f>
        <v>107.85</v>
      </c>
      <c r="P15" s="19">
        <f>SUM(G75:G78)/4</f>
        <v>111</v>
      </c>
      <c r="Q15" s="19">
        <f>SUM(H75:H78)/4</f>
        <v>111.15</v>
      </c>
      <c r="R15" s="6"/>
      <c r="S15" s="17" t="s">
        <v>151</v>
      </c>
      <c r="T15" s="28">
        <f>B71*0.5*(10/12)+B72*0.6*(10/12)+B73*0.1*(10/12)</f>
        <v>1645.3416666666667</v>
      </c>
      <c r="U15" s="15">
        <f>SUM(D73:D76)/4</f>
        <v>103.9</v>
      </c>
      <c r="V15" s="15">
        <f>SUM(E73:E76)/4</f>
        <v>104.72499999999999</v>
      </c>
      <c r="W15" s="15">
        <f>SUM(F73:F76)/4</f>
        <v>106.7</v>
      </c>
      <c r="X15" s="15">
        <f>SUM(G73:G76)/4</f>
        <v>110.19999999999999</v>
      </c>
      <c r="Y15" s="15">
        <f>SUM(H73:H76)/4</f>
        <v>110.35</v>
      </c>
      <c r="Z15" s="6"/>
      <c r="AA15" s="23" t="s">
        <v>157</v>
      </c>
      <c r="AB15" s="19">
        <f>B70*0.2*(10/12)+B71*0.6*(10/12)+B72*0.4*(10/12)</f>
        <v>1643.2666666666667</v>
      </c>
      <c r="AC15" s="28">
        <f>SUM(D72:D75)/4</f>
        <v>103.9</v>
      </c>
      <c r="AD15" s="28">
        <f>SUM(E72:E75)/4</f>
        <v>104.55</v>
      </c>
      <c r="AE15" s="28">
        <f>SUM(F72:F75)/4</f>
        <v>105.6</v>
      </c>
      <c r="AF15" s="28">
        <f>SUM(G72:G75)/4</f>
        <v>109.55000000000001</v>
      </c>
      <c r="AG15" s="28">
        <f>SUM(H72:H75)/4</f>
        <v>110.02500000000001</v>
      </c>
      <c r="AH15" s="23"/>
      <c r="AI15" s="17">
        <v>2015</v>
      </c>
      <c r="AJ15" s="6">
        <f t="shared" si="0"/>
        <v>0.626</v>
      </c>
      <c r="AK15" s="6">
        <v>0.193</v>
      </c>
      <c r="AL15" s="6">
        <v>8.1000000000000003E-2</v>
      </c>
      <c r="AM15" s="6">
        <v>0.06</v>
      </c>
      <c r="AN15" s="6">
        <v>0.03</v>
      </c>
      <c r="AO15" s="6">
        <v>0.01</v>
      </c>
      <c r="AP15" s="43">
        <f>SUM(AJ15:AO15)</f>
        <v>1</v>
      </c>
      <c r="AQ15" s="25">
        <v>2015</v>
      </c>
      <c r="AR15" s="29">
        <f>SUMPRODUCT(L30:Q30,AJ14:AO14)</f>
        <v>1.0048026306801343</v>
      </c>
      <c r="AS15" s="29">
        <f>1/SUMPRODUCT(L45:Q45,AJ15:AO15)</f>
        <v>1.0047416214757487</v>
      </c>
      <c r="AT15" s="29">
        <f t="shared" si="2"/>
        <v>1.0047721256148858</v>
      </c>
      <c r="AU15" s="54">
        <f t="shared" si="9"/>
        <v>1.3577414806549495</v>
      </c>
      <c r="AV15" s="6"/>
      <c r="AW15" s="17" t="s">
        <v>151</v>
      </c>
      <c r="AX15" s="29">
        <f>SUMPRODUCT(T30:Y30,AJ14:AO14)</f>
        <v>1.0068978678667893</v>
      </c>
      <c r="AY15" s="29">
        <f>1/SUMPRODUCT(T45:Y45,AJ15:AO15)</f>
        <v>1.0067867105968236</v>
      </c>
      <c r="AZ15" s="29">
        <f>SQRT(AX15*AY15)</f>
        <v>1.00684228769781</v>
      </c>
      <c r="BA15" s="54">
        <f>BA14*AZ15</f>
        <v>1.3791465268400178</v>
      </c>
      <c r="BB15" s="23"/>
      <c r="BC15" s="23" t="s">
        <v>157</v>
      </c>
      <c r="BD15" s="29">
        <f>SUMPRODUCT(AB30:AG30,AJ14:AO14)</f>
        <v>1.0093670614343877</v>
      </c>
      <c r="BE15" s="29">
        <f>1/SUMPRODUCT(AB45:AG45,AJ15:AO15)</f>
        <v>1.0092973560469995</v>
      </c>
      <c r="BF15" s="29">
        <f t="shared" si="6"/>
        <v>1.009332208138954</v>
      </c>
      <c r="BG15" s="54">
        <f t="shared" si="13"/>
        <v>1.386547848842409</v>
      </c>
      <c r="BH15" s="23"/>
      <c r="BI15" s="25">
        <v>2015</v>
      </c>
      <c r="BJ15" s="54">
        <f t="shared" si="14"/>
        <v>1.3807932155020746</v>
      </c>
      <c r="BK15" s="30"/>
      <c r="BL15" s="23" t="s">
        <v>157</v>
      </c>
      <c r="BM15" s="54">
        <f>BM$6*BG15</f>
        <v>1.3767535791228416</v>
      </c>
      <c r="BN15" s="4"/>
      <c r="BO15" s="4"/>
    </row>
    <row r="16" spans="1:68">
      <c r="B16" s="12"/>
      <c r="C16" s="11">
        <v>36678</v>
      </c>
      <c r="D16" s="13">
        <v>67.8</v>
      </c>
      <c r="E16" s="9"/>
      <c r="F16" s="9"/>
      <c r="G16" s="9">
        <v>63.1</v>
      </c>
      <c r="H16" s="13"/>
      <c r="I16" s="85"/>
      <c r="J16" s="8"/>
      <c r="K16" s="87" t="s">
        <v>156</v>
      </c>
      <c r="L16" s="28">
        <f>B73*0.5*(10/11)+B74*0.6*(10/11)</f>
        <v>1678.5272727272727</v>
      </c>
      <c r="M16" s="19">
        <f>SUM(D79:D82)/4</f>
        <v>105.27499999999999</v>
      </c>
      <c r="N16" s="19">
        <f>SUM(E79:E82)/4</f>
        <v>104.82499999999999</v>
      </c>
      <c r="O16" s="19">
        <f>SUM(F79:F82)/4</f>
        <v>109.45</v>
      </c>
      <c r="P16" s="19">
        <f>SUM(G79:G82)/4</f>
        <v>112.54999999999998</v>
      </c>
      <c r="Q16" s="19">
        <f>SUM(H79:H82)/4</f>
        <v>111.05000000000001</v>
      </c>
      <c r="R16" s="6"/>
      <c r="S16" s="17" t="s">
        <v>154</v>
      </c>
      <c r="T16" s="28">
        <f>B72*0.5*(10/12)+B73*0.6*(10/12)+B74*0.1*(10/12)</f>
        <v>1651.4333333333334</v>
      </c>
      <c r="U16" s="15">
        <f>SUM(D77:D80)/4</f>
        <v>104.50000000000001</v>
      </c>
      <c r="V16" s="15">
        <f>SUM(E77:E80)/4</f>
        <v>104.575</v>
      </c>
      <c r="W16" s="15">
        <f>SUM(F77:F80)/4</f>
        <v>108.77499999999999</v>
      </c>
      <c r="X16" s="15">
        <f>SUM(G77:G80)/4</f>
        <v>111.8</v>
      </c>
      <c r="Y16" s="15">
        <f>SUM(H77:H80)/4</f>
        <v>111.15</v>
      </c>
      <c r="Z16" s="6"/>
      <c r="AA16" s="23" t="s">
        <v>158</v>
      </c>
      <c r="AB16" s="19">
        <f>B71*0.2*(10/12)+B72*0.6*(10/12)+B73*0.4*(10/12)</f>
        <v>1645.916666666667</v>
      </c>
      <c r="AC16" s="28">
        <f>SUM(D76:D79)/4</f>
        <v>104.32499999999999</v>
      </c>
      <c r="AD16" s="28">
        <f>SUM(E76:E79)/4</f>
        <v>104.5</v>
      </c>
      <c r="AE16" s="28">
        <f>SUM(F76:F79)/4</f>
        <v>108.3</v>
      </c>
      <c r="AF16" s="28">
        <f>SUM(G76:G79)/4</f>
        <v>111.44999999999999</v>
      </c>
      <c r="AG16" s="28">
        <f>SUM(H76:H79)/4</f>
        <v>111.15</v>
      </c>
      <c r="AH16" s="23"/>
      <c r="AI16" s="17">
        <v>2016</v>
      </c>
      <c r="AJ16" s="6">
        <f t="shared" si="0"/>
        <v>0.626</v>
      </c>
      <c r="AK16" s="6">
        <v>0.193</v>
      </c>
      <c r="AL16" s="6">
        <v>8.1000000000000003E-2</v>
      </c>
      <c r="AM16" s="6">
        <v>0.06</v>
      </c>
      <c r="AN16" s="6">
        <v>0.03</v>
      </c>
      <c r="AO16" s="6">
        <v>0.01</v>
      </c>
      <c r="AP16" s="43">
        <f>SUM(AJ16:AO16)</f>
        <v>1</v>
      </c>
      <c r="AQ16" s="25" t="s">
        <v>156</v>
      </c>
      <c r="AR16" s="29">
        <f>SUMPRODUCT(L31:Q31,AJ15:AO15)</f>
        <v>1.0163290407815075</v>
      </c>
      <c r="AS16" s="29">
        <f>1/SUMPRODUCT(L46:Q46,AJ16:AO16)</f>
        <v>1.016297793056379</v>
      </c>
      <c r="AT16" s="29">
        <f t="shared" si="2"/>
        <v>1.0163134167988499</v>
      </c>
      <c r="AU16" s="54">
        <f t="shared" si="9"/>
        <v>1.3798908833339614</v>
      </c>
      <c r="AV16" s="6"/>
      <c r="AW16" s="17" t="s">
        <v>154</v>
      </c>
      <c r="AX16" s="29">
        <f>SUMPRODUCT(T31:Y31,AJ15:AO15)</f>
        <v>1.004991090996384</v>
      </c>
      <c r="AY16" s="29">
        <f>1/SUMPRODUCT(T46:Y46,AJ16:AO16)</f>
        <v>1.0049715563957524</v>
      </c>
      <c r="AZ16" s="29">
        <f>SQRT(AX16*AY16)</f>
        <v>1.0049813236486045</v>
      </c>
      <c r="BA16" s="54">
        <f>BA15*AZ16</f>
        <v>1.3860165020490567</v>
      </c>
      <c r="BB16" s="23"/>
      <c r="BC16" s="23" t="s">
        <v>158</v>
      </c>
      <c r="BD16" s="29">
        <f>SUMPRODUCT(AB31:AG31,AJ15:AO15)</f>
        <v>1.0039168879029534</v>
      </c>
      <c r="BE16" s="29">
        <f>1/SUMPRODUCT(AB46:AG46,AJ16:AO16)</f>
        <v>1.0038788641457559</v>
      </c>
      <c r="BF16" s="29">
        <f t="shared" si="6"/>
        <v>1.0038978758443307</v>
      </c>
      <c r="BG16" s="54">
        <f t="shared" si="13"/>
        <v>1.3919524402094205</v>
      </c>
      <c r="BH16" s="23"/>
      <c r="BI16" s="25" t="s">
        <v>156</v>
      </c>
      <c r="BJ16" s="54">
        <f t="shared" si="14"/>
        <v>1.4033186707395842</v>
      </c>
      <c r="BK16" s="30"/>
      <c r="BL16" s="23" t="s">
        <v>158</v>
      </c>
      <c r="BM16" s="54">
        <f>BM$6*BG16</f>
        <v>1.3821199936425004</v>
      </c>
      <c r="BN16" s="4"/>
      <c r="BO16" s="4"/>
    </row>
    <row r="17" spans="1:67">
      <c r="B17" s="12"/>
      <c r="C17" s="11">
        <v>36770</v>
      </c>
      <c r="D17" s="13">
        <v>69</v>
      </c>
      <c r="E17" s="9"/>
      <c r="F17" s="9"/>
      <c r="G17" s="9">
        <v>64.2</v>
      </c>
      <c r="H17" s="13"/>
      <c r="I17" s="85"/>
      <c r="J17" s="8"/>
      <c r="K17" s="25"/>
      <c r="L17" s="28"/>
      <c r="M17" s="19"/>
      <c r="N17" s="19"/>
      <c r="O17" s="19"/>
      <c r="P17" s="19"/>
      <c r="Q17" s="19"/>
      <c r="R17" s="6"/>
      <c r="S17" s="17"/>
      <c r="T17" s="28"/>
      <c r="U17" s="15"/>
      <c r="V17" s="15"/>
      <c r="W17" s="15"/>
      <c r="X17" s="15"/>
      <c r="Y17" s="15"/>
      <c r="Z17" s="6"/>
      <c r="AA17" s="23"/>
      <c r="AB17" s="19"/>
      <c r="AC17" s="28"/>
      <c r="AD17" s="28"/>
      <c r="AE17" s="28"/>
      <c r="AF17" s="28"/>
      <c r="AG17" s="28"/>
      <c r="AH17" s="23"/>
      <c r="AI17" s="17"/>
      <c r="AJ17" s="6"/>
      <c r="AK17" s="6"/>
      <c r="AL17" s="6"/>
      <c r="AM17" s="6"/>
      <c r="AN17" s="6"/>
      <c r="AO17" s="6"/>
      <c r="AP17" s="43"/>
      <c r="AQ17" s="25"/>
      <c r="AR17" s="29"/>
      <c r="AS17" s="29"/>
      <c r="AT17" s="29"/>
      <c r="AU17" s="54"/>
      <c r="AV17" s="6"/>
      <c r="AW17" s="17"/>
      <c r="AX17" s="29"/>
      <c r="AY17" s="29"/>
      <c r="AZ17" s="29"/>
      <c r="BA17" s="54"/>
      <c r="BB17" s="23"/>
      <c r="BC17" s="23"/>
      <c r="BD17" s="29"/>
      <c r="BE17" s="29"/>
      <c r="BF17" s="29"/>
      <c r="BG17" s="54"/>
      <c r="BH17" s="23"/>
      <c r="BI17" s="25"/>
      <c r="BJ17" s="54"/>
      <c r="BK17" s="30"/>
      <c r="BL17" s="23"/>
      <c r="BM17" s="54"/>
      <c r="BN17" s="4"/>
      <c r="BO17" s="4"/>
    </row>
    <row r="18" spans="1:67">
      <c r="B18" s="12"/>
      <c r="C18" s="11">
        <v>36861</v>
      </c>
      <c r="D18" s="13">
        <v>70.099999999999994</v>
      </c>
      <c r="E18" s="9"/>
      <c r="F18" s="9"/>
      <c r="G18" s="9">
        <v>64.7</v>
      </c>
      <c r="H18" s="13"/>
      <c r="I18" s="85"/>
      <c r="J18" s="9"/>
      <c r="Z18" s="6"/>
      <c r="AH18" s="23"/>
      <c r="AV18" s="6"/>
      <c r="AW18" s="17"/>
      <c r="AX18" s="6"/>
      <c r="AY18" s="6"/>
      <c r="AZ18" s="6"/>
      <c r="BA18" s="23"/>
      <c r="BB18" s="23"/>
      <c r="BC18" s="23"/>
      <c r="BD18" s="23"/>
      <c r="BE18" s="23"/>
      <c r="BF18" s="23"/>
      <c r="BG18" s="23"/>
      <c r="BH18" s="23"/>
      <c r="BI18" s="25"/>
      <c r="BJ18" s="23"/>
      <c r="BK18" s="23"/>
      <c r="BL18" s="23"/>
      <c r="BM18" s="4"/>
      <c r="BN18" s="4"/>
      <c r="BO18" s="4"/>
    </row>
    <row r="19" spans="1:67">
      <c r="B19" s="12"/>
      <c r="C19" s="11">
        <v>36951</v>
      </c>
      <c r="D19" s="13">
        <v>69.400000000000006</v>
      </c>
      <c r="E19" s="9"/>
      <c r="F19" s="9"/>
      <c r="G19" s="9">
        <v>65.2</v>
      </c>
      <c r="H19" s="13"/>
      <c r="I19" s="85"/>
      <c r="J19" s="9"/>
      <c r="K19" s="17"/>
      <c r="L19" s="5" t="s">
        <v>64</v>
      </c>
      <c r="M19" s="6"/>
      <c r="N19" s="6"/>
      <c r="O19" s="6"/>
      <c r="P19" s="6"/>
      <c r="Q19" s="6"/>
      <c r="R19" s="6"/>
      <c r="S19" s="17"/>
      <c r="T19" s="5" t="s">
        <v>64</v>
      </c>
      <c r="U19" s="6"/>
      <c r="V19" s="6"/>
      <c r="W19" s="6"/>
      <c r="X19" s="6"/>
      <c r="Y19" s="6"/>
      <c r="Z19" s="6"/>
      <c r="AA19" s="23"/>
      <c r="AB19" s="24" t="s">
        <v>64</v>
      </c>
      <c r="AC19" s="23"/>
      <c r="AD19" s="23"/>
      <c r="AE19" s="23"/>
      <c r="AF19" s="23"/>
      <c r="AG19" s="23"/>
      <c r="AH19" s="23"/>
      <c r="AJ19" s="17"/>
      <c r="AK19" s="5"/>
      <c r="AL19" s="6"/>
      <c r="AM19" s="6"/>
      <c r="AN19" s="6"/>
      <c r="AO19" s="6"/>
      <c r="AP19" s="6"/>
      <c r="AQ19" s="6"/>
      <c r="AR19" s="17"/>
      <c r="AS19" s="5"/>
      <c r="AT19" s="6"/>
      <c r="AU19" s="6"/>
      <c r="AV19" s="6"/>
      <c r="AW19" s="17"/>
      <c r="AY19" s="5"/>
      <c r="AZ19" s="6"/>
      <c r="BA19" s="6"/>
      <c r="BB19" s="6"/>
      <c r="BC19" s="6"/>
      <c r="BD19" s="6"/>
      <c r="BE19" s="6"/>
      <c r="BF19" s="6"/>
      <c r="BG19" s="6"/>
      <c r="BH19" s="6"/>
      <c r="BI19" s="17"/>
      <c r="BJ19" s="6"/>
      <c r="BK19" s="6"/>
      <c r="BL19" s="6"/>
    </row>
    <row r="20" spans="1:67">
      <c r="B20" s="12"/>
      <c r="C20" s="11">
        <v>37043</v>
      </c>
      <c r="D20" s="13">
        <v>70.8</v>
      </c>
      <c r="E20" s="9"/>
      <c r="F20" s="9"/>
      <c r="G20" s="9">
        <v>65.5</v>
      </c>
      <c r="H20" s="13"/>
      <c r="I20" s="85"/>
      <c r="J20" s="9"/>
      <c r="K20" s="17"/>
      <c r="L20" s="37" t="s">
        <v>35</v>
      </c>
      <c r="M20" s="37" t="s">
        <v>63</v>
      </c>
      <c r="N20" s="37" t="s">
        <v>36</v>
      </c>
      <c r="O20" s="37" t="s">
        <v>37</v>
      </c>
      <c r="P20" s="37" t="s">
        <v>38</v>
      </c>
      <c r="Q20" s="37" t="s">
        <v>39</v>
      </c>
      <c r="R20" s="6"/>
      <c r="S20" s="17"/>
      <c r="T20" s="37" t="s">
        <v>35</v>
      </c>
      <c r="U20" s="37" t="s">
        <v>63</v>
      </c>
      <c r="V20" s="37" t="s">
        <v>36</v>
      </c>
      <c r="W20" s="37" t="s">
        <v>37</v>
      </c>
      <c r="X20" s="37" t="s">
        <v>38</v>
      </c>
      <c r="Y20" s="37" t="s">
        <v>39</v>
      </c>
      <c r="Z20" s="6"/>
      <c r="AA20" s="23"/>
      <c r="AB20" s="27" t="s">
        <v>35</v>
      </c>
      <c r="AC20" s="27" t="s">
        <v>63</v>
      </c>
      <c r="AD20" s="27" t="s">
        <v>36</v>
      </c>
      <c r="AE20" s="27" t="s">
        <v>37</v>
      </c>
      <c r="AF20" s="27" t="s">
        <v>38</v>
      </c>
      <c r="AG20" s="27" t="s">
        <v>39</v>
      </c>
      <c r="AH20" s="23"/>
      <c r="AJ20" s="17"/>
      <c r="AK20" s="6"/>
      <c r="AL20" s="6"/>
      <c r="AM20" s="6"/>
      <c r="AN20" s="6"/>
      <c r="AO20" s="6"/>
      <c r="AP20" s="6"/>
      <c r="AQ20" s="6"/>
      <c r="AR20" s="17"/>
      <c r="AS20" s="6"/>
      <c r="AT20" s="6"/>
      <c r="AU20" s="6"/>
      <c r="AV20" s="6"/>
      <c r="AW20" s="17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17"/>
      <c r="BJ20" s="6"/>
      <c r="BK20" s="6"/>
      <c r="BL20" s="6"/>
    </row>
    <row r="21" spans="1:67">
      <c r="B21" s="12"/>
      <c r="C21" s="11">
        <v>37135</v>
      </c>
      <c r="D21" s="13">
        <v>71.400000000000006</v>
      </c>
      <c r="E21" s="13">
        <v>92.3</v>
      </c>
      <c r="F21" s="13">
        <v>74.099999999999994</v>
      </c>
      <c r="G21" s="13">
        <v>67.400000000000006</v>
      </c>
      <c r="H21" s="13">
        <v>66.2</v>
      </c>
      <c r="I21" s="85"/>
      <c r="J21" s="13"/>
      <c r="K21" s="20">
        <v>2006</v>
      </c>
      <c r="L21" s="21">
        <f t="shared" ref="L21:Q21" si="16">L6/L6</f>
        <v>1</v>
      </c>
      <c r="M21" s="21">
        <f t="shared" si="16"/>
        <v>1</v>
      </c>
      <c r="N21" s="21">
        <f t="shared" si="16"/>
        <v>1</v>
      </c>
      <c r="O21" s="21">
        <f t="shared" si="16"/>
        <v>1</v>
      </c>
      <c r="P21" s="21">
        <f t="shared" si="16"/>
        <v>1</v>
      </c>
      <c r="Q21" s="21">
        <f t="shared" si="16"/>
        <v>1</v>
      </c>
      <c r="R21" s="6"/>
      <c r="S21" s="17" t="s">
        <v>27</v>
      </c>
      <c r="T21" s="21">
        <f t="shared" ref="T21:Y21" si="17">T6/T6</f>
        <v>1</v>
      </c>
      <c r="U21" s="21">
        <f t="shared" si="17"/>
        <v>1</v>
      </c>
      <c r="V21" s="21">
        <f t="shared" si="17"/>
        <v>1</v>
      </c>
      <c r="W21" s="21">
        <f t="shared" si="17"/>
        <v>1</v>
      </c>
      <c r="X21" s="21">
        <f t="shared" si="17"/>
        <v>1</v>
      </c>
      <c r="Y21" s="21">
        <f t="shared" si="17"/>
        <v>1</v>
      </c>
      <c r="Z21" s="6"/>
      <c r="AA21" s="23" t="s">
        <v>92</v>
      </c>
      <c r="AB21" s="29">
        <f t="shared" ref="AB21:AG21" si="18">AB6/AB6</f>
        <v>1</v>
      </c>
      <c r="AC21" s="29">
        <f t="shared" si="18"/>
        <v>1</v>
      </c>
      <c r="AD21" s="29">
        <f t="shared" si="18"/>
        <v>1</v>
      </c>
      <c r="AE21" s="29">
        <f t="shared" si="18"/>
        <v>1</v>
      </c>
      <c r="AF21" s="29">
        <f t="shared" si="18"/>
        <v>1</v>
      </c>
      <c r="AG21" s="29">
        <f t="shared" si="18"/>
        <v>1</v>
      </c>
      <c r="AH21" s="23"/>
      <c r="AJ21" s="17"/>
      <c r="AK21" s="7"/>
      <c r="AL21" s="7"/>
      <c r="AM21" s="7"/>
      <c r="AN21" s="7"/>
      <c r="AO21" s="7"/>
      <c r="AP21" s="7"/>
      <c r="AQ21" s="6"/>
      <c r="AR21" s="17"/>
      <c r="AS21" s="6"/>
      <c r="AT21" s="6"/>
      <c r="AU21" s="6"/>
      <c r="AV21" s="6"/>
      <c r="AW21" s="17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17"/>
      <c r="BJ21" s="6"/>
      <c r="BK21" s="6"/>
      <c r="BL21" s="6"/>
    </row>
    <row r="22" spans="1:67">
      <c r="B22" s="12"/>
      <c r="C22" s="11">
        <v>37226</v>
      </c>
      <c r="D22" s="13">
        <v>71.5</v>
      </c>
      <c r="E22" s="13">
        <v>92.6</v>
      </c>
      <c r="F22" s="13">
        <v>74.400000000000006</v>
      </c>
      <c r="G22" s="13">
        <v>67.8</v>
      </c>
      <c r="H22" s="13">
        <v>67.5</v>
      </c>
      <c r="I22" s="85"/>
      <c r="J22" s="13"/>
      <c r="K22" s="20">
        <v>2007</v>
      </c>
      <c r="L22" s="21">
        <f t="shared" ref="L22:Q29" si="19">L7/L6</f>
        <v>1.0387614577662689</v>
      </c>
      <c r="M22" s="21">
        <f t="shared" si="19"/>
        <v>1.0476758045292014</v>
      </c>
      <c r="N22" s="21">
        <f t="shared" si="19"/>
        <v>0.98987341772151893</v>
      </c>
      <c r="O22" s="21">
        <f t="shared" si="19"/>
        <v>1.0461401952085181</v>
      </c>
      <c r="P22" s="21">
        <f t="shared" si="19"/>
        <v>1.045643153526971</v>
      </c>
      <c r="Q22" s="21">
        <f t="shared" si="19"/>
        <v>1.0333027803238619</v>
      </c>
      <c r="R22" s="6"/>
      <c r="S22" s="17" t="s">
        <v>28</v>
      </c>
      <c r="T22" s="21">
        <f t="shared" ref="T22:Y29" si="20">T7/T6</f>
        <v>1.0344089709369082</v>
      </c>
      <c r="U22" s="21">
        <f t="shared" si="20"/>
        <v>1.0565631724561944</v>
      </c>
      <c r="V22" s="21">
        <f t="shared" si="20"/>
        <v>0.99543610547667338</v>
      </c>
      <c r="W22" s="21">
        <f t="shared" si="20"/>
        <v>1.0525838621940165</v>
      </c>
      <c r="X22" s="21">
        <f t="shared" si="20"/>
        <v>1.0460745680509247</v>
      </c>
      <c r="Y22" s="21">
        <f t="shared" si="20"/>
        <v>1.051919446192574</v>
      </c>
      <c r="Z22" s="6"/>
      <c r="AA22" s="23" t="s">
        <v>93</v>
      </c>
      <c r="AB22" s="29">
        <f t="shared" ref="AB22:AG29" si="21">AB7/AB6</f>
        <v>1.0277303881955047</v>
      </c>
      <c r="AC22" s="29">
        <f t="shared" si="21"/>
        <v>1.0644959298685035</v>
      </c>
      <c r="AD22" s="29">
        <f t="shared" si="21"/>
        <v>1.0048518896833503</v>
      </c>
      <c r="AE22" s="29">
        <f t="shared" si="21"/>
        <v>1.0412371134020619</v>
      </c>
      <c r="AF22" s="29">
        <f t="shared" si="21"/>
        <v>1.0491400491400491</v>
      </c>
      <c r="AG22" s="29">
        <f t="shared" si="21"/>
        <v>1.0608</v>
      </c>
      <c r="AH22" s="23"/>
      <c r="AJ22" s="17"/>
      <c r="AK22" s="2"/>
      <c r="AL22" s="2"/>
      <c r="AM22" s="2"/>
      <c r="AN22" s="2"/>
      <c r="AO22" s="2"/>
      <c r="AP22" s="2"/>
      <c r="AQ22" s="6"/>
      <c r="AR22" s="17"/>
      <c r="AS22" s="18"/>
      <c r="AT22" s="6"/>
      <c r="AU22" s="6"/>
      <c r="AV22" s="6"/>
      <c r="AW22" s="17"/>
      <c r="AY22" s="18"/>
      <c r="AZ22" s="6"/>
      <c r="BA22" s="6"/>
      <c r="BB22" s="6"/>
      <c r="BC22" s="6"/>
      <c r="BD22" s="6"/>
      <c r="BE22" s="6"/>
      <c r="BF22" s="6"/>
      <c r="BG22" s="6"/>
      <c r="BH22" s="6"/>
      <c r="BI22" s="17"/>
      <c r="BJ22" s="6"/>
      <c r="BK22" s="6"/>
      <c r="BL22" s="6"/>
    </row>
    <row r="23" spans="1:67">
      <c r="B23" s="12"/>
      <c r="C23" s="11">
        <v>37316</v>
      </c>
      <c r="D23" s="13">
        <v>71.2</v>
      </c>
      <c r="E23" s="13">
        <v>92.5</v>
      </c>
      <c r="F23" s="13">
        <v>75</v>
      </c>
      <c r="G23" s="13">
        <v>68.3</v>
      </c>
      <c r="H23" s="13">
        <v>68.400000000000006</v>
      </c>
      <c r="I23" s="85"/>
      <c r="J23" s="13"/>
      <c r="K23" s="20">
        <v>2008</v>
      </c>
      <c r="L23" s="21">
        <f t="shared" si="19"/>
        <v>1.0435401514132137</v>
      </c>
      <c r="M23" s="21">
        <f t="shared" si="19"/>
        <v>1.0722411831626848</v>
      </c>
      <c r="N23" s="21">
        <f t="shared" si="19"/>
        <v>1.0007672634271101</v>
      </c>
      <c r="O23" s="21">
        <f t="shared" si="19"/>
        <v>1.0432569974554708</v>
      </c>
      <c r="P23" s="21">
        <f t="shared" si="19"/>
        <v>1.0325963718820863</v>
      </c>
      <c r="Q23" s="21">
        <f t="shared" si="19"/>
        <v>1.0366646954464815</v>
      </c>
      <c r="R23" s="6"/>
      <c r="S23" s="17" t="s">
        <v>29</v>
      </c>
      <c r="T23" s="21">
        <f t="shared" si="20"/>
        <v>1.0317002674124423</v>
      </c>
      <c r="U23" s="21">
        <f t="shared" si="20"/>
        <v>1.0555717195228393</v>
      </c>
      <c r="V23" s="21">
        <f t="shared" si="20"/>
        <v>0.99363219561895078</v>
      </c>
      <c r="W23" s="21">
        <f t="shared" si="20"/>
        <v>1.0364628194085559</v>
      </c>
      <c r="X23" s="21">
        <f t="shared" si="20"/>
        <v>1.0373804694291509</v>
      </c>
      <c r="Y23" s="21">
        <f t="shared" si="20"/>
        <v>1.0305115166018546</v>
      </c>
      <c r="Z23" s="6"/>
      <c r="AA23" s="23" t="s">
        <v>94</v>
      </c>
      <c r="AB23" s="29">
        <f t="shared" si="21"/>
        <v>1.0335347651983982</v>
      </c>
      <c r="AC23" s="29">
        <f t="shared" si="21"/>
        <v>1.0494117647058825</v>
      </c>
      <c r="AD23" s="29">
        <f t="shared" si="21"/>
        <v>0.99288437102922511</v>
      </c>
      <c r="AE23" s="29">
        <f t="shared" si="21"/>
        <v>1.0401863715783342</v>
      </c>
      <c r="AF23" s="29">
        <f t="shared" si="21"/>
        <v>1.040983606557377</v>
      </c>
      <c r="AG23" s="29">
        <f t="shared" si="21"/>
        <v>1.0298642533936651</v>
      </c>
      <c r="AH23" s="23"/>
      <c r="AJ23" s="17"/>
      <c r="AK23" s="19"/>
      <c r="AL23" s="19"/>
      <c r="AM23" s="19"/>
      <c r="AN23" s="19"/>
      <c r="AO23" s="19"/>
      <c r="AP23" s="19"/>
      <c r="AQ23" s="6"/>
      <c r="AR23" s="17"/>
      <c r="AS23" s="6"/>
      <c r="AT23" s="6"/>
      <c r="AU23" s="6"/>
      <c r="AV23" s="6"/>
      <c r="AW23" s="17"/>
      <c r="AZ23" s="6"/>
      <c r="BA23" s="6"/>
      <c r="BB23" s="6"/>
      <c r="BC23" s="6"/>
      <c r="BD23" s="6"/>
      <c r="BE23" s="6"/>
      <c r="BF23" s="6"/>
      <c r="BG23" s="6"/>
      <c r="BH23" s="6"/>
      <c r="BI23" s="17"/>
      <c r="BJ23" s="6"/>
      <c r="BK23" s="6"/>
      <c r="BL23" s="6"/>
    </row>
    <row r="24" spans="1:67">
      <c r="B24" s="12"/>
      <c r="C24" s="11">
        <v>37408</v>
      </c>
      <c r="D24" s="13">
        <v>71.5</v>
      </c>
      <c r="E24" s="13">
        <v>91.6</v>
      </c>
      <c r="F24" s="13">
        <v>75.2</v>
      </c>
      <c r="G24" s="13">
        <v>69.2</v>
      </c>
      <c r="H24" s="13">
        <v>68.5</v>
      </c>
      <c r="I24" s="85"/>
      <c r="J24" s="13"/>
      <c r="K24" s="20">
        <v>2009</v>
      </c>
      <c r="L24" s="21">
        <f t="shared" si="19"/>
        <v>1.0712652102802152</v>
      </c>
      <c r="M24" s="21">
        <f t="shared" si="19"/>
        <v>0.98541114058355439</v>
      </c>
      <c r="N24" s="21">
        <f t="shared" si="19"/>
        <v>0.9907998977766419</v>
      </c>
      <c r="O24" s="21">
        <f t="shared" si="19"/>
        <v>1.0265582655826557</v>
      </c>
      <c r="P24" s="21">
        <f t="shared" si="19"/>
        <v>1.0304693933571232</v>
      </c>
      <c r="Q24" s="21">
        <f t="shared" si="19"/>
        <v>1.047347404449515</v>
      </c>
      <c r="R24" s="6"/>
      <c r="S24" s="17" t="s">
        <v>30</v>
      </c>
      <c r="T24" s="21">
        <f t="shared" si="20"/>
        <v>1.0644706046739092</v>
      </c>
      <c r="U24" s="21">
        <f t="shared" si="20"/>
        <v>1.0457552370452041</v>
      </c>
      <c r="V24" s="21">
        <f t="shared" si="20"/>
        <v>1.0035888233786208</v>
      </c>
      <c r="W24" s="21">
        <f t="shared" si="20"/>
        <v>1.0360110803324101</v>
      </c>
      <c r="X24" s="21">
        <f t="shared" si="20"/>
        <v>1.0435754189944133</v>
      </c>
      <c r="Y24" s="21">
        <f t="shared" si="20"/>
        <v>1.0426705370101597</v>
      </c>
      <c r="Z24" s="6"/>
      <c r="AA24" s="23" t="s">
        <v>95</v>
      </c>
      <c r="AB24" s="29">
        <f t="shared" si="21"/>
        <v>1.0555665135675842</v>
      </c>
      <c r="AC24" s="29">
        <f t="shared" si="21"/>
        <v>1.0644618834080717</v>
      </c>
      <c r="AD24" s="29">
        <f t="shared" si="21"/>
        <v>1.0025595085743535</v>
      </c>
      <c r="AE24" s="29">
        <f t="shared" si="21"/>
        <v>1.04003359462486</v>
      </c>
      <c r="AF24" s="29">
        <f t="shared" si="21"/>
        <v>1.0371203599550054</v>
      </c>
      <c r="AG24" s="29">
        <f t="shared" si="21"/>
        <v>1.0398359695371999</v>
      </c>
      <c r="AH24" s="23"/>
      <c r="AJ24" s="17"/>
      <c r="AK24" s="19"/>
      <c r="AL24" s="19"/>
      <c r="AM24" s="19"/>
      <c r="AN24" s="19"/>
      <c r="AO24" s="19"/>
      <c r="AP24" s="19"/>
      <c r="AQ24" s="6"/>
      <c r="AR24" s="17"/>
      <c r="AS24" s="21"/>
      <c r="AT24" s="21"/>
      <c r="AU24" s="21"/>
      <c r="AV24" s="21"/>
      <c r="AW24" s="17"/>
      <c r="AX24" s="17"/>
      <c r="AY24" s="21"/>
      <c r="AZ24" s="6"/>
      <c r="BA24" s="6"/>
      <c r="BB24" s="6"/>
      <c r="BC24" s="6"/>
      <c r="BD24" s="6"/>
      <c r="BE24" s="6"/>
      <c r="BF24" s="6"/>
      <c r="BG24" s="6"/>
      <c r="BH24" s="6"/>
      <c r="BI24" s="17"/>
      <c r="BJ24" s="6"/>
      <c r="BK24" s="6"/>
      <c r="BL24" s="6"/>
    </row>
    <row r="25" spans="1:67">
      <c r="B25" s="12"/>
      <c r="C25" s="11">
        <v>37500</v>
      </c>
      <c r="D25" s="13">
        <v>71.5</v>
      </c>
      <c r="E25" s="13">
        <v>91.8</v>
      </c>
      <c r="F25" s="13">
        <v>75.900000000000006</v>
      </c>
      <c r="G25" s="13">
        <v>70.400000000000006</v>
      </c>
      <c r="H25" s="13">
        <v>69.099999999999994</v>
      </c>
      <c r="I25" s="85"/>
      <c r="J25" s="13"/>
      <c r="K25" s="20">
        <v>2010</v>
      </c>
      <c r="L25" s="21">
        <f t="shared" si="19"/>
        <v>1.0907052175455494</v>
      </c>
      <c r="M25" s="21">
        <f t="shared" si="19"/>
        <v>1.0169582772543742</v>
      </c>
      <c r="N25" s="21">
        <f t="shared" si="19"/>
        <v>1.0136703636832602</v>
      </c>
      <c r="O25" s="21">
        <f t="shared" si="19"/>
        <v>1.0087117212249208</v>
      </c>
      <c r="P25" s="21">
        <f t="shared" si="19"/>
        <v>1.0167820990942993</v>
      </c>
      <c r="Q25" s="21">
        <f t="shared" si="19"/>
        <v>1.0400326797385622</v>
      </c>
      <c r="R25" s="6"/>
      <c r="S25" s="17" t="s">
        <v>31</v>
      </c>
      <c r="T25" s="21">
        <f t="shared" si="20"/>
        <v>1.0835110886501318</v>
      </c>
      <c r="U25" s="21">
        <f t="shared" si="20"/>
        <v>0.97996837111228263</v>
      </c>
      <c r="V25" s="21">
        <f t="shared" si="20"/>
        <v>0.99335887611749674</v>
      </c>
      <c r="W25" s="21">
        <f t="shared" si="20"/>
        <v>1.0189839572192512</v>
      </c>
      <c r="X25" s="21">
        <f t="shared" si="20"/>
        <v>1.0077623126338331</v>
      </c>
      <c r="Y25" s="21">
        <f t="shared" si="20"/>
        <v>1.040367483296214</v>
      </c>
      <c r="Z25" s="6"/>
      <c r="AA25" s="23" t="s">
        <v>96</v>
      </c>
      <c r="AB25" s="29">
        <f t="shared" si="21"/>
        <v>1.0775473158751767</v>
      </c>
      <c r="AC25" s="29">
        <f t="shared" si="21"/>
        <v>0.976303317535545</v>
      </c>
      <c r="AD25" s="29">
        <f t="shared" si="21"/>
        <v>0.98672453408220584</v>
      </c>
      <c r="AE25" s="29">
        <f t="shared" si="21"/>
        <v>1.0226110363391654</v>
      </c>
      <c r="AF25" s="29">
        <f t="shared" si="21"/>
        <v>1.0184381778741867</v>
      </c>
      <c r="AG25" s="29">
        <f t="shared" si="21"/>
        <v>1.0430985915492959</v>
      </c>
      <c r="AH25" s="23"/>
      <c r="AJ25" s="17"/>
      <c r="AK25" s="19"/>
      <c r="AL25" s="19"/>
      <c r="AM25" s="19"/>
      <c r="AN25" s="19"/>
      <c r="AO25" s="19"/>
      <c r="AP25" s="19"/>
      <c r="AQ25" s="6"/>
      <c r="AR25" s="17"/>
      <c r="AS25" s="21"/>
      <c r="AT25" s="21"/>
      <c r="AU25" s="21"/>
      <c r="AV25" s="21"/>
      <c r="AW25" s="17"/>
      <c r="AX25" s="17"/>
      <c r="AY25" s="21"/>
      <c r="AZ25" s="6"/>
      <c r="BA25" s="6"/>
      <c r="BB25" s="6"/>
      <c r="BC25" s="6"/>
      <c r="BD25" s="6"/>
      <c r="BE25" s="6"/>
      <c r="BF25" s="6"/>
      <c r="BG25" s="6"/>
      <c r="BH25" s="6"/>
      <c r="BI25" s="17"/>
      <c r="BJ25" s="6"/>
      <c r="BK25" s="6"/>
      <c r="BL25" s="6"/>
    </row>
    <row r="26" spans="1:67">
      <c r="B26" s="12"/>
      <c r="C26" s="11">
        <v>37591</v>
      </c>
      <c r="D26" s="13">
        <v>72.8</v>
      </c>
      <c r="E26" s="13">
        <v>91.9</v>
      </c>
      <c r="F26" s="13">
        <v>76.5</v>
      </c>
      <c r="G26" s="13">
        <v>70.7</v>
      </c>
      <c r="H26" s="13">
        <v>69.3</v>
      </c>
      <c r="I26" s="85"/>
      <c r="J26" s="13"/>
      <c r="K26" s="20">
        <v>2011</v>
      </c>
      <c r="L26" s="21">
        <f t="shared" si="19"/>
        <v>1.0466689899517916</v>
      </c>
      <c r="M26" s="21">
        <f t="shared" si="19"/>
        <v>1.0492323980942297</v>
      </c>
      <c r="N26" s="21">
        <f t="shared" si="19"/>
        <v>1.0122137404580154</v>
      </c>
      <c r="O26" s="21">
        <f t="shared" si="19"/>
        <v>1.0282648521329496</v>
      </c>
      <c r="P26" s="21">
        <f t="shared" si="19"/>
        <v>1.03248624574273</v>
      </c>
      <c r="Q26" s="21">
        <f t="shared" si="19"/>
        <v>1.0295888976171772</v>
      </c>
      <c r="R26" s="6"/>
      <c r="S26" s="17" t="s">
        <v>32</v>
      </c>
      <c r="T26" s="21">
        <f t="shared" si="20"/>
        <v>1.0762870486470768</v>
      </c>
      <c r="U26" s="21">
        <f t="shared" si="20"/>
        <v>1.0424959655728887</v>
      </c>
      <c r="V26" s="21">
        <f t="shared" si="20"/>
        <v>1.0149138596040113</v>
      </c>
      <c r="W26" s="21">
        <f t="shared" si="20"/>
        <v>1.0112831277879821</v>
      </c>
      <c r="X26" s="21">
        <f t="shared" si="20"/>
        <v>1.0286852589641433</v>
      </c>
      <c r="Y26" s="21">
        <f t="shared" si="20"/>
        <v>1.0382659887610381</v>
      </c>
      <c r="Z26" s="6"/>
      <c r="AA26" s="23" t="s">
        <v>97</v>
      </c>
      <c r="AB26" s="29">
        <f t="shared" si="21"/>
        <v>1.0850344349204777</v>
      </c>
      <c r="AC26" s="29">
        <f t="shared" si="21"/>
        <v>1.0304746494066883</v>
      </c>
      <c r="AD26" s="29">
        <f t="shared" si="21"/>
        <v>1.0219922380336353</v>
      </c>
      <c r="AE26" s="29">
        <f t="shared" si="21"/>
        <v>1.0100026322716504</v>
      </c>
      <c r="AF26" s="29">
        <f t="shared" si="21"/>
        <v>1.0244941427050054</v>
      </c>
      <c r="AG26" s="29">
        <f t="shared" si="21"/>
        <v>1.0413178503915743</v>
      </c>
      <c r="AH26" s="23"/>
      <c r="AJ26" s="17"/>
      <c r="AK26" s="19"/>
      <c r="AL26" s="19"/>
      <c r="AM26" s="19"/>
      <c r="AN26" s="19"/>
      <c r="AO26" s="19"/>
      <c r="AP26" s="19"/>
      <c r="AQ26" s="6"/>
      <c r="AR26" s="17"/>
      <c r="AS26" s="21"/>
      <c r="AT26" s="21"/>
      <c r="AU26" s="21"/>
      <c r="AV26" s="21"/>
      <c r="AW26" s="17"/>
      <c r="AX26" s="17"/>
      <c r="AY26" s="21"/>
      <c r="AZ26" s="6"/>
      <c r="BA26" s="6"/>
      <c r="BB26" s="6"/>
      <c r="BC26" s="6"/>
      <c r="BD26" s="6"/>
      <c r="BE26" s="6"/>
      <c r="BF26" s="6"/>
      <c r="BG26" s="6"/>
      <c r="BH26" s="6"/>
      <c r="BI26" s="17"/>
      <c r="BJ26" s="6"/>
      <c r="BK26" s="6"/>
      <c r="BL26" s="6"/>
    </row>
    <row r="27" spans="1:67">
      <c r="B27" s="12"/>
      <c r="C27" s="11">
        <v>37681</v>
      </c>
      <c r="D27" s="13">
        <v>73.8</v>
      </c>
      <c r="E27" s="13">
        <v>92.9</v>
      </c>
      <c r="F27" s="13">
        <v>77</v>
      </c>
      <c r="G27" s="13">
        <v>71</v>
      </c>
      <c r="H27" s="13">
        <v>70.900000000000006</v>
      </c>
      <c r="I27" s="85"/>
      <c r="J27" s="13"/>
      <c r="K27" s="20">
        <v>2012</v>
      </c>
      <c r="L27" s="21">
        <f t="shared" si="19"/>
        <v>1.0450264975999559</v>
      </c>
      <c r="M27" s="21">
        <f t="shared" si="19"/>
        <v>1.0184157416750756</v>
      </c>
      <c r="N27" s="21">
        <f t="shared" si="19"/>
        <v>1.0047762694821518</v>
      </c>
      <c r="O27" s="21">
        <f t="shared" si="19"/>
        <v>1.0231611096971238</v>
      </c>
      <c r="P27" s="21">
        <f t="shared" si="19"/>
        <v>1.0350164932758181</v>
      </c>
      <c r="Q27" s="21">
        <f t="shared" si="19"/>
        <v>1.0427263479145474</v>
      </c>
      <c r="R27" s="6"/>
      <c r="S27" s="17" t="s">
        <v>33</v>
      </c>
      <c r="T27" s="21">
        <f t="shared" si="20"/>
        <v>1.0247128280457674</v>
      </c>
      <c r="U27" s="21">
        <f t="shared" si="20"/>
        <v>1.0319917440660473</v>
      </c>
      <c r="V27" s="21">
        <f t="shared" si="20"/>
        <v>1.0131745629592095</v>
      </c>
      <c r="W27" s="21">
        <f t="shared" si="20"/>
        <v>1.0378827192527245</v>
      </c>
      <c r="X27" s="21">
        <f t="shared" si="20"/>
        <v>1.0327911179963853</v>
      </c>
      <c r="Y27" s="21">
        <f t="shared" si="20"/>
        <v>1.0309278350515463</v>
      </c>
      <c r="Z27" s="6"/>
      <c r="AA27" s="23" t="s">
        <v>98</v>
      </c>
      <c r="AB27" s="29">
        <f t="shared" si="21"/>
        <v>1.0314965124376405</v>
      </c>
      <c r="AC27" s="29">
        <f t="shared" si="21"/>
        <v>1.0439675477623658</v>
      </c>
      <c r="AD27" s="29">
        <f t="shared" si="21"/>
        <v>1.0106329113924051</v>
      </c>
      <c r="AE27" s="29">
        <f t="shared" si="21"/>
        <v>1.033880635913474</v>
      </c>
      <c r="AF27" s="29">
        <f t="shared" si="21"/>
        <v>1.0322245322245323</v>
      </c>
      <c r="AG27" s="29">
        <f t="shared" si="21"/>
        <v>1.0256742738589211</v>
      </c>
      <c r="AH27" s="23"/>
      <c r="AJ27" s="17"/>
      <c r="AK27" s="19"/>
      <c r="AL27" s="19"/>
      <c r="AM27" s="19"/>
      <c r="AN27" s="19"/>
      <c r="AO27" s="19"/>
      <c r="AP27" s="19"/>
      <c r="AQ27" s="6"/>
      <c r="AR27" s="17"/>
      <c r="AS27" s="21"/>
      <c r="AT27" s="21"/>
      <c r="AU27" s="21"/>
      <c r="AV27" s="21"/>
      <c r="AW27" s="17"/>
      <c r="AX27" s="17"/>
      <c r="AY27" s="21"/>
      <c r="AZ27" s="6"/>
      <c r="BA27" s="6"/>
      <c r="BB27" s="6"/>
      <c r="BC27" s="6"/>
      <c r="BD27" s="6"/>
      <c r="BE27" s="6"/>
      <c r="BF27" s="6"/>
      <c r="BG27" s="6"/>
      <c r="BH27" s="6"/>
      <c r="BI27" s="17"/>
      <c r="BJ27" s="6"/>
      <c r="BK27" s="6"/>
      <c r="BL27" s="6"/>
    </row>
    <row r="28" spans="1:67">
      <c r="B28" s="12"/>
      <c r="C28" s="11">
        <v>37773</v>
      </c>
      <c r="D28" s="13">
        <v>73.3</v>
      </c>
      <c r="E28" s="13">
        <v>93.1</v>
      </c>
      <c r="F28" s="13">
        <v>77.599999999999994</v>
      </c>
      <c r="G28" s="13">
        <v>71.400000000000006</v>
      </c>
      <c r="H28" s="13">
        <v>71.2</v>
      </c>
      <c r="I28" s="85"/>
      <c r="J28" s="13"/>
      <c r="K28" s="20">
        <v>2013</v>
      </c>
      <c r="L28" s="21">
        <f t="shared" si="19"/>
        <v>1.0351053266000771</v>
      </c>
      <c r="M28" s="21">
        <f t="shared" si="19"/>
        <v>1.015110230369086</v>
      </c>
      <c r="N28" s="21">
        <f t="shared" si="19"/>
        <v>1.0350262697022767</v>
      </c>
      <c r="O28" s="21">
        <f t="shared" si="19"/>
        <v>1.0077114427860696</v>
      </c>
      <c r="P28" s="21">
        <f t="shared" si="19"/>
        <v>1.0392253003187055</v>
      </c>
      <c r="Q28" s="21">
        <f t="shared" si="19"/>
        <v>1.0351219512195122</v>
      </c>
      <c r="R28" s="6"/>
      <c r="S28" s="17" t="s">
        <v>34</v>
      </c>
      <c r="T28" s="21">
        <f t="shared" si="20"/>
        <v>1.0660507930928425</v>
      </c>
      <c r="U28" s="21">
        <f t="shared" si="20"/>
        <v>1.0165</v>
      </c>
      <c r="V28" s="21">
        <f t="shared" si="20"/>
        <v>1.01600400100025</v>
      </c>
      <c r="W28" s="21">
        <f t="shared" si="20"/>
        <v>1.0089999999999999</v>
      </c>
      <c r="X28" s="21">
        <f t="shared" si="20"/>
        <v>1.0422499999999999</v>
      </c>
      <c r="Y28" s="21">
        <f t="shared" si="20"/>
        <v>1.04725</v>
      </c>
      <c r="Z28" s="6"/>
      <c r="AA28" s="23" t="s">
        <v>99</v>
      </c>
      <c r="AB28" s="29">
        <f t="shared" si="21"/>
        <v>1.060969941121785</v>
      </c>
      <c r="AC28" s="29">
        <f t="shared" si="21"/>
        <v>1.0162948107295062</v>
      </c>
      <c r="AD28" s="29">
        <f t="shared" si="21"/>
        <v>1.0075150300601203</v>
      </c>
      <c r="AE28" s="29">
        <f t="shared" si="21"/>
        <v>1.0151247794303</v>
      </c>
      <c r="AF28" s="29">
        <f t="shared" si="21"/>
        <v>1.0370090634441089</v>
      </c>
      <c r="AG28" s="29">
        <f t="shared" si="21"/>
        <v>1.0493046776232617</v>
      </c>
      <c r="AH28" s="23"/>
      <c r="AJ28" s="17"/>
      <c r="AK28" s="19"/>
      <c r="AL28" s="19"/>
      <c r="AM28" s="19"/>
      <c r="AN28" s="19"/>
      <c r="AO28" s="19"/>
      <c r="AP28" s="19"/>
      <c r="AQ28" s="6"/>
      <c r="AR28" s="17"/>
      <c r="AS28" s="21"/>
      <c r="AT28" s="21"/>
      <c r="AU28" s="21"/>
      <c r="AV28" s="21"/>
      <c r="AW28" s="17"/>
      <c r="AX28" s="17"/>
      <c r="AY28" s="21"/>
      <c r="AZ28" s="6"/>
      <c r="BA28" s="6"/>
      <c r="BB28" s="6"/>
      <c r="BC28" s="6"/>
      <c r="BD28" s="6"/>
      <c r="BE28" s="6"/>
      <c r="BF28" s="6"/>
      <c r="BG28" s="6"/>
      <c r="BH28" s="6"/>
      <c r="BI28" s="17"/>
      <c r="BJ28" s="6"/>
      <c r="BK28" s="6"/>
      <c r="BL28" s="6"/>
    </row>
    <row r="29" spans="1:67">
      <c r="B29" s="12"/>
      <c r="C29" s="11">
        <v>37865</v>
      </c>
      <c r="D29" s="13">
        <v>73.400000000000006</v>
      </c>
      <c r="E29" s="13">
        <v>93.4</v>
      </c>
      <c r="F29" s="13">
        <v>78.099999999999994</v>
      </c>
      <c r="G29" s="13">
        <v>73.2</v>
      </c>
      <c r="H29" s="13">
        <v>71</v>
      </c>
      <c r="I29" s="85"/>
      <c r="J29" s="13"/>
      <c r="K29" s="20">
        <v>2014</v>
      </c>
      <c r="L29" s="21">
        <f>L14/L13</f>
        <v>1.0098650797722259</v>
      </c>
      <c r="M29" s="21">
        <f t="shared" si="19"/>
        <v>1.0156173743289409</v>
      </c>
      <c r="N29" s="21">
        <f t="shared" si="19"/>
        <v>1.009185400048344</v>
      </c>
      <c r="O29" s="21">
        <f t="shared" si="19"/>
        <v>1.0303628733646013</v>
      </c>
      <c r="P29" s="21">
        <f t="shared" si="19"/>
        <v>1.028072658645907</v>
      </c>
      <c r="Q29" s="21">
        <f t="shared" si="19"/>
        <v>1.0332233741753063</v>
      </c>
      <c r="R29" s="6"/>
      <c r="S29" s="17" t="s">
        <v>87</v>
      </c>
      <c r="T29" s="29">
        <f t="shared" si="20"/>
        <v>1.0141938608331871</v>
      </c>
      <c r="U29" s="21">
        <f t="shared" si="20"/>
        <v>1.0194294146581406</v>
      </c>
      <c r="V29" s="21">
        <f t="shared" si="20"/>
        <v>1.0206743785380261</v>
      </c>
      <c r="W29" s="21">
        <f t="shared" si="20"/>
        <v>1.0113974231912788</v>
      </c>
      <c r="X29" s="21">
        <f t="shared" si="20"/>
        <v>1.0319021348045094</v>
      </c>
      <c r="Y29" s="21">
        <f t="shared" si="20"/>
        <v>1.0307949391262832</v>
      </c>
      <c r="Z29" s="6"/>
      <c r="AA29" s="23" t="s">
        <v>144</v>
      </c>
      <c r="AB29" s="29">
        <f t="shared" si="21"/>
        <v>1.0223543524748344</v>
      </c>
      <c r="AC29" s="29">
        <f t="shared" si="21"/>
        <v>1.0167735569807597</v>
      </c>
      <c r="AD29" s="29">
        <f t="shared" si="21"/>
        <v>1.0318249627051219</v>
      </c>
      <c r="AE29" s="29">
        <f t="shared" si="21"/>
        <v>1.0094363049416439</v>
      </c>
      <c r="AF29" s="29">
        <f t="shared" si="21"/>
        <v>1.0373877154649187</v>
      </c>
      <c r="AG29" s="29">
        <f t="shared" si="21"/>
        <v>1.0313253012048194</v>
      </c>
      <c r="AH29" s="23"/>
      <c r="AJ29" s="17"/>
      <c r="AK29" s="19"/>
      <c r="AL29" s="19"/>
      <c r="AM29" s="19"/>
      <c r="AN29" s="19"/>
      <c r="AO29" s="19"/>
      <c r="AP29" s="19"/>
      <c r="AQ29" s="6"/>
      <c r="AR29" s="17"/>
      <c r="AS29" s="21"/>
      <c r="AT29" s="21"/>
      <c r="AU29" s="21"/>
      <c r="AV29" s="21"/>
      <c r="AW29" s="17"/>
      <c r="AX29" s="17"/>
      <c r="AY29" s="21"/>
      <c r="AZ29" s="6"/>
      <c r="BA29" s="6"/>
      <c r="BB29" s="6"/>
      <c r="BC29" s="6"/>
      <c r="BD29" s="6"/>
      <c r="BE29" s="6"/>
      <c r="BF29" s="6"/>
      <c r="BG29" s="6"/>
      <c r="BH29" s="6"/>
      <c r="BI29" s="17"/>
      <c r="BJ29" s="6"/>
      <c r="BK29" s="6"/>
      <c r="BL29" s="6"/>
    </row>
    <row r="30" spans="1:67">
      <c r="B30" s="12"/>
      <c r="C30" s="11">
        <v>37956</v>
      </c>
      <c r="D30" s="13">
        <v>73.400000000000006</v>
      </c>
      <c r="E30" s="13">
        <v>93.5</v>
      </c>
      <c r="F30" s="13">
        <v>78.5</v>
      </c>
      <c r="G30" s="13">
        <v>73.5</v>
      </c>
      <c r="H30" s="13">
        <v>71.900000000000006</v>
      </c>
      <c r="I30" s="85"/>
      <c r="J30" s="13"/>
      <c r="K30" s="20">
        <v>2015</v>
      </c>
      <c r="L30" s="21">
        <f t="shared" ref="L30:Q30" si="22">L15/L14</f>
        <v>1.002987000452114</v>
      </c>
      <c r="M30" s="21">
        <f t="shared" si="22"/>
        <v>1.0007208073041807</v>
      </c>
      <c r="N30" s="21">
        <f t="shared" si="22"/>
        <v>1.0009580838323353</v>
      </c>
      <c r="O30" s="21">
        <f t="shared" si="22"/>
        <v>1.033540967896502</v>
      </c>
      <c r="P30" s="21">
        <f t="shared" si="22"/>
        <v>1.018815970628729</v>
      </c>
      <c r="Q30" s="21">
        <f t="shared" si="22"/>
        <v>1.0139110604332955</v>
      </c>
      <c r="R30" s="6"/>
      <c r="S30" s="17" t="s">
        <v>151</v>
      </c>
      <c r="T30" s="29">
        <f t="shared" ref="T30:Y30" si="23">T15/T14</f>
        <v>1.002987000452114</v>
      </c>
      <c r="U30" s="21">
        <f t="shared" si="23"/>
        <v>1.0026537997587455</v>
      </c>
      <c r="V30" s="21">
        <f t="shared" si="23"/>
        <v>1.0101278032312515</v>
      </c>
      <c r="W30" s="21">
        <f t="shared" si="23"/>
        <v>1.0455658990690837</v>
      </c>
      <c r="X30" s="21">
        <f t="shared" si="23"/>
        <v>1.0246397024639702</v>
      </c>
      <c r="Y30" s="21">
        <f t="shared" si="23"/>
        <v>1.0222325150532654</v>
      </c>
      <c r="Z30" s="6"/>
      <c r="AA30" s="23" t="s">
        <v>157</v>
      </c>
      <c r="AB30" s="29">
        <f t="shared" ref="AB30:AG30" si="24">AB15/AB14</f>
        <v>1.0059995102440618</v>
      </c>
      <c r="AC30" s="29">
        <f t="shared" si="24"/>
        <v>1.0082484230955848</v>
      </c>
      <c r="AD30" s="29">
        <f t="shared" si="24"/>
        <v>1.007710843373494</v>
      </c>
      <c r="AE30" s="29">
        <f t="shared" si="24"/>
        <v>1.0391143911439114</v>
      </c>
      <c r="AF30" s="29">
        <f t="shared" si="24"/>
        <v>1.0255090100631876</v>
      </c>
      <c r="AG30" s="29">
        <f t="shared" si="24"/>
        <v>1.0282710280373832</v>
      </c>
      <c r="AH30" s="23"/>
      <c r="AJ30" s="17"/>
      <c r="AK30" s="19"/>
      <c r="AL30" s="19"/>
      <c r="AM30" s="19"/>
      <c r="AN30" s="19"/>
      <c r="AO30" s="19"/>
      <c r="AP30" s="19"/>
      <c r="AQ30" s="6"/>
      <c r="AR30" s="17"/>
      <c r="AS30" s="21"/>
      <c r="AT30" s="21"/>
      <c r="AU30" s="21"/>
      <c r="AV30" s="21"/>
      <c r="AW30" s="17"/>
      <c r="AX30" s="17"/>
      <c r="AY30" s="21"/>
      <c r="AZ30" s="6"/>
      <c r="BA30" s="6"/>
      <c r="BB30" s="6"/>
      <c r="BC30" s="6"/>
      <c r="BD30" s="6"/>
      <c r="BE30" s="6"/>
      <c r="BF30" s="6"/>
      <c r="BG30" s="6"/>
      <c r="BH30" s="6"/>
      <c r="BI30" s="17"/>
      <c r="BJ30" s="6"/>
      <c r="BK30" s="6"/>
      <c r="BL30" s="6"/>
    </row>
    <row r="31" spans="1:67">
      <c r="B31" s="12"/>
      <c r="C31" s="11">
        <v>38047</v>
      </c>
      <c r="D31" s="13">
        <v>73.8</v>
      </c>
      <c r="E31" s="13">
        <v>94.2</v>
      </c>
      <c r="F31" s="13">
        <v>79.3</v>
      </c>
      <c r="G31" s="13">
        <v>76.599999999999994</v>
      </c>
      <c r="H31" s="13">
        <v>73.900000000000006</v>
      </c>
      <c r="I31" s="85"/>
      <c r="J31" s="13"/>
      <c r="K31" s="87" t="s">
        <v>156</v>
      </c>
      <c r="L31" s="21">
        <f t="shared" ref="L31:Q31" si="25">L16/L15</f>
        <v>1.0201694315125669</v>
      </c>
      <c r="M31" s="21">
        <f t="shared" si="25"/>
        <v>1.0110444177671067</v>
      </c>
      <c r="N31" s="21">
        <f t="shared" si="25"/>
        <v>1.0033500837520937</v>
      </c>
      <c r="O31" s="21">
        <f t="shared" si="25"/>
        <v>1.0148354195642095</v>
      </c>
      <c r="P31" s="21">
        <f t="shared" si="25"/>
        <v>1.0139639639639637</v>
      </c>
      <c r="Q31" s="21">
        <f t="shared" si="25"/>
        <v>0.99910031488978868</v>
      </c>
      <c r="R31" s="6"/>
      <c r="S31" s="17" t="s">
        <v>154</v>
      </c>
      <c r="T31" s="29">
        <f t="shared" ref="T31:Y31" si="26">T16/T15</f>
        <v>1.0037023718477924</v>
      </c>
      <c r="U31" s="21">
        <f t="shared" si="26"/>
        <v>1.0057747834456208</v>
      </c>
      <c r="V31" s="21">
        <f t="shared" si="26"/>
        <v>0.99856767724994044</v>
      </c>
      <c r="W31" s="21">
        <f t="shared" si="26"/>
        <v>1.0194470477975632</v>
      </c>
      <c r="X31" s="21">
        <f t="shared" si="26"/>
        <v>1.0145190562613431</v>
      </c>
      <c r="Y31" s="21">
        <f t="shared" si="26"/>
        <v>1.0072496601721794</v>
      </c>
      <c r="Z31" s="6"/>
      <c r="AA31" s="23" t="s">
        <v>158</v>
      </c>
      <c r="AB31" s="29">
        <f t="shared" ref="AB31:AG31" si="27">AB16/AB15</f>
        <v>1.0016126414864703</v>
      </c>
      <c r="AC31" s="29">
        <f t="shared" si="27"/>
        <v>1.0040904716073145</v>
      </c>
      <c r="AD31" s="29">
        <f t="shared" si="27"/>
        <v>0.99952175992348158</v>
      </c>
      <c r="AE31" s="29">
        <f t="shared" si="27"/>
        <v>1.0255681818181819</v>
      </c>
      <c r="AF31" s="29">
        <f t="shared" si="27"/>
        <v>1.0173436786855314</v>
      </c>
      <c r="AG31" s="29">
        <f t="shared" si="27"/>
        <v>1.0102249488752557</v>
      </c>
      <c r="AH31" s="23"/>
      <c r="AJ31" s="17"/>
      <c r="AK31" s="19"/>
      <c r="AL31" s="19"/>
      <c r="AM31" s="19"/>
      <c r="AN31" s="19"/>
      <c r="AO31" s="19"/>
      <c r="AP31" s="19"/>
      <c r="AQ31" s="6"/>
      <c r="AR31" s="17"/>
      <c r="AS31" s="21"/>
      <c r="AT31" s="21"/>
      <c r="AU31" s="21"/>
      <c r="AV31" s="21"/>
      <c r="AW31" s="17"/>
      <c r="AX31" s="17"/>
      <c r="AY31" s="21"/>
      <c r="AZ31" s="6"/>
      <c r="BA31" s="6"/>
      <c r="BB31" s="6"/>
      <c r="BC31" s="6"/>
      <c r="BD31" s="6"/>
      <c r="BE31" s="6"/>
      <c r="BF31" s="6"/>
      <c r="BG31" s="6"/>
      <c r="BH31" s="6"/>
      <c r="BI31" s="17"/>
      <c r="BJ31" s="6"/>
      <c r="BK31" s="6"/>
      <c r="BL31" s="6"/>
    </row>
    <row r="32" spans="1:67">
      <c r="A32" s="11">
        <v>34653</v>
      </c>
      <c r="B32" s="51">
        <v>670.8</v>
      </c>
      <c r="C32" s="11">
        <v>38139</v>
      </c>
      <c r="D32" s="13">
        <v>74.400000000000006</v>
      </c>
      <c r="E32" s="13">
        <v>95.3</v>
      </c>
      <c r="F32" s="13">
        <v>79.8</v>
      </c>
      <c r="G32" s="13">
        <v>76.5</v>
      </c>
      <c r="H32" s="13">
        <v>74.099999999999994</v>
      </c>
      <c r="I32" s="85"/>
      <c r="J32" s="13"/>
      <c r="K32" s="25"/>
      <c r="L32" s="29"/>
      <c r="M32" s="21"/>
      <c r="N32" s="21"/>
      <c r="O32" s="21"/>
      <c r="P32" s="21"/>
      <c r="Q32" s="21"/>
      <c r="R32" s="6"/>
      <c r="S32" s="17"/>
      <c r="T32" s="29"/>
      <c r="U32" s="21"/>
      <c r="V32" s="21"/>
      <c r="W32" s="21"/>
      <c r="X32" s="21"/>
      <c r="Y32" s="21"/>
      <c r="Z32" s="6"/>
      <c r="AA32" s="23"/>
      <c r="AB32" s="29"/>
      <c r="AC32" s="29"/>
      <c r="AD32" s="29"/>
      <c r="AE32" s="29"/>
      <c r="AF32" s="29"/>
      <c r="AG32" s="29"/>
      <c r="AH32" s="23"/>
      <c r="AJ32" s="17"/>
      <c r="AK32" s="19"/>
      <c r="AL32" s="19"/>
      <c r="AM32" s="19"/>
      <c r="AN32" s="19"/>
      <c r="AO32" s="19"/>
      <c r="AP32" s="19"/>
      <c r="AQ32" s="6"/>
      <c r="AR32" s="17"/>
      <c r="AS32" s="21"/>
      <c r="AT32" s="21"/>
      <c r="AU32" s="21"/>
      <c r="AV32" s="21"/>
      <c r="AW32" s="17"/>
      <c r="AX32" s="17"/>
      <c r="AY32" s="21"/>
      <c r="AZ32" s="6"/>
      <c r="BA32" s="6"/>
      <c r="BB32" s="6"/>
      <c r="BC32" s="6"/>
      <c r="BD32" s="6"/>
      <c r="BE32" s="6"/>
      <c r="BF32" s="6"/>
      <c r="BG32" s="6"/>
      <c r="BH32" s="6"/>
      <c r="BI32" s="17"/>
      <c r="BJ32" s="6"/>
      <c r="BK32" s="6"/>
      <c r="BL32" s="6"/>
    </row>
    <row r="33" spans="1:64">
      <c r="A33" s="11">
        <v>34834</v>
      </c>
      <c r="B33" s="51">
        <v>673.7</v>
      </c>
      <c r="C33" s="11">
        <v>38231</v>
      </c>
      <c r="D33" s="13">
        <v>75.8</v>
      </c>
      <c r="E33" s="13">
        <v>93.5</v>
      </c>
      <c r="F33" s="13">
        <v>80.099999999999994</v>
      </c>
      <c r="G33" s="13">
        <v>77.099999999999994</v>
      </c>
      <c r="H33" s="13">
        <v>74.8</v>
      </c>
      <c r="I33" s="85"/>
      <c r="J33" s="13"/>
      <c r="Z33" s="6"/>
      <c r="AH33" s="23"/>
      <c r="AJ33" s="17"/>
      <c r="AK33" s="19"/>
      <c r="AL33" s="19"/>
      <c r="AM33" s="19"/>
      <c r="AN33" s="19"/>
      <c r="AO33" s="19"/>
      <c r="AP33" s="19"/>
      <c r="AQ33" s="6"/>
      <c r="AR33" s="17"/>
      <c r="AS33" s="21"/>
      <c r="AT33" s="21"/>
      <c r="AU33" s="21"/>
      <c r="AV33" s="21"/>
      <c r="AW33" s="17"/>
      <c r="AX33" s="17"/>
      <c r="AY33" s="21"/>
      <c r="AZ33" s="6"/>
      <c r="BA33" s="6"/>
      <c r="BB33" s="6"/>
      <c r="BC33" s="6"/>
      <c r="BD33" s="6"/>
      <c r="BE33" s="6"/>
      <c r="BF33" s="6"/>
      <c r="BG33" s="6"/>
      <c r="BH33" s="6"/>
      <c r="BI33" s="17"/>
      <c r="BJ33" s="6"/>
      <c r="BK33" s="6"/>
      <c r="BL33" s="6"/>
    </row>
    <row r="34" spans="1:64">
      <c r="A34" s="11">
        <v>35018</v>
      </c>
      <c r="B34" s="51">
        <v>701.1</v>
      </c>
      <c r="C34" s="11">
        <v>38322</v>
      </c>
      <c r="D34" s="13">
        <v>76.900000000000006</v>
      </c>
      <c r="E34" s="13">
        <v>93.8</v>
      </c>
      <c r="F34" s="13">
        <v>80.400000000000006</v>
      </c>
      <c r="G34" s="13">
        <v>77.400000000000006</v>
      </c>
      <c r="H34" s="13">
        <v>75</v>
      </c>
      <c r="I34" s="85"/>
      <c r="J34" s="13"/>
      <c r="K34" s="17"/>
      <c r="L34" s="5" t="s">
        <v>65</v>
      </c>
      <c r="M34" s="6"/>
      <c r="N34" s="6"/>
      <c r="O34" s="6"/>
      <c r="P34" s="6"/>
      <c r="Q34" s="6"/>
      <c r="R34" s="6"/>
      <c r="S34" s="17"/>
      <c r="T34" s="5" t="s">
        <v>65</v>
      </c>
      <c r="U34" s="6"/>
      <c r="V34" s="6"/>
      <c r="W34" s="6"/>
      <c r="X34" s="6"/>
      <c r="Y34" s="6"/>
      <c r="Z34" s="6"/>
      <c r="AA34" s="23"/>
      <c r="AB34" s="24" t="s">
        <v>65</v>
      </c>
      <c r="AC34" s="23"/>
      <c r="AD34" s="23"/>
      <c r="AE34" s="23"/>
      <c r="AF34" s="23"/>
      <c r="AG34" s="23"/>
      <c r="AH34" s="23"/>
      <c r="AJ34" s="17"/>
      <c r="AK34" s="5"/>
      <c r="AL34" s="6"/>
      <c r="AM34" s="6"/>
      <c r="AN34" s="6"/>
      <c r="AO34" s="6"/>
      <c r="AP34" s="6"/>
      <c r="AQ34" s="6"/>
      <c r="AR34" s="17"/>
      <c r="AS34" s="21"/>
      <c r="AT34" s="21"/>
      <c r="AU34" s="21"/>
      <c r="AV34" s="21"/>
      <c r="AW34" s="17"/>
      <c r="AX34" s="17"/>
      <c r="AY34" s="21"/>
      <c r="AZ34" s="6"/>
      <c r="BA34" s="6"/>
      <c r="BB34" s="6"/>
      <c r="BC34" s="6"/>
      <c r="BD34" s="6"/>
      <c r="BE34" s="6"/>
      <c r="BF34" s="6"/>
      <c r="BG34" s="6"/>
      <c r="BH34" s="6"/>
      <c r="BI34" s="17"/>
      <c r="BJ34" s="6"/>
      <c r="BK34" s="6"/>
      <c r="BL34" s="6"/>
    </row>
    <row r="35" spans="1:64">
      <c r="A35" s="11">
        <v>35200</v>
      </c>
      <c r="B35" s="51">
        <v>722.3</v>
      </c>
      <c r="C35" s="11">
        <v>38412</v>
      </c>
      <c r="D35" s="13">
        <v>76.7</v>
      </c>
      <c r="E35" s="13">
        <v>94</v>
      </c>
      <c r="F35" s="13">
        <v>81.400000000000006</v>
      </c>
      <c r="G35" s="13">
        <v>77.8</v>
      </c>
      <c r="H35" s="13">
        <v>76</v>
      </c>
      <c r="I35" s="85"/>
      <c r="J35" s="13"/>
      <c r="K35" s="17"/>
      <c r="L35" s="53" t="s">
        <v>35</v>
      </c>
      <c r="M35" s="53" t="s">
        <v>63</v>
      </c>
      <c r="N35" s="53" t="s">
        <v>36</v>
      </c>
      <c r="O35" s="53" t="s">
        <v>37</v>
      </c>
      <c r="P35" s="53" t="s">
        <v>38</v>
      </c>
      <c r="Q35" s="53" t="s">
        <v>39</v>
      </c>
      <c r="R35" s="6"/>
      <c r="S35" s="17"/>
      <c r="T35" s="37" t="s">
        <v>35</v>
      </c>
      <c r="U35" s="37" t="s">
        <v>63</v>
      </c>
      <c r="V35" s="37" t="s">
        <v>36</v>
      </c>
      <c r="W35" s="37" t="s">
        <v>37</v>
      </c>
      <c r="X35" s="37" t="s">
        <v>38</v>
      </c>
      <c r="Y35" s="37" t="s">
        <v>39</v>
      </c>
      <c r="Z35" s="6"/>
      <c r="AA35" s="23"/>
      <c r="AB35" s="27" t="s">
        <v>35</v>
      </c>
      <c r="AC35" s="27" t="s">
        <v>63</v>
      </c>
      <c r="AD35" s="27" t="s">
        <v>36</v>
      </c>
      <c r="AE35" s="27" t="s">
        <v>37</v>
      </c>
      <c r="AF35" s="27" t="s">
        <v>38</v>
      </c>
      <c r="AG35" s="27" t="s">
        <v>39</v>
      </c>
      <c r="AH35" s="23"/>
      <c r="AJ35" s="17"/>
      <c r="AK35" s="7"/>
      <c r="AL35" s="7"/>
      <c r="AM35" s="7"/>
      <c r="AN35" s="7"/>
      <c r="AO35" s="7"/>
      <c r="AP35" s="7"/>
      <c r="AQ35" s="6"/>
      <c r="AR35" s="17"/>
      <c r="AS35" s="6"/>
      <c r="AT35" s="6"/>
      <c r="AU35" s="6"/>
      <c r="AV35" s="6"/>
      <c r="AW35" s="17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17"/>
      <c r="BJ35" s="6"/>
      <c r="BK35" s="6"/>
      <c r="BL35" s="6"/>
    </row>
    <row r="36" spans="1:64">
      <c r="A36" s="11">
        <v>35384</v>
      </c>
      <c r="B36" s="51">
        <v>747.2</v>
      </c>
      <c r="C36" s="11">
        <v>38504</v>
      </c>
      <c r="D36" s="13">
        <v>77.8</v>
      </c>
      <c r="E36" s="13">
        <v>96.1</v>
      </c>
      <c r="F36" s="13">
        <v>81.8</v>
      </c>
      <c r="G36" s="13">
        <v>78.7</v>
      </c>
      <c r="H36" s="13">
        <v>76.3</v>
      </c>
      <c r="I36" s="85"/>
      <c r="J36" s="13"/>
      <c r="K36" s="20">
        <v>2006</v>
      </c>
      <c r="L36" s="21">
        <f t="shared" ref="L36:Q36" si="28">L6/L6</f>
        <v>1</v>
      </c>
      <c r="M36" s="21">
        <f t="shared" si="28"/>
        <v>1</v>
      </c>
      <c r="N36" s="21">
        <f t="shared" si="28"/>
        <v>1</v>
      </c>
      <c r="O36" s="21">
        <f t="shared" si="28"/>
        <v>1</v>
      </c>
      <c r="P36" s="21">
        <f t="shared" si="28"/>
        <v>1</v>
      </c>
      <c r="Q36" s="21">
        <f t="shared" si="28"/>
        <v>1</v>
      </c>
      <c r="R36" s="6"/>
      <c r="S36" s="17" t="s">
        <v>27</v>
      </c>
      <c r="T36" s="21">
        <f t="shared" ref="T36:Y36" si="29">T6/T6</f>
        <v>1</v>
      </c>
      <c r="U36" s="21">
        <f t="shared" si="29"/>
        <v>1</v>
      </c>
      <c r="V36" s="21">
        <f t="shared" si="29"/>
        <v>1</v>
      </c>
      <c r="W36" s="21">
        <f t="shared" si="29"/>
        <v>1</v>
      </c>
      <c r="X36" s="21">
        <f t="shared" si="29"/>
        <v>1</v>
      </c>
      <c r="Y36" s="21">
        <f t="shared" si="29"/>
        <v>1</v>
      </c>
      <c r="Z36" s="6"/>
      <c r="AA36" s="23" t="s">
        <v>92</v>
      </c>
      <c r="AB36" s="29">
        <f t="shared" ref="AB36:AG36" si="30">AB6/AB6</f>
        <v>1</v>
      </c>
      <c r="AC36" s="29">
        <f t="shared" si="30"/>
        <v>1</v>
      </c>
      <c r="AD36" s="29">
        <f t="shared" si="30"/>
        <v>1</v>
      </c>
      <c r="AE36" s="29">
        <f t="shared" si="30"/>
        <v>1</v>
      </c>
      <c r="AF36" s="29">
        <f t="shared" si="30"/>
        <v>1</v>
      </c>
      <c r="AG36" s="29">
        <f t="shared" si="30"/>
        <v>1</v>
      </c>
      <c r="AH36" s="23"/>
      <c r="AJ36" s="17"/>
      <c r="AK36" s="21"/>
      <c r="AL36" s="21"/>
      <c r="AM36" s="21"/>
      <c r="AN36" s="21"/>
      <c r="AO36" s="21"/>
      <c r="AP36" s="21"/>
      <c r="AQ36" s="6"/>
      <c r="AR36" s="17"/>
      <c r="AS36" s="6"/>
      <c r="AT36" s="6"/>
      <c r="AU36" s="6"/>
      <c r="AV36" s="6"/>
      <c r="AW36" s="17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17"/>
      <c r="BJ36" s="6"/>
      <c r="BK36" s="6"/>
      <c r="BL36" s="6"/>
    </row>
    <row r="37" spans="1:64">
      <c r="A37" s="11">
        <v>35565</v>
      </c>
      <c r="B37" s="51">
        <v>757.2</v>
      </c>
      <c r="C37" s="11">
        <v>38596</v>
      </c>
      <c r="D37" s="13">
        <v>79.599999999999994</v>
      </c>
      <c r="E37" s="13">
        <v>97.7</v>
      </c>
      <c r="F37" s="13">
        <v>82.5</v>
      </c>
      <c r="G37" s="13">
        <v>81.5</v>
      </c>
      <c r="H37" s="13">
        <v>77.8</v>
      </c>
      <c r="I37" s="85"/>
      <c r="J37" s="13"/>
      <c r="K37" s="20">
        <v>2007</v>
      </c>
      <c r="L37" s="21">
        <f t="shared" ref="L37:Q43" si="31">L6/L7</f>
        <v>0.96268492879046486</v>
      </c>
      <c r="M37" s="21">
        <f t="shared" si="31"/>
        <v>0.95449374288964728</v>
      </c>
      <c r="N37" s="21">
        <f t="shared" si="31"/>
        <v>1.0102301790281329</v>
      </c>
      <c r="O37" s="21">
        <f t="shared" si="31"/>
        <v>0.95589482612383381</v>
      </c>
      <c r="P37" s="21">
        <f t="shared" si="31"/>
        <v>0.95634920634920628</v>
      </c>
      <c r="Q37" s="21">
        <f t="shared" si="31"/>
        <v>0.96777054997043177</v>
      </c>
      <c r="R37" s="6"/>
      <c r="S37" s="17" t="s">
        <v>28</v>
      </c>
      <c r="T37" s="21">
        <f t="shared" ref="T37:Y44" si="32">T6/T7</f>
        <v>0.9667356220763027</v>
      </c>
      <c r="U37" s="21">
        <f t="shared" si="32"/>
        <v>0.94646494035496065</v>
      </c>
      <c r="V37" s="21">
        <f t="shared" si="32"/>
        <v>1.0045848191543556</v>
      </c>
      <c r="W37" s="21">
        <f t="shared" si="32"/>
        <v>0.95004306632213598</v>
      </c>
      <c r="X37" s="21">
        <f t="shared" si="32"/>
        <v>0.95595479571138786</v>
      </c>
      <c r="Y37" s="21">
        <f t="shared" si="32"/>
        <v>0.95064313490876462</v>
      </c>
      <c r="Z37" s="6"/>
      <c r="AA37" s="23" t="s">
        <v>93</v>
      </c>
      <c r="AB37" s="29">
        <f t="shared" ref="AB37:AG44" si="33">AB6/AB7</f>
        <v>0.97301783764106287</v>
      </c>
      <c r="AC37" s="29">
        <f t="shared" si="33"/>
        <v>0.93941176470588228</v>
      </c>
      <c r="AD37" s="29">
        <f t="shared" si="33"/>
        <v>0.99517153748411691</v>
      </c>
      <c r="AE37" s="29">
        <f t="shared" si="33"/>
        <v>0.96039603960396036</v>
      </c>
      <c r="AF37" s="29">
        <f t="shared" si="33"/>
        <v>0.95316159250585475</v>
      </c>
      <c r="AG37" s="29">
        <f t="shared" si="33"/>
        <v>0.94268476621417796</v>
      </c>
      <c r="AH37" s="23"/>
      <c r="AJ37" s="17"/>
      <c r="AK37" s="21"/>
      <c r="AL37" s="21"/>
      <c r="AM37" s="21"/>
      <c r="AN37" s="21"/>
      <c r="AO37" s="21"/>
      <c r="AP37" s="21"/>
      <c r="AQ37" s="6"/>
      <c r="AR37" s="17"/>
      <c r="AS37" s="6"/>
      <c r="AT37" s="6"/>
      <c r="AU37" s="6"/>
      <c r="AV37" s="6"/>
      <c r="AW37" s="17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17"/>
      <c r="BJ37" s="6"/>
      <c r="BK37" s="6"/>
      <c r="BL37" s="6"/>
    </row>
    <row r="38" spans="1:64">
      <c r="A38" s="11">
        <v>35749</v>
      </c>
      <c r="B38" s="51">
        <v>786.3</v>
      </c>
      <c r="C38" s="11">
        <v>38687</v>
      </c>
      <c r="D38" s="13">
        <v>80.400000000000006</v>
      </c>
      <c r="E38" s="13">
        <v>98.6</v>
      </c>
      <c r="F38" s="13">
        <v>83</v>
      </c>
      <c r="G38" s="13">
        <v>83</v>
      </c>
      <c r="H38" s="13">
        <v>78.5</v>
      </c>
      <c r="I38" s="86"/>
      <c r="J38" s="51"/>
      <c r="K38" s="20">
        <v>2008</v>
      </c>
      <c r="L38" s="21">
        <f t="shared" si="31"/>
        <v>0.9582764962572361</v>
      </c>
      <c r="M38" s="21">
        <f t="shared" si="31"/>
        <v>0.93262599469496033</v>
      </c>
      <c r="N38" s="21">
        <f t="shared" si="31"/>
        <v>0.99923332481472016</v>
      </c>
      <c r="O38" s="21">
        <f t="shared" si="31"/>
        <v>0.95853658536585362</v>
      </c>
      <c r="P38" s="21">
        <f t="shared" si="31"/>
        <v>0.96843261048586315</v>
      </c>
      <c r="Q38" s="21">
        <f t="shared" si="31"/>
        <v>0.96463205932686813</v>
      </c>
      <c r="R38" s="6"/>
      <c r="S38" s="17" t="s">
        <v>29</v>
      </c>
      <c r="T38" s="21">
        <f t="shared" si="32"/>
        <v>0.96927376253187547</v>
      </c>
      <c r="U38" s="21">
        <f t="shared" si="32"/>
        <v>0.94735391400220537</v>
      </c>
      <c r="V38" s="21">
        <f t="shared" si="32"/>
        <v>1.0064086131761085</v>
      </c>
      <c r="W38" s="21">
        <f t="shared" si="32"/>
        <v>0.96481994459833798</v>
      </c>
      <c r="X38" s="21">
        <f t="shared" si="32"/>
        <v>0.96396648044692745</v>
      </c>
      <c r="Y38" s="21">
        <f t="shared" si="32"/>
        <v>0.97039187227866475</v>
      </c>
      <c r="Z38" s="6"/>
      <c r="AA38" s="23" t="s">
        <v>94</v>
      </c>
      <c r="AB38" s="29">
        <f t="shared" si="33"/>
        <v>0.96755332638282299</v>
      </c>
      <c r="AC38" s="29">
        <f t="shared" si="33"/>
        <v>0.952914798206278</v>
      </c>
      <c r="AD38" s="29">
        <f t="shared" si="33"/>
        <v>1.0071666240081902</v>
      </c>
      <c r="AE38" s="29">
        <f t="shared" si="33"/>
        <v>0.96136618141097441</v>
      </c>
      <c r="AF38" s="29">
        <f t="shared" si="33"/>
        <v>0.96062992125984248</v>
      </c>
      <c r="AG38" s="29">
        <f t="shared" si="33"/>
        <v>0.97100175746924433</v>
      </c>
      <c r="AH38" s="23"/>
      <c r="AJ38" s="17"/>
      <c r="AK38" s="21"/>
      <c r="AL38" s="21"/>
      <c r="AM38" s="21"/>
      <c r="AN38" s="21"/>
      <c r="AO38" s="21"/>
      <c r="AP38" s="21"/>
      <c r="AQ38" s="6"/>
      <c r="AR38" s="17"/>
      <c r="AS38" s="6"/>
      <c r="AT38" s="6"/>
      <c r="AU38" s="6"/>
      <c r="AV38" s="6"/>
      <c r="AW38" s="17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17"/>
      <c r="BJ38" s="6"/>
      <c r="BK38" s="6"/>
      <c r="BL38" s="6"/>
    </row>
    <row r="39" spans="1:64">
      <c r="A39" s="11">
        <v>35930</v>
      </c>
      <c r="B39" s="51">
        <v>814</v>
      </c>
      <c r="C39" s="11">
        <v>38777</v>
      </c>
      <c r="D39" s="13">
        <v>81.599999999999994</v>
      </c>
      <c r="E39" s="13">
        <v>99.2</v>
      </c>
      <c r="F39" s="13">
        <v>82.5</v>
      </c>
      <c r="G39" s="13">
        <v>82.4</v>
      </c>
      <c r="H39" s="13">
        <v>79.900000000000006</v>
      </c>
      <c r="I39" s="86"/>
      <c r="J39" s="51"/>
      <c r="K39" s="20">
        <v>2009</v>
      </c>
      <c r="L39" s="21">
        <f t="shared" si="31"/>
        <v>0.93347566074550858</v>
      </c>
      <c r="M39" s="21">
        <f t="shared" si="31"/>
        <v>1.0148048452220726</v>
      </c>
      <c r="N39" s="21">
        <f t="shared" si="31"/>
        <v>1.0092855300490071</v>
      </c>
      <c r="O39" s="21">
        <f t="shared" si="31"/>
        <v>0.97412882787750799</v>
      </c>
      <c r="P39" s="21">
        <f t="shared" si="31"/>
        <v>0.97043153969099638</v>
      </c>
      <c r="Q39" s="21">
        <f t="shared" si="31"/>
        <v>0.95479302832244017</v>
      </c>
      <c r="R39" s="6"/>
      <c r="S39" s="17" t="s">
        <v>30</v>
      </c>
      <c r="T39" s="21">
        <f t="shared" si="32"/>
        <v>0.93943411458162429</v>
      </c>
      <c r="U39" s="21">
        <f t="shared" si="32"/>
        <v>0.95624670532419609</v>
      </c>
      <c r="V39" s="21">
        <f t="shared" si="32"/>
        <v>0.99642401021711369</v>
      </c>
      <c r="W39" s="21">
        <f t="shared" si="32"/>
        <v>0.96524064171122992</v>
      </c>
      <c r="X39" s="21">
        <f t="shared" si="32"/>
        <v>0.95824411134903653</v>
      </c>
      <c r="Y39" s="21">
        <f t="shared" si="32"/>
        <v>0.95907572383073503</v>
      </c>
      <c r="Z39" s="6"/>
      <c r="AA39" s="23" t="s">
        <v>95</v>
      </c>
      <c r="AB39" s="29">
        <f t="shared" si="33"/>
        <v>0.94735858626304692</v>
      </c>
      <c r="AC39" s="29">
        <f t="shared" si="33"/>
        <v>0.93944181147972616</v>
      </c>
      <c r="AD39" s="29">
        <f t="shared" si="33"/>
        <v>0.99744702578503974</v>
      </c>
      <c r="AE39" s="29">
        <f t="shared" si="33"/>
        <v>0.96150740242261101</v>
      </c>
      <c r="AF39" s="29">
        <f t="shared" si="33"/>
        <v>0.96420824295010865</v>
      </c>
      <c r="AG39" s="29">
        <f t="shared" si="33"/>
        <v>0.96169014084507032</v>
      </c>
      <c r="AH39" s="23"/>
      <c r="AJ39" s="17"/>
      <c r="AK39" s="21"/>
      <c r="AL39" s="21"/>
      <c r="AM39" s="21"/>
      <c r="AN39" s="21"/>
      <c r="AO39" s="21"/>
      <c r="AP39" s="21"/>
      <c r="AQ39" s="6"/>
      <c r="AR39" s="17"/>
      <c r="AS39" s="6"/>
      <c r="AT39" s="6"/>
      <c r="AU39" s="6"/>
      <c r="AV39" s="6"/>
      <c r="AW39" s="17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17"/>
      <c r="BJ39" s="6"/>
      <c r="BK39" s="6"/>
      <c r="BL39" s="6"/>
    </row>
    <row r="40" spans="1:64">
      <c r="A40" s="11">
        <v>36114</v>
      </c>
      <c r="B40" s="51">
        <v>827.1</v>
      </c>
      <c r="C40" s="11">
        <v>38869</v>
      </c>
      <c r="D40" s="13">
        <v>83.7</v>
      </c>
      <c r="E40" s="13">
        <v>98.9</v>
      </c>
      <c r="F40" s="13">
        <v>82.9</v>
      </c>
      <c r="G40" s="13">
        <v>83</v>
      </c>
      <c r="H40" s="13">
        <v>81.599999999999994</v>
      </c>
      <c r="I40" s="86"/>
      <c r="J40" s="51"/>
      <c r="K40" s="20">
        <v>2010</v>
      </c>
      <c r="L40" s="21">
        <f t="shared" si="31"/>
        <v>0.91683800894464751</v>
      </c>
      <c r="M40" s="21">
        <f t="shared" si="31"/>
        <v>0.98332451032292212</v>
      </c>
      <c r="N40" s="21">
        <f t="shared" si="31"/>
        <v>0.98651399491094149</v>
      </c>
      <c r="O40" s="21">
        <f t="shared" si="31"/>
        <v>0.991363517403821</v>
      </c>
      <c r="P40" s="21">
        <f t="shared" si="31"/>
        <v>0.9834948912758712</v>
      </c>
      <c r="Q40" s="21">
        <f t="shared" si="31"/>
        <v>0.96150824823252168</v>
      </c>
      <c r="R40" s="6"/>
      <c r="S40" s="17" t="s">
        <v>31</v>
      </c>
      <c r="T40" s="21">
        <f t="shared" si="32"/>
        <v>0.92292548777311345</v>
      </c>
      <c r="U40" s="21">
        <f t="shared" si="32"/>
        <v>1.0204410973641742</v>
      </c>
      <c r="V40" s="21">
        <f t="shared" si="32"/>
        <v>1.0066855232707637</v>
      </c>
      <c r="W40" s="21">
        <f t="shared" si="32"/>
        <v>0.98136971923379701</v>
      </c>
      <c r="X40" s="21">
        <f t="shared" si="32"/>
        <v>0.99229747675962809</v>
      </c>
      <c r="Y40" s="21">
        <f t="shared" si="32"/>
        <v>0.96119882258496103</v>
      </c>
      <c r="Z40" s="6"/>
      <c r="AA40" s="23" t="s">
        <v>96</v>
      </c>
      <c r="AB40" s="29">
        <f t="shared" si="33"/>
        <v>0.92803349353416242</v>
      </c>
      <c r="AC40" s="29">
        <f t="shared" si="33"/>
        <v>1.0242718446601942</v>
      </c>
      <c r="AD40" s="29">
        <f t="shared" si="33"/>
        <v>1.0134540750323415</v>
      </c>
      <c r="AE40" s="29">
        <f t="shared" si="33"/>
        <v>0.9778889181363517</v>
      </c>
      <c r="AF40" s="29">
        <f t="shared" si="33"/>
        <v>0.98189563365282195</v>
      </c>
      <c r="AG40" s="29">
        <f t="shared" si="33"/>
        <v>0.95868214960842557</v>
      </c>
      <c r="AH40" s="23"/>
      <c r="AJ40" s="17"/>
      <c r="AK40" s="21"/>
      <c r="AL40" s="21"/>
      <c r="AM40" s="21"/>
      <c r="AN40" s="21"/>
      <c r="AO40" s="21"/>
      <c r="AP40" s="21"/>
      <c r="AQ40" s="6"/>
      <c r="AR40" s="17"/>
      <c r="AS40" s="6"/>
      <c r="AT40" s="6"/>
      <c r="AU40" s="6"/>
      <c r="AV40" s="6"/>
      <c r="AW40" s="17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17"/>
      <c r="BJ40" s="6"/>
      <c r="BK40" s="6"/>
      <c r="BL40" s="6"/>
    </row>
    <row r="41" spans="1:64">
      <c r="A41" s="11">
        <v>36295</v>
      </c>
      <c r="B41" s="51">
        <v>825</v>
      </c>
      <c r="C41" s="11">
        <v>38961</v>
      </c>
      <c r="D41" s="13">
        <v>84.8</v>
      </c>
      <c r="E41" s="13">
        <v>99.3</v>
      </c>
      <c r="F41" s="13">
        <v>85.9</v>
      </c>
      <c r="G41" s="13">
        <v>85.8</v>
      </c>
      <c r="H41" s="13">
        <v>82.6</v>
      </c>
      <c r="I41" s="86"/>
      <c r="J41" s="51"/>
      <c r="K41" s="20">
        <v>2011</v>
      </c>
      <c r="L41" s="21">
        <f t="shared" si="31"/>
        <v>0.9554118920118756</v>
      </c>
      <c r="M41" s="21">
        <f t="shared" si="31"/>
        <v>0.95307769929364283</v>
      </c>
      <c r="N41" s="21">
        <f t="shared" si="31"/>
        <v>0.98793363499245845</v>
      </c>
      <c r="O41" s="21">
        <f t="shared" si="31"/>
        <v>0.97251208959022639</v>
      </c>
      <c r="P41" s="21">
        <f t="shared" si="31"/>
        <v>0.96853590459274286</v>
      </c>
      <c r="Q41" s="21">
        <f t="shared" si="31"/>
        <v>0.97126144455747709</v>
      </c>
      <c r="R41" s="6"/>
      <c r="S41" s="17" t="s">
        <v>32</v>
      </c>
      <c r="T41" s="21">
        <f t="shared" si="32"/>
        <v>0.92912016478970749</v>
      </c>
      <c r="U41" s="21">
        <f t="shared" si="32"/>
        <v>0.95923632610939114</v>
      </c>
      <c r="V41" s="21">
        <f t="shared" si="32"/>
        <v>0.98530529516088161</v>
      </c>
      <c r="W41" s="21">
        <f t="shared" si="32"/>
        <v>0.98884276076803324</v>
      </c>
      <c r="X41" s="21">
        <f t="shared" si="32"/>
        <v>0.97211463981409774</v>
      </c>
      <c r="Y41" s="21">
        <f t="shared" si="32"/>
        <v>0.96314432989690735</v>
      </c>
      <c r="Z41" s="6"/>
      <c r="AA41" s="23" t="s">
        <v>97</v>
      </c>
      <c r="AB41" s="29">
        <f t="shared" si="33"/>
        <v>0.92162973617817956</v>
      </c>
      <c r="AC41" s="29">
        <f t="shared" si="33"/>
        <v>0.9704265898979324</v>
      </c>
      <c r="AD41" s="29">
        <f t="shared" si="33"/>
        <v>0.97848101265822784</v>
      </c>
      <c r="AE41" s="29">
        <f t="shared" si="33"/>
        <v>0.99009642950221521</v>
      </c>
      <c r="AF41" s="29">
        <f t="shared" si="33"/>
        <v>0.97609147609147617</v>
      </c>
      <c r="AG41" s="29">
        <f t="shared" si="33"/>
        <v>0.9603215767634854</v>
      </c>
      <c r="AH41" s="23"/>
      <c r="AJ41" s="17"/>
      <c r="AK41" s="21"/>
      <c r="AL41" s="21"/>
      <c r="AM41" s="21"/>
      <c r="AN41" s="21"/>
      <c r="AO41" s="21"/>
      <c r="AP41" s="21"/>
      <c r="AQ41" s="6"/>
      <c r="AR41" s="17"/>
      <c r="AS41" s="6"/>
      <c r="AT41" s="6"/>
      <c r="AU41" s="6"/>
      <c r="AV41" s="6"/>
      <c r="AW41" s="17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17"/>
      <c r="BJ41" s="6"/>
      <c r="BK41" s="6"/>
      <c r="BL41" s="6"/>
    </row>
    <row r="42" spans="1:64">
      <c r="A42" s="11">
        <v>36479</v>
      </c>
      <c r="B42" s="51">
        <v>869.5</v>
      </c>
      <c r="C42" s="11">
        <v>39052</v>
      </c>
      <c r="D42" s="13">
        <v>85.5</v>
      </c>
      <c r="E42" s="13">
        <v>97.6</v>
      </c>
      <c r="F42" s="13">
        <v>86.8</v>
      </c>
      <c r="G42" s="13">
        <v>86.2</v>
      </c>
      <c r="H42" s="13">
        <v>83.2</v>
      </c>
      <c r="I42" s="86"/>
      <c r="J42" s="51"/>
      <c r="K42" s="20">
        <v>2012</v>
      </c>
      <c r="L42" s="21">
        <f t="shared" si="31"/>
        <v>0.95691353501239895</v>
      </c>
      <c r="M42" s="21">
        <f t="shared" si="31"/>
        <v>0.98191726529601187</v>
      </c>
      <c r="N42" s="21">
        <f t="shared" si="31"/>
        <v>0.99524643482611952</v>
      </c>
      <c r="O42" s="21">
        <f t="shared" si="31"/>
        <v>0.9773631840796021</v>
      </c>
      <c r="P42" s="21">
        <f t="shared" si="31"/>
        <v>0.9661681784751166</v>
      </c>
      <c r="Q42" s="21">
        <f t="shared" si="31"/>
        <v>0.9590243902439024</v>
      </c>
      <c r="R42" s="6"/>
      <c r="S42" s="17" t="s">
        <v>33</v>
      </c>
      <c r="T42" s="21">
        <f t="shared" si="32"/>
        <v>0.97588316709873013</v>
      </c>
      <c r="U42" s="21">
        <f t="shared" si="32"/>
        <v>0.96900000000000008</v>
      </c>
      <c r="V42" s="21">
        <f t="shared" si="32"/>
        <v>0.98699674918729685</v>
      </c>
      <c r="W42" s="21">
        <f t="shared" si="32"/>
        <v>0.96349999999999991</v>
      </c>
      <c r="X42" s="21">
        <f t="shared" si="32"/>
        <v>0.96824999999999983</v>
      </c>
      <c r="Y42" s="21">
        <f t="shared" si="32"/>
        <v>0.97</v>
      </c>
      <c r="Z42" s="6"/>
      <c r="AA42" s="23" t="s">
        <v>98</v>
      </c>
      <c r="AB42" s="29">
        <f t="shared" si="33"/>
        <v>0.96946522643764665</v>
      </c>
      <c r="AC42" s="29">
        <f t="shared" si="33"/>
        <v>0.95788418149912269</v>
      </c>
      <c r="AD42" s="29">
        <f t="shared" si="33"/>
        <v>0.98947895791583174</v>
      </c>
      <c r="AE42" s="29">
        <f t="shared" si="33"/>
        <v>0.96722964456768334</v>
      </c>
      <c r="AF42" s="29">
        <f t="shared" si="33"/>
        <v>0.96878147029204431</v>
      </c>
      <c r="AG42" s="29">
        <f t="shared" si="33"/>
        <v>0.974968394437421</v>
      </c>
      <c r="AH42" s="23"/>
      <c r="AJ42" s="17"/>
      <c r="AK42" s="21"/>
      <c r="AL42" s="21"/>
      <c r="AM42" s="21"/>
      <c r="AN42" s="21"/>
      <c r="AO42" s="21"/>
      <c r="AP42" s="21"/>
      <c r="AQ42" s="6"/>
      <c r="AR42" s="17"/>
      <c r="AS42" s="6"/>
      <c r="AT42" s="6"/>
      <c r="AU42" s="6"/>
      <c r="AV42" s="6"/>
      <c r="AW42" s="17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17"/>
      <c r="BJ42" s="6"/>
      <c r="BK42" s="6"/>
      <c r="BL42" s="6"/>
    </row>
    <row r="43" spans="1:64">
      <c r="A43" s="11">
        <v>36661</v>
      </c>
      <c r="B43" s="51">
        <v>881.8</v>
      </c>
      <c r="C43" s="11">
        <v>39142</v>
      </c>
      <c r="D43" s="13">
        <v>86</v>
      </c>
      <c r="E43" s="13">
        <v>97.7</v>
      </c>
      <c r="F43" s="13">
        <v>87.8</v>
      </c>
      <c r="G43" s="13">
        <v>86.6</v>
      </c>
      <c r="H43" s="13">
        <v>84.1</v>
      </c>
      <c r="I43" s="86"/>
      <c r="J43" s="51"/>
      <c r="K43" s="20">
        <v>2013</v>
      </c>
      <c r="L43" s="21">
        <f t="shared" si="31"/>
        <v>0.9660852613758788</v>
      </c>
      <c r="M43" s="21">
        <f t="shared" si="31"/>
        <v>0.98511469009272812</v>
      </c>
      <c r="N43" s="21">
        <f t="shared" si="31"/>
        <v>0.96615905245346867</v>
      </c>
      <c r="O43" s="21">
        <f t="shared" si="31"/>
        <v>0.99234756850160444</v>
      </c>
      <c r="P43" s="21">
        <f t="shared" si="31"/>
        <v>0.96225524887945268</v>
      </c>
      <c r="Q43" s="21">
        <f t="shared" si="31"/>
        <v>0.96606974552309133</v>
      </c>
      <c r="R43" s="6"/>
      <c r="S43" s="17" t="s">
        <v>34</v>
      </c>
      <c r="T43" s="21">
        <f t="shared" si="32"/>
        <v>0.93804160784758195</v>
      </c>
      <c r="U43" s="21">
        <f t="shared" si="32"/>
        <v>0.98376783079193308</v>
      </c>
      <c r="V43" s="21">
        <f t="shared" si="32"/>
        <v>0.98424809254245638</v>
      </c>
      <c r="W43" s="21">
        <f t="shared" si="32"/>
        <v>0.99108027750247774</v>
      </c>
      <c r="X43" s="21">
        <f t="shared" si="32"/>
        <v>0.95946270088750307</v>
      </c>
      <c r="Y43" s="21">
        <f t="shared" si="32"/>
        <v>0.95488183337312016</v>
      </c>
      <c r="Z43" s="6"/>
      <c r="AA43" s="23" t="s">
        <v>99</v>
      </c>
      <c r="AB43" s="29">
        <f t="shared" si="33"/>
        <v>0.94253377144943418</v>
      </c>
      <c r="AC43" s="29">
        <f t="shared" si="33"/>
        <v>0.98396645288603835</v>
      </c>
      <c r="AD43" s="29">
        <f t="shared" si="33"/>
        <v>0.99254102436598712</v>
      </c>
      <c r="AE43" s="29">
        <f t="shared" si="33"/>
        <v>0.98510057114477279</v>
      </c>
      <c r="AF43" s="29">
        <f t="shared" si="33"/>
        <v>0.96431172614712302</v>
      </c>
      <c r="AG43" s="29">
        <f t="shared" si="33"/>
        <v>0.95301204819277108</v>
      </c>
      <c r="AH43" s="23"/>
      <c r="AJ43" s="17"/>
      <c r="AK43" s="21"/>
      <c r="AL43" s="21"/>
      <c r="AM43" s="21"/>
      <c r="AN43" s="21"/>
      <c r="AO43" s="21"/>
      <c r="AP43" s="21"/>
      <c r="AQ43" s="6"/>
      <c r="AR43" s="17"/>
      <c r="AS43" s="6"/>
      <c r="AT43" s="6"/>
      <c r="AU43" s="6"/>
      <c r="AV43" s="6"/>
      <c r="AW43" s="17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17"/>
      <c r="BJ43" s="6"/>
      <c r="BK43" s="6"/>
      <c r="BL43" s="6"/>
    </row>
    <row r="44" spans="1:64">
      <c r="A44" s="11">
        <v>36845</v>
      </c>
      <c r="B44" s="51">
        <v>906.3</v>
      </c>
      <c r="C44" s="11">
        <v>39234</v>
      </c>
      <c r="D44" s="13">
        <v>87.4</v>
      </c>
      <c r="E44" s="13">
        <v>98</v>
      </c>
      <c r="F44" s="13">
        <v>87.8</v>
      </c>
      <c r="G44" s="13">
        <v>86.5</v>
      </c>
      <c r="H44" s="13">
        <v>84.4</v>
      </c>
      <c r="I44" s="86"/>
      <c r="J44" s="51"/>
      <c r="K44" s="20">
        <v>2014</v>
      </c>
      <c r="L44" s="21">
        <f t="shared" ref="L44:Q44" si="34">L13/L14</f>
        <v>0.99023128933772908</v>
      </c>
      <c r="M44" s="21">
        <f t="shared" si="34"/>
        <v>0.98462277751081217</v>
      </c>
      <c r="N44" s="21">
        <f t="shared" si="34"/>
        <v>0.99089820359281444</v>
      </c>
      <c r="O44" s="21">
        <f t="shared" si="34"/>
        <v>0.97053186391950164</v>
      </c>
      <c r="P44" s="21">
        <f t="shared" si="34"/>
        <v>0.97269389628269853</v>
      </c>
      <c r="Q44" s="21">
        <f t="shared" si="34"/>
        <v>0.96784492588369453</v>
      </c>
      <c r="R44" s="6"/>
      <c r="S44" s="17" t="s">
        <v>87</v>
      </c>
      <c r="T44" s="29">
        <f t="shared" si="32"/>
        <v>0.98600478529664282</v>
      </c>
      <c r="U44" s="21">
        <f t="shared" si="32"/>
        <v>0.98094089264173712</v>
      </c>
      <c r="V44" s="21">
        <f t="shared" si="32"/>
        <v>0.97974439353749687</v>
      </c>
      <c r="W44" s="21">
        <f t="shared" si="32"/>
        <v>0.988731014208721</v>
      </c>
      <c r="X44" s="21">
        <f t="shared" si="32"/>
        <v>0.96908414690841471</v>
      </c>
      <c r="Y44" s="21">
        <f t="shared" si="32"/>
        <v>0.97012505789717451</v>
      </c>
      <c r="Z44" s="6"/>
      <c r="AA44" s="23" t="s">
        <v>144</v>
      </c>
      <c r="AB44" s="29">
        <f t="shared" si="33"/>
        <v>0.97813443800506084</v>
      </c>
      <c r="AC44" s="29">
        <f t="shared" si="33"/>
        <v>0.9835031538088308</v>
      </c>
      <c r="AD44" s="29">
        <f t="shared" si="33"/>
        <v>0.96915662650602408</v>
      </c>
      <c r="AE44" s="29">
        <f t="shared" si="33"/>
        <v>0.99065190651906521</v>
      </c>
      <c r="AF44" s="29">
        <f t="shared" si="33"/>
        <v>0.96395974725017552</v>
      </c>
      <c r="AG44" s="29">
        <f t="shared" si="33"/>
        <v>0.96962616822429903</v>
      </c>
      <c r="AH44" s="23"/>
      <c r="AJ44" s="17"/>
      <c r="AK44" s="6"/>
      <c r="AL44" s="6"/>
      <c r="AM44" s="6"/>
      <c r="AN44" s="6"/>
      <c r="AO44" s="6"/>
      <c r="AP44" s="6"/>
      <c r="AQ44" s="6"/>
      <c r="AR44" s="17"/>
      <c r="AS44" s="6"/>
      <c r="AT44" s="6"/>
      <c r="AU44" s="6"/>
      <c r="AV44" s="6"/>
      <c r="AW44" s="17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17"/>
      <c r="BJ44" s="6"/>
      <c r="BK44" s="6"/>
      <c r="BL44" s="6"/>
    </row>
    <row r="45" spans="1:64">
      <c r="A45" s="11">
        <v>37026</v>
      </c>
      <c r="B45" s="51">
        <v>936.6</v>
      </c>
      <c r="C45" s="11">
        <v>39326</v>
      </c>
      <c r="D45" s="13">
        <v>88.6</v>
      </c>
      <c r="E45" s="13">
        <v>98</v>
      </c>
      <c r="F45" s="13">
        <v>88.8</v>
      </c>
      <c r="G45" s="13">
        <v>90</v>
      </c>
      <c r="H45" s="13">
        <v>84.6</v>
      </c>
      <c r="I45" s="86"/>
      <c r="J45" s="51"/>
      <c r="K45" s="20">
        <v>2015</v>
      </c>
      <c r="L45" s="21">
        <f t="shared" ref="L45:Q45" si="35">L14/L15</f>
        <v>0.99702189514842399</v>
      </c>
      <c r="M45" s="21">
        <f t="shared" si="35"/>
        <v>0.99927971188475384</v>
      </c>
      <c r="N45" s="21">
        <f t="shared" si="35"/>
        <v>0.99904283321368736</v>
      </c>
      <c r="O45" s="21">
        <f t="shared" si="35"/>
        <v>0.96754751970329178</v>
      </c>
      <c r="P45" s="21">
        <f t="shared" si="35"/>
        <v>0.98153153153153139</v>
      </c>
      <c r="Q45" s="21">
        <f t="shared" si="35"/>
        <v>0.98627980206927568</v>
      </c>
      <c r="R45" s="6"/>
      <c r="S45" s="17" t="s">
        <v>151</v>
      </c>
      <c r="T45" s="29">
        <f t="shared" ref="T45:Y45" si="36">T14/T15</f>
        <v>0.99702189514842399</v>
      </c>
      <c r="U45" s="21">
        <f t="shared" si="36"/>
        <v>0.99735322425409045</v>
      </c>
      <c r="V45" s="21">
        <f t="shared" si="36"/>
        <v>0.98997374074958222</v>
      </c>
      <c r="W45" s="21">
        <f t="shared" si="36"/>
        <v>0.95641986879100294</v>
      </c>
      <c r="X45" s="21">
        <f t="shared" si="36"/>
        <v>0.97595281306715076</v>
      </c>
      <c r="Y45" s="21">
        <f t="shared" si="36"/>
        <v>0.97825101948346183</v>
      </c>
      <c r="Z45" s="6"/>
      <c r="AA45" s="23" t="s">
        <v>157</v>
      </c>
      <c r="AB45" s="29">
        <f t="shared" ref="AB45:AG45" si="37">AB14/AB15</f>
        <v>0.99403626921984667</v>
      </c>
      <c r="AC45" s="29">
        <f t="shared" si="37"/>
        <v>0.99181905678537041</v>
      </c>
      <c r="AD45" s="29">
        <f t="shared" si="37"/>
        <v>0.99234815877570548</v>
      </c>
      <c r="AE45" s="29">
        <f t="shared" si="37"/>
        <v>0.96235795454545459</v>
      </c>
      <c r="AF45" s="29">
        <f t="shared" si="37"/>
        <v>0.97512551346417153</v>
      </c>
      <c r="AG45" s="29">
        <f t="shared" si="37"/>
        <v>0.97250624857986812</v>
      </c>
      <c r="AH45" s="23"/>
      <c r="AJ45" s="17"/>
      <c r="AK45" s="5"/>
      <c r="AL45" s="6"/>
      <c r="AM45" s="6"/>
      <c r="AN45" s="6"/>
      <c r="AO45" s="6"/>
      <c r="AP45" s="6"/>
      <c r="AQ45" s="6"/>
      <c r="AR45" s="17"/>
      <c r="AS45" s="6"/>
      <c r="AT45" s="6"/>
      <c r="AU45" s="6"/>
      <c r="AV45" s="6"/>
      <c r="AW45" s="17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17"/>
      <c r="BJ45" s="6"/>
      <c r="BK45" s="6"/>
      <c r="BL45" s="6"/>
    </row>
    <row r="46" spans="1:64">
      <c r="A46" s="11">
        <v>37210</v>
      </c>
      <c r="B46" s="51">
        <v>991.1</v>
      </c>
      <c r="C46" s="11">
        <v>39417</v>
      </c>
      <c r="D46" s="13">
        <v>89.6</v>
      </c>
      <c r="E46" s="13">
        <v>97.3</v>
      </c>
      <c r="F46" s="13">
        <v>89.3</v>
      </c>
      <c r="G46" s="13">
        <v>89.7</v>
      </c>
      <c r="H46" s="13">
        <v>85.1</v>
      </c>
      <c r="I46" s="86"/>
      <c r="J46" s="51"/>
      <c r="K46" s="87" t="s">
        <v>156</v>
      </c>
      <c r="L46" s="21">
        <f t="shared" ref="L46:Q46" si="38">L15/L16</f>
        <v>0.98022933162909764</v>
      </c>
      <c r="M46" s="21">
        <f t="shared" si="38"/>
        <v>0.98907622892424607</v>
      </c>
      <c r="N46" s="21">
        <f t="shared" si="38"/>
        <v>0.99666110183639423</v>
      </c>
      <c r="O46" s="21">
        <f t="shared" si="38"/>
        <v>0.98538145271813604</v>
      </c>
      <c r="P46" s="21">
        <f t="shared" si="38"/>
        <v>0.98622834295868522</v>
      </c>
      <c r="Q46" s="21">
        <f t="shared" si="38"/>
        <v>1.0009004952723997</v>
      </c>
      <c r="R46" s="6"/>
      <c r="S46" s="17" t="s">
        <v>154</v>
      </c>
      <c r="T46" s="29">
        <f t="shared" ref="T46:Y46" si="39">T15/T16</f>
        <v>0.99631128514623657</v>
      </c>
      <c r="U46" s="21">
        <f t="shared" si="39"/>
        <v>0.99425837320574151</v>
      </c>
      <c r="V46" s="21">
        <f t="shared" si="39"/>
        <v>1.0014343772412144</v>
      </c>
      <c r="W46" s="21">
        <f t="shared" si="39"/>
        <v>0.98092392553436003</v>
      </c>
      <c r="X46" s="21">
        <f t="shared" si="39"/>
        <v>0.98568872987477629</v>
      </c>
      <c r="Y46" s="21">
        <f t="shared" si="39"/>
        <v>0.99280251911830852</v>
      </c>
      <c r="Z46" s="6"/>
      <c r="AA46" s="23" t="s">
        <v>158</v>
      </c>
      <c r="AB46" s="29">
        <f t="shared" ref="AB46:AG46" si="40">AB15/AB16</f>
        <v>0.99838995493899019</v>
      </c>
      <c r="AC46" s="29">
        <f t="shared" si="40"/>
        <v>0.99592619218787459</v>
      </c>
      <c r="AD46" s="29">
        <f t="shared" si="40"/>
        <v>1.0004784688995214</v>
      </c>
      <c r="AE46" s="29">
        <f t="shared" si="40"/>
        <v>0.97506925207756234</v>
      </c>
      <c r="AF46" s="29">
        <f t="shared" si="40"/>
        <v>0.98295199641094677</v>
      </c>
      <c r="AG46" s="29">
        <f t="shared" si="40"/>
        <v>0.98987854251012142</v>
      </c>
      <c r="AH46" s="23"/>
      <c r="AJ46" s="17"/>
      <c r="AK46" s="7"/>
      <c r="AL46" s="7"/>
      <c r="AM46" s="7"/>
      <c r="AN46" s="7"/>
      <c r="AO46" s="7"/>
      <c r="AP46" s="7"/>
      <c r="AQ46" s="6"/>
      <c r="AR46" s="17"/>
      <c r="AS46" s="6"/>
      <c r="AT46" s="6"/>
      <c r="AU46" s="6"/>
      <c r="AV46" s="6"/>
      <c r="AW46" s="17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17"/>
      <c r="BJ46" s="6"/>
      <c r="BK46" s="6"/>
      <c r="BL46" s="6"/>
    </row>
    <row r="47" spans="1:64">
      <c r="A47" s="11">
        <v>37391</v>
      </c>
      <c r="B47" s="51">
        <v>992</v>
      </c>
      <c r="C47" s="11">
        <v>39508</v>
      </c>
      <c r="D47" s="13">
        <v>91.2</v>
      </c>
      <c r="E47" s="13">
        <v>97.4</v>
      </c>
      <c r="F47" s="13">
        <v>91.3</v>
      </c>
      <c r="G47" s="13">
        <v>89.4</v>
      </c>
      <c r="H47" s="13">
        <v>87.3</v>
      </c>
      <c r="I47" s="86"/>
      <c r="J47" s="51"/>
      <c r="K47" s="17"/>
      <c r="L47" s="6"/>
      <c r="M47" s="6"/>
      <c r="N47" s="6"/>
      <c r="O47" s="6"/>
      <c r="P47" s="6"/>
      <c r="Q47" s="6"/>
      <c r="R47" s="6"/>
      <c r="S47" s="17"/>
      <c r="T47" s="6"/>
      <c r="U47" s="6"/>
      <c r="V47" s="6"/>
      <c r="W47" s="6"/>
      <c r="X47" s="6"/>
      <c r="Y47" s="6"/>
      <c r="Z47" s="6"/>
      <c r="AA47" s="23"/>
      <c r="AB47" s="23"/>
      <c r="AC47" s="23"/>
      <c r="AD47" s="23"/>
      <c r="AE47" s="23"/>
      <c r="AF47" s="23"/>
      <c r="AG47" s="23"/>
      <c r="AH47" s="23"/>
      <c r="AJ47" s="17"/>
      <c r="AK47" s="21"/>
      <c r="AL47" s="21"/>
      <c r="AM47" s="21"/>
      <c r="AN47" s="21"/>
      <c r="AO47" s="21"/>
      <c r="AP47" s="21"/>
      <c r="AQ47" s="6"/>
      <c r="AR47" s="17"/>
      <c r="AS47" s="6"/>
      <c r="AT47" s="6"/>
      <c r="AU47" s="6"/>
      <c r="AV47" s="6"/>
      <c r="AW47" s="17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17"/>
      <c r="BJ47" s="6"/>
      <c r="BK47" s="6"/>
      <c r="BL47" s="6"/>
    </row>
    <row r="48" spans="1:64">
      <c r="A48" s="11">
        <v>37575</v>
      </c>
      <c r="B48" s="51">
        <v>981.9</v>
      </c>
      <c r="C48" s="11">
        <v>39600</v>
      </c>
      <c r="D48" s="13">
        <v>93.4</v>
      </c>
      <c r="E48" s="13">
        <v>97.4</v>
      </c>
      <c r="F48" s="13">
        <v>91.6</v>
      </c>
      <c r="G48" s="13">
        <v>88.9</v>
      </c>
      <c r="H48" s="13">
        <v>87.5</v>
      </c>
      <c r="I48" s="86"/>
      <c r="J48" s="51"/>
      <c r="K48" s="17"/>
      <c r="L48" s="6"/>
      <c r="M48" s="6"/>
      <c r="N48" s="6"/>
      <c r="O48" s="6"/>
      <c r="P48" s="6"/>
      <c r="Q48" s="6"/>
      <c r="R48" s="6"/>
      <c r="S48" s="17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J48" s="17"/>
      <c r="AK48" s="21"/>
      <c r="AL48" s="21"/>
      <c r="AM48" s="21"/>
      <c r="AN48" s="21"/>
      <c r="AO48" s="21"/>
      <c r="AP48" s="21"/>
      <c r="AQ48" s="6"/>
      <c r="AR48" s="17"/>
      <c r="AS48" s="6"/>
      <c r="AT48" s="6"/>
      <c r="AU48" s="6"/>
      <c r="AV48" s="6"/>
      <c r="AW48" s="17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17"/>
      <c r="BJ48" s="6"/>
      <c r="BK48" s="6"/>
      <c r="BL48" s="6"/>
    </row>
    <row r="49" spans="1:48">
      <c r="A49" s="11">
        <v>37756</v>
      </c>
      <c r="B49" s="51">
        <v>1029.3</v>
      </c>
      <c r="C49" s="11">
        <v>39692</v>
      </c>
      <c r="D49" s="13">
        <v>96.2</v>
      </c>
      <c r="E49" s="13">
        <v>99</v>
      </c>
      <c r="F49" s="13">
        <v>92.8</v>
      </c>
      <c r="G49" s="13">
        <v>92.4</v>
      </c>
      <c r="H49" s="13">
        <v>88</v>
      </c>
      <c r="I49" s="86"/>
      <c r="J49" s="51"/>
      <c r="K49" s="1"/>
      <c r="L49" s="1"/>
      <c r="M49" s="1"/>
      <c r="N49" s="1"/>
      <c r="O49" s="1"/>
      <c r="P49" s="1"/>
      <c r="Q49" s="1"/>
      <c r="AJ49" s="17"/>
      <c r="AK49" s="21"/>
      <c r="AL49" s="21"/>
      <c r="AM49" s="21"/>
      <c r="AN49" s="21"/>
      <c r="AO49" s="21"/>
      <c r="AP49" s="21"/>
      <c r="AQ49" s="6"/>
      <c r="AR49" s="17"/>
      <c r="AS49" s="6"/>
      <c r="AT49" s="6"/>
      <c r="AU49" s="6"/>
      <c r="AV49" s="6"/>
    </row>
    <row r="50" spans="1:48">
      <c r="A50" s="11">
        <v>37940</v>
      </c>
      <c r="B50" s="51">
        <v>1046.3</v>
      </c>
      <c r="C50" s="11">
        <v>39783</v>
      </c>
      <c r="D50" s="13">
        <v>96.2</v>
      </c>
      <c r="E50" s="13">
        <v>97.5</v>
      </c>
      <c r="F50" s="13">
        <v>93.3</v>
      </c>
      <c r="G50" s="13">
        <v>93.6</v>
      </c>
      <c r="H50" s="13">
        <v>87.8</v>
      </c>
      <c r="I50" s="86"/>
      <c r="J50" s="51"/>
      <c r="K50" s="1"/>
      <c r="L50" s="1"/>
      <c r="M50" s="1"/>
      <c r="N50" s="1"/>
      <c r="O50" s="1"/>
      <c r="P50" s="1"/>
      <c r="Q50" s="1"/>
      <c r="AJ50" s="17"/>
      <c r="AK50" s="21"/>
      <c r="AL50" s="21"/>
      <c r="AM50" s="21"/>
      <c r="AN50" s="21"/>
      <c r="AO50" s="21"/>
      <c r="AP50" s="21"/>
    </row>
    <row r="51" spans="1:48">
      <c r="A51" s="11">
        <v>38122</v>
      </c>
      <c r="B51" s="51">
        <v>1066.2</v>
      </c>
      <c r="C51" s="11">
        <v>39873</v>
      </c>
      <c r="D51" s="13">
        <v>94</v>
      </c>
      <c r="E51" s="13">
        <v>97.8</v>
      </c>
      <c r="F51" s="13">
        <v>93.8</v>
      </c>
      <c r="G51" s="13">
        <v>93.9</v>
      </c>
      <c r="H51" s="13">
        <v>91.7</v>
      </c>
      <c r="I51" s="86"/>
      <c r="J51" s="51"/>
      <c r="K51" s="1"/>
      <c r="L51" s="1"/>
      <c r="M51" s="1"/>
      <c r="N51" s="1"/>
      <c r="O51" s="1"/>
      <c r="P51" s="1"/>
      <c r="Q51" s="1"/>
      <c r="AJ51" s="17"/>
      <c r="AK51" s="21"/>
      <c r="AL51" s="21"/>
      <c r="AM51" s="21"/>
      <c r="AN51" s="21"/>
      <c r="AO51" s="21"/>
      <c r="AP51" s="21"/>
    </row>
    <row r="52" spans="1:48">
      <c r="A52" s="11">
        <v>38306</v>
      </c>
      <c r="B52" s="51">
        <v>1089.7</v>
      </c>
      <c r="C52" s="11">
        <v>39965</v>
      </c>
      <c r="D52" s="13">
        <v>93</v>
      </c>
      <c r="E52" s="13">
        <v>97.2</v>
      </c>
      <c r="F52" s="13">
        <v>94.1</v>
      </c>
      <c r="G52" s="13">
        <v>93.7</v>
      </c>
      <c r="H52" s="13">
        <v>91.7</v>
      </c>
      <c r="I52" s="86"/>
      <c r="J52" s="51"/>
      <c r="K52" s="1"/>
      <c r="L52" s="1"/>
      <c r="M52" s="1"/>
      <c r="N52" s="1"/>
      <c r="O52" s="1"/>
      <c r="P52" s="1"/>
      <c r="Q52" s="19"/>
      <c r="R52" s="19"/>
      <c r="S52" s="19"/>
      <c r="T52" s="19"/>
      <c r="U52" s="19"/>
      <c r="V52" s="19"/>
      <c r="W52" s="1"/>
      <c r="AJ52" s="17"/>
      <c r="AK52" s="21"/>
      <c r="AL52" s="21"/>
      <c r="AM52" s="21"/>
      <c r="AN52" s="21"/>
      <c r="AO52" s="21"/>
      <c r="AP52" s="21"/>
    </row>
    <row r="53" spans="1:48">
      <c r="A53" s="11">
        <v>38487</v>
      </c>
      <c r="B53" s="51">
        <v>1105.2</v>
      </c>
      <c r="C53" s="11">
        <v>40057</v>
      </c>
      <c r="D53" s="13">
        <v>92.5</v>
      </c>
      <c r="E53" s="13">
        <v>97</v>
      </c>
      <c r="F53" s="13">
        <v>95.3</v>
      </c>
      <c r="G53" s="13">
        <v>93.6</v>
      </c>
      <c r="H53" s="13">
        <v>91.8</v>
      </c>
      <c r="I53" s="86"/>
      <c r="J53" s="51"/>
      <c r="K53" s="1"/>
      <c r="L53" s="1"/>
      <c r="M53" s="1"/>
      <c r="N53" s="1"/>
      <c r="O53" s="1"/>
      <c r="P53" s="1"/>
      <c r="Q53" s="19"/>
      <c r="R53" s="19"/>
      <c r="S53" s="19"/>
      <c r="T53" s="19"/>
      <c r="U53" s="19"/>
      <c r="V53" s="19"/>
      <c r="W53" s="1"/>
      <c r="AJ53" s="17"/>
      <c r="AK53" s="21"/>
      <c r="AL53" s="21"/>
      <c r="AM53" s="21"/>
      <c r="AN53" s="21"/>
      <c r="AO53" s="21"/>
      <c r="AP53" s="21"/>
    </row>
    <row r="54" spans="1:48">
      <c r="A54" s="11">
        <v>38671</v>
      </c>
      <c r="B54" s="51">
        <v>1115.2</v>
      </c>
      <c r="C54" s="11">
        <v>40148</v>
      </c>
      <c r="D54" s="13">
        <v>92</v>
      </c>
      <c r="E54" s="13">
        <v>95.7</v>
      </c>
      <c r="F54" s="13">
        <v>95.6</v>
      </c>
      <c r="G54" s="13">
        <v>94.2</v>
      </c>
      <c r="H54" s="13">
        <v>92</v>
      </c>
      <c r="I54" s="86"/>
      <c r="J54" s="51"/>
      <c r="K54" s="1"/>
      <c r="L54" s="1"/>
      <c r="M54" s="1"/>
      <c r="N54" s="1"/>
      <c r="O54" s="1"/>
      <c r="P54" s="1"/>
      <c r="Q54" s="19"/>
      <c r="R54" s="19"/>
      <c r="S54" s="19"/>
      <c r="T54" s="19"/>
      <c r="U54" s="19"/>
      <c r="V54" s="19"/>
      <c r="W54" s="1"/>
      <c r="AJ54" s="17"/>
      <c r="AK54" s="21"/>
      <c r="AL54" s="21"/>
      <c r="AM54" s="21"/>
      <c r="AN54" s="21"/>
      <c r="AO54" s="21"/>
      <c r="AP54" s="21"/>
    </row>
    <row r="55" spans="1:48">
      <c r="A55" s="11">
        <v>38852</v>
      </c>
      <c r="B55" s="51">
        <v>1115.7</v>
      </c>
      <c r="C55" s="11">
        <v>40238</v>
      </c>
      <c r="D55" s="13">
        <v>93.3</v>
      </c>
      <c r="E55" s="13">
        <v>96.6</v>
      </c>
      <c r="F55" s="13">
        <v>94.9</v>
      </c>
      <c r="G55" s="13">
        <v>94.1</v>
      </c>
      <c r="H55" s="13">
        <v>94.8</v>
      </c>
      <c r="I55" s="86"/>
      <c r="J55" s="51"/>
      <c r="K55" s="1"/>
      <c r="L55" s="1"/>
      <c r="M55" s="1"/>
      <c r="N55" s="1"/>
      <c r="O55" s="1"/>
      <c r="P55" s="1"/>
      <c r="Q55" s="19"/>
      <c r="R55" s="19"/>
      <c r="S55" s="19"/>
      <c r="T55" s="19"/>
      <c r="U55" s="19"/>
      <c r="V55" s="19"/>
      <c r="W55" s="1"/>
    </row>
    <row r="56" spans="1:48">
      <c r="A56" s="11">
        <v>39036</v>
      </c>
      <c r="B56" s="51">
        <v>1142</v>
      </c>
      <c r="C56" s="11">
        <v>40330</v>
      </c>
      <c r="D56" s="13">
        <v>94</v>
      </c>
      <c r="E56" s="13">
        <v>99.6</v>
      </c>
      <c r="F56" s="13">
        <v>95.3</v>
      </c>
      <c r="G56" s="13">
        <v>94.6</v>
      </c>
      <c r="H56" s="13">
        <v>95.1</v>
      </c>
      <c r="I56" s="86"/>
      <c r="J56" s="51"/>
      <c r="K56" s="1"/>
      <c r="L56" s="1"/>
      <c r="M56" s="1"/>
      <c r="N56" s="1"/>
      <c r="O56" s="1"/>
      <c r="P56" s="1"/>
      <c r="Q56" s="19"/>
      <c r="R56" s="19"/>
      <c r="S56" s="19"/>
      <c r="T56" s="19"/>
      <c r="U56" s="19"/>
      <c r="V56" s="19"/>
      <c r="W56" s="1"/>
    </row>
    <row r="57" spans="1:48">
      <c r="A57" s="11">
        <v>39217</v>
      </c>
      <c r="B57" s="51">
        <v>1162.9000000000001</v>
      </c>
      <c r="C57" s="11">
        <v>40422</v>
      </c>
      <c r="D57" s="13">
        <v>95</v>
      </c>
      <c r="E57" s="13">
        <v>98.5</v>
      </c>
      <c r="F57" s="13">
        <v>95.6</v>
      </c>
      <c r="G57" s="13">
        <v>96</v>
      </c>
      <c r="H57" s="13">
        <v>96</v>
      </c>
      <c r="I57" s="86"/>
      <c r="J57" s="51"/>
      <c r="K57" s="1"/>
      <c r="L57" s="1"/>
      <c r="M57" s="1"/>
      <c r="N57" s="1"/>
      <c r="O57" s="1"/>
      <c r="P57" s="1"/>
      <c r="Q57" s="19"/>
      <c r="R57" s="19"/>
      <c r="S57" s="19"/>
      <c r="T57" s="19"/>
      <c r="U57" s="19"/>
      <c r="V57" s="19"/>
      <c r="W57" s="1"/>
    </row>
    <row r="58" spans="1:48">
      <c r="A58" s="11">
        <v>39401</v>
      </c>
      <c r="B58" s="51">
        <v>1186.3</v>
      </c>
      <c r="C58" s="11">
        <v>40513</v>
      </c>
      <c r="D58" s="13">
        <v>95.5</v>
      </c>
      <c r="E58" s="13">
        <v>98.3</v>
      </c>
      <c r="F58" s="13">
        <v>96.3</v>
      </c>
      <c r="G58" s="13">
        <v>97</v>
      </c>
      <c r="H58" s="13">
        <v>96</v>
      </c>
      <c r="I58" s="86"/>
      <c r="J58" s="51"/>
      <c r="K58" s="1"/>
      <c r="L58" s="1"/>
      <c r="M58" s="1"/>
      <c r="N58" s="1"/>
      <c r="O58" s="1"/>
      <c r="P58" s="1"/>
      <c r="Q58" s="19"/>
      <c r="R58" s="19"/>
      <c r="S58" s="19"/>
      <c r="T58" s="19"/>
      <c r="U58" s="19"/>
      <c r="V58" s="19"/>
      <c r="W58" s="1"/>
    </row>
    <row r="59" spans="1:48">
      <c r="A59" s="11">
        <v>39583</v>
      </c>
      <c r="B59" s="51">
        <v>1188</v>
      </c>
      <c r="C59" s="11">
        <v>40603</v>
      </c>
      <c r="D59" s="13">
        <v>97.6</v>
      </c>
      <c r="E59" s="13">
        <v>98.6</v>
      </c>
      <c r="F59" s="13">
        <v>96.5</v>
      </c>
      <c r="G59" s="13">
        <v>97.2</v>
      </c>
      <c r="H59" s="13">
        <v>98.5</v>
      </c>
      <c r="I59" s="86"/>
      <c r="J59" s="51"/>
      <c r="K59" s="1"/>
      <c r="L59" s="1"/>
      <c r="M59" s="1"/>
      <c r="N59" s="1"/>
      <c r="O59" s="1"/>
      <c r="P59" s="1"/>
      <c r="Q59" s="19"/>
      <c r="R59" s="19"/>
      <c r="S59" s="19"/>
      <c r="T59" s="19"/>
      <c r="U59" s="19"/>
      <c r="V59" s="19"/>
      <c r="W59" s="1"/>
    </row>
    <row r="60" spans="1:48">
      <c r="A60" s="11">
        <v>39767</v>
      </c>
      <c r="B60" s="51">
        <v>1254</v>
      </c>
      <c r="C60" s="11">
        <v>40695</v>
      </c>
      <c r="D60" s="13">
        <v>99.5</v>
      </c>
      <c r="E60" s="13">
        <v>99.3</v>
      </c>
      <c r="F60" s="13">
        <v>97</v>
      </c>
      <c r="G60" s="13">
        <v>97.1</v>
      </c>
      <c r="H60" s="13">
        <v>97.5</v>
      </c>
      <c r="I60" s="86"/>
      <c r="J60" s="51"/>
      <c r="K60" s="1"/>
      <c r="L60" s="1"/>
      <c r="M60" s="1"/>
      <c r="N60" s="1"/>
      <c r="O60" s="1"/>
      <c r="P60" s="1"/>
      <c r="Q60" s="1"/>
    </row>
    <row r="61" spans="1:48">
      <c r="A61" s="11">
        <v>39948</v>
      </c>
      <c r="B61" s="51">
        <v>1271.0999999999999</v>
      </c>
      <c r="C61" s="11">
        <v>40787</v>
      </c>
      <c r="D61" s="13">
        <v>99.6</v>
      </c>
      <c r="E61" s="13">
        <v>100.1</v>
      </c>
      <c r="F61" s="13">
        <v>99.6</v>
      </c>
      <c r="G61" s="13">
        <v>99.8</v>
      </c>
      <c r="H61" s="13">
        <v>98.4</v>
      </c>
      <c r="I61" s="86"/>
      <c r="J61" s="51"/>
      <c r="K61" s="1"/>
      <c r="L61" s="1"/>
      <c r="M61" s="1"/>
      <c r="N61" s="1"/>
      <c r="O61" s="1"/>
      <c r="P61" s="1"/>
      <c r="Q61" s="1"/>
    </row>
    <row r="62" spans="1:48">
      <c r="A62" s="11">
        <v>40132</v>
      </c>
      <c r="B62" s="51">
        <v>1339.7</v>
      </c>
      <c r="C62" s="11">
        <v>40878</v>
      </c>
      <c r="D62" s="13">
        <v>99.7</v>
      </c>
      <c r="E62" s="13">
        <v>99.8</v>
      </c>
      <c r="F62" s="13">
        <v>99.8</v>
      </c>
      <c r="G62" s="13">
        <v>100</v>
      </c>
      <c r="H62" s="13">
        <v>98.8</v>
      </c>
      <c r="I62" s="86"/>
      <c r="J62" s="51"/>
      <c r="K62" s="1"/>
      <c r="L62" s="1"/>
      <c r="M62" s="1"/>
      <c r="N62" s="1"/>
      <c r="O62" s="1"/>
      <c r="P62" s="1"/>
      <c r="Q62" s="1"/>
    </row>
    <row r="63" spans="1:48">
      <c r="A63" s="11">
        <v>40313</v>
      </c>
      <c r="B63" s="51">
        <v>1391.5</v>
      </c>
      <c r="C63" s="11">
        <v>40969</v>
      </c>
      <c r="D63" s="13">
        <v>100.1</v>
      </c>
      <c r="E63" s="13">
        <v>100</v>
      </c>
      <c r="F63" s="13">
        <v>100.3</v>
      </c>
      <c r="G63" s="13">
        <v>100.3</v>
      </c>
      <c r="H63" s="13">
        <v>100.8</v>
      </c>
      <c r="I63" s="86"/>
      <c r="J63" s="51"/>
      <c r="K63" s="150"/>
      <c r="L63" s="153"/>
      <c r="M63" s="1"/>
      <c r="N63" s="1"/>
      <c r="O63" s="1"/>
      <c r="P63" s="1"/>
      <c r="Q63" s="1"/>
    </row>
    <row r="64" spans="1:48">
      <c r="A64" s="11">
        <v>40497</v>
      </c>
      <c r="B64" s="51">
        <v>1461.2</v>
      </c>
      <c r="C64" s="11">
        <v>41061</v>
      </c>
      <c r="D64" s="13">
        <v>100.6</v>
      </c>
      <c r="E64" s="13">
        <v>100</v>
      </c>
      <c r="F64" s="13">
        <v>100.3</v>
      </c>
      <c r="G64" s="13">
        <v>99.9</v>
      </c>
      <c r="H64" s="13">
        <v>102</v>
      </c>
      <c r="I64" s="86"/>
      <c r="J64" s="51"/>
      <c r="K64" s="150"/>
      <c r="L64" s="153"/>
      <c r="M64" s="1"/>
      <c r="N64" s="1"/>
      <c r="O64" s="1"/>
      <c r="P64" s="1"/>
      <c r="Q64" s="1"/>
    </row>
    <row r="65" spans="1:17">
      <c r="A65" s="11">
        <v>40678</v>
      </c>
      <c r="B65" s="51">
        <v>1492.3</v>
      </c>
      <c r="C65" s="11">
        <v>41153</v>
      </c>
      <c r="D65" s="13">
        <v>101.2</v>
      </c>
      <c r="E65" s="13">
        <v>100.1</v>
      </c>
      <c r="F65" s="13">
        <v>100.4</v>
      </c>
      <c r="G65" s="13">
        <v>103.3</v>
      </c>
      <c r="H65" s="13">
        <v>103.6</v>
      </c>
      <c r="I65" s="86"/>
      <c r="J65" s="51"/>
      <c r="K65" s="150"/>
      <c r="L65" s="153"/>
      <c r="M65" s="1"/>
      <c r="N65" s="1"/>
      <c r="O65" s="1"/>
      <c r="P65" s="1"/>
      <c r="Q65" s="1"/>
    </row>
    <row r="66" spans="1:17">
      <c r="A66" s="11">
        <v>40862</v>
      </c>
      <c r="B66" s="51">
        <v>1508.3</v>
      </c>
      <c r="C66" s="11">
        <v>41244</v>
      </c>
      <c r="D66" s="13">
        <v>101.8</v>
      </c>
      <c r="E66" s="13">
        <v>99.6</v>
      </c>
      <c r="F66" s="13">
        <v>101</v>
      </c>
      <c r="G66" s="13">
        <v>104.4</v>
      </c>
      <c r="H66" s="13">
        <v>103.6</v>
      </c>
      <c r="I66" s="86"/>
      <c r="J66" s="51"/>
      <c r="K66" s="150"/>
      <c r="L66" s="153"/>
      <c r="M66" s="1"/>
      <c r="N66" s="1"/>
      <c r="O66" s="1"/>
      <c r="P66" s="1"/>
      <c r="Q66" s="1"/>
    </row>
    <row r="67" spans="1:17">
      <c r="A67" s="11">
        <v>41044</v>
      </c>
      <c r="B67" s="51">
        <v>1509.2</v>
      </c>
      <c r="C67" s="11">
        <v>41334</v>
      </c>
      <c r="D67" s="13">
        <v>101.8</v>
      </c>
      <c r="E67" s="13">
        <v>102.5</v>
      </c>
      <c r="F67" s="13">
        <v>101</v>
      </c>
      <c r="G67" s="13">
        <v>104.3</v>
      </c>
      <c r="H67" s="13">
        <v>105.8</v>
      </c>
      <c r="I67" s="86"/>
      <c r="J67" s="51"/>
      <c r="K67" s="150"/>
      <c r="L67" s="153"/>
      <c r="M67" s="1"/>
      <c r="N67" s="1"/>
      <c r="O67" s="1"/>
      <c r="P67" s="1"/>
      <c r="Q67" s="1"/>
    </row>
    <row r="68" spans="1:17">
      <c r="A68" s="11">
        <v>41228</v>
      </c>
      <c r="B68" s="51">
        <v>1610.5</v>
      </c>
      <c r="C68" s="11">
        <v>41426</v>
      </c>
      <c r="D68" s="13">
        <v>101.8</v>
      </c>
      <c r="E68" s="13">
        <v>104.1</v>
      </c>
      <c r="F68" s="13">
        <v>101.2</v>
      </c>
      <c r="G68" s="13">
        <v>104.9</v>
      </c>
      <c r="H68" s="13">
        <v>105.9</v>
      </c>
      <c r="I68" s="86"/>
      <c r="J68" s="51"/>
      <c r="K68" s="150"/>
      <c r="L68" s="153"/>
      <c r="M68" s="1"/>
      <c r="N68" s="1"/>
      <c r="O68" s="1"/>
      <c r="P68" s="1"/>
      <c r="Q68" s="1"/>
    </row>
    <row r="69" spans="1:17">
      <c r="A69" s="11">
        <v>41409</v>
      </c>
      <c r="B69" s="51">
        <v>1622.9</v>
      </c>
      <c r="C69" s="11">
        <v>41518</v>
      </c>
      <c r="D69" s="13">
        <v>102.9</v>
      </c>
      <c r="E69" s="13">
        <v>103.5</v>
      </c>
      <c r="F69" s="13">
        <v>101.5</v>
      </c>
      <c r="G69" s="13">
        <v>106.8</v>
      </c>
      <c r="H69" s="13">
        <v>106.4</v>
      </c>
      <c r="I69" s="86"/>
      <c r="J69" s="51"/>
      <c r="K69" s="150"/>
      <c r="L69" s="153"/>
      <c r="M69" s="1"/>
      <c r="N69" s="1"/>
      <c r="O69" s="1"/>
      <c r="P69" s="1"/>
      <c r="Q69" s="1"/>
    </row>
    <row r="70" spans="1:17">
      <c r="A70" s="11">
        <v>41593</v>
      </c>
      <c r="B70" s="51">
        <v>1619.9</v>
      </c>
      <c r="C70" s="11">
        <v>41609</v>
      </c>
      <c r="D70" s="13">
        <v>103.3</v>
      </c>
      <c r="E70" s="13">
        <v>103.6</v>
      </c>
      <c r="F70" s="13">
        <v>101.4</v>
      </c>
      <c r="G70" s="13">
        <v>107.9</v>
      </c>
      <c r="H70" s="13">
        <v>106.3</v>
      </c>
      <c r="I70" s="86"/>
      <c r="J70" s="51"/>
      <c r="K70" s="150"/>
      <c r="L70" s="153"/>
      <c r="M70" s="1"/>
      <c r="N70" s="1"/>
      <c r="O70" s="1"/>
      <c r="P70" s="1"/>
      <c r="Q70" s="1"/>
    </row>
    <row r="71" spans="1:17">
      <c r="A71" s="11">
        <v>41774</v>
      </c>
      <c r="B71" s="51">
        <v>1659.1</v>
      </c>
      <c r="C71" s="11">
        <v>41699</v>
      </c>
      <c r="D71" s="13">
        <v>104.2</v>
      </c>
      <c r="E71" s="13">
        <v>103.8</v>
      </c>
      <c r="F71" s="13">
        <v>102.4</v>
      </c>
      <c r="G71" s="13">
        <v>107.7</v>
      </c>
      <c r="H71" s="13">
        <v>109.4</v>
      </c>
      <c r="I71" s="86"/>
      <c r="J71" s="51"/>
      <c r="K71" s="150"/>
      <c r="L71" s="153"/>
      <c r="M71" s="1"/>
      <c r="N71" s="1"/>
      <c r="O71" s="1"/>
      <c r="P71" s="1"/>
      <c r="Q71" s="1"/>
    </row>
    <row r="72" spans="1:17">
      <c r="A72" s="11">
        <v>41958</v>
      </c>
      <c r="B72" s="51">
        <v>1631.2</v>
      </c>
      <c r="C72" s="11">
        <v>41791</v>
      </c>
      <c r="D72" s="13">
        <v>104.1</v>
      </c>
      <c r="E72" s="13">
        <v>103.8</v>
      </c>
      <c r="F72" s="13">
        <v>102.9</v>
      </c>
      <c r="G72" s="13">
        <v>107.8</v>
      </c>
      <c r="H72" s="13">
        <v>109.7</v>
      </c>
      <c r="I72" s="86"/>
      <c r="J72" s="51"/>
      <c r="K72" s="150"/>
      <c r="L72" s="153"/>
      <c r="M72" s="1"/>
      <c r="N72" s="1"/>
      <c r="O72" s="1"/>
      <c r="P72" s="1"/>
      <c r="Q72" s="1"/>
    </row>
    <row r="73" spans="1:17">
      <c r="A73" s="11">
        <v>42139</v>
      </c>
      <c r="B73" s="6">
        <v>1661.4</v>
      </c>
      <c r="C73" s="11">
        <v>41883</v>
      </c>
      <c r="D73" s="13">
        <v>104.1</v>
      </c>
      <c r="E73" s="13">
        <v>104.9</v>
      </c>
      <c r="F73" s="13">
        <v>105.3</v>
      </c>
      <c r="G73" s="13">
        <v>109.9</v>
      </c>
      <c r="H73" s="13">
        <v>109.7</v>
      </c>
      <c r="I73" s="86"/>
      <c r="J73" s="51"/>
      <c r="K73" s="150"/>
      <c r="L73" s="153"/>
      <c r="M73" s="1"/>
      <c r="N73" s="1"/>
      <c r="O73" s="1"/>
      <c r="P73" s="1"/>
      <c r="Q73" s="1"/>
    </row>
    <row r="74" spans="1:17">
      <c r="A74" s="11">
        <v>42323</v>
      </c>
      <c r="B74" s="6">
        <v>1692.8</v>
      </c>
      <c r="C74" s="11">
        <v>41974</v>
      </c>
      <c r="D74" s="13">
        <v>103.8</v>
      </c>
      <c r="E74" s="13">
        <v>105</v>
      </c>
      <c r="F74" s="13">
        <v>106.8</v>
      </c>
      <c r="G74" s="13">
        <v>110.4</v>
      </c>
      <c r="H74" s="13">
        <v>109.7</v>
      </c>
      <c r="I74" s="86"/>
      <c r="J74" s="51"/>
      <c r="K74" s="150"/>
      <c r="L74" s="153"/>
      <c r="M74" s="1"/>
      <c r="N74" s="1"/>
      <c r="O74" s="1"/>
      <c r="P74" s="1"/>
      <c r="Q74" s="1"/>
    </row>
    <row r="75" spans="1:17">
      <c r="A75" s="11">
        <v>42505</v>
      </c>
      <c r="B75" s="6">
        <v>1734.3</v>
      </c>
      <c r="C75" s="11">
        <v>42064</v>
      </c>
      <c r="D75" s="13">
        <v>103.6</v>
      </c>
      <c r="E75" s="13">
        <v>104.5</v>
      </c>
      <c r="F75" s="13">
        <v>107.4</v>
      </c>
      <c r="G75" s="13">
        <v>110.1</v>
      </c>
      <c r="H75" s="13">
        <v>111</v>
      </c>
      <c r="I75" s="86"/>
      <c r="J75" s="51"/>
      <c r="K75" s="150"/>
      <c r="L75" s="153"/>
      <c r="M75" s="1"/>
      <c r="N75" s="1"/>
      <c r="O75" s="1"/>
      <c r="P75" s="1"/>
      <c r="Q75" s="1"/>
    </row>
    <row r="76" spans="1:17">
      <c r="A76" s="11">
        <v>42689</v>
      </c>
      <c r="B76" s="6">
        <v>1783.7</v>
      </c>
      <c r="C76" s="148">
        <v>42156</v>
      </c>
      <c r="D76" s="149">
        <v>104.1</v>
      </c>
      <c r="E76" s="149">
        <v>104.5</v>
      </c>
      <c r="F76" s="149">
        <v>107.3</v>
      </c>
      <c r="G76" s="149">
        <v>110.4</v>
      </c>
      <c r="H76" s="149">
        <v>111</v>
      </c>
      <c r="I76" s="86"/>
      <c r="J76" s="51"/>
      <c r="K76" s="1"/>
      <c r="L76" s="1"/>
      <c r="M76" s="1"/>
      <c r="N76" s="1"/>
      <c r="O76" s="1"/>
      <c r="P76" s="1"/>
      <c r="Q76" s="1"/>
    </row>
    <row r="77" spans="1:17">
      <c r="C77" s="148">
        <v>42248</v>
      </c>
      <c r="D77" s="149">
        <v>104.5</v>
      </c>
      <c r="E77" s="149">
        <v>104.6</v>
      </c>
      <c r="F77" s="149">
        <v>108</v>
      </c>
      <c r="G77" s="149">
        <v>111.9</v>
      </c>
      <c r="H77" s="149">
        <v>111.2</v>
      </c>
      <c r="I77" s="86"/>
      <c r="J77" s="51"/>
      <c r="K77" s="11"/>
      <c r="L77" s="11"/>
      <c r="M77" s="13"/>
      <c r="N77" s="13"/>
      <c r="O77" s="13"/>
      <c r="P77" s="13"/>
      <c r="Q77" s="13"/>
    </row>
    <row r="78" spans="1:17">
      <c r="C78" s="148">
        <v>42339</v>
      </c>
      <c r="D78" s="149">
        <v>104.3</v>
      </c>
      <c r="E78" s="149">
        <v>104.3</v>
      </c>
      <c r="F78" s="149">
        <v>108.7</v>
      </c>
      <c r="G78" s="149">
        <v>111.6</v>
      </c>
      <c r="H78" s="149">
        <v>111.4</v>
      </c>
      <c r="I78" s="86"/>
      <c r="J78" s="51"/>
      <c r="K78" s="11"/>
      <c r="L78" s="11"/>
      <c r="M78" s="13"/>
      <c r="N78" s="13"/>
      <c r="O78" s="13"/>
      <c r="P78" s="13"/>
      <c r="Q78" s="13"/>
    </row>
    <row r="79" spans="1:17">
      <c r="C79" s="148">
        <v>42430</v>
      </c>
      <c r="D79" s="6">
        <v>104.4</v>
      </c>
      <c r="E79" s="6">
        <v>104.6</v>
      </c>
      <c r="F79" s="6">
        <v>109.2</v>
      </c>
      <c r="G79" s="6">
        <v>111.9</v>
      </c>
      <c r="H79" s="6">
        <v>111</v>
      </c>
      <c r="I79" s="85"/>
      <c r="J79" s="13"/>
      <c r="K79" s="11"/>
      <c r="L79" s="11"/>
      <c r="M79" s="13"/>
      <c r="N79" s="13"/>
      <c r="O79" s="13"/>
      <c r="P79" s="13"/>
      <c r="Q79" s="13"/>
    </row>
    <row r="80" spans="1:17">
      <c r="C80" s="148">
        <v>42522</v>
      </c>
      <c r="D80" s="6">
        <v>104.8</v>
      </c>
      <c r="E80" s="6">
        <v>104.8</v>
      </c>
      <c r="F80" s="6">
        <v>109.2</v>
      </c>
      <c r="G80" s="6">
        <v>111.8</v>
      </c>
      <c r="H80" s="6">
        <v>111</v>
      </c>
      <c r="I80" s="85"/>
      <c r="K80" s="11"/>
      <c r="L80" s="11"/>
      <c r="M80" s="13"/>
      <c r="N80" s="13"/>
      <c r="O80" s="13"/>
      <c r="P80" s="13"/>
      <c r="Q80" s="13"/>
    </row>
    <row r="81" spans="3:17">
      <c r="C81" s="148">
        <v>42614</v>
      </c>
      <c r="D81" s="6">
        <v>105.7</v>
      </c>
      <c r="E81" s="6">
        <v>104.9</v>
      </c>
      <c r="F81" s="6">
        <v>109.7</v>
      </c>
      <c r="G81" s="6">
        <v>113.1</v>
      </c>
      <c r="H81" s="6">
        <v>111.1</v>
      </c>
      <c r="I81" s="85"/>
      <c r="K81" s="11"/>
      <c r="L81" s="11"/>
      <c r="M81" s="13"/>
      <c r="N81" s="13"/>
      <c r="O81" s="13"/>
      <c r="P81" s="13"/>
      <c r="Q81" s="13"/>
    </row>
    <row r="82" spans="3:17">
      <c r="C82" s="148">
        <v>42705</v>
      </c>
      <c r="D82" s="6">
        <v>106.2</v>
      </c>
      <c r="E82" s="6">
        <v>105</v>
      </c>
      <c r="F82" s="6">
        <v>109.7</v>
      </c>
      <c r="G82" s="6">
        <v>113.4</v>
      </c>
      <c r="H82" s="6">
        <v>111.1</v>
      </c>
      <c r="K82" s="148"/>
      <c r="L82" s="148"/>
      <c r="M82" s="149"/>
      <c r="N82" s="149"/>
      <c r="O82" s="149"/>
      <c r="P82" s="149"/>
      <c r="Q82" s="149"/>
    </row>
    <row r="83" spans="3:17">
      <c r="C83" s="148">
        <v>42795</v>
      </c>
      <c r="D83" s="6">
        <v>107</v>
      </c>
      <c r="E83" s="6">
        <v>104.9</v>
      </c>
      <c r="F83" s="6">
        <v>111.3</v>
      </c>
      <c r="G83" s="6">
        <v>113.6</v>
      </c>
      <c r="H83" s="6">
        <v>111.7</v>
      </c>
      <c r="K83" s="148"/>
      <c r="L83" s="148"/>
      <c r="M83" s="149"/>
      <c r="N83" s="149"/>
      <c r="O83" s="149"/>
      <c r="P83" s="149"/>
      <c r="Q83" s="149"/>
    </row>
    <row r="84" spans="3:17">
      <c r="K84" s="148"/>
      <c r="L84" s="148"/>
      <c r="M84" s="149"/>
      <c r="N84" s="149"/>
      <c r="O84" s="149"/>
      <c r="P84" s="149"/>
      <c r="Q84" s="149"/>
    </row>
    <row r="85" spans="3:17">
      <c r="K85" s="148"/>
      <c r="L85" s="148"/>
      <c r="M85" s="6"/>
      <c r="N85" s="6"/>
      <c r="O85" s="6"/>
      <c r="P85" s="6"/>
      <c r="Q85" s="6"/>
    </row>
    <row r="86" spans="3:17">
      <c r="K86" s="148"/>
      <c r="L86" s="148"/>
      <c r="M86" s="6"/>
      <c r="N86" s="6"/>
      <c r="O86" s="6"/>
      <c r="P86" s="6"/>
      <c r="Q86" s="6"/>
    </row>
    <row r="87" spans="3:17">
      <c r="K87" s="148"/>
      <c r="L87" s="148"/>
      <c r="M87" s="6"/>
      <c r="N87" s="6"/>
      <c r="O87" s="6"/>
      <c r="P87" s="6"/>
      <c r="Q87" s="6"/>
    </row>
    <row r="88" spans="3:17">
      <c r="K88" s="148"/>
      <c r="L88" s="148"/>
      <c r="M88" s="6"/>
      <c r="N88" s="6"/>
      <c r="O88" s="6"/>
      <c r="P88" s="6"/>
      <c r="Q88" s="6"/>
    </row>
    <row r="89" spans="3:17">
      <c r="K89" s="148"/>
      <c r="L89" s="148"/>
      <c r="M89" s="6"/>
      <c r="N89" s="6"/>
      <c r="O89" s="6"/>
      <c r="P89" s="6"/>
      <c r="Q89" s="6"/>
    </row>
  </sheetData>
  <customSheetViews>
    <customSheetView guid="{EDD5654A-1343-4932-B339-0C715CFA6F80}" scale="75">
      <selection activeCell="BL15" sqref="BL15"/>
      <pageMargins left="0.7" right="0.7" top="0.75" bottom="0.75" header="0.3" footer="0.3"/>
      <pageSetup paperSize="9" orientation="portrait" r:id="rId1"/>
    </customSheetView>
    <customSheetView guid="{3C13C1EA-9CFF-4852-A76B-AB9FE15ED3EA}" showPageBreaks="1" topLeftCell="F1">
      <selection activeCell="BM13" sqref="BM13"/>
      <pageMargins left="0.7" right="0.7" top="0.75" bottom="0.75" header="0.3" footer="0.3"/>
      <pageSetup paperSize="9" orientation="portrait" r:id="rId2"/>
    </customSheetView>
    <customSheetView guid="{1B607AAC-439D-4F8D-8006-2156BC216D59}" scale="75" showPageBreaks="1">
      <selection activeCell="BL15" sqref="BL15"/>
      <pageMargins left="0.7" right="0.7" top="0.75" bottom="0.75" header="0.3" footer="0.3"/>
      <pageSetup paperSize="9" orientation="portrait" r:id="rId3"/>
    </customSheetView>
    <customSheetView guid="{6B67C9E3-91D0-450D-9515-7D2F347DE54D}" scale="75" showPageBreaks="1">
      <selection activeCell="BL15" sqref="BL15"/>
      <pageMargins left="0.7" right="0.7" top="0.75" bottom="0.75" header="0.3" footer="0.3"/>
      <pageSetup paperSize="9" orientation="portrait" r:id="rId4"/>
    </customSheetView>
    <customSheetView guid="{9D0B1916-93B9-49B4-98ED-979DB65098C4}" scale="75">
      <selection activeCell="BL15" sqref="BL15"/>
      <pageMargins left="0.7" right="0.7" top="0.75" bottom="0.75" header="0.3" footer="0.3"/>
      <pageSetup paperSize="9" orientation="portrait" r:id="rId5"/>
    </customSheetView>
    <customSheetView guid="{E96D0042-8145-4A5A-B32C-1FD1DB5C1B11}" scale="75" topLeftCell="A43">
      <selection activeCell="BM20" sqref="BM20"/>
      <pageMargins left="0.7" right="0.7" top="0.75" bottom="0.75" header="0.3" footer="0.3"/>
      <pageSetup paperSize="9" orientation="portrait" r:id="rId6"/>
    </customSheetView>
    <customSheetView guid="{66839368-28FB-4AE3-8267-CE40087B8FBF}" scale="75" topLeftCell="A43">
      <selection activeCell="BM20" sqref="BM20"/>
      <pageMargins left="0.7" right="0.7" top="0.75" bottom="0.75" header="0.3" footer="0.3"/>
      <pageSetup paperSize="9" orientation="portrait" r:id="rId7"/>
    </customSheetView>
  </customSheetViews>
  <phoneticPr fontId="0" type="noConversion"/>
  <pageMargins left="0.7" right="0.7" top="0.75" bottom="0.75" header="0.3" footer="0.3"/>
  <pageSetup paperSize="9" orientation="portrait" r:id="rId8"/>
  <legacy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ABSData_Documentation</vt:lpstr>
      <vt:lpstr>RealCapitalStock</vt:lpstr>
      <vt:lpstr>OpexPriceIndex</vt:lpstr>
      <vt:lpstr>OpexPriceIndex_AWOTE</vt:lpstr>
    </vt:vector>
  </TitlesOfParts>
  <Company>ACCC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Smith, Cameron</dc:creator>
  <cp:lastModifiedBy>Denis Lawrence</cp:lastModifiedBy>
  <cp:lastPrinted>2015-06-18T05:56:07Z</cp:lastPrinted>
  <dcterms:created xsi:type="dcterms:W3CDTF">2014-04-09T01:06:53Z</dcterms:created>
  <dcterms:modified xsi:type="dcterms:W3CDTF">2017-10-27T04:46:43Z</dcterms:modified>
</cp:coreProperties>
</file>