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290" yWindow="140" windowWidth="9920" windowHeight="6650"/>
  </bookViews>
  <sheets>
    <sheet name="ABSData_Documentation" sheetId="4" r:id="rId1"/>
    <sheet name="RealCapitalStock" sheetId="2" r:id="rId2"/>
    <sheet name="OpexPriceIndex" sheetId="5" r:id="rId3"/>
    <sheet name="OpexPriceIndex_AWOTE" sheetId="6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G30" i="2" l="1"/>
  <c r="G13" i="2"/>
  <c r="F13" i="2"/>
  <c r="L14" i="6"/>
  <c r="H30" i="2" l="1"/>
  <c r="BM15" i="5"/>
  <c r="AX7" i="5"/>
  <c r="AX8" i="5"/>
  <c r="AX9" i="5"/>
  <c r="AX10" i="5"/>
  <c r="AX11" i="5"/>
  <c r="AX12" i="5"/>
  <c r="AX13" i="5"/>
  <c r="AX14" i="5"/>
  <c r="AX15" i="5"/>
  <c r="AR7" i="5"/>
  <c r="AR8" i="5"/>
  <c r="AR9" i="5"/>
  <c r="AR10" i="5"/>
  <c r="AR11" i="5"/>
  <c r="AR12" i="5"/>
  <c r="AR13" i="5"/>
  <c r="AR14" i="5"/>
  <c r="AR15" i="5"/>
  <c r="AI15" i="5"/>
  <c r="AO15" i="5"/>
  <c r="AA43" i="5"/>
  <c r="AA29" i="5"/>
  <c r="AB15" i="5"/>
  <c r="AC15" i="5"/>
  <c r="AD15" i="5"/>
  <c r="AD43" i="5" s="1"/>
  <c r="AE15" i="5"/>
  <c r="AF15" i="5"/>
  <c r="AA15" i="5"/>
  <c r="S43" i="5"/>
  <c r="S29" i="5"/>
  <c r="T15" i="5"/>
  <c r="U15" i="5"/>
  <c r="V15" i="5"/>
  <c r="V43" i="5" s="1"/>
  <c r="W15" i="5"/>
  <c r="X15" i="5"/>
  <c r="S15" i="5"/>
  <c r="K43" i="5"/>
  <c r="K29" i="5"/>
  <c r="L15" i="5"/>
  <c r="M15" i="5"/>
  <c r="N15" i="5"/>
  <c r="N43" i="5" s="1"/>
  <c r="O15" i="5"/>
  <c r="P15" i="5"/>
  <c r="K15" i="5"/>
  <c r="I30" i="2" l="1"/>
  <c r="N29" i="5"/>
  <c r="V29" i="5"/>
  <c r="AD29" i="5"/>
  <c r="AW58" i="2"/>
  <c r="AM58" i="2"/>
  <c r="S58" i="2"/>
  <c r="J51" i="2"/>
  <c r="L51" i="2"/>
  <c r="M51" i="2"/>
  <c r="N51" i="2"/>
  <c r="O51" i="2"/>
  <c r="P51" i="2"/>
  <c r="Q51" i="2"/>
  <c r="R51" i="2"/>
  <c r="S51" i="2"/>
  <c r="T51" i="2"/>
  <c r="V51" i="2"/>
  <c r="W51" i="2"/>
  <c r="X51" i="2"/>
  <c r="Y51" i="2"/>
  <c r="Z51" i="2"/>
  <c r="AA51" i="2"/>
  <c r="AB51" i="2"/>
  <c r="AC51" i="2"/>
  <c r="AD51" i="2"/>
  <c r="AF51" i="2"/>
  <c r="AG51" i="2"/>
  <c r="AH51" i="2"/>
  <c r="AI51" i="2"/>
  <c r="AJ51" i="2"/>
  <c r="AK51" i="2"/>
  <c r="AL51" i="2"/>
  <c r="AM51" i="2"/>
  <c r="AN51" i="2"/>
  <c r="AP51" i="2"/>
  <c r="AQ51" i="2"/>
  <c r="AR51" i="2"/>
  <c r="AS51" i="2"/>
  <c r="AT51" i="2"/>
  <c r="AU51" i="2"/>
  <c r="AV51" i="2"/>
  <c r="AW51" i="2"/>
  <c r="AX51" i="2"/>
  <c r="J50" i="2"/>
  <c r="L50" i="2"/>
  <c r="M50" i="2"/>
  <c r="N50" i="2"/>
  <c r="O50" i="2"/>
  <c r="P50" i="2"/>
  <c r="Q50" i="2"/>
  <c r="R50" i="2"/>
  <c r="S50" i="2"/>
  <c r="T50" i="2"/>
  <c r="V50" i="2"/>
  <c r="W50" i="2"/>
  <c r="X50" i="2"/>
  <c r="Y50" i="2"/>
  <c r="Z50" i="2"/>
  <c r="AA50" i="2"/>
  <c r="AB50" i="2"/>
  <c r="AC50" i="2"/>
  <c r="AD50" i="2"/>
  <c r="AF50" i="2"/>
  <c r="AG50" i="2"/>
  <c r="AH50" i="2"/>
  <c r="AI50" i="2"/>
  <c r="AJ50" i="2"/>
  <c r="AK50" i="2"/>
  <c r="AL50" i="2"/>
  <c r="AM50" i="2"/>
  <c r="AN50" i="2"/>
  <c r="AP50" i="2"/>
  <c r="AQ50" i="2"/>
  <c r="AR50" i="2"/>
  <c r="AS50" i="2"/>
  <c r="AT50" i="2"/>
  <c r="AU50" i="2"/>
  <c r="AV50" i="2"/>
  <c r="AW50" i="2"/>
  <c r="AX50" i="2"/>
  <c r="J45" i="2"/>
  <c r="L45" i="2"/>
  <c r="M45" i="2"/>
  <c r="N45" i="2"/>
  <c r="O45" i="2"/>
  <c r="P45" i="2"/>
  <c r="Q45" i="2"/>
  <c r="R45" i="2"/>
  <c r="S45" i="2"/>
  <c r="T45" i="2"/>
  <c r="V45" i="2"/>
  <c r="W45" i="2"/>
  <c r="X45" i="2"/>
  <c r="Y45" i="2"/>
  <c r="Z45" i="2"/>
  <c r="AA45" i="2"/>
  <c r="AB45" i="2"/>
  <c r="AC45" i="2"/>
  <c r="AD45" i="2"/>
  <c r="AF45" i="2"/>
  <c r="AG45" i="2"/>
  <c r="AH45" i="2"/>
  <c r="AI45" i="2"/>
  <c r="AJ45" i="2"/>
  <c r="AK45" i="2"/>
  <c r="AL45" i="2"/>
  <c r="AM45" i="2"/>
  <c r="AN45" i="2"/>
  <c r="AP45" i="2"/>
  <c r="AQ45" i="2"/>
  <c r="AR45" i="2"/>
  <c r="AS45" i="2"/>
  <c r="AT45" i="2"/>
  <c r="AU45" i="2"/>
  <c r="AV45" i="2"/>
  <c r="AW45" i="2"/>
  <c r="AX45" i="2"/>
  <c r="J40" i="2"/>
  <c r="L40" i="2"/>
  <c r="M40" i="2"/>
  <c r="N40" i="2"/>
  <c r="O40" i="2"/>
  <c r="P40" i="2"/>
  <c r="Q40" i="2"/>
  <c r="R40" i="2"/>
  <c r="S40" i="2"/>
  <c r="T40" i="2"/>
  <c r="V40" i="2"/>
  <c r="W40" i="2"/>
  <c r="X40" i="2"/>
  <c r="Y40" i="2"/>
  <c r="Z40" i="2"/>
  <c r="AA40" i="2"/>
  <c r="AB40" i="2"/>
  <c r="AC40" i="2"/>
  <c r="AD40" i="2"/>
  <c r="AF40" i="2"/>
  <c r="AG40" i="2"/>
  <c r="AH40" i="2"/>
  <c r="AI40" i="2"/>
  <c r="AJ40" i="2"/>
  <c r="AK40" i="2"/>
  <c r="AL40" i="2"/>
  <c r="AM40" i="2"/>
  <c r="AN40" i="2"/>
  <c r="AP40" i="2"/>
  <c r="AQ40" i="2"/>
  <c r="AR40" i="2"/>
  <c r="AS40" i="2"/>
  <c r="AT40" i="2"/>
  <c r="AU40" i="2"/>
  <c r="AV40" i="2"/>
  <c r="AW40" i="2"/>
  <c r="AX40" i="2"/>
  <c r="AN52" i="2" l="1"/>
  <c r="T52" i="2"/>
  <c r="AX52" i="2"/>
  <c r="AD52" i="2"/>
  <c r="J52" i="2"/>
  <c r="G29" i="2"/>
  <c r="H29" i="2" s="1"/>
  <c r="G12" i="2"/>
  <c r="F12" i="2"/>
  <c r="AP7" i="6"/>
  <c r="AP8" i="6"/>
  <c r="AP9" i="6"/>
  <c r="AP10" i="6"/>
  <c r="AP11" i="6"/>
  <c r="AP12" i="6"/>
  <c r="AP13" i="6"/>
  <c r="AP14" i="6"/>
  <c r="AP6" i="6"/>
  <c r="AJ14" i="6"/>
  <c r="AB40" i="6"/>
  <c r="AB27" i="6"/>
  <c r="AG14" i="6"/>
  <c r="AF14" i="6"/>
  <c r="AE14" i="6"/>
  <c r="AD14" i="6"/>
  <c r="AC14" i="6"/>
  <c r="AB14" i="6"/>
  <c r="T40" i="6"/>
  <c r="T27" i="6"/>
  <c r="Y14" i="6"/>
  <c r="X14" i="6"/>
  <c r="W14" i="6"/>
  <c r="V14" i="6"/>
  <c r="U14" i="6"/>
  <c r="T14" i="6"/>
  <c r="L40" i="6"/>
  <c r="L13" i="6"/>
  <c r="L27" i="6" s="1"/>
  <c r="Q14" i="6"/>
  <c r="P14" i="6"/>
  <c r="O14" i="6"/>
  <c r="N14" i="6"/>
  <c r="M14" i="6"/>
  <c r="M28" i="2" l="1"/>
  <c r="N28" i="2" s="1"/>
  <c r="Q29" i="2"/>
  <c r="R29" i="2" s="1"/>
  <c r="AI14" i="5"/>
  <c r="AO14" i="5" s="1"/>
  <c r="AB14" i="5"/>
  <c r="AC14" i="5"/>
  <c r="AD14" i="5"/>
  <c r="AE14" i="5"/>
  <c r="AF14" i="5"/>
  <c r="AA14" i="5"/>
  <c r="T14" i="5"/>
  <c r="U14" i="5"/>
  <c r="V14" i="5"/>
  <c r="W14" i="5"/>
  <c r="X14" i="5"/>
  <c r="S14" i="5"/>
  <c r="L14" i="5"/>
  <c r="M14" i="5"/>
  <c r="N14" i="5"/>
  <c r="O14" i="5"/>
  <c r="P14" i="5"/>
  <c r="K14" i="5"/>
  <c r="O43" i="5" l="1"/>
  <c r="O29" i="5"/>
  <c r="W43" i="5"/>
  <c r="W29" i="5"/>
  <c r="P43" i="5"/>
  <c r="P29" i="5"/>
  <c r="L43" i="5"/>
  <c r="L29" i="5"/>
  <c r="X43" i="5"/>
  <c r="X29" i="5"/>
  <c r="T43" i="5"/>
  <c r="T29" i="5"/>
  <c r="AF43" i="5"/>
  <c r="AF29" i="5"/>
  <c r="AB43" i="5"/>
  <c r="AB29" i="5"/>
  <c r="M43" i="5"/>
  <c r="M29" i="5"/>
  <c r="U43" i="5"/>
  <c r="U29" i="5"/>
  <c r="AE43" i="5"/>
  <c r="AE29" i="5"/>
  <c r="AC43" i="5"/>
  <c r="AC29" i="5"/>
  <c r="I58" i="2"/>
  <c r="BD15" i="5" l="1"/>
  <c r="BF15" i="5" s="1"/>
  <c r="BE15" i="5"/>
  <c r="AY15" i="5"/>
  <c r="AS15" i="5"/>
  <c r="AB13" i="6"/>
  <c r="AB12" i="6"/>
  <c r="AB11" i="6"/>
  <c r="AB10" i="6"/>
  <c r="AB9" i="6"/>
  <c r="AB8" i="6"/>
  <c r="AB7" i="6"/>
  <c r="AB6" i="6"/>
  <c r="T13" i="6"/>
  <c r="T12" i="6"/>
  <c r="T11" i="6"/>
  <c r="T10" i="6"/>
  <c r="T9" i="6"/>
  <c r="T8" i="6"/>
  <c r="T7" i="6"/>
  <c r="T6" i="6"/>
  <c r="L12" i="6"/>
  <c r="L39" i="6"/>
  <c r="L11" i="6"/>
  <c r="L10" i="6"/>
  <c r="L23" i="6" s="1"/>
  <c r="L9" i="6"/>
  <c r="L8" i="6"/>
  <c r="L21" i="6" s="1"/>
  <c r="L7" i="6"/>
  <c r="L6" i="6"/>
  <c r="AJ13" i="6"/>
  <c r="AG13" i="6"/>
  <c r="AF13" i="6"/>
  <c r="AE13" i="6"/>
  <c r="AD13" i="6"/>
  <c r="AC13" i="6"/>
  <c r="Y13" i="6"/>
  <c r="X13" i="6"/>
  <c r="W13" i="6"/>
  <c r="V13" i="6"/>
  <c r="U13" i="6"/>
  <c r="Q13" i="6"/>
  <c r="P13" i="6"/>
  <c r="O13" i="6"/>
  <c r="N13" i="6"/>
  <c r="M13" i="6"/>
  <c r="AJ12" i="6"/>
  <c r="AG12" i="6"/>
  <c r="AF12" i="6"/>
  <c r="AE12" i="6"/>
  <c r="AD12" i="6"/>
  <c r="AC12" i="6"/>
  <c r="Y12" i="6"/>
  <c r="X12" i="6"/>
  <c r="W12" i="6"/>
  <c r="V12" i="6"/>
  <c r="U12" i="6"/>
  <c r="Q12" i="6"/>
  <c r="P12" i="6"/>
  <c r="O12" i="6"/>
  <c r="N12" i="6"/>
  <c r="M12" i="6"/>
  <c r="M39" i="6" s="1"/>
  <c r="AJ11" i="6"/>
  <c r="AG11" i="6"/>
  <c r="AF11" i="6"/>
  <c r="AE11" i="6"/>
  <c r="AD11" i="6"/>
  <c r="AC11" i="6"/>
  <c r="Y11" i="6"/>
  <c r="X11" i="6"/>
  <c r="W11" i="6"/>
  <c r="V11" i="6"/>
  <c r="U11" i="6"/>
  <c r="Q11" i="6"/>
  <c r="P11" i="6"/>
  <c r="O11" i="6"/>
  <c r="N11" i="6"/>
  <c r="M11" i="6"/>
  <c r="AJ10" i="6"/>
  <c r="AG10" i="6"/>
  <c r="AF10" i="6"/>
  <c r="AE10" i="6"/>
  <c r="AD10" i="6"/>
  <c r="AC10" i="6"/>
  <c r="Y10" i="6"/>
  <c r="X10" i="6"/>
  <c r="W10" i="6"/>
  <c r="V10" i="6"/>
  <c r="U10" i="6"/>
  <c r="Q10" i="6"/>
  <c r="P10" i="6"/>
  <c r="O10" i="6"/>
  <c r="N10" i="6"/>
  <c r="M10" i="6"/>
  <c r="AJ9" i="6"/>
  <c r="AG9" i="6"/>
  <c r="AF9" i="6"/>
  <c r="AE9" i="6"/>
  <c r="AD9" i="6"/>
  <c r="AC9" i="6"/>
  <c r="Y9" i="6"/>
  <c r="X9" i="6"/>
  <c r="W9" i="6"/>
  <c r="V9" i="6"/>
  <c r="U9" i="6"/>
  <c r="Q9" i="6"/>
  <c r="P9" i="6"/>
  <c r="O9" i="6"/>
  <c r="N9" i="6"/>
  <c r="M9" i="6"/>
  <c r="AJ8" i="6"/>
  <c r="AG8" i="6"/>
  <c r="AF8" i="6"/>
  <c r="AE8" i="6"/>
  <c r="AD8" i="6"/>
  <c r="AC8" i="6"/>
  <c r="Y8" i="6"/>
  <c r="X8" i="6"/>
  <c r="W8" i="6"/>
  <c r="V8" i="6"/>
  <c r="U8" i="6"/>
  <c r="Q8" i="6"/>
  <c r="P8" i="6"/>
  <c r="O8" i="6"/>
  <c r="N8" i="6"/>
  <c r="M8" i="6"/>
  <c r="AJ7" i="6"/>
  <c r="AG7" i="6"/>
  <c r="AF7" i="6"/>
  <c r="AE7" i="6"/>
  <c r="AD7" i="6"/>
  <c r="AD34" i="6" s="1"/>
  <c r="AC7" i="6"/>
  <c r="Y7" i="6"/>
  <c r="X7" i="6"/>
  <c r="X34" i="6" s="1"/>
  <c r="W7" i="6"/>
  <c r="V7" i="6"/>
  <c r="V34" i="6" s="1"/>
  <c r="U7" i="6"/>
  <c r="Q7" i="6"/>
  <c r="P7" i="6"/>
  <c r="P34" i="6" s="1"/>
  <c r="O7" i="6"/>
  <c r="N7" i="6"/>
  <c r="N34" i="6" s="1"/>
  <c r="M7" i="6"/>
  <c r="AJ6" i="6"/>
  <c r="AG6" i="6"/>
  <c r="AF6" i="6"/>
  <c r="AE6" i="6"/>
  <c r="AD6" i="6"/>
  <c r="AC6" i="6"/>
  <c r="Y6" i="6"/>
  <c r="X6" i="6"/>
  <c r="W6" i="6"/>
  <c r="V6" i="6"/>
  <c r="U6" i="6"/>
  <c r="Q6" i="6"/>
  <c r="P6" i="6"/>
  <c r="O6" i="6"/>
  <c r="N6" i="6"/>
  <c r="M6" i="6"/>
  <c r="M33" i="6" s="1"/>
  <c r="AI13" i="5"/>
  <c r="AO13" i="5" s="1"/>
  <c r="AF13" i="5"/>
  <c r="AE13" i="5"/>
  <c r="AD13" i="5"/>
  <c r="AC13" i="5"/>
  <c r="AB13" i="5"/>
  <c r="AA13" i="5"/>
  <c r="X13" i="5"/>
  <c r="W13" i="5"/>
  <c r="V13" i="5"/>
  <c r="U13" i="5"/>
  <c r="T13" i="5"/>
  <c r="S13" i="5"/>
  <c r="P13" i="5"/>
  <c r="O13" i="5"/>
  <c r="N13" i="5"/>
  <c r="M13" i="5"/>
  <c r="L13" i="5"/>
  <c r="K13" i="5"/>
  <c r="AI12" i="5"/>
  <c r="AO12" i="5" s="1"/>
  <c r="AF12" i="5"/>
  <c r="AE12" i="5"/>
  <c r="AD12" i="5"/>
  <c r="AC12" i="5"/>
  <c r="AB12" i="5"/>
  <c r="AA12" i="5"/>
  <c r="X12" i="5"/>
  <c r="W12" i="5"/>
  <c r="V12" i="5"/>
  <c r="U12" i="5"/>
  <c r="T12" i="5"/>
  <c r="S12" i="5"/>
  <c r="P12" i="5"/>
  <c r="O12" i="5"/>
  <c r="N12" i="5"/>
  <c r="M12" i="5"/>
  <c r="L12" i="5"/>
  <c r="K12" i="5"/>
  <c r="AI11" i="5"/>
  <c r="AO11" i="5" s="1"/>
  <c r="AF11" i="5"/>
  <c r="AE11" i="5"/>
  <c r="AD11" i="5"/>
  <c r="AC11" i="5"/>
  <c r="AB11" i="5"/>
  <c r="AA11" i="5"/>
  <c r="X11" i="5"/>
  <c r="W11" i="5"/>
  <c r="V11" i="5"/>
  <c r="U11" i="5"/>
  <c r="T11" i="5"/>
  <c r="S11" i="5"/>
  <c r="P11" i="5"/>
  <c r="O11" i="5"/>
  <c r="N11" i="5"/>
  <c r="M11" i="5"/>
  <c r="L11" i="5"/>
  <c r="K11" i="5"/>
  <c r="AI10" i="5"/>
  <c r="AO10" i="5" s="1"/>
  <c r="AF10" i="5"/>
  <c r="AE10" i="5"/>
  <c r="AD10" i="5"/>
  <c r="AC10" i="5"/>
  <c r="AB10" i="5"/>
  <c r="AA10" i="5"/>
  <c r="X10" i="5"/>
  <c r="W10" i="5"/>
  <c r="V10" i="5"/>
  <c r="U10" i="5"/>
  <c r="T10" i="5"/>
  <c r="S10" i="5"/>
  <c r="P10" i="5"/>
  <c r="O10" i="5"/>
  <c r="N10" i="5"/>
  <c r="M10" i="5"/>
  <c r="L10" i="5"/>
  <c r="K10" i="5"/>
  <c r="AI9" i="5"/>
  <c r="AO9" i="5" s="1"/>
  <c r="AF9" i="5"/>
  <c r="AE9" i="5"/>
  <c r="AD9" i="5"/>
  <c r="AC9" i="5"/>
  <c r="AB9" i="5"/>
  <c r="AA9" i="5"/>
  <c r="X9" i="5"/>
  <c r="W9" i="5"/>
  <c r="V9" i="5"/>
  <c r="U9" i="5"/>
  <c r="T9" i="5"/>
  <c r="S9" i="5"/>
  <c r="P9" i="5"/>
  <c r="O9" i="5"/>
  <c r="N9" i="5"/>
  <c r="M9" i="5"/>
  <c r="L9" i="5"/>
  <c r="K9" i="5"/>
  <c r="AI8" i="5"/>
  <c r="AO8" i="5" s="1"/>
  <c r="AF8" i="5"/>
  <c r="AE8" i="5"/>
  <c r="AD8" i="5"/>
  <c r="AC8" i="5"/>
  <c r="AB8" i="5"/>
  <c r="AA8" i="5"/>
  <c r="X8" i="5"/>
  <c r="W8" i="5"/>
  <c r="V8" i="5"/>
  <c r="U8" i="5"/>
  <c r="T8" i="5"/>
  <c r="S8" i="5"/>
  <c r="P8" i="5"/>
  <c r="O8" i="5"/>
  <c r="N8" i="5"/>
  <c r="M8" i="5"/>
  <c r="L8" i="5"/>
  <c r="K8" i="5"/>
  <c r="AI7" i="5"/>
  <c r="AO7" i="5" s="1"/>
  <c r="AF7" i="5"/>
  <c r="AE7" i="5"/>
  <c r="AD7" i="5"/>
  <c r="AC7" i="5"/>
  <c r="AB7" i="5"/>
  <c r="AA7" i="5"/>
  <c r="X7" i="5"/>
  <c r="W7" i="5"/>
  <c r="V7" i="5"/>
  <c r="U7" i="5"/>
  <c r="T7" i="5"/>
  <c r="S7" i="5"/>
  <c r="P7" i="5"/>
  <c r="O7" i="5"/>
  <c r="N7" i="5"/>
  <c r="M7" i="5"/>
  <c r="L7" i="5"/>
  <c r="K7" i="5"/>
  <c r="AI6" i="5"/>
  <c r="AO6" i="5" s="1"/>
  <c r="AF6" i="5"/>
  <c r="AE6" i="5"/>
  <c r="AD6" i="5"/>
  <c r="AC6" i="5"/>
  <c r="AB6" i="5"/>
  <c r="AA6" i="5"/>
  <c r="X6" i="5"/>
  <c r="W6" i="5"/>
  <c r="V6" i="5"/>
  <c r="U6" i="5"/>
  <c r="T6" i="5"/>
  <c r="S6" i="5"/>
  <c r="P6" i="5"/>
  <c r="O6" i="5"/>
  <c r="N6" i="5"/>
  <c r="M6" i="5"/>
  <c r="L6" i="5"/>
  <c r="K6" i="5"/>
  <c r="O40" i="6" l="1"/>
  <c r="O27" i="6"/>
  <c r="Q40" i="6"/>
  <c r="Q27" i="6"/>
  <c r="V40" i="6"/>
  <c r="V27" i="6"/>
  <c r="X40" i="6"/>
  <c r="X27" i="6"/>
  <c r="AE40" i="6"/>
  <c r="AE27" i="6"/>
  <c r="AG40" i="6"/>
  <c r="AG27" i="6"/>
  <c r="N40" i="6"/>
  <c r="N27" i="6"/>
  <c r="P40" i="6"/>
  <c r="P27" i="6"/>
  <c r="W40" i="6"/>
  <c r="W27" i="6"/>
  <c r="Y40" i="6"/>
  <c r="Y27" i="6"/>
  <c r="AD40" i="6"/>
  <c r="AD27" i="6"/>
  <c r="AF40" i="6"/>
  <c r="AF27" i="6"/>
  <c r="M40" i="6"/>
  <c r="AS14" i="6" s="1"/>
  <c r="M27" i="6"/>
  <c r="AR14" i="6" s="1"/>
  <c r="AC40" i="6"/>
  <c r="BE14" i="6" s="1"/>
  <c r="AC27" i="6"/>
  <c r="BD14" i="6" s="1"/>
  <c r="U40" i="6"/>
  <c r="AY14" i="6" s="1"/>
  <c r="U27" i="6"/>
  <c r="AX14" i="6" s="1"/>
  <c r="AT15" i="5"/>
  <c r="AZ15" i="5"/>
  <c r="M26" i="6"/>
  <c r="V26" i="6"/>
  <c r="X26" i="6"/>
  <c r="BM6" i="6"/>
  <c r="N26" i="6"/>
  <c r="P26" i="6"/>
  <c r="AD26" i="6"/>
  <c r="AF26" i="6"/>
  <c r="BJ6" i="6"/>
  <c r="BJ6" i="5"/>
  <c r="BM6" i="5"/>
  <c r="L42" i="5"/>
  <c r="L28" i="5"/>
  <c r="N42" i="5"/>
  <c r="N28" i="5"/>
  <c r="P42" i="5"/>
  <c r="P28" i="5"/>
  <c r="T42" i="5"/>
  <c r="T28" i="5"/>
  <c r="V42" i="5"/>
  <c r="V28" i="5"/>
  <c r="X42" i="5"/>
  <c r="X28" i="5"/>
  <c r="AB42" i="5"/>
  <c r="AB28" i="5"/>
  <c r="AD42" i="5"/>
  <c r="AD28" i="5"/>
  <c r="AF42" i="5"/>
  <c r="AF28" i="5"/>
  <c r="K27" i="5"/>
  <c r="K42" i="5"/>
  <c r="K28" i="5"/>
  <c r="M27" i="5"/>
  <c r="M42" i="5"/>
  <c r="M28" i="5"/>
  <c r="O27" i="5"/>
  <c r="O42" i="5"/>
  <c r="O28" i="5"/>
  <c r="S27" i="5"/>
  <c r="S42" i="5"/>
  <c r="S28" i="5"/>
  <c r="U27" i="5"/>
  <c r="U42" i="5"/>
  <c r="U28" i="5"/>
  <c r="W27" i="5"/>
  <c r="W42" i="5"/>
  <c r="W28" i="5"/>
  <c r="AA27" i="5"/>
  <c r="AA42" i="5"/>
  <c r="AA28" i="5"/>
  <c r="AC27" i="5"/>
  <c r="AC42" i="5"/>
  <c r="AC28" i="5"/>
  <c r="AE27" i="5"/>
  <c r="AE42" i="5"/>
  <c r="AE28" i="5"/>
  <c r="L26" i="6"/>
  <c r="L22" i="6"/>
  <c r="L33" i="6"/>
  <c r="L19" i="6"/>
  <c r="L20" i="6"/>
  <c r="L34" i="6"/>
  <c r="T34" i="6"/>
  <c r="AB34" i="6"/>
  <c r="T26" i="6"/>
  <c r="AB26" i="6"/>
  <c r="M32" i="6"/>
  <c r="M19" i="6"/>
  <c r="Q33" i="6"/>
  <c r="Q32" i="6"/>
  <c r="Q19" i="6"/>
  <c r="U32" i="6"/>
  <c r="U33" i="6"/>
  <c r="U19" i="6"/>
  <c r="W33" i="6"/>
  <c r="W32" i="6"/>
  <c r="W19" i="6"/>
  <c r="AC33" i="6"/>
  <c r="AC32" i="6"/>
  <c r="AC19" i="6"/>
  <c r="AE32" i="6"/>
  <c r="AE33" i="6"/>
  <c r="AE19" i="6"/>
  <c r="M35" i="6"/>
  <c r="M21" i="6"/>
  <c r="Q35" i="6"/>
  <c r="Q21" i="6"/>
  <c r="W35" i="6"/>
  <c r="W21" i="6"/>
  <c r="Y35" i="6"/>
  <c r="Y21" i="6"/>
  <c r="AE35" i="6"/>
  <c r="AE21" i="6"/>
  <c r="L36" i="6"/>
  <c r="P36" i="6"/>
  <c r="P22" i="6"/>
  <c r="T36" i="6"/>
  <c r="T22" i="6"/>
  <c r="X36" i="6"/>
  <c r="X22" i="6"/>
  <c r="AF36" i="6"/>
  <c r="AF22" i="6"/>
  <c r="L32" i="6"/>
  <c r="N33" i="6"/>
  <c r="N32" i="6"/>
  <c r="P33" i="6"/>
  <c r="P32" i="6"/>
  <c r="T33" i="6"/>
  <c r="T32" i="6"/>
  <c r="V33" i="6"/>
  <c r="V32" i="6"/>
  <c r="X33" i="6"/>
  <c r="X32" i="6"/>
  <c r="AB33" i="6"/>
  <c r="AB32" i="6"/>
  <c r="AD33" i="6"/>
  <c r="AD32" i="6"/>
  <c r="AF33" i="6"/>
  <c r="AF32" i="6"/>
  <c r="M34" i="6"/>
  <c r="M20" i="6"/>
  <c r="O34" i="6"/>
  <c r="O20" i="6"/>
  <c r="Q34" i="6"/>
  <c r="Q20" i="6"/>
  <c r="U34" i="6"/>
  <c r="U20" i="6"/>
  <c r="W34" i="6"/>
  <c r="W20" i="6"/>
  <c r="Y34" i="6"/>
  <c r="Y20" i="6"/>
  <c r="AC34" i="6"/>
  <c r="AC20" i="6"/>
  <c r="AE34" i="6"/>
  <c r="AE20" i="6"/>
  <c r="AG34" i="6"/>
  <c r="AG20" i="6"/>
  <c r="L35" i="6"/>
  <c r="N35" i="6"/>
  <c r="N21" i="6"/>
  <c r="P35" i="6"/>
  <c r="P21" i="6"/>
  <c r="T35" i="6"/>
  <c r="T21" i="6"/>
  <c r="V35" i="6"/>
  <c r="V21" i="6"/>
  <c r="X35" i="6"/>
  <c r="X21" i="6"/>
  <c r="AB35" i="6"/>
  <c r="AB21" i="6"/>
  <c r="AD35" i="6"/>
  <c r="AD21" i="6"/>
  <c r="AF35" i="6"/>
  <c r="AF21" i="6"/>
  <c r="M36" i="6"/>
  <c r="M22" i="6"/>
  <c r="O36" i="6"/>
  <c r="O22" i="6"/>
  <c r="Q36" i="6"/>
  <c r="Q22" i="6"/>
  <c r="U36" i="6"/>
  <c r="U22" i="6"/>
  <c r="W36" i="6"/>
  <c r="W22" i="6"/>
  <c r="Y36" i="6"/>
  <c r="Y22" i="6"/>
  <c r="AC36" i="6"/>
  <c r="AC22" i="6"/>
  <c r="AE36" i="6"/>
  <c r="AE22" i="6"/>
  <c r="AG36" i="6"/>
  <c r="AG22" i="6"/>
  <c r="L37" i="6"/>
  <c r="N37" i="6"/>
  <c r="N23" i="6"/>
  <c r="P37" i="6"/>
  <c r="P23" i="6"/>
  <c r="T37" i="6"/>
  <c r="T23" i="6"/>
  <c r="V37" i="6"/>
  <c r="V23" i="6"/>
  <c r="X37" i="6"/>
  <c r="X23" i="6"/>
  <c r="AB37" i="6"/>
  <c r="AB23" i="6"/>
  <c r="AD37" i="6"/>
  <c r="AD23" i="6"/>
  <c r="AF37" i="6"/>
  <c r="AF23" i="6"/>
  <c r="M38" i="6"/>
  <c r="M24" i="6"/>
  <c r="O38" i="6"/>
  <c r="O24" i="6"/>
  <c r="Q38" i="6"/>
  <c r="Q24" i="6"/>
  <c r="U38" i="6"/>
  <c r="U24" i="6"/>
  <c r="W38" i="6"/>
  <c r="W24" i="6"/>
  <c r="Y38" i="6"/>
  <c r="Y24" i="6"/>
  <c r="AC38" i="6"/>
  <c r="AC24" i="6"/>
  <c r="AE38" i="6"/>
  <c r="AE24" i="6"/>
  <c r="AG38" i="6"/>
  <c r="AG24" i="6"/>
  <c r="L25" i="6"/>
  <c r="N39" i="6"/>
  <c r="N25" i="6"/>
  <c r="P39" i="6"/>
  <c r="P25" i="6"/>
  <c r="T39" i="6"/>
  <c r="T25" i="6"/>
  <c r="V39" i="6"/>
  <c r="V25" i="6"/>
  <c r="X39" i="6"/>
  <c r="X25" i="6"/>
  <c r="AB39" i="6"/>
  <c r="AB25" i="6"/>
  <c r="AD39" i="6"/>
  <c r="AD25" i="6"/>
  <c r="AF39" i="6"/>
  <c r="AF25" i="6"/>
  <c r="O26" i="6"/>
  <c r="Q26" i="6"/>
  <c r="U26" i="6"/>
  <c r="W26" i="6"/>
  <c r="Y26" i="6"/>
  <c r="AC26" i="6"/>
  <c r="AE26" i="6"/>
  <c r="AG26" i="6"/>
  <c r="N19" i="6"/>
  <c r="T19" i="6"/>
  <c r="X19" i="6"/>
  <c r="AD19" i="6"/>
  <c r="P20" i="6"/>
  <c r="V20" i="6"/>
  <c r="AB20" i="6"/>
  <c r="O32" i="6"/>
  <c r="O33" i="6"/>
  <c r="O19" i="6"/>
  <c r="Y32" i="6"/>
  <c r="Y33" i="6"/>
  <c r="Y19" i="6"/>
  <c r="AG33" i="6"/>
  <c r="AG32" i="6"/>
  <c r="AG19" i="6"/>
  <c r="AF34" i="6"/>
  <c r="AF20" i="6"/>
  <c r="O35" i="6"/>
  <c r="O21" i="6"/>
  <c r="U35" i="6"/>
  <c r="U21" i="6"/>
  <c r="AC35" i="6"/>
  <c r="AC21" i="6"/>
  <c r="AG35" i="6"/>
  <c r="AG21" i="6"/>
  <c r="N36" i="6"/>
  <c r="N22" i="6"/>
  <c r="V36" i="6"/>
  <c r="V22" i="6"/>
  <c r="AB36" i="6"/>
  <c r="AB22" i="6"/>
  <c r="AD36" i="6"/>
  <c r="AD22" i="6"/>
  <c r="M37" i="6"/>
  <c r="M23" i="6"/>
  <c r="O37" i="6"/>
  <c r="O23" i="6"/>
  <c r="Q37" i="6"/>
  <c r="Q23" i="6"/>
  <c r="U37" i="6"/>
  <c r="U23" i="6"/>
  <c r="W37" i="6"/>
  <c r="W23" i="6"/>
  <c r="Y37" i="6"/>
  <c r="Y23" i="6"/>
  <c r="AC37" i="6"/>
  <c r="AC23" i="6"/>
  <c r="AE37" i="6"/>
  <c r="AE23" i="6"/>
  <c r="AG37" i="6"/>
  <c r="AG23" i="6"/>
  <c r="L38" i="6"/>
  <c r="L24" i="6"/>
  <c r="N38" i="6"/>
  <c r="N24" i="6"/>
  <c r="P38" i="6"/>
  <c r="P24" i="6"/>
  <c r="T38" i="6"/>
  <c r="T24" i="6"/>
  <c r="V38" i="6"/>
  <c r="V24" i="6"/>
  <c r="X38" i="6"/>
  <c r="X24" i="6"/>
  <c r="AB38" i="6"/>
  <c r="AB24" i="6"/>
  <c r="AD38" i="6"/>
  <c r="AD24" i="6"/>
  <c r="AF38" i="6"/>
  <c r="AF24" i="6"/>
  <c r="M25" i="6"/>
  <c r="O39" i="6"/>
  <c r="O25" i="6"/>
  <c r="Q39" i="6"/>
  <c r="Q25" i="6"/>
  <c r="U39" i="6"/>
  <c r="U25" i="6"/>
  <c r="W39" i="6"/>
  <c r="W25" i="6"/>
  <c r="Y25" i="6"/>
  <c r="Y39" i="6"/>
  <c r="AC39" i="6"/>
  <c r="AC25" i="6"/>
  <c r="AE25" i="6"/>
  <c r="AE39" i="6"/>
  <c r="AG39" i="6"/>
  <c r="AG25" i="6"/>
  <c r="P19" i="6"/>
  <c r="AR6" i="6" s="1"/>
  <c r="V19" i="6"/>
  <c r="AB19" i="6"/>
  <c r="AF19" i="6"/>
  <c r="N20" i="6"/>
  <c r="T20" i="6"/>
  <c r="X20" i="6"/>
  <c r="AD20" i="6"/>
  <c r="L35" i="5"/>
  <c r="L34" i="5"/>
  <c r="L20" i="5"/>
  <c r="P35" i="5"/>
  <c r="P34" i="5"/>
  <c r="P20" i="5"/>
  <c r="V35" i="5"/>
  <c r="V34" i="5"/>
  <c r="V20" i="5"/>
  <c r="X35" i="5"/>
  <c r="X34" i="5"/>
  <c r="X20" i="5"/>
  <c r="AD35" i="5"/>
  <c r="AD34" i="5"/>
  <c r="AD20" i="5"/>
  <c r="K36" i="5"/>
  <c r="K21" i="5"/>
  <c r="O36" i="5"/>
  <c r="O21" i="5"/>
  <c r="S36" i="5"/>
  <c r="S21" i="5"/>
  <c r="W36" i="5"/>
  <c r="W21" i="5"/>
  <c r="AC36" i="5"/>
  <c r="AC21" i="5"/>
  <c r="AE36" i="5"/>
  <c r="AE21" i="5"/>
  <c r="L37" i="5"/>
  <c r="L22" i="5"/>
  <c r="P37" i="5"/>
  <c r="P22" i="5"/>
  <c r="T37" i="5"/>
  <c r="T22" i="5"/>
  <c r="X37" i="5"/>
  <c r="X22" i="5"/>
  <c r="AB37" i="5"/>
  <c r="AB22" i="5"/>
  <c r="AF37" i="5"/>
  <c r="AF22" i="5"/>
  <c r="M38" i="5"/>
  <c r="M23" i="5"/>
  <c r="S38" i="5"/>
  <c r="S23" i="5"/>
  <c r="U38" i="5"/>
  <c r="U23" i="5"/>
  <c r="AA38" i="5"/>
  <c r="AA23" i="5"/>
  <c r="AC38" i="5"/>
  <c r="AC23" i="5"/>
  <c r="N39" i="5"/>
  <c r="N24" i="5"/>
  <c r="P39" i="5"/>
  <c r="P24" i="5"/>
  <c r="V39" i="5"/>
  <c r="V24" i="5"/>
  <c r="AB39" i="5"/>
  <c r="AB24" i="5"/>
  <c r="AD39" i="5"/>
  <c r="AD24" i="5"/>
  <c r="K40" i="5"/>
  <c r="K25" i="5"/>
  <c r="M40" i="5"/>
  <c r="M25" i="5"/>
  <c r="S40" i="5"/>
  <c r="S25" i="5"/>
  <c r="U40" i="5"/>
  <c r="U25" i="5"/>
  <c r="AA40" i="5"/>
  <c r="AA25" i="5"/>
  <c r="AC40" i="5"/>
  <c r="AC25" i="5"/>
  <c r="AE40" i="5"/>
  <c r="AE25" i="5"/>
  <c r="N41" i="5"/>
  <c r="N26" i="5"/>
  <c r="T41" i="5"/>
  <c r="T26" i="5"/>
  <c r="AD41" i="5"/>
  <c r="AD26" i="5"/>
  <c r="K34" i="5"/>
  <c r="K35" i="5"/>
  <c r="K20" i="5"/>
  <c r="M35" i="5"/>
  <c r="M34" i="5"/>
  <c r="M20" i="5"/>
  <c r="O34" i="5"/>
  <c r="O35" i="5"/>
  <c r="O20" i="5"/>
  <c r="S35" i="5"/>
  <c r="S34" i="5"/>
  <c r="S20" i="5"/>
  <c r="U34" i="5"/>
  <c r="U35" i="5"/>
  <c r="U20" i="5"/>
  <c r="W35" i="5"/>
  <c r="W34" i="5"/>
  <c r="W20" i="5"/>
  <c r="AA34" i="5"/>
  <c r="AA35" i="5"/>
  <c r="AA20" i="5"/>
  <c r="AC35" i="5"/>
  <c r="AC34" i="5"/>
  <c r="AC20" i="5"/>
  <c r="AE34" i="5"/>
  <c r="AE35" i="5"/>
  <c r="AE20" i="5"/>
  <c r="L36" i="5"/>
  <c r="L21" i="5"/>
  <c r="N36" i="5"/>
  <c r="N21" i="5"/>
  <c r="P36" i="5"/>
  <c r="P21" i="5"/>
  <c r="T36" i="5"/>
  <c r="T21" i="5"/>
  <c r="V36" i="5"/>
  <c r="V21" i="5"/>
  <c r="X36" i="5"/>
  <c r="X21" i="5"/>
  <c r="AB36" i="5"/>
  <c r="AB21" i="5"/>
  <c r="AD36" i="5"/>
  <c r="AD21" i="5"/>
  <c r="AF36" i="5"/>
  <c r="AF21" i="5"/>
  <c r="K37" i="5"/>
  <c r="K22" i="5"/>
  <c r="M37" i="5"/>
  <c r="M22" i="5"/>
  <c r="O37" i="5"/>
  <c r="O22" i="5"/>
  <c r="S37" i="5"/>
  <c r="S22" i="5"/>
  <c r="U37" i="5"/>
  <c r="U22" i="5"/>
  <c r="W37" i="5"/>
  <c r="W22" i="5"/>
  <c r="AA37" i="5"/>
  <c r="AA22" i="5"/>
  <c r="AC37" i="5"/>
  <c r="AC22" i="5"/>
  <c r="AE37" i="5"/>
  <c r="AE22" i="5"/>
  <c r="L38" i="5"/>
  <c r="L23" i="5"/>
  <c r="N38" i="5"/>
  <c r="N23" i="5"/>
  <c r="P38" i="5"/>
  <c r="P23" i="5"/>
  <c r="T38" i="5"/>
  <c r="T23" i="5"/>
  <c r="V38" i="5"/>
  <c r="V23" i="5"/>
  <c r="X38" i="5"/>
  <c r="X23" i="5"/>
  <c r="AB38" i="5"/>
  <c r="AB23" i="5"/>
  <c r="AD38" i="5"/>
  <c r="AD23" i="5"/>
  <c r="AF38" i="5"/>
  <c r="AF23" i="5"/>
  <c r="K39" i="5"/>
  <c r="K24" i="5"/>
  <c r="M39" i="5"/>
  <c r="M24" i="5"/>
  <c r="O39" i="5"/>
  <c r="O24" i="5"/>
  <c r="S39" i="5"/>
  <c r="S24" i="5"/>
  <c r="U39" i="5"/>
  <c r="U24" i="5"/>
  <c r="W39" i="5"/>
  <c r="W24" i="5"/>
  <c r="AA39" i="5"/>
  <c r="AA24" i="5"/>
  <c r="AC39" i="5"/>
  <c r="AC24" i="5"/>
  <c r="AE39" i="5"/>
  <c r="AE24" i="5"/>
  <c r="L40" i="5"/>
  <c r="L25" i="5"/>
  <c r="N40" i="5"/>
  <c r="N25" i="5"/>
  <c r="P40" i="5"/>
  <c r="P25" i="5"/>
  <c r="T40" i="5"/>
  <c r="T25" i="5"/>
  <c r="V40" i="5"/>
  <c r="V25" i="5"/>
  <c r="X40" i="5"/>
  <c r="X25" i="5"/>
  <c r="AB40" i="5"/>
  <c r="AB25" i="5"/>
  <c r="AD40" i="5"/>
  <c r="AD25" i="5"/>
  <c r="AF40" i="5"/>
  <c r="AF25" i="5"/>
  <c r="K41" i="5"/>
  <c r="K26" i="5"/>
  <c r="M41" i="5"/>
  <c r="M26" i="5"/>
  <c r="O41" i="5"/>
  <c r="O26" i="5"/>
  <c r="S41" i="5"/>
  <c r="S26" i="5"/>
  <c r="U41" i="5"/>
  <c r="U26" i="5"/>
  <c r="W41" i="5"/>
  <c r="W26" i="5"/>
  <c r="AA41" i="5"/>
  <c r="AA26" i="5"/>
  <c r="AC41" i="5"/>
  <c r="AC26" i="5"/>
  <c r="AE41" i="5"/>
  <c r="AE26" i="5"/>
  <c r="L27" i="5"/>
  <c r="N27" i="5"/>
  <c r="P27" i="5"/>
  <c r="T27" i="5"/>
  <c r="V27" i="5"/>
  <c r="X27" i="5"/>
  <c r="AB27" i="5"/>
  <c r="AD27" i="5"/>
  <c r="N35" i="5"/>
  <c r="N34" i="5"/>
  <c r="N20" i="5"/>
  <c r="T35" i="5"/>
  <c r="T34" i="5"/>
  <c r="T20" i="5"/>
  <c r="AB35" i="5"/>
  <c r="AB34" i="5"/>
  <c r="AB20" i="5"/>
  <c r="AF35" i="5"/>
  <c r="AF34" i="5"/>
  <c r="AF20" i="5"/>
  <c r="M36" i="5"/>
  <c r="M21" i="5"/>
  <c r="U36" i="5"/>
  <c r="U21" i="5"/>
  <c r="AA36" i="5"/>
  <c r="BE8" i="5" s="1"/>
  <c r="AA21" i="5"/>
  <c r="N37" i="5"/>
  <c r="N22" i="5"/>
  <c r="V37" i="5"/>
  <c r="V22" i="5"/>
  <c r="AD37" i="5"/>
  <c r="AD22" i="5"/>
  <c r="K38" i="5"/>
  <c r="K23" i="5"/>
  <c r="O38" i="5"/>
  <c r="O23" i="5"/>
  <c r="W38" i="5"/>
  <c r="W23" i="5"/>
  <c r="AE38" i="5"/>
  <c r="AE23" i="5"/>
  <c r="L39" i="5"/>
  <c r="L24" i="5"/>
  <c r="T39" i="5"/>
  <c r="T24" i="5"/>
  <c r="X39" i="5"/>
  <c r="X24" i="5"/>
  <c r="AF39" i="5"/>
  <c r="AF24" i="5"/>
  <c r="O40" i="5"/>
  <c r="O25" i="5"/>
  <c r="W40" i="5"/>
  <c r="W25" i="5"/>
  <c r="L41" i="5"/>
  <c r="L26" i="5"/>
  <c r="P41" i="5"/>
  <c r="P26" i="5"/>
  <c r="V41" i="5"/>
  <c r="V26" i="5"/>
  <c r="X41" i="5"/>
  <c r="X26" i="5"/>
  <c r="AB41" i="5"/>
  <c r="AB26" i="5"/>
  <c r="AF41" i="5"/>
  <c r="AF26" i="5"/>
  <c r="AF27" i="5"/>
  <c r="G20" i="2"/>
  <c r="H20" i="2" s="1"/>
  <c r="G21" i="2"/>
  <c r="H21" i="2" s="1"/>
  <c r="Q21" i="2" s="1"/>
  <c r="R21" i="2" s="1"/>
  <c r="G27" i="2"/>
  <c r="H27" i="2" s="1"/>
  <c r="G26" i="2"/>
  <c r="H26" i="2" s="1"/>
  <c r="G25" i="2"/>
  <c r="H25" i="2" s="1"/>
  <c r="G24" i="2"/>
  <c r="H24" i="2" s="1"/>
  <c r="G22" i="2"/>
  <c r="H22" i="2" s="1"/>
  <c r="Q24" i="2" l="1"/>
  <c r="R24" i="2" s="1"/>
  <c r="M23" i="2"/>
  <c r="N23" i="2" s="1"/>
  <c r="Q26" i="2"/>
  <c r="R26" i="2" s="1"/>
  <c r="M25" i="2"/>
  <c r="N25" i="2" s="1"/>
  <c r="M24" i="2"/>
  <c r="N24" i="2" s="1"/>
  <c r="Q25" i="2"/>
  <c r="R25" i="2" s="1"/>
  <c r="AZ14" i="6"/>
  <c r="BF14" i="6"/>
  <c r="AT14" i="6"/>
  <c r="BD7" i="5"/>
  <c r="AX7" i="6"/>
  <c r="AR11" i="6"/>
  <c r="AR10" i="6"/>
  <c r="AR8" i="6"/>
  <c r="BD11" i="6"/>
  <c r="AX11" i="6"/>
  <c r="BD9" i="6"/>
  <c r="AX12" i="6"/>
  <c r="AR12" i="6"/>
  <c r="BD8" i="6"/>
  <c r="BD7" i="6"/>
  <c r="BD10" i="6"/>
  <c r="AX10" i="6"/>
  <c r="AX13" i="6"/>
  <c r="AR7" i="6"/>
  <c r="AR13" i="6"/>
  <c r="BD12" i="6"/>
  <c r="AX8" i="6"/>
  <c r="BE8" i="6"/>
  <c r="AX9" i="6"/>
  <c r="BD13" i="6"/>
  <c r="AR9" i="6"/>
  <c r="BD11" i="5"/>
  <c r="BD9" i="5"/>
  <c r="BE14" i="5"/>
  <c r="AS14" i="5"/>
  <c r="BD12" i="5"/>
  <c r="BD10" i="5"/>
  <c r="BD8" i="5"/>
  <c r="BF8" i="5" s="1"/>
  <c r="BD14" i="5"/>
  <c r="BD13" i="5"/>
  <c r="AY14" i="5"/>
  <c r="AZ14" i="5" s="1"/>
  <c r="AT14" i="5"/>
  <c r="V52" i="2"/>
  <c r="AY8" i="6"/>
  <c r="AS8" i="6"/>
  <c r="AT8" i="6" s="1"/>
  <c r="BD6" i="6"/>
  <c r="BE7" i="6"/>
  <c r="BF7" i="6" s="1"/>
  <c r="AY7" i="6"/>
  <c r="AZ7" i="6" s="1"/>
  <c r="AS7" i="6"/>
  <c r="AY10" i="6"/>
  <c r="AS10" i="6"/>
  <c r="BE12" i="6"/>
  <c r="AY12" i="6"/>
  <c r="AS12" i="6"/>
  <c r="BE10" i="6"/>
  <c r="AX6" i="6"/>
  <c r="BE13" i="6"/>
  <c r="AY13" i="6"/>
  <c r="AS13" i="6"/>
  <c r="BE11" i="6"/>
  <c r="AY11" i="6"/>
  <c r="AS11" i="6"/>
  <c r="BE9" i="6"/>
  <c r="AY9" i="6"/>
  <c r="AS9" i="6"/>
  <c r="BE6" i="6"/>
  <c r="AY6" i="6"/>
  <c r="AS6" i="6"/>
  <c r="AT6" i="6" s="1"/>
  <c r="AU6" i="6" s="1"/>
  <c r="AS10" i="5"/>
  <c r="AT10" i="5" s="1"/>
  <c r="BE7" i="5"/>
  <c r="BF7" i="5" s="1"/>
  <c r="AX6" i="5"/>
  <c r="AY7" i="5"/>
  <c r="AS7" i="5"/>
  <c r="AT7" i="5" s="1"/>
  <c r="BE12" i="5"/>
  <c r="AY12" i="5"/>
  <c r="AS12" i="5"/>
  <c r="BE10" i="5"/>
  <c r="AY10" i="5"/>
  <c r="AY8" i="5"/>
  <c r="AS8" i="5"/>
  <c r="BE13" i="5"/>
  <c r="AY13" i="5"/>
  <c r="AS13" i="5"/>
  <c r="AT13" i="5" s="1"/>
  <c r="BE11" i="5"/>
  <c r="AY11" i="5"/>
  <c r="AS11" i="5"/>
  <c r="AT11" i="5" s="1"/>
  <c r="BE9" i="5"/>
  <c r="AY9" i="5"/>
  <c r="AS9" i="5"/>
  <c r="BD6" i="5"/>
  <c r="BE6" i="5"/>
  <c r="AY6" i="5"/>
  <c r="AR6" i="5"/>
  <c r="AS6" i="5"/>
  <c r="AZ9" i="5"/>
  <c r="BF13" i="6" l="1"/>
  <c r="BF8" i="6"/>
  <c r="AZ7" i="5"/>
  <c r="BF9" i="5"/>
  <c r="AZ11" i="5"/>
  <c r="AT9" i="5"/>
  <c r="BF13" i="5"/>
  <c r="BF6" i="5"/>
  <c r="BG6" i="5" s="1"/>
  <c r="BG7" i="5" s="1"/>
  <c r="BG8" i="5" s="1"/>
  <c r="AZ13" i="5"/>
  <c r="BF14" i="5"/>
  <c r="AT13" i="6"/>
  <c r="AZ13" i="6"/>
  <c r="AZ8" i="6"/>
  <c r="AZ9" i="6"/>
  <c r="AZ10" i="6"/>
  <c r="AT9" i="6"/>
  <c r="AZ6" i="6"/>
  <c r="BA6" i="6" s="1"/>
  <c r="BA7" i="6" s="1"/>
  <c r="AT10" i="6"/>
  <c r="BF10" i="6"/>
  <c r="AZ12" i="6"/>
  <c r="AT7" i="6"/>
  <c r="AU7" i="6" s="1"/>
  <c r="BJ7" i="6" s="1"/>
  <c r="AT11" i="6"/>
  <c r="BF11" i="6"/>
  <c r="AT12" i="6"/>
  <c r="BF12" i="6"/>
  <c r="BF9" i="6"/>
  <c r="AZ11" i="6"/>
  <c r="BF6" i="6"/>
  <c r="BG6" i="6" s="1"/>
  <c r="BG7" i="6" s="1"/>
  <c r="AZ6" i="5"/>
  <c r="BA6" i="5" s="1"/>
  <c r="BA7" i="5" s="1"/>
  <c r="BM7" i="5"/>
  <c r="AZ8" i="5"/>
  <c r="BF10" i="5"/>
  <c r="AZ12" i="5"/>
  <c r="BF11" i="5"/>
  <c r="AT6" i="5"/>
  <c r="AU6" i="5" s="1"/>
  <c r="AU7" i="5" s="1"/>
  <c r="AT8" i="5"/>
  <c r="AZ10" i="5"/>
  <c r="AT12" i="5"/>
  <c r="BF12" i="5"/>
  <c r="AC52" i="2"/>
  <c r="C51" i="2"/>
  <c r="D51" i="2"/>
  <c r="E51" i="2"/>
  <c r="F51" i="2"/>
  <c r="G51" i="2"/>
  <c r="H51" i="2"/>
  <c r="I51" i="2"/>
  <c r="B51" i="2"/>
  <c r="C50" i="2"/>
  <c r="D50" i="2"/>
  <c r="E50" i="2"/>
  <c r="F50" i="2"/>
  <c r="G50" i="2"/>
  <c r="H50" i="2"/>
  <c r="I50" i="2"/>
  <c r="B50" i="2"/>
  <c r="C45" i="2"/>
  <c r="D45" i="2"/>
  <c r="E45" i="2"/>
  <c r="F45" i="2"/>
  <c r="G45" i="2"/>
  <c r="H45" i="2"/>
  <c r="I45" i="2"/>
  <c r="B45" i="2"/>
  <c r="C40" i="2"/>
  <c r="D40" i="2"/>
  <c r="E40" i="2"/>
  <c r="F40" i="2"/>
  <c r="G40" i="2"/>
  <c r="H40" i="2"/>
  <c r="I40" i="2"/>
  <c r="B40" i="2"/>
  <c r="BG9" i="5" l="1"/>
  <c r="BG10" i="5" s="1"/>
  <c r="BM8" i="5"/>
  <c r="L52" i="2"/>
  <c r="AA52" i="2"/>
  <c r="BA8" i="6"/>
  <c r="BA9" i="6" s="1"/>
  <c r="BA10" i="6" s="1"/>
  <c r="BA11" i="6" s="1"/>
  <c r="BA12" i="6" s="1"/>
  <c r="BA13" i="6" s="1"/>
  <c r="BA14" i="6" s="1"/>
  <c r="AU8" i="6"/>
  <c r="BJ8" i="6" s="1"/>
  <c r="BG8" i="6"/>
  <c r="BM7" i="6"/>
  <c r="AU8" i="5"/>
  <c r="BJ7" i="5"/>
  <c r="BA8" i="5"/>
  <c r="BA9" i="5" s="1"/>
  <c r="BA10" i="5" s="1"/>
  <c r="BA11" i="5" s="1"/>
  <c r="BA12" i="5" s="1"/>
  <c r="BA13" i="5" s="1"/>
  <c r="BA14" i="5" s="1"/>
  <c r="BA15" i="5" s="1"/>
  <c r="BM9" i="5" l="1"/>
  <c r="BG9" i="6"/>
  <c r="BM8" i="6"/>
  <c r="AU9" i="6"/>
  <c r="AU9" i="5"/>
  <c r="BJ8" i="5"/>
  <c r="BG11" i="5"/>
  <c r="BM10" i="5"/>
  <c r="G28" i="2"/>
  <c r="H28" i="2" s="1"/>
  <c r="G23" i="2"/>
  <c r="H23" i="2" s="1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M22" i="2" l="1"/>
  <c r="N22" i="2" s="1"/>
  <c r="Q23" i="2"/>
  <c r="R23" i="2" s="1"/>
  <c r="Q22" i="2"/>
  <c r="R22" i="2" s="1"/>
  <c r="M21" i="2"/>
  <c r="N21" i="2" s="1"/>
  <c r="Q28" i="2"/>
  <c r="R28" i="2" s="1"/>
  <c r="M27" i="2"/>
  <c r="N27" i="2" s="1"/>
  <c r="M26" i="2"/>
  <c r="N26" i="2" s="1"/>
  <c r="Q27" i="2"/>
  <c r="R27" i="2" s="1"/>
  <c r="I23" i="2"/>
  <c r="I25" i="2"/>
  <c r="I27" i="2"/>
  <c r="AU10" i="6"/>
  <c r="BJ9" i="6"/>
  <c r="BG10" i="6"/>
  <c r="BM9" i="6"/>
  <c r="BG12" i="5"/>
  <c r="BM11" i="5"/>
  <c r="AU10" i="5"/>
  <c r="BJ9" i="5"/>
  <c r="I24" i="2" l="1"/>
  <c r="O41" i="2" s="1"/>
  <c r="I26" i="2"/>
  <c r="G46" i="2" s="1"/>
  <c r="AA41" i="2"/>
  <c r="I29" i="2"/>
  <c r="AJ41" i="2"/>
  <c r="P46" i="2"/>
  <c r="Z41" i="2"/>
  <c r="Z46" i="2"/>
  <c r="I20" i="2"/>
  <c r="Q20" i="2"/>
  <c r="R20" i="2" s="1"/>
  <c r="AA46" i="2"/>
  <c r="AB41" i="2"/>
  <c r="AB46" i="2"/>
  <c r="I22" i="2"/>
  <c r="AC58" i="2"/>
  <c r="M20" i="2"/>
  <c r="N20" i="2" s="1"/>
  <c r="I21" i="2"/>
  <c r="B41" i="2" s="1"/>
  <c r="BG11" i="6"/>
  <c r="BM10" i="6"/>
  <c r="AU11" i="6"/>
  <c r="BJ10" i="6"/>
  <c r="AU11" i="5"/>
  <c r="BJ10" i="5"/>
  <c r="BG13" i="5"/>
  <c r="BM12" i="5"/>
  <c r="I28" i="2"/>
  <c r="I41" i="2" s="1"/>
  <c r="AV41" i="2"/>
  <c r="AL41" i="2"/>
  <c r="R41" i="2"/>
  <c r="H41" i="2"/>
  <c r="AN41" i="2" l="1"/>
  <c r="AX46" i="2"/>
  <c r="J46" i="2"/>
  <c r="AN46" i="2"/>
  <c r="T41" i="2"/>
  <c r="AX41" i="2"/>
  <c r="J41" i="2"/>
  <c r="T46" i="2"/>
  <c r="E41" i="2"/>
  <c r="BM13" i="5"/>
  <c r="BG14" i="5"/>
  <c r="Y46" i="2"/>
  <c r="Y41" i="2"/>
  <c r="W41" i="2"/>
  <c r="W46" i="2"/>
  <c r="AC46" i="2"/>
  <c r="AC41" i="2"/>
  <c r="X41" i="2"/>
  <c r="X46" i="2"/>
  <c r="V46" i="2"/>
  <c r="V41" i="2"/>
  <c r="AU12" i="6"/>
  <c r="BJ11" i="6"/>
  <c r="BG12" i="6"/>
  <c r="BM11" i="6"/>
  <c r="AU12" i="5"/>
  <c r="BJ11" i="5"/>
  <c r="S41" i="2"/>
  <c r="AW41" i="2"/>
  <c r="AM41" i="2"/>
  <c r="G41" i="2"/>
  <c r="AU41" i="2"/>
  <c r="AK41" i="2"/>
  <c r="Q41" i="2"/>
  <c r="AD41" i="2" l="1"/>
  <c r="AD46" i="2"/>
  <c r="BM14" i="5"/>
  <c r="BG15" i="5"/>
  <c r="BG13" i="6"/>
  <c r="BM12" i="6"/>
  <c r="AU13" i="6"/>
  <c r="BJ12" i="6"/>
  <c r="AU13" i="5"/>
  <c r="BJ12" i="5"/>
  <c r="AT41" i="2"/>
  <c r="P41" i="2"/>
  <c r="F41" i="2"/>
  <c r="BJ13" i="6" l="1"/>
  <c r="AU14" i="6"/>
  <c r="BJ14" i="6" s="1"/>
  <c r="BM13" i="6"/>
  <c r="BG14" i="6"/>
  <c r="BM14" i="6" s="1"/>
  <c r="BJ13" i="5"/>
  <c r="AU14" i="5"/>
  <c r="AS41" i="2"/>
  <c r="AI41" i="2"/>
  <c r="BJ14" i="5" l="1"/>
  <c r="AU15" i="5"/>
  <c r="BJ15" i="5" s="1"/>
  <c r="AR41" i="2"/>
  <c r="AH41" i="2"/>
  <c r="N41" i="2"/>
  <c r="D41" i="2"/>
  <c r="M41" i="2" l="1"/>
  <c r="C41" i="2"/>
  <c r="AQ41" i="2"/>
  <c r="AG41" i="2"/>
  <c r="AP41" i="2" l="1"/>
  <c r="AF41" i="2"/>
  <c r="L41" i="2"/>
  <c r="R46" i="2" l="1"/>
  <c r="N46" i="2"/>
  <c r="R52" i="2"/>
  <c r="N52" i="2"/>
  <c r="Q46" i="2"/>
  <c r="M46" i="2"/>
  <c r="Q52" i="2"/>
  <c r="M52" i="2"/>
  <c r="Y52" i="2"/>
  <c r="AB52" i="2"/>
  <c r="X52" i="2"/>
  <c r="B46" i="2"/>
  <c r="I46" i="2"/>
  <c r="E46" i="2"/>
  <c r="I52" i="2"/>
  <c r="E52" i="2"/>
  <c r="D46" i="2"/>
  <c r="H52" i="2"/>
  <c r="AV46" i="2"/>
  <c r="AR46" i="2"/>
  <c r="AV52" i="2"/>
  <c r="AR52" i="2"/>
  <c r="AW46" i="2"/>
  <c r="AS46" i="2"/>
  <c r="AW52" i="2"/>
  <c r="AS52" i="2"/>
  <c r="AK46" i="2"/>
  <c r="AK52" i="2"/>
  <c r="AI46" i="2"/>
  <c r="AI52" i="2"/>
  <c r="AJ46" i="2"/>
  <c r="AF46" i="2"/>
  <c r="AJ52" i="2"/>
  <c r="AF52" i="2"/>
  <c r="L46" i="2"/>
  <c r="P52" i="2"/>
  <c r="S46" i="2"/>
  <c r="O46" i="2"/>
  <c r="S52" i="2"/>
  <c r="O52" i="2"/>
  <c r="W52" i="2"/>
  <c r="Z52" i="2"/>
  <c r="F46" i="2"/>
  <c r="D52" i="2"/>
  <c r="C46" i="2"/>
  <c r="G52" i="2"/>
  <c r="C52" i="2"/>
  <c r="H46" i="2"/>
  <c r="B52" i="2"/>
  <c r="AT46" i="2"/>
  <c r="AP46" i="2"/>
  <c r="AT52" i="2"/>
  <c r="AP52" i="2"/>
  <c r="AU46" i="2"/>
  <c r="AQ46" i="2"/>
  <c r="AU52" i="2"/>
  <c r="AQ52" i="2"/>
  <c r="AG46" i="2"/>
  <c r="AG52" i="2"/>
  <c r="AM46" i="2"/>
  <c r="AM52" i="2"/>
  <c r="AL46" i="2"/>
  <c r="AH46" i="2"/>
  <c r="AL52" i="2"/>
  <c r="AH52" i="2"/>
  <c r="V53" i="2" l="1"/>
  <c r="AD58" i="2" s="1"/>
  <c r="AP53" i="2"/>
  <c r="AX58" i="2" s="1"/>
  <c r="AF53" i="2"/>
  <c r="L53" i="2"/>
  <c r="T58" i="2" s="1"/>
  <c r="AB58" i="2"/>
  <c r="AA58" i="2" s="1"/>
  <c r="Z58" i="2" s="1"/>
  <c r="Y58" i="2" s="1"/>
  <c r="X58" i="2" s="1"/>
  <c r="W58" i="2" s="1"/>
  <c r="V58" i="2" s="1"/>
  <c r="R58" i="2"/>
  <c r="Q58" i="2" s="1"/>
  <c r="P58" i="2" s="1"/>
  <c r="O58" i="2" s="1"/>
  <c r="N58" i="2" s="1"/>
  <c r="M58" i="2" s="1"/>
  <c r="L58" i="2" s="1"/>
  <c r="AL58" i="2"/>
  <c r="AK58" i="2" s="1"/>
  <c r="AJ58" i="2" s="1"/>
  <c r="AI58" i="2" s="1"/>
  <c r="AH58" i="2" s="1"/>
  <c r="AG58" i="2" s="1"/>
  <c r="AF58" i="2" s="1"/>
  <c r="F52" i="2"/>
  <c r="B53" i="2" s="1"/>
  <c r="J58" i="2" l="1"/>
  <c r="H58" i="2"/>
  <c r="G58" i="2" s="1"/>
  <c r="F58" i="2" s="1"/>
  <c r="E58" i="2" s="1"/>
  <c r="D58" i="2" s="1"/>
  <c r="C58" i="2" s="1"/>
  <c r="B58" i="2" s="1"/>
  <c r="AN58" i="2"/>
  <c r="AV58" i="2"/>
  <c r="AU58" i="2" s="1"/>
  <c r="AT58" i="2" s="1"/>
  <c r="AS58" i="2" s="1"/>
  <c r="AR58" i="2" s="1"/>
  <c r="AQ58" i="2" s="1"/>
  <c r="AP58" i="2" s="1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Wu, Su</author>
  </authors>
  <commentList>
    <comment ref="A58" author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Transgrid reports 2014 RAB opening value different from 2013 closing value.  This needs to be investigated. This affects the computation of 2013/14 constant-price capital stock.
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4.xml><?xml version="1.0" encoding="utf-8"?>
<comments xmlns="http://schemas.openxmlformats.org/spreadsheetml/2006/main">
  <authors>
    <author>Author</author>
    <author>ABS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sharedStrings.xml><?xml version="1.0" encoding="utf-8"?>
<sst xmlns="http://schemas.openxmlformats.org/spreadsheetml/2006/main" count="745" uniqueCount="156">
  <si>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</si>
  <si>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</si>
  <si>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</si>
  <si>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</si>
  <si>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</si>
  <si>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</si>
  <si>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</si>
  <si>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</si>
  <si>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</si>
  <si>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</si>
  <si>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</si>
  <si>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</si>
  <si>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</si>
  <si>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</si>
  <si>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</si>
  <si>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</si>
  <si>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</si>
  <si>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</si>
  <si>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</si>
  <si>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</si>
  <si>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</si>
  <si>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</si>
  <si>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</si>
  <si>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</si>
  <si>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</si>
  <si>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</si>
  <si>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</si>
  <si>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</si>
  <si>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</si>
  <si>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</si>
  <si>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</si>
  <si>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</si>
  <si>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</si>
  <si>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</si>
  <si>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</si>
  <si>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</si>
  <si>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</si>
  <si>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</si>
  <si>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</si>
  <si>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</si>
  <si>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</si>
  <si>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</si>
  <si>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</si>
  <si>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</si>
  <si>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</si>
  <si>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</si>
  <si>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</si>
  <si>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</si>
  <si>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</si>
  <si>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</si>
  <si>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</si>
  <si>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</si>
  <si>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</si>
  <si>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</si>
  <si>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</si>
  <si>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</si>
  <si>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</si>
  <si>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</si>
  <si>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</si>
  <si>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</si>
  <si>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</si>
  <si>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</si>
  <si>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</si>
  <si>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</si>
  <si>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</si>
  <si>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</si>
  <si>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</si>
  <si>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</si>
  <si>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</si>
  <si>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</si>
  <si>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</si>
  <si>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</si>
  <si>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</si>
  <si>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</si>
  <si>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</si>
  <si>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</si>
  <si>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</si>
  <si>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</si>
  <si>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</si>
  <si>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</si>
  <si>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</si>
  <si>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</si>
  <si>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</si>
  <si>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</si>
  <si>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</si>
  <si>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</si>
  <si>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</si>
  <si>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</si>
  <si>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</si>
  <si>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</si>
  <si>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</si>
  <si>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</si>
  <si>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</si>
  <si>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</si>
  <si>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</si>
  <si>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</si>
  <si>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</si>
  <si>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</si>
  <si>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</si>
  <si>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</si>
  <si>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</si>
  <si>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</si>
  <si>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</si>
  <si>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</si>
  <si>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</si>
  <si>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</si>
  <si>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</si>
  <si>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</si>
  <si>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</si>
  <si>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</si>
  <si>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</si>
  <si>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</si>
  <si>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</si>
  <si>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</si>
  <si>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</si>
  <si>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</si>
  <si>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</si>
  <si>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</si>
  <si>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</si>
  <si>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WPI and PPIs</t>
  </si>
  <si>
    <t>Constant-price capital stock (including capital good price index construction)</t>
  </si>
  <si>
    <t>Constant-price capital stock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</si>
  <si>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</si>
  <si>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</si>
  <si>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</si>
  <si>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</si>
  <si>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</si>
  <si>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</si>
  <si>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Inverse of the Cumulative  CGPI index</t>
  </si>
  <si>
    <t>Annul series - Year ended 31 March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</si>
  <si>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</si>
  <si>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</si>
  <si>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</si>
  <si>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</si>
  <si>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</si>
  <si>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</si>
  <si>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</si>
  <si>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</si>
  <si>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</si>
  <si>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</si>
  <si>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</si>
  <si>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</si>
  <si>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</si>
  <si>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</si>
  <si>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</si>
  <si>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</si>
  <si>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</si>
  <si>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</si>
  <si>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Source data: TNSP RIN data - Table 4.1 Total RAB asset values; unit of measurement: $'000</t>
  </si>
  <si>
    <t>01/04/13 - 31/03/14</t>
  </si>
  <si>
    <t>2012/13 going forward/backward</t>
  </si>
  <si>
    <t>2014/15</t>
  </si>
  <si>
    <t>01/04/2014 - 31/03/2015</t>
  </si>
  <si>
    <t>2014-15 As base year</t>
  </si>
  <si>
    <t>Cumulative CGPI Index rebased to 2014/15 (=1)</t>
  </si>
  <si>
    <t xml:space="preserve">Opex price index using AWOTE and PPIs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</si>
</sst>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</numFmts>
  <fonts count="19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2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0" fontId="5" fillId="0" borderId="0" xfId="0" applyFont="1" applyAlignment="1">
      <alignment wrapText="1"/>
    </xf>
    <xf numFmtId="165" fontId="5" fillId="0" borderId="0" xfId="0" applyNumberFormat="1" applyFont="1"/>
    <xf numFmtId="166" fontId="4" fillId="0" borderId="0" xfId="0" applyNumberFormat="1" applyFont="1" applyAlignment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/>
    <xf numFmtId="0" fontId="0" fillId="0" borderId="0" xfId="0" applyFont="1"/>
    <xf numFmtId="0" fontId="10" fillId="0" borderId="0" xfId="3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164" fontId="10" fillId="0" borderId="0" xfId="0" applyNumberFormat="1" applyFont="1" applyAlignment="1">
      <alignment horizontal="left"/>
    </xf>
    <xf numFmtId="165" fontId="10" fillId="0" borderId="0" xfId="3" applyNumberFormat="1" applyFont="1" applyAlignment="1"/>
    <xf numFmtId="0" fontId="10" fillId="0" borderId="0" xfId="0" applyFont="1" applyAlignment="1"/>
    <xf numFmtId="165" fontId="10" fillId="0" borderId="0" xfId="0" applyNumberFormat="1" applyFont="1" applyAlignment="1"/>
    <xf numFmtId="0" fontId="0" fillId="0" borderId="2" xfId="0" applyFont="1" applyBorder="1" applyAlignment="1">
      <alignment vertical="top"/>
    </xf>
    <xf numFmtId="0" fontId="10" fillId="0" borderId="2" xfId="0" applyFont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0" fillId="0" borderId="0" xfId="0" applyFont="1" applyBorder="1" applyAlignment="1">
      <alignment vertical="top"/>
    </xf>
    <xf numFmtId="0" fontId="10" fillId="0" borderId="3" xfId="0" applyFont="1" applyBorder="1" applyAlignment="1">
      <alignment horizontal="right" vertical="top" wrapText="1"/>
    </xf>
    <xf numFmtId="0" fontId="11" fillId="0" borderId="2" xfId="0" applyFont="1" applyBorder="1" applyAlignment="1"/>
    <xf numFmtId="0" fontId="10" fillId="0" borderId="2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0" fillId="0" borderId="0" xfId="0" applyFont="1" applyBorder="1"/>
    <xf numFmtId="0" fontId="10" fillId="0" borderId="3" xfId="0" applyFont="1" applyBorder="1" applyAlignment="1">
      <alignment horizontal="right"/>
    </xf>
    <xf numFmtId="0" fontId="10" fillId="0" borderId="2" xfId="0" applyFont="1" applyBorder="1" applyAlignment="1"/>
    <xf numFmtId="0" fontId="10" fillId="0" borderId="0" xfId="0" applyFont="1" applyBorder="1" applyAlignment="1"/>
    <xf numFmtId="0" fontId="10" fillId="0" borderId="3" xfId="0" applyFont="1" applyBorder="1" applyAlignment="1"/>
    <xf numFmtId="164" fontId="11" fillId="0" borderId="2" xfId="0" applyNumberFormat="1" applyFont="1" applyBorder="1" applyAlignment="1"/>
    <xf numFmtId="164" fontId="10" fillId="0" borderId="2" xfId="0" applyNumberFormat="1" applyFont="1" applyBorder="1" applyAlignment="1"/>
    <xf numFmtId="164" fontId="10" fillId="0" borderId="0" xfId="0" applyNumberFormat="1" applyFont="1" applyBorder="1" applyAlignment="1"/>
    <xf numFmtId="164" fontId="10" fillId="0" borderId="3" xfId="0" applyNumberFormat="1" applyFont="1" applyBorder="1" applyAlignment="1"/>
    <xf numFmtId="164" fontId="10" fillId="0" borderId="2" xfId="0" applyNumberFormat="1" applyFont="1" applyBorder="1" applyAlignment="1">
      <alignment horizontal="left"/>
    </xf>
    <xf numFmtId="165" fontId="10" fillId="0" borderId="2" xfId="3" applyNumberFormat="1" applyFont="1" applyBorder="1" applyAlignment="1"/>
    <xf numFmtId="0" fontId="0" fillId="0" borderId="3" xfId="0" applyFont="1" applyBorder="1"/>
    <xf numFmtId="164" fontId="10" fillId="0" borderId="2" xfId="0" applyNumberFormat="1" applyFont="1" applyBorder="1" applyAlignment="1">
      <alignment horizontal="left" vertical="top" wrapText="1"/>
    </xf>
    <xf numFmtId="165" fontId="10" fillId="0" borderId="2" xfId="3" applyNumberFormat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165" fontId="10" fillId="0" borderId="0" xfId="0" applyNumberFormat="1" applyFont="1" applyBorder="1" applyAlignment="1">
      <alignment vertical="top" wrapText="1"/>
    </xf>
    <xf numFmtId="166" fontId="10" fillId="0" borderId="3" xfId="0" applyNumberFormat="1" applyFont="1" applyBorder="1" applyAlignment="1">
      <alignment vertical="top" wrapText="1"/>
    </xf>
    <xf numFmtId="164" fontId="10" fillId="0" borderId="2" xfId="0" applyNumberFormat="1" applyFont="1" applyBorder="1" applyAlignment="1">
      <alignment horizontal="left" wrapText="1"/>
    </xf>
    <xf numFmtId="0" fontId="0" fillId="2" borderId="2" xfId="0" applyFont="1" applyFill="1" applyBorder="1" applyAlignment="1">
      <alignment wrapText="1"/>
    </xf>
    <xf numFmtId="165" fontId="10" fillId="2" borderId="0" xfId="0" applyNumberFormat="1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0" xfId="0" applyFont="1" applyBorder="1" applyAlignment="1">
      <alignment wrapText="1"/>
    </xf>
    <xf numFmtId="0" fontId="12" fillId="0" borderId="2" xfId="0" applyFont="1" applyBorder="1" applyAlignment="1">
      <alignment wrapText="1"/>
    </xf>
    <xf numFmtId="165" fontId="13" fillId="0" borderId="0" xfId="0" applyNumberFormat="1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166" fontId="13" fillId="0" borderId="3" xfId="0" applyNumberFormat="1" applyFont="1" applyBorder="1" applyAlignment="1">
      <alignment wrapText="1"/>
    </xf>
    <xf numFmtId="14" fontId="10" fillId="0" borderId="4" xfId="0" applyNumberFormat="1" applyFont="1" applyBorder="1" applyAlignment="1"/>
    <xf numFmtId="14" fontId="0" fillId="0" borderId="4" xfId="0" applyNumberFormat="1" applyFont="1" applyBorder="1"/>
    <xf numFmtId="164" fontId="10" fillId="0" borderId="5" xfId="0" applyNumberFormat="1" applyFont="1" applyBorder="1" applyAlignment="1">
      <alignment horizontal="left" wrapText="1"/>
    </xf>
    <xf numFmtId="166" fontId="10" fillId="2" borderId="0" xfId="0" applyNumberFormat="1" applyFont="1" applyFill="1" applyBorder="1" applyAlignment="1">
      <alignment wrapText="1"/>
    </xf>
    <xf numFmtId="166" fontId="10" fillId="2" borderId="3" xfId="0" applyNumberFormat="1" applyFont="1" applyFill="1" applyBorder="1" applyAlignment="1">
      <alignment wrapText="1"/>
    </xf>
    <xf numFmtId="0" fontId="14" fillId="0" borderId="0" xfId="0" applyFont="1"/>
    <xf numFmtId="0" fontId="0" fillId="0" borderId="0" xfId="0" applyFont="1" applyFill="1"/>
    <xf numFmtId="0" fontId="9" fillId="0" borderId="0" xfId="0" applyFont="1" applyFill="1"/>
    <xf numFmtId="0" fontId="14" fillId="0" borderId="0" xfId="0" applyFont="1" applyFill="1"/>
    <xf numFmtId="0" fontId="15" fillId="0" borderId="0" xfId="0" applyFont="1"/>
    <xf numFmtId="0" fontId="15" fillId="0" borderId="0" xfId="0" applyFont="1" applyFill="1"/>
    <xf numFmtId="0" fontId="0" fillId="0" borderId="0" xfId="0" applyFont="1" applyAlignment="1">
      <alignment horizontal="left" vertical="top"/>
    </xf>
    <xf numFmtId="0" fontId="16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6" fillId="0" borderId="0" xfId="0" applyFont="1" applyAlignment="1"/>
    <xf numFmtId="0" fontId="16" fillId="0" borderId="0" xfId="0" applyFont="1" applyAlignment="1">
      <alignment horizontal="right"/>
    </xf>
    <xf numFmtId="168" fontId="0" fillId="0" borderId="0" xfId="0" applyNumberFormat="1" applyFont="1"/>
    <xf numFmtId="165" fontId="0" fillId="0" borderId="0" xfId="0" applyNumberFormat="1" applyFont="1"/>
    <xf numFmtId="168" fontId="0" fillId="0" borderId="0" xfId="0" applyNumberFormat="1" applyFont="1" applyFill="1"/>
    <xf numFmtId="1" fontId="17" fillId="0" borderId="0" xfId="0" applyNumberFormat="1" applyFont="1" applyAlignment="1">
      <alignment vertical="top" wrapText="1"/>
    </xf>
    <xf numFmtId="167" fontId="14" fillId="0" borderId="0" xfId="0" applyNumberFormat="1" applyFont="1"/>
    <xf numFmtId="167" fontId="0" fillId="0" borderId="0" xfId="0" applyNumberFormat="1" applyFont="1"/>
    <xf numFmtId="167" fontId="9" fillId="0" borderId="0" xfId="0" applyNumberFormat="1" applyFont="1"/>
    <xf numFmtId="167" fontId="9" fillId="0" borderId="0" xfId="0" applyNumberFormat="1" applyFont="1" applyFill="1"/>
    <xf numFmtId="167" fontId="0" fillId="0" borderId="0" xfId="0" applyNumberFormat="1" applyFont="1" applyFill="1"/>
    <xf numFmtId="167" fontId="9" fillId="0" borderId="0" xfId="0" applyNumberFormat="1" applyFont="1" applyFill="1" applyAlignment="1">
      <alignment horizontal="right" wrapText="1"/>
    </xf>
    <xf numFmtId="0" fontId="10" fillId="0" borderId="0" xfId="0" applyFont="1" applyFill="1" applyAlignment="1">
      <alignment horizontal="right" wrapText="1"/>
    </xf>
    <xf numFmtId="2" fontId="0" fillId="0" borderId="0" xfId="0" applyNumberFormat="1" applyFont="1" applyFill="1"/>
    <xf numFmtId="165" fontId="16" fillId="0" borderId="0" xfId="0" applyNumberFormat="1" applyFont="1" applyAlignment="1"/>
    <xf numFmtId="164" fontId="16" fillId="0" borderId="0" xfId="0" applyNumberFormat="1" applyFont="1" applyAlignment="1"/>
    <xf numFmtId="169" fontId="10" fillId="0" borderId="0" xfId="0" applyNumberFormat="1" applyFont="1" applyAlignment="1"/>
    <xf numFmtId="0" fontId="15" fillId="0" borderId="0" xfId="0" applyFont="1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166" fontId="16" fillId="0" borderId="0" xfId="0" applyNumberFormat="1" applyFont="1" applyAlignment="1"/>
    <xf numFmtId="0" fontId="0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  <xf numFmtId="167" fontId="9" fillId="0" borderId="0" xfId="0" applyNumberFormat="1" applyFont="1" applyAlignment="1">
      <alignment wrapText="1"/>
    </xf>
    <xf numFmtId="0" fontId="10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2" borderId="0" xfId="0" applyNumberFormat="1" applyFont="1" applyFill="1"/>
    <xf numFmtId="0" fontId="0" fillId="3" borderId="0" xfId="0" applyNumberFormat="1" applyFont="1" applyFill="1"/>
    <xf numFmtId="0" fontId="0" fillId="0" borderId="1" xfId="0" applyFont="1" applyBorder="1"/>
    <xf numFmtId="4" fontId="0" fillId="2" borderId="1" xfId="0" applyNumberFormat="1" applyFont="1" applyFill="1" applyBorder="1"/>
    <xf numFmtId="4" fontId="0" fillId="3" borderId="1" xfId="4" applyNumberFormat="1" applyFont="1" applyFill="1" applyBorder="1"/>
    <xf numFmtId="0" fontId="0" fillId="0" borderId="1" xfId="0" applyFont="1" applyFill="1" applyBorder="1"/>
    <xf numFmtId="4" fontId="0" fillId="2" borderId="1" xfId="4" applyNumberFormat="1" applyFont="1" applyFill="1" applyBorder="1"/>
    <xf numFmtId="4" fontId="0" fillId="3" borderId="1" xfId="0" applyNumberFormat="1" applyFont="1" applyFill="1" applyBorder="1"/>
    <xf numFmtId="4" fontId="0" fillId="4" borderId="1" xfId="0" applyNumberFormat="1" applyFont="1" applyFill="1" applyBorder="1"/>
    <xf numFmtId="10" fontId="0" fillId="2" borderId="1" xfId="5" applyNumberFormat="1" applyFont="1" applyFill="1" applyBorder="1"/>
    <xf numFmtId="10" fontId="0" fillId="3" borderId="1" xfId="5" applyNumberFormat="1" applyFont="1" applyFill="1" applyBorder="1"/>
    <xf numFmtId="10" fontId="0" fillId="2" borderId="1" xfId="0" applyNumberFormat="1" applyFont="1" applyFill="1" applyBorder="1"/>
    <xf numFmtId="0" fontId="0" fillId="2" borderId="1" xfId="0" applyFont="1" applyFill="1" applyBorder="1"/>
    <xf numFmtId="10" fontId="0" fillId="3" borderId="1" xfId="0" applyNumberFormat="1" applyFont="1" applyFill="1" applyBorder="1"/>
    <xf numFmtId="0" fontId="0" fillId="3" borderId="1" xfId="0" applyFont="1" applyFill="1" applyBorder="1"/>
    <xf numFmtId="170" fontId="0" fillId="2" borderId="1" xfId="4" applyNumberFormat="1" applyFont="1" applyFill="1" applyBorder="1"/>
    <xf numFmtId="170" fontId="0" fillId="3" borderId="1" xfId="4" applyNumberFormat="1" applyFont="1" applyFill="1" applyBorder="1"/>
    <xf numFmtId="170" fontId="0" fillId="4" borderId="1" xfId="4" applyNumberFormat="1" applyFont="1" applyFill="1" applyBorder="1"/>
    <xf numFmtId="0" fontId="0" fillId="0" borderId="0" xfId="0" applyFont="1" applyFill="1" applyAlignment="1">
      <alignment horizontal="left"/>
    </xf>
    <xf numFmtId="0" fontId="17" fillId="0" borderId="0" xfId="0" applyFont="1" applyAlignment="1">
      <alignment horizontal="right" vertical="top" wrapText="1"/>
    </xf>
    <xf numFmtId="0" fontId="18" fillId="0" borderId="0" xfId="0" applyFont="1" applyFill="1"/>
  </cellXfs>
  <cellStyles count="6">
    <cellStyle name="Comma" xfId="4" builtinId="3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A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  <c:smooth val="0"/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9723136"/>
        <c:axId val="269724672"/>
      </c:lineChart>
      <c:catAx>
        <c:axId val="269723136"/>
        <c:scaling>
          <c:orientation val="minMax"/>
        </c:scaling>
        <c:delete val="0"/>
        <c:axPos val="b"/>
        <c:majorTickMark val="out"/>
        <c:minorTickMark val="none"/>
        <c:tickLblPos val="nextTo"/>
        <c:crossAx val="269724672"/>
        <c:crosses val="autoZero"/>
        <c:auto val="1"/>
        <c:lblAlgn val="ctr"/>
        <c:lblOffset val="100"/>
        <c:noMultiLvlLbl val="0"/>
      </c:catAx>
      <c:valAx>
        <c:axId val="269724672"/>
        <c:scaling>
          <c:orientation val="minMax"/>
        </c:scaling>
        <c:delete val="0"/>
        <c:axPos val="l"/>
        <c:majorGridlines/>
        <c:numFmt formatCode="0.0;\-0.0;0.0;@" sourceLinked="1"/>
        <c:majorTickMark val="out"/>
        <c:minorTickMark val="none"/>
        <c:tickLblPos val="nextTo"/>
        <c:crossAx val="269723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ROW TO TABLE"/>
      <sheetName val="SD 7. Quality of services"/>
      <sheetName val="SD 8. Operating environment"/>
      <sheetName val="Row integrit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1785902.9188331049</v>
          </cell>
          <cell r="M11">
            <v>2795318.1219493221</v>
          </cell>
          <cell r="N11">
            <v>3017009.4821339566</v>
          </cell>
          <cell r="O11">
            <v>3239942.8772956673</v>
          </cell>
          <cell r="P11">
            <v>3896671.2113796426</v>
          </cell>
          <cell r="Q11">
            <v>4477145.9514911911</v>
          </cell>
          <cell r="R11">
            <v>4885968.4382494837</v>
          </cell>
          <cell r="S11">
            <v>5300209.6679892214</v>
          </cell>
          <cell r="T11">
            <v>5604257.567900436</v>
          </cell>
          <cell r="U11">
            <v>6034754.5599845638</v>
          </cell>
          <cell r="V11">
            <v>1876932.2379999999</v>
          </cell>
          <cell r="W11">
            <v>1902983.2279999999</v>
          </cell>
          <cell r="X11">
            <v>1956232.1029999999</v>
          </cell>
          <cell r="Y11">
            <v>2174199.409</v>
          </cell>
          <cell r="Z11">
            <v>2188157.5580000002</v>
          </cell>
          <cell r="AA11">
            <v>2207940.7889999999</v>
          </cell>
          <cell r="AB11">
            <v>2257868.0639999998</v>
          </cell>
          <cell r="AC11">
            <v>2328015.8689999999</v>
          </cell>
          <cell r="AD11">
            <v>2413683.3592545642</v>
          </cell>
          <cell r="AE11">
            <v>644385</v>
          </cell>
          <cell r="AF11">
            <v>688408</v>
          </cell>
          <cell r="AG11">
            <v>768149</v>
          </cell>
          <cell r="AH11">
            <v>807625</v>
          </cell>
          <cell r="AI11">
            <v>882445</v>
          </cell>
          <cell r="AJ11">
            <v>908141</v>
          </cell>
          <cell r="AK11">
            <v>1105746</v>
          </cell>
          <cell r="AL11">
            <v>1173828</v>
          </cell>
          <cell r="AM11">
            <v>1235836</v>
          </cell>
          <cell r="AN11">
            <v>3103905.2262627552</v>
          </cell>
          <cell r="AO11">
            <v>3228843.6045614304</v>
          </cell>
          <cell r="AP11">
            <v>3397891.6045614304</v>
          </cell>
          <cell r="AQ11">
            <v>3735309.3228527359</v>
          </cell>
          <cell r="AR11">
            <v>4217502.4880022118</v>
          </cell>
          <cell r="AS11">
            <v>4394476.788326689</v>
          </cell>
          <cell r="AT11">
            <v>4724751.8876781929</v>
          </cell>
          <cell r="AU11">
            <v>4981986.045157657</v>
          </cell>
          <cell r="AV11">
            <v>5319141.0906674797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-76094.486579693286</v>
          </cell>
          <cell r="M13">
            <v>-132496.74622431587</v>
          </cell>
          <cell r="N13">
            <v>-140357.26629175912</v>
          </cell>
          <cell r="O13">
            <v>-156999.72982458232</v>
          </cell>
          <cell r="P13">
            <v>-182601.09296048834</v>
          </cell>
          <cell r="Q13">
            <v>-191974.42283243482</v>
          </cell>
          <cell r="R13">
            <v>-209895.4904502311</v>
          </cell>
          <cell r="S13">
            <v>-224992.70041557745</v>
          </cell>
          <cell r="T13">
            <v>-212080.91622801078</v>
          </cell>
          <cell r="U13">
            <v>-234896.24841606364</v>
          </cell>
          <cell r="V13">
            <v>-86280.945999999996</v>
          </cell>
          <cell r="W13">
            <v>-91719.03</v>
          </cell>
          <cell r="X13">
            <v>-103392.598</v>
          </cell>
          <cell r="Y13">
            <v>-107125.821</v>
          </cell>
          <cell r="Z13">
            <v>-112873.439</v>
          </cell>
          <cell r="AA13">
            <v>-118888.912</v>
          </cell>
          <cell r="AB13">
            <v>-123748.05100000001</v>
          </cell>
          <cell r="AC13">
            <v>-129632.00900000001</v>
          </cell>
          <cell r="AD13">
            <v>-127428.17617868638</v>
          </cell>
          <cell r="AE13">
            <v>-34117</v>
          </cell>
          <cell r="AF13">
            <v>-33914</v>
          </cell>
          <cell r="AG13">
            <v>-37777</v>
          </cell>
          <cell r="AH13">
            <v>-41311</v>
          </cell>
          <cell r="AI13">
            <v>-49841</v>
          </cell>
          <cell r="AJ13">
            <v>-54231</v>
          </cell>
          <cell r="AK13">
            <v>-54880</v>
          </cell>
          <cell r="AL13">
            <v>-54578</v>
          </cell>
          <cell r="AM13">
            <v>-61434.606590000003</v>
          </cell>
          <cell r="AN13">
            <v>-121720.69285763716</v>
          </cell>
          <cell r="AO13">
            <v>-130837</v>
          </cell>
          <cell r="AP13">
            <v>-138414</v>
          </cell>
          <cell r="AQ13">
            <v>-155347.27373057668</v>
          </cell>
          <cell r="AR13">
            <v>-178956.02871101134</v>
          </cell>
          <cell r="AS13">
            <v>-181714.94605466677</v>
          </cell>
          <cell r="AT13">
            <v>-184338.2857749275</v>
          </cell>
          <cell r="AU13">
            <v>-199415.56154466461</v>
          </cell>
          <cell r="AV13">
            <v>-222310.25735920473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232198.0008218725</v>
          </cell>
          <cell r="M15">
            <v>269318.53261280397</v>
          </cell>
          <cell r="N15">
            <v>256570.90166529323</v>
          </cell>
          <cell r="O15">
            <v>678189.56935022678</v>
          </cell>
          <cell r="P15">
            <v>671491.83669466269</v>
          </cell>
          <cell r="Q15">
            <v>473251.6947943017</v>
          </cell>
          <cell r="R15">
            <v>463875.87787008594</v>
          </cell>
          <cell r="S15">
            <v>503875.60955456615</v>
          </cell>
          <cell r="T15">
            <v>504179.01052687335</v>
          </cell>
          <cell r="U15">
            <v>593347.80624161765</v>
          </cell>
          <cell r="V15">
            <v>60055.487000000001</v>
          </cell>
          <cell r="W15">
            <v>81707.709000000003</v>
          </cell>
          <cell r="X15">
            <v>109142.72199999999</v>
          </cell>
          <cell r="Y15">
            <v>41643.434000000001</v>
          </cell>
          <cell r="Z15">
            <v>86552.108999999997</v>
          </cell>
          <cell r="AA15">
            <v>110822.41800000001</v>
          </cell>
          <cell r="AB15">
            <v>124792.08900000001</v>
          </cell>
          <cell r="AC15">
            <v>166090.78399999999</v>
          </cell>
          <cell r="AD15">
            <v>176329.54932170166</v>
          </cell>
          <cell r="AE15">
            <v>67649</v>
          </cell>
          <cell r="AF15">
            <v>97870</v>
          </cell>
          <cell r="AG15">
            <v>59619</v>
          </cell>
          <cell r="AH15">
            <v>82109</v>
          </cell>
          <cell r="AI15">
            <v>49873</v>
          </cell>
          <cell r="AJ15">
            <v>222178</v>
          </cell>
          <cell r="AK15">
            <v>105301</v>
          </cell>
          <cell r="AL15">
            <v>87448</v>
          </cell>
          <cell r="AM15">
            <v>174694.62803962029</v>
          </cell>
          <cell r="AN15">
            <v>162036</v>
          </cell>
          <cell r="AO15">
            <v>225936</v>
          </cell>
          <cell r="AP15">
            <v>337001</v>
          </cell>
          <cell r="AQ15">
            <v>549433.30268145294</v>
          </cell>
          <cell r="AR15">
            <v>240632.34056820587</v>
          </cell>
          <cell r="AS15">
            <v>370580.90669528913</v>
          </cell>
          <cell r="AT15">
            <v>377519.62609399756</v>
          </cell>
          <cell r="AU15">
            <v>386404.8127500806</v>
          </cell>
          <cell r="AV15">
            <v>599025.85733420495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-60.661000000000001</v>
          </cell>
          <cell r="M16">
            <v>-223.73231501112147</v>
          </cell>
          <cell r="N16">
            <v>-1600.8548330673384</v>
          </cell>
          <cell r="O16">
            <v>-1888.3884116665738</v>
          </cell>
          <cell r="P16">
            <v>-4511.4712274759049</v>
          </cell>
          <cell r="Q16">
            <v>-1758.6393981785809</v>
          </cell>
          <cell r="R16">
            <v>-2604.7722883324286</v>
          </cell>
          <cell r="S16">
            <v>-10410.283561412934</v>
          </cell>
          <cell r="T16">
            <v>-1847.6478514431958</v>
          </cell>
          <cell r="U16">
            <v>-979.44154881927739</v>
          </cell>
          <cell r="V16">
            <v>-1577</v>
          </cell>
          <cell r="W16">
            <v>-196.64699999999999</v>
          </cell>
          <cell r="X16">
            <v>-74</v>
          </cell>
          <cell r="Y16">
            <v>-682.99099999999999</v>
          </cell>
          <cell r="Z16">
            <v>-31.29</v>
          </cell>
          <cell r="AA16">
            <v>-624.12900000000002</v>
          </cell>
          <cell r="AB16">
            <v>-968</v>
          </cell>
          <cell r="AC16">
            <v>-2110.2719999999999</v>
          </cell>
          <cell r="AD16">
            <v>0</v>
          </cell>
          <cell r="AE16">
            <v>-2526</v>
          </cell>
          <cell r="AF16">
            <v>-766</v>
          </cell>
          <cell r="AG16">
            <v>-191</v>
          </cell>
          <cell r="AH16">
            <v>-422</v>
          </cell>
          <cell r="AI16">
            <v>0</v>
          </cell>
          <cell r="AJ16">
            <v>-584</v>
          </cell>
          <cell r="AK16">
            <v>-40</v>
          </cell>
          <cell r="AL16">
            <v>-238</v>
          </cell>
          <cell r="AM16">
            <v>-244.25943000000001</v>
          </cell>
          <cell r="AN16">
            <v>-7968</v>
          </cell>
          <cell r="AO16">
            <v>-4700</v>
          </cell>
          <cell r="AP16">
            <v>-5297</v>
          </cell>
          <cell r="AQ16">
            <v>-4009</v>
          </cell>
          <cell r="AR16">
            <v>-6507.1375399999997</v>
          </cell>
          <cell r="AS16">
            <v>-5073.42089999994</v>
          </cell>
          <cell r="AT16">
            <v>-10815.91676999994</v>
          </cell>
          <cell r="AU16">
            <v>-5005.4340199999424</v>
          </cell>
          <cell r="AV16">
            <v>-16614.093069999999</v>
          </cell>
        </row>
        <row r="17">
          <cell r="K17">
            <v>1785902.9188331054</v>
          </cell>
          <cell r="T17">
            <v>6034754.5599845648</v>
          </cell>
          <cell r="AC17">
            <v>2413683.3590000002</v>
          </cell>
          <cell r="AL17">
            <v>1235836</v>
          </cell>
          <cell r="AU17">
            <v>5288644.1877974691</v>
          </cell>
        </row>
      </sheetData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0"/>
  <sheetViews>
    <sheetView tabSelected="1" zoomScale="75" zoomScaleNormal="75" workbookViewId="0"/>
  </sheetViews>
  <sheetFormatPr defaultRowHeight="14.5" x14ac:dyDescent="0.35"/>
  <cols>
    <col min="1" max="1" width="20" style="1" customWidth="1"/>
    <col min="2" max="8" width="15.7265625" style="1" customWidth="1"/>
    <col min="9" max="9" width="4.54296875" style="1" customWidth="1"/>
    <col min="10" max="11" width="15.7265625" style="1" customWidth="1"/>
    <col min="12" max="28" width="9.1796875" style="1"/>
  </cols>
  <sheetData>
    <row r="1" spans="1:28" ht="15" x14ac:dyDescent="0.25">
      <c r="A1" s="14" t="s">
        <v>57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8" ht="15" x14ac:dyDescent="0.25">
      <c r="A2" s="15" t="s">
        <v>58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28" ht="17.25" customHeigh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28" ht="15" x14ac:dyDescent="0.25">
      <c r="A4" s="15" t="s">
        <v>59</v>
      </c>
      <c r="B4" s="15"/>
      <c r="C4" s="15"/>
      <c r="D4" s="15"/>
      <c r="E4" s="15"/>
      <c r="F4" s="15"/>
      <c r="G4" s="15"/>
      <c r="H4" s="19" t="s">
        <v>111</v>
      </c>
      <c r="I4" s="15"/>
      <c r="J4" s="15" t="s">
        <v>66</v>
      </c>
      <c r="K4" s="15"/>
    </row>
    <row r="5" spans="1:28" s="13" customFormat="1" ht="168.75" customHeight="1" x14ac:dyDescent="0.25">
      <c r="A5" s="22"/>
      <c r="B5" s="23" t="s">
        <v>2</v>
      </c>
      <c r="C5" s="24" t="s">
        <v>0</v>
      </c>
      <c r="D5" s="24" t="s">
        <v>4</v>
      </c>
      <c r="E5" s="24" t="s">
        <v>5</v>
      </c>
      <c r="F5" s="24" t="s">
        <v>6</v>
      </c>
      <c r="G5" s="24" t="s">
        <v>7</v>
      </c>
      <c r="H5" s="25" t="s">
        <v>98</v>
      </c>
      <c r="I5" s="26"/>
      <c r="J5" s="25" t="s">
        <v>41</v>
      </c>
      <c r="K5" s="27" t="s">
        <v>46</v>
      </c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</row>
    <row r="6" spans="1:28" ht="15" x14ac:dyDescent="0.25">
      <c r="A6" s="28" t="s">
        <v>1</v>
      </c>
      <c r="B6" s="29" t="s">
        <v>3</v>
      </c>
      <c r="C6" s="30" t="s">
        <v>3</v>
      </c>
      <c r="D6" s="30" t="s">
        <v>3</v>
      </c>
      <c r="E6" s="30" t="s">
        <v>3</v>
      </c>
      <c r="F6" s="30" t="s">
        <v>3</v>
      </c>
      <c r="G6" s="30" t="s">
        <v>3</v>
      </c>
      <c r="H6" s="30" t="s">
        <v>99</v>
      </c>
      <c r="I6" s="31"/>
      <c r="J6" s="30" t="s">
        <v>42</v>
      </c>
      <c r="K6" s="32" t="s">
        <v>42</v>
      </c>
    </row>
    <row r="7" spans="1:28" ht="15" x14ac:dyDescent="0.25">
      <c r="A7" s="28" t="s">
        <v>8</v>
      </c>
      <c r="B7" s="29" t="s">
        <v>9</v>
      </c>
      <c r="C7" s="30" t="s">
        <v>9</v>
      </c>
      <c r="D7" s="30" t="s">
        <v>9</v>
      </c>
      <c r="E7" s="30" t="s">
        <v>9</v>
      </c>
      <c r="F7" s="30" t="s">
        <v>9</v>
      </c>
      <c r="G7" s="30" t="s">
        <v>9</v>
      </c>
      <c r="H7" s="30" t="s">
        <v>9</v>
      </c>
      <c r="I7" s="31"/>
      <c r="J7" s="30" t="s">
        <v>9</v>
      </c>
      <c r="K7" s="32" t="s">
        <v>9</v>
      </c>
    </row>
    <row r="8" spans="1:28" ht="15" x14ac:dyDescent="0.25">
      <c r="A8" s="28" t="s">
        <v>10</v>
      </c>
      <c r="B8" s="29" t="s">
        <v>11</v>
      </c>
      <c r="C8" s="30" t="s">
        <v>11</v>
      </c>
      <c r="D8" s="30" t="s">
        <v>11</v>
      </c>
      <c r="E8" s="30" t="s">
        <v>11</v>
      </c>
      <c r="F8" s="30" t="s">
        <v>11</v>
      </c>
      <c r="G8" s="30" t="s">
        <v>11</v>
      </c>
      <c r="H8" s="30" t="s">
        <v>100</v>
      </c>
      <c r="I8" s="31"/>
      <c r="J8" s="30" t="s">
        <v>43</v>
      </c>
      <c r="K8" s="32" t="s">
        <v>43</v>
      </c>
    </row>
    <row r="9" spans="1:28" ht="15" x14ac:dyDescent="0.25">
      <c r="A9" s="28" t="s">
        <v>12</v>
      </c>
      <c r="B9" s="29" t="s">
        <v>13</v>
      </c>
      <c r="C9" s="30" t="s">
        <v>13</v>
      </c>
      <c r="D9" s="30" t="s">
        <v>13</v>
      </c>
      <c r="E9" s="30" t="s">
        <v>13</v>
      </c>
      <c r="F9" s="30" t="s">
        <v>13</v>
      </c>
      <c r="G9" s="30" t="s">
        <v>13</v>
      </c>
      <c r="H9" s="30" t="s">
        <v>101</v>
      </c>
      <c r="I9" s="31"/>
      <c r="J9" s="30" t="s">
        <v>44</v>
      </c>
      <c r="K9" s="32" t="s">
        <v>44</v>
      </c>
    </row>
    <row r="10" spans="1:28" ht="15" x14ac:dyDescent="0.25">
      <c r="A10" s="28" t="s">
        <v>14</v>
      </c>
      <c r="B10" s="33">
        <v>3</v>
      </c>
      <c r="C10" s="34">
        <v>3</v>
      </c>
      <c r="D10" s="34">
        <v>3</v>
      </c>
      <c r="E10" s="34">
        <v>3</v>
      </c>
      <c r="F10" s="34">
        <v>3</v>
      </c>
      <c r="G10" s="34">
        <v>3</v>
      </c>
      <c r="H10" s="34">
        <v>2</v>
      </c>
      <c r="I10" s="31"/>
      <c r="J10" s="34">
        <v>6</v>
      </c>
      <c r="K10" s="35">
        <v>6</v>
      </c>
    </row>
    <row r="11" spans="1:28" ht="15" x14ac:dyDescent="0.25">
      <c r="A11" s="36" t="s">
        <v>15</v>
      </c>
      <c r="B11" s="37">
        <v>35674</v>
      </c>
      <c r="C11" s="38">
        <v>36039</v>
      </c>
      <c r="D11" s="38">
        <v>37135</v>
      </c>
      <c r="E11" s="38">
        <v>37135</v>
      </c>
      <c r="F11" s="38">
        <v>37135</v>
      </c>
      <c r="G11" s="38">
        <v>36039</v>
      </c>
      <c r="H11" s="38">
        <v>34653</v>
      </c>
      <c r="I11" s="31"/>
      <c r="J11" s="38">
        <v>22068</v>
      </c>
      <c r="K11" s="39">
        <v>22068</v>
      </c>
    </row>
    <row r="12" spans="1:28" ht="15" x14ac:dyDescent="0.25">
      <c r="A12" s="36" t="s">
        <v>16</v>
      </c>
      <c r="B12" s="37">
        <v>42064</v>
      </c>
      <c r="C12" s="38">
        <v>42064</v>
      </c>
      <c r="D12" s="38">
        <v>42064</v>
      </c>
      <c r="E12" s="38">
        <v>42064</v>
      </c>
      <c r="F12" s="38">
        <v>42064</v>
      </c>
      <c r="G12" s="38">
        <v>42064</v>
      </c>
      <c r="H12" s="38">
        <v>41958</v>
      </c>
      <c r="I12" s="31"/>
      <c r="J12" s="38">
        <v>41791</v>
      </c>
      <c r="K12" s="39">
        <v>41791</v>
      </c>
    </row>
    <row r="13" spans="1:28" ht="15" x14ac:dyDescent="0.25">
      <c r="A13" s="28" t="s">
        <v>17</v>
      </c>
      <c r="B13" s="33">
        <v>71</v>
      </c>
      <c r="C13" s="34">
        <v>67</v>
      </c>
      <c r="D13" s="34">
        <v>55</v>
      </c>
      <c r="E13" s="34">
        <v>55</v>
      </c>
      <c r="F13" s="34">
        <v>55</v>
      </c>
      <c r="G13" s="34">
        <v>67</v>
      </c>
      <c r="H13" s="34">
        <v>41</v>
      </c>
      <c r="I13" s="31"/>
      <c r="J13" s="34">
        <v>55</v>
      </c>
      <c r="K13" s="35">
        <v>55</v>
      </c>
    </row>
    <row r="14" spans="1:28" ht="15" x14ac:dyDescent="0.25">
      <c r="A14" s="28" t="s">
        <v>18</v>
      </c>
      <c r="B14" s="29" t="s">
        <v>24</v>
      </c>
      <c r="C14" s="30" t="s">
        <v>19</v>
      </c>
      <c r="D14" s="30" t="s">
        <v>23</v>
      </c>
      <c r="E14" s="30" t="s">
        <v>22</v>
      </c>
      <c r="F14" s="30" t="s">
        <v>21</v>
      </c>
      <c r="G14" s="30" t="s">
        <v>20</v>
      </c>
      <c r="H14" s="30" t="s">
        <v>102</v>
      </c>
      <c r="I14" s="31"/>
      <c r="J14" s="30" t="s">
        <v>45</v>
      </c>
      <c r="K14" s="32" t="s">
        <v>47</v>
      </c>
    </row>
    <row r="15" spans="1:28" ht="15" x14ac:dyDescent="0.25">
      <c r="A15" s="40"/>
      <c r="B15" s="41"/>
      <c r="C15" s="31"/>
      <c r="D15" s="34"/>
      <c r="E15" s="34"/>
      <c r="F15" s="34"/>
      <c r="G15" s="34"/>
      <c r="H15" s="31"/>
      <c r="I15" s="31"/>
      <c r="J15" s="31"/>
      <c r="K15" s="42"/>
    </row>
    <row r="16" spans="1:28" ht="15" x14ac:dyDescent="0.25">
      <c r="A16" s="40"/>
      <c r="B16" s="41"/>
      <c r="C16" s="31"/>
      <c r="D16" s="34"/>
      <c r="E16" s="34"/>
      <c r="F16" s="34"/>
      <c r="G16" s="34"/>
      <c r="H16" s="31"/>
      <c r="I16" s="31"/>
      <c r="J16" s="31"/>
      <c r="K16" s="42"/>
    </row>
    <row r="17" spans="1:11" ht="75" x14ac:dyDescent="0.25">
      <c r="A17" s="43" t="s">
        <v>130</v>
      </c>
      <c r="B17" s="44" t="s">
        <v>131</v>
      </c>
      <c r="C17" s="45" t="s">
        <v>132</v>
      </c>
      <c r="D17" s="45">
        <v>6427</v>
      </c>
      <c r="E17" s="46">
        <v>6427</v>
      </c>
      <c r="F17" s="45">
        <v>6427</v>
      </c>
      <c r="G17" s="45">
        <v>6427</v>
      </c>
      <c r="H17" s="45" t="s">
        <v>133</v>
      </c>
      <c r="I17" s="45"/>
      <c r="J17" s="47" t="s">
        <v>112</v>
      </c>
      <c r="K17" s="48"/>
    </row>
    <row r="18" spans="1:11" ht="30" x14ac:dyDescent="0.25">
      <c r="A18" s="49"/>
      <c r="B18" s="50" t="s">
        <v>134</v>
      </c>
      <c r="C18" s="51" t="s">
        <v>135</v>
      </c>
      <c r="D18" s="52" t="s">
        <v>136</v>
      </c>
      <c r="E18" s="52" t="s">
        <v>137</v>
      </c>
      <c r="F18" s="52" t="s">
        <v>138</v>
      </c>
      <c r="G18" s="53" t="s">
        <v>138</v>
      </c>
      <c r="H18" s="53" t="s">
        <v>139</v>
      </c>
      <c r="I18" s="54"/>
      <c r="J18" s="63" t="s">
        <v>113</v>
      </c>
      <c r="K18" s="64" t="s">
        <v>113</v>
      </c>
    </row>
    <row r="19" spans="1:11" ht="60.75" x14ac:dyDescent="0.25">
      <c r="A19" s="49" t="s">
        <v>140</v>
      </c>
      <c r="B19" s="55" t="s">
        <v>141</v>
      </c>
      <c r="C19" s="56" t="s">
        <v>142</v>
      </c>
      <c r="D19" s="57"/>
      <c r="E19" s="57"/>
      <c r="F19" s="57"/>
      <c r="G19" s="58"/>
      <c r="H19" s="58" t="s">
        <v>143</v>
      </c>
      <c r="I19" s="58"/>
      <c r="J19" s="56" t="s">
        <v>144</v>
      </c>
      <c r="K19" s="59"/>
    </row>
    <row r="20" spans="1:11" x14ac:dyDescent="0.35">
      <c r="A20" s="62" t="s">
        <v>145</v>
      </c>
      <c r="B20" s="60">
        <v>42415</v>
      </c>
      <c r="C20" s="60">
        <v>42415</v>
      </c>
      <c r="D20" s="60">
        <v>42415</v>
      </c>
      <c r="E20" s="60">
        <v>42415</v>
      </c>
      <c r="F20" s="60">
        <v>42415</v>
      </c>
      <c r="G20" s="60">
        <v>42415</v>
      </c>
      <c r="H20" s="60">
        <v>42415</v>
      </c>
      <c r="I20" s="61"/>
      <c r="J20" s="60">
        <v>42415</v>
      </c>
      <c r="K20" s="60">
        <v>42415</v>
      </c>
    </row>
    <row r="21" spans="1:11" x14ac:dyDescent="0.35">
      <c r="A21" s="6"/>
      <c r="C21" s="8"/>
      <c r="D21" s="4"/>
      <c r="E21" s="4"/>
      <c r="F21" s="4"/>
      <c r="G21" s="8"/>
      <c r="I21" s="6"/>
      <c r="J21" s="8"/>
      <c r="K21" s="11"/>
    </row>
    <row r="22" spans="1:11" x14ac:dyDescent="0.35">
      <c r="A22" s="6"/>
      <c r="C22" s="8"/>
      <c r="D22" s="4"/>
      <c r="E22" s="4"/>
      <c r="F22" s="4"/>
      <c r="G22" s="8"/>
      <c r="I22" s="6"/>
      <c r="J22" s="8"/>
      <c r="K22" s="11"/>
    </row>
    <row r="23" spans="1:11" x14ac:dyDescent="0.35">
      <c r="A23" s="6"/>
      <c r="C23" s="8"/>
      <c r="D23" s="4"/>
      <c r="E23" s="4"/>
      <c r="F23" s="4"/>
      <c r="G23" s="8"/>
      <c r="I23" s="6"/>
      <c r="J23" s="8"/>
      <c r="K23" s="11"/>
    </row>
    <row r="24" spans="1:11" x14ac:dyDescent="0.35">
      <c r="A24" s="6"/>
      <c r="C24" s="8"/>
      <c r="D24" s="4"/>
      <c r="E24" s="4"/>
      <c r="F24" s="4"/>
      <c r="G24" s="8"/>
      <c r="I24" s="6"/>
      <c r="J24" s="8"/>
      <c r="K24" s="11"/>
    </row>
    <row r="25" spans="1:11" x14ac:dyDescent="0.35">
      <c r="A25" s="6"/>
      <c r="C25" s="8"/>
      <c r="D25" s="4"/>
      <c r="E25" s="4"/>
      <c r="F25" s="4"/>
      <c r="G25" s="8"/>
      <c r="I25" s="6"/>
      <c r="J25" s="8"/>
      <c r="K25" s="11"/>
    </row>
    <row r="26" spans="1:11" x14ac:dyDescent="0.35">
      <c r="A26" s="6"/>
      <c r="C26" s="8"/>
      <c r="D26" s="4"/>
      <c r="E26" s="4"/>
      <c r="F26" s="4"/>
      <c r="G26" s="8"/>
      <c r="I26" s="6"/>
      <c r="J26" s="8"/>
      <c r="K26" s="11"/>
    </row>
    <row r="27" spans="1:11" x14ac:dyDescent="0.35">
      <c r="A27" s="6"/>
      <c r="C27" s="8"/>
      <c r="D27" s="4"/>
      <c r="E27" s="4"/>
      <c r="F27" s="4"/>
      <c r="G27" s="8"/>
      <c r="I27" s="6"/>
      <c r="J27" s="8"/>
      <c r="K27" s="11"/>
    </row>
    <row r="28" spans="1:11" x14ac:dyDescent="0.35">
      <c r="A28" s="6"/>
      <c r="C28" s="8"/>
      <c r="D28" s="4"/>
      <c r="E28" s="4"/>
      <c r="F28" s="4"/>
      <c r="G28" s="8"/>
      <c r="I28" s="6"/>
      <c r="J28" s="8"/>
      <c r="K28" s="11"/>
    </row>
    <row r="29" spans="1:11" x14ac:dyDescent="0.35">
      <c r="A29" s="6"/>
      <c r="C29" s="8"/>
      <c r="D29" s="4"/>
      <c r="E29" s="4"/>
      <c r="F29" s="4"/>
      <c r="G29" s="8"/>
      <c r="I29" s="6"/>
      <c r="J29" s="8"/>
      <c r="K29" s="11"/>
    </row>
    <row r="30" spans="1:11" x14ac:dyDescent="0.35">
      <c r="A30" s="6"/>
      <c r="B30" s="7"/>
      <c r="C30" s="8"/>
      <c r="D30" s="8"/>
      <c r="E30" s="8"/>
      <c r="F30" s="8"/>
      <c r="G30" s="8"/>
      <c r="I30" s="6"/>
      <c r="J30" s="8"/>
      <c r="K30" s="11"/>
    </row>
    <row r="31" spans="1:11" x14ac:dyDescent="0.35">
      <c r="A31" s="6"/>
      <c r="B31" s="7"/>
      <c r="C31" s="8"/>
      <c r="D31" s="8"/>
      <c r="E31" s="8"/>
      <c r="F31" s="8"/>
      <c r="G31" s="8"/>
    </row>
    <row r="32" spans="1:11" x14ac:dyDescent="0.35">
      <c r="A32" s="6"/>
      <c r="B32" s="7"/>
      <c r="C32" s="8"/>
      <c r="D32" s="8"/>
      <c r="E32" s="8"/>
      <c r="F32" s="8"/>
      <c r="G32" s="8"/>
    </row>
    <row r="33" spans="1:7" x14ac:dyDescent="0.35">
      <c r="A33" s="6"/>
      <c r="B33" s="7"/>
      <c r="C33" s="8"/>
      <c r="D33" s="8"/>
      <c r="E33" s="8"/>
      <c r="F33" s="8"/>
      <c r="G33" s="8"/>
    </row>
    <row r="34" spans="1:7" x14ac:dyDescent="0.35">
      <c r="A34" s="6"/>
      <c r="B34" s="7"/>
      <c r="C34" s="8"/>
      <c r="D34" s="8"/>
      <c r="E34" s="8"/>
      <c r="F34" s="8"/>
      <c r="G34" s="8"/>
    </row>
    <row r="35" spans="1:7" x14ac:dyDescent="0.35">
      <c r="A35" s="6"/>
      <c r="B35" s="7"/>
      <c r="C35" s="8"/>
      <c r="D35" s="8"/>
      <c r="E35" s="8"/>
      <c r="F35" s="8"/>
      <c r="G35" s="8"/>
    </row>
    <row r="36" spans="1:7" x14ac:dyDescent="0.35">
      <c r="A36" s="6"/>
      <c r="B36" s="7"/>
      <c r="C36" s="8"/>
      <c r="D36" s="8"/>
      <c r="E36" s="8"/>
      <c r="F36" s="8"/>
      <c r="G36" s="8"/>
    </row>
    <row r="37" spans="1:7" x14ac:dyDescent="0.35">
      <c r="A37" s="6"/>
      <c r="B37" s="7"/>
      <c r="C37" s="8"/>
      <c r="D37" s="8"/>
      <c r="E37" s="8"/>
      <c r="F37" s="8"/>
      <c r="G37" s="8"/>
    </row>
    <row r="38" spans="1:7" x14ac:dyDescent="0.35">
      <c r="A38" s="6"/>
      <c r="B38" s="7"/>
      <c r="C38" s="8"/>
      <c r="D38" s="8"/>
      <c r="E38" s="8"/>
      <c r="F38" s="8"/>
      <c r="G38" s="8"/>
    </row>
    <row r="39" spans="1:7" x14ac:dyDescent="0.35">
      <c r="A39" s="6"/>
      <c r="B39" s="7"/>
      <c r="C39" s="8"/>
      <c r="D39" s="8"/>
      <c r="E39" s="8"/>
      <c r="F39" s="8"/>
      <c r="G39" s="8"/>
    </row>
    <row r="40" spans="1:7" x14ac:dyDescent="0.35">
      <c r="A40" s="6"/>
      <c r="B40" s="7"/>
      <c r="C40" s="8"/>
      <c r="D40" s="8"/>
      <c r="E40" s="8"/>
      <c r="F40" s="8"/>
      <c r="G40" s="8"/>
    </row>
    <row r="41" spans="1:7" x14ac:dyDescent="0.35">
      <c r="A41" s="6"/>
      <c r="B41" s="7"/>
      <c r="C41" s="8"/>
      <c r="D41" s="8"/>
      <c r="E41" s="8"/>
      <c r="F41" s="8"/>
      <c r="G41" s="8"/>
    </row>
    <row r="42" spans="1:7" x14ac:dyDescent="0.35">
      <c r="A42" s="6"/>
      <c r="B42" s="7"/>
      <c r="C42" s="8"/>
      <c r="D42" s="8"/>
      <c r="E42" s="8"/>
      <c r="F42" s="8"/>
      <c r="G42" s="8"/>
    </row>
    <row r="43" spans="1:7" x14ac:dyDescent="0.35">
      <c r="A43" s="6"/>
      <c r="B43" s="7"/>
      <c r="C43" s="8"/>
      <c r="D43" s="8"/>
      <c r="E43" s="8"/>
      <c r="F43" s="8"/>
      <c r="G43" s="8"/>
    </row>
    <row r="44" spans="1:7" x14ac:dyDescent="0.35">
      <c r="A44" s="6"/>
      <c r="B44" s="7"/>
      <c r="C44" s="8"/>
      <c r="D44" s="8"/>
      <c r="E44" s="8"/>
      <c r="F44" s="8"/>
      <c r="G44" s="8"/>
    </row>
    <row r="45" spans="1:7" x14ac:dyDescent="0.35">
      <c r="A45" s="6"/>
      <c r="B45" s="7"/>
      <c r="C45" s="8"/>
      <c r="D45" s="8"/>
      <c r="E45" s="8"/>
      <c r="F45" s="8"/>
      <c r="G45" s="8"/>
    </row>
    <row r="46" spans="1:7" x14ac:dyDescent="0.35">
      <c r="A46" s="6"/>
      <c r="B46" s="7"/>
      <c r="C46" s="8"/>
      <c r="D46" s="8"/>
      <c r="E46" s="8"/>
      <c r="F46" s="8"/>
      <c r="G46" s="8"/>
    </row>
    <row r="47" spans="1:7" x14ac:dyDescent="0.35">
      <c r="A47" s="6"/>
      <c r="B47" s="7"/>
      <c r="C47" s="8"/>
      <c r="D47" s="8"/>
      <c r="E47" s="8"/>
      <c r="F47" s="8"/>
      <c r="G47" s="8"/>
    </row>
    <row r="48" spans="1:7" x14ac:dyDescent="0.35">
      <c r="A48" s="6"/>
      <c r="B48" s="7"/>
      <c r="C48" s="8"/>
      <c r="D48" s="8"/>
      <c r="E48" s="8"/>
      <c r="F48" s="8"/>
      <c r="G48" s="8"/>
    </row>
    <row r="49" spans="1:7" x14ac:dyDescent="0.35">
      <c r="A49" s="6"/>
      <c r="B49" s="7"/>
      <c r="C49" s="8"/>
      <c r="D49" s="8"/>
      <c r="E49" s="8"/>
      <c r="F49" s="8"/>
      <c r="G49" s="8"/>
    </row>
    <row r="50" spans="1:7" x14ac:dyDescent="0.35">
      <c r="A50" s="6"/>
      <c r="B50" s="7"/>
      <c r="C50" s="8"/>
      <c r="D50" s="8"/>
      <c r="E50" s="8"/>
      <c r="F50" s="8"/>
      <c r="G50" s="8"/>
    </row>
    <row r="51" spans="1:7" x14ac:dyDescent="0.35">
      <c r="A51" s="6"/>
      <c r="B51" s="7"/>
      <c r="C51" s="8"/>
      <c r="D51" s="8"/>
      <c r="E51" s="8"/>
      <c r="F51" s="8"/>
      <c r="G51" s="8"/>
    </row>
    <row r="52" spans="1:7" x14ac:dyDescent="0.35">
      <c r="A52" s="6"/>
      <c r="B52" s="7"/>
      <c r="C52" s="8"/>
      <c r="D52" s="8"/>
      <c r="E52" s="8"/>
      <c r="F52" s="8"/>
      <c r="G52" s="8"/>
    </row>
    <row r="53" spans="1:7" x14ac:dyDescent="0.35">
      <c r="A53" s="6"/>
      <c r="B53" s="7"/>
      <c r="C53" s="8"/>
      <c r="D53" s="8"/>
      <c r="E53" s="8"/>
      <c r="F53" s="8"/>
      <c r="G53" s="8"/>
    </row>
    <row r="54" spans="1:7" x14ac:dyDescent="0.35">
      <c r="A54" s="6"/>
      <c r="B54" s="7"/>
      <c r="C54" s="8"/>
      <c r="D54" s="8"/>
      <c r="E54" s="8"/>
      <c r="F54" s="8"/>
      <c r="G54" s="8"/>
    </row>
    <row r="55" spans="1:7" x14ac:dyDescent="0.35">
      <c r="A55" s="6"/>
      <c r="B55" s="7"/>
      <c r="C55" s="8"/>
      <c r="D55" s="8"/>
      <c r="E55" s="8"/>
      <c r="F55" s="8"/>
      <c r="G55" s="8"/>
    </row>
    <row r="56" spans="1:7" x14ac:dyDescent="0.35">
      <c r="A56" s="6"/>
      <c r="B56" s="7"/>
      <c r="C56" s="8"/>
      <c r="D56" s="8"/>
      <c r="E56" s="8"/>
      <c r="F56" s="8"/>
      <c r="G56" s="8"/>
    </row>
    <row r="57" spans="1:7" x14ac:dyDescent="0.35">
      <c r="A57" s="6"/>
      <c r="B57" s="7"/>
      <c r="C57" s="8"/>
      <c r="D57" s="8"/>
      <c r="E57" s="8"/>
      <c r="F57" s="8"/>
      <c r="G57" s="8"/>
    </row>
    <row r="58" spans="1:7" x14ac:dyDescent="0.35">
      <c r="A58" s="6"/>
      <c r="B58" s="7"/>
      <c r="C58" s="8"/>
      <c r="D58" s="8"/>
      <c r="E58" s="8"/>
      <c r="F58" s="8"/>
      <c r="G58" s="8"/>
    </row>
    <row r="59" spans="1:7" x14ac:dyDescent="0.35">
      <c r="A59" s="6"/>
      <c r="B59" s="7"/>
      <c r="C59" s="8"/>
      <c r="D59" s="8"/>
      <c r="E59" s="8"/>
      <c r="F59" s="8"/>
      <c r="G59" s="8"/>
    </row>
    <row r="60" spans="1:7" x14ac:dyDescent="0.35">
      <c r="A60" s="6"/>
      <c r="B60" s="7"/>
      <c r="C60" s="8"/>
      <c r="D60" s="8"/>
      <c r="E60" s="8"/>
      <c r="F60" s="8"/>
      <c r="G60" s="8"/>
    </row>
    <row r="61" spans="1:7" x14ac:dyDescent="0.35">
      <c r="A61" s="6"/>
      <c r="B61" s="7"/>
      <c r="C61" s="8"/>
      <c r="D61" s="8"/>
      <c r="E61" s="8"/>
      <c r="F61" s="8"/>
      <c r="G61" s="8"/>
    </row>
    <row r="62" spans="1:7" x14ac:dyDescent="0.35">
      <c r="A62" s="6"/>
      <c r="B62" s="7"/>
      <c r="C62" s="8"/>
      <c r="D62" s="8"/>
      <c r="E62" s="8"/>
      <c r="F62" s="8"/>
      <c r="G62" s="8"/>
    </row>
    <row r="63" spans="1:7" x14ac:dyDescent="0.35">
      <c r="A63" s="6"/>
      <c r="B63" s="7"/>
      <c r="C63" s="8"/>
      <c r="D63" s="8"/>
      <c r="E63" s="8"/>
      <c r="F63" s="8"/>
      <c r="G63" s="8"/>
    </row>
    <row r="64" spans="1:7" x14ac:dyDescent="0.35">
      <c r="A64" s="6"/>
      <c r="B64" s="7"/>
      <c r="C64" s="8"/>
      <c r="D64" s="8"/>
      <c r="E64" s="8"/>
      <c r="F64" s="8"/>
      <c r="G64" s="8"/>
    </row>
    <row r="65" spans="1:7" x14ac:dyDescent="0.35">
      <c r="A65" s="6"/>
      <c r="B65" s="7"/>
      <c r="C65" s="8"/>
      <c r="D65" s="8"/>
      <c r="E65" s="8"/>
      <c r="F65" s="8"/>
      <c r="G65" s="8"/>
    </row>
    <row r="66" spans="1:7" x14ac:dyDescent="0.35">
      <c r="A66" s="6"/>
      <c r="B66" s="7"/>
      <c r="C66" s="8"/>
      <c r="D66" s="8"/>
      <c r="E66" s="8"/>
      <c r="F66" s="8"/>
      <c r="G66" s="8"/>
    </row>
    <row r="67" spans="1:7" x14ac:dyDescent="0.35">
      <c r="A67" s="6"/>
      <c r="B67" s="7"/>
      <c r="C67" s="8"/>
      <c r="D67" s="8"/>
      <c r="E67" s="8"/>
      <c r="F67" s="8"/>
      <c r="G67" s="8"/>
    </row>
    <row r="68" spans="1:7" x14ac:dyDescent="0.35">
      <c r="A68" s="6"/>
      <c r="B68" s="7"/>
      <c r="C68" s="8"/>
      <c r="D68" s="8"/>
      <c r="E68" s="8"/>
      <c r="F68" s="8"/>
      <c r="G68" s="8"/>
    </row>
    <row r="69" spans="1:7" x14ac:dyDescent="0.35">
      <c r="A69" s="6"/>
      <c r="B69" s="7"/>
      <c r="C69" s="8"/>
      <c r="D69" s="8"/>
      <c r="E69" s="8"/>
      <c r="F69" s="8"/>
      <c r="G69" s="8"/>
    </row>
    <row r="70" spans="1:7" x14ac:dyDescent="0.35">
      <c r="A70" s="6"/>
      <c r="B70" s="7"/>
      <c r="C70" s="8"/>
      <c r="D70" s="8"/>
      <c r="E70" s="8"/>
      <c r="F70" s="8"/>
      <c r="G70" s="8"/>
    </row>
    <row r="71" spans="1:7" x14ac:dyDescent="0.35">
      <c r="A71" s="6"/>
      <c r="B71" s="7"/>
      <c r="C71" s="8"/>
      <c r="D71" s="8"/>
      <c r="E71" s="8"/>
      <c r="F71" s="8"/>
      <c r="G71" s="8"/>
    </row>
    <row r="72" spans="1:7" x14ac:dyDescent="0.35">
      <c r="A72" s="6"/>
      <c r="B72" s="7"/>
      <c r="C72" s="8"/>
      <c r="D72" s="8"/>
      <c r="E72" s="8"/>
      <c r="F72" s="8"/>
      <c r="G72" s="8"/>
    </row>
    <row r="73" spans="1:7" x14ac:dyDescent="0.35">
      <c r="A73" s="6"/>
      <c r="B73" s="7"/>
      <c r="C73" s="8"/>
      <c r="D73" s="8"/>
      <c r="E73" s="8"/>
      <c r="F73" s="8"/>
      <c r="G73" s="8"/>
    </row>
    <row r="74" spans="1:7" x14ac:dyDescent="0.35">
      <c r="A74" s="6"/>
      <c r="B74" s="7"/>
      <c r="C74" s="8"/>
      <c r="D74" s="8"/>
      <c r="E74" s="8"/>
      <c r="F74" s="8"/>
      <c r="G74" s="8"/>
    </row>
    <row r="75" spans="1:7" x14ac:dyDescent="0.35">
      <c r="A75" s="6"/>
      <c r="B75" s="7"/>
      <c r="C75" s="8"/>
      <c r="D75" s="8"/>
      <c r="E75" s="8"/>
      <c r="F75" s="8"/>
      <c r="G75" s="8"/>
    </row>
    <row r="76" spans="1:7" x14ac:dyDescent="0.35">
      <c r="A76" s="6"/>
      <c r="B76" s="7"/>
      <c r="C76" s="8"/>
      <c r="D76" s="8"/>
      <c r="E76" s="8"/>
      <c r="F76" s="8"/>
      <c r="G76" s="8"/>
    </row>
    <row r="77" spans="1:7" x14ac:dyDescent="0.35">
      <c r="A77" s="6"/>
      <c r="B77" s="7"/>
      <c r="C77" s="8"/>
      <c r="D77" s="8"/>
      <c r="E77" s="8"/>
      <c r="F77" s="8"/>
      <c r="G77" s="8"/>
    </row>
    <row r="78" spans="1:7" x14ac:dyDescent="0.35">
      <c r="A78" s="6"/>
      <c r="B78" s="7"/>
      <c r="C78" s="8"/>
      <c r="D78" s="8"/>
      <c r="E78" s="8"/>
      <c r="F78" s="8"/>
      <c r="G78" s="8"/>
    </row>
    <row r="79" spans="1:7" x14ac:dyDescent="0.35">
      <c r="A79" s="6"/>
      <c r="B79" s="7"/>
      <c r="C79" s="8"/>
      <c r="D79" s="8"/>
      <c r="E79" s="8"/>
      <c r="F79" s="8"/>
      <c r="G79" s="8"/>
    </row>
    <row r="80" spans="1:7" x14ac:dyDescent="0.35">
      <c r="A80" s="4"/>
    </row>
    <row r="81" spans="1:8" x14ac:dyDescent="0.35">
      <c r="A81" s="6"/>
    </row>
    <row r="85" spans="1:8" x14ac:dyDescent="0.35">
      <c r="B85" s="2"/>
      <c r="C85" s="2"/>
      <c r="F85" s="9"/>
      <c r="G85" s="9"/>
      <c r="H85" s="9"/>
    </row>
    <row r="86" spans="1:8" x14ac:dyDescent="0.35">
      <c r="B86" s="3"/>
      <c r="C86" s="3"/>
      <c r="F86" s="10"/>
      <c r="G86" s="10"/>
      <c r="H86" s="10"/>
    </row>
    <row r="87" spans="1:8" x14ac:dyDescent="0.35">
      <c r="B87" s="3"/>
      <c r="C87" s="3"/>
      <c r="F87" s="10"/>
      <c r="G87" s="10"/>
      <c r="H87" s="10"/>
    </row>
    <row r="88" spans="1:8" x14ac:dyDescent="0.35">
      <c r="B88" s="3"/>
      <c r="C88" s="3"/>
      <c r="F88" s="10"/>
      <c r="G88" s="10"/>
      <c r="H88" s="10"/>
    </row>
    <row r="89" spans="1:8" x14ac:dyDescent="0.35">
      <c r="B89" s="3"/>
      <c r="C89" s="3"/>
      <c r="F89" s="10"/>
      <c r="G89" s="10"/>
      <c r="H89" s="10"/>
    </row>
    <row r="90" spans="1:8" x14ac:dyDescent="0.35">
      <c r="B90" s="4"/>
      <c r="C90" s="4"/>
      <c r="F90" s="10"/>
      <c r="G90" s="10"/>
      <c r="H90" s="10"/>
    </row>
    <row r="91" spans="1:8" x14ac:dyDescent="0.35">
      <c r="B91" s="5"/>
      <c r="C91" s="5"/>
      <c r="F91" s="10"/>
      <c r="G91" s="10"/>
      <c r="H91" s="10"/>
    </row>
    <row r="92" spans="1:8" x14ac:dyDescent="0.35">
      <c r="B92" s="5"/>
      <c r="C92" s="5"/>
      <c r="F92" s="10"/>
      <c r="G92" s="10"/>
      <c r="H92" s="10"/>
    </row>
    <row r="93" spans="1:8" x14ac:dyDescent="0.35">
      <c r="B93" s="4"/>
      <c r="C93" s="4"/>
      <c r="F93" s="10"/>
      <c r="G93" s="10"/>
      <c r="H93" s="10"/>
    </row>
    <row r="94" spans="1:8" x14ac:dyDescent="0.35">
      <c r="B94" s="3"/>
      <c r="C94" s="3"/>
    </row>
    <row r="95" spans="1:8" x14ac:dyDescent="0.35">
      <c r="A95" s="6"/>
      <c r="B95" s="8"/>
      <c r="C95" s="11"/>
    </row>
    <row r="96" spans="1:8" x14ac:dyDescent="0.35">
      <c r="A96" s="6"/>
      <c r="B96" s="8"/>
      <c r="C96" s="11"/>
    </row>
    <row r="97" spans="1:3" x14ac:dyDescent="0.35">
      <c r="A97" s="6"/>
      <c r="B97" s="8"/>
      <c r="C97" s="11"/>
    </row>
    <row r="98" spans="1:3" x14ac:dyDescent="0.35">
      <c r="A98" s="6"/>
      <c r="B98" s="8"/>
      <c r="C98" s="11"/>
    </row>
    <row r="99" spans="1:3" x14ac:dyDescent="0.35">
      <c r="A99" s="6"/>
      <c r="B99" s="8"/>
      <c r="C99" s="11"/>
    </row>
    <row r="100" spans="1:3" x14ac:dyDescent="0.35">
      <c r="A100" s="6"/>
      <c r="B100" s="8"/>
      <c r="C100" s="11"/>
    </row>
    <row r="101" spans="1:3" x14ac:dyDescent="0.35">
      <c r="A101" s="6"/>
      <c r="B101" s="8"/>
      <c r="C101" s="11"/>
    </row>
    <row r="102" spans="1:3" x14ac:dyDescent="0.35">
      <c r="A102" s="6"/>
      <c r="B102" s="8"/>
      <c r="C102" s="11"/>
    </row>
    <row r="103" spans="1:3" x14ac:dyDescent="0.35">
      <c r="A103" s="6"/>
      <c r="B103" s="8"/>
      <c r="C103" s="11"/>
    </row>
    <row r="104" spans="1:3" x14ac:dyDescent="0.35">
      <c r="A104" s="6"/>
      <c r="B104" s="8"/>
      <c r="C104" s="11"/>
    </row>
    <row r="105" spans="1:3" x14ac:dyDescent="0.35">
      <c r="A105" s="6"/>
      <c r="B105" s="8"/>
      <c r="C105" s="11"/>
    </row>
    <row r="106" spans="1:3" x14ac:dyDescent="0.35">
      <c r="A106" s="6"/>
      <c r="B106" s="8"/>
      <c r="C106" s="11"/>
    </row>
    <row r="107" spans="1:3" x14ac:dyDescent="0.35">
      <c r="A107" s="6"/>
      <c r="B107" s="8"/>
      <c r="C107" s="11"/>
    </row>
    <row r="108" spans="1:3" x14ac:dyDescent="0.35">
      <c r="A108" s="6"/>
      <c r="B108" s="8"/>
      <c r="C108" s="11"/>
    </row>
    <row r="109" spans="1:3" x14ac:dyDescent="0.35">
      <c r="A109" s="6"/>
      <c r="B109" s="8"/>
      <c r="C109" s="11"/>
    </row>
    <row r="110" spans="1:3" x14ac:dyDescent="0.35">
      <c r="A110" s="6"/>
      <c r="B110" s="8"/>
      <c r="C110" s="11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8"/>
  <sheetViews>
    <sheetView zoomScale="75" zoomScaleNormal="75" workbookViewId="0">
      <selection activeCell="F33" sqref="F33"/>
    </sheetView>
  </sheetViews>
  <sheetFormatPr defaultColWidth="9.1796875" defaultRowHeight="14.5" x14ac:dyDescent="0.35"/>
  <cols>
    <col min="1" max="1" width="22.1796875" style="15" customWidth="1"/>
    <col min="2" max="14" width="14.26953125" style="15" customWidth="1"/>
    <col min="15" max="15" width="14.54296875" style="15" customWidth="1"/>
    <col min="16" max="16" width="22.81640625" style="15" customWidth="1"/>
    <col min="17" max="41" width="14.26953125" style="15" customWidth="1"/>
    <col min="42" max="42" width="13.81640625" style="15" bestFit="1" customWidth="1"/>
    <col min="43" max="50" width="13.26953125" style="15" bestFit="1" customWidth="1"/>
    <col min="51" max="16384" width="9.1796875" style="15"/>
  </cols>
  <sheetData>
    <row r="1" spans="1:16" ht="15" x14ac:dyDescent="0.25">
      <c r="A1" s="14" t="s">
        <v>120</v>
      </c>
    </row>
    <row r="2" spans="1:16" ht="15" x14ac:dyDescent="0.25">
      <c r="A2" s="14" t="s">
        <v>122</v>
      </c>
      <c r="H2" s="21"/>
      <c r="I2" s="21"/>
      <c r="J2" s="21"/>
      <c r="K2" s="21"/>
      <c r="L2" s="21"/>
      <c r="M2" s="21"/>
      <c r="N2" s="21"/>
      <c r="O2" s="21"/>
    </row>
    <row r="3" spans="1:16" ht="60" x14ac:dyDescent="0.25">
      <c r="A3" s="94" t="s">
        <v>49</v>
      </c>
      <c r="B3" s="95" t="s">
        <v>123</v>
      </c>
      <c r="C3" s="95" t="s">
        <v>124</v>
      </c>
      <c r="E3" s="96" t="s">
        <v>48</v>
      </c>
      <c r="F3" s="95" t="s">
        <v>123</v>
      </c>
      <c r="G3" s="95" t="s">
        <v>124</v>
      </c>
      <c r="H3" s="21"/>
      <c r="I3" s="21"/>
      <c r="J3" s="21"/>
      <c r="K3" s="21"/>
      <c r="L3" s="21"/>
      <c r="M3" s="21"/>
      <c r="N3" s="21"/>
      <c r="O3" s="21"/>
    </row>
    <row r="4" spans="1:16" ht="15" x14ac:dyDescent="0.25">
      <c r="A4" s="18">
        <v>35947</v>
      </c>
      <c r="B4" s="15">
        <v>176349</v>
      </c>
      <c r="C4" s="97">
        <v>109931</v>
      </c>
      <c r="F4" s="98"/>
      <c r="G4" s="98"/>
      <c r="H4" s="21"/>
      <c r="I4" s="21"/>
      <c r="J4" s="21"/>
      <c r="K4" s="21"/>
      <c r="L4" s="21"/>
      <c r="M4" s="21"/>
      <c r="N4" s="21"/>
      <c r="O4" s="21"/>
    </row>
    <row r="5" spans="1:16" ht="15" x14ac:dyDescent="0.25">
      <c r="A5" s="18">
        <v>36312</v>
      </c>
      <c r="B5" s="15">
        <v>180635</v>
      </c>
      <c r="C5" s="97">
        <v>116122</v>
      </c>
      <c r="E5" s="15">
        <v>2006</v>
      </c>
      <c r="F5" s="80">
        <f t="shared" ref="F5:G13" si="0">AVERAGE(B12:B13)</f>
        <v>228611.5</v>
      </c>
      <c r="G5" s="80">
        <f t="shared" si="0"/>
        <v>202069.5</v>
      </c>
      <c r="H5" s="21"/>
      <c r="I5" s="21"/>
      <c r="J5" s="21"/>
      <c r="K5" s="21"/>
      <c r="L5" s="21"/>
      <c r="M5" s="21"/>
      <c r="N5" s="21"/>
      <c r="O5" s="21"/>
    </row>
    <row r="6" spans="1:16" ht="15" x14ac:dyDescent="0.25">
      <c r="A6" s="18">
        <v>36678</v>
      </c>
      <c r="B6" s="15">
        <v>184410</v>
      </c>
      <c r="C6" s="97">
        <v>122952</v>
      </c>
      <c r="E6" s="15">
        <v>2007</v>
      </c>
      <c r="F6" s="80">
        <f t="shared" si="0"/>
        <v>241845</v>
      </c>
      <c r="G6" s="80">
        <f t="shared" si="0"/>
        <v>223781</v>
      </c>
      <c r="H6" s="21"/>
      <c r="I6" s="21"/>
      <c r="J6" s="21"/>
      <c r="K6" s="21"/>
      <c r="L6" s="21"/>
      <c r="M6" s="21"/>
      <c r="N6" s="21"/>
      <c r="O6" s="21"/>
    </row>
    <row r="7" spans="1:16" ht="15" x14ac:dyDescent="0.25">
      <c r="A7" s="18">
        <v>37043</v>
      </c>
      <c r="B7" s="15">
        <v>187730</v>
      </c>
      <c r="C7" s="97">
        <v>127237</v>
      </c>
      <c r="E7" s="15">
        <v>2008</v>
      </c>
      <c r="F7" s="80">
        <f t="shared" si="0"/>
        <v>258302</v>
      </c>
      <c r="G7" s="80">
        <f t="shared" si="0"/>
        <v>243011</v>
      </c>
      <c r="H7" s="21"/>
      <c r="I7" s="21"/>
      <c r="J7" s="21"/>
      <c r="K7" s="21"/>
      <c r="L7" s="21"/>
      <c r="M7" s="21"/>
      <c r="N7" s="21"/>
      <c r="O7" s="21"/>
    </row>
    <row r="8" spans="1:16" ht="15" x14ac:dyDescent="0.25">
      <c r="A8" s="18">
        <v>37408</v>
      </c>
      <c r="B8" s="15">
        <v>194054</v>
      </c>
      <c r="C8" s="97">
        <v>133974</v>
      </c>
      <c r="E8" s="15">
        <v>2009</v>
      </c>
      <c r="F8" s="80">
        <f t="shared" si="0"/>
        <v>276369.5</v>
      </c>
      <c r="G8" s="80">
        <f t="shared" si="0"/>
        <v>260393</v>
      </c>
      <c r="H8" s="21"/>
    </row>
    <row r="9" spans="1:16" ht="15" x14ac:dyDescent="0.25">
      <c r="A9" s="18">
        <v>37773</v>
      </c>
      <c r="B9" s="15">
        <v>199881</v>
      </c>
      <c r="C9" s="97">
        <v>141665</v>
      </c>
      <c r="E9" s="15">
        <v>2010</v>
      </c>
      <c r="F9" s="80">
        <f t="shared" si="0"/>
        <v>294127.5</v>
      </c>
      <c r="G9" s="80">
        <f t="shared" si="0"/>
        <v>279356.5</v>
      </c>
      <c r="H9" s="21"/>
    </row>
    <row r="10" spans="1:16" ht="15" x14ac:dyDescent="0.25">
      <c r="A10" s="18">
        <v>38139</v>
      </c>
      <c r="B10" s="15">
        <v>206814</v>
      </c>
      <c r="C10" s="97">
        <v>153045</v>
      </c>
      <c r="E10" s="15">
        <v>2011</v>
      </c>
      <c r="F10" s="80">
        <f t="shared" si="0"/>
        <v>309302</v>
      </c>
      <c r="G10" s="80">
        <f t="shared" si="0"/>
        <v>298761.5</v>
      </c>
      <c r="H10" s="21"/>
    </row>
    <row r="11" spans="1:16" ht="15" x14ac:dyDescent="0.25">
      <c r="A11" s="18">
        <v>38504</v>
      </c>
      <c r="B11" s="15">
        <v>214263</v>
      </c>
      <c r="C11" s="97">
        <v>168519</v>
      </c>
      <c r="E11" s="15">
        <v>2012</v>
      </c>
      <c r="F11" s="80">
        <f t="shared" si="0"/>
        <v>322448</v>
      </c>
      <c r="G11" s="80">
        <f t="shared" si="0"/>
        <v>316766.5</v>
      </c>
      <c r="H11" s="21"/>
    </row>
    <row r="12" spans="1:16" ht="15" x14ac:dyDescent="0.25">
      <c r="A12" s="18">
        <v>38869</v>
      </c>
      <c r="B12" s="15">
        <v>222876</v>
      </c>
      <c r="C12" s="97">
        <v>190572</v>
      </c>
      <c r="E12" s="15">
        <v>2013</v>
      </c>
      <c r="F12" s="80">
        <f t="shared" si="0"/>
        <v>334453.5</v>
      </c>
      <c r="G12" s="80">
        <f t="shared" si="0"/>
        <v>333481.5</v>
      </c>
      <c r="H12" s="21"/>
    </row>
    <row r="13" spans="1:16" ht="15" x14ac:dyDescent="0.25">
      <c r="A13" s="18">
        <v>39234</v>
      </c>
      <c r="B13" s="15">
        <v>234347</v>
      </c>
      <c r="C13" s="97">
        <v>213567</v>
      </c>
      <c r="E13" s="66">
        <v>2014</v>
      </c>
      <c r="F13" s="80">
        <f t="shared" si="0"/>
        <v>342496</v>
      </c>
      <c r="G13" s="80">
        <f t="shared" si="0"/>
        <v>345792</v>
      </c>
      <c r="H13" s="21"/>
      <c r="I13" s="98"/>
      <c r="J13" s="98"/>
      <c r="K13" s="98"/>
      <c r="L13" s="98"/>
      <c r="M13" s="98"/>
      <c r="N13" s="98"/>
      <c r="O13" s="98"/>
      <c r="P13" s="98"/>
    </row>
    <row r="14" spans="1:16" ht="15" x14ac:dyDescent="0.25">
      <c r="A14" s="18">
        <v>39600</v>
      </c>
      <c r="B14" s="15">
        <v>249343</v>
      </c>
      <c r="C14" s="97">
        <v>233995</v>
      </c>
      <c r="F14" s="80"/>
      <c r="G14" s="80"/>
      <c r="H14" s="21"/>
      <c r="I14" s="80"/>
      <c r="J14" s="80"/>
      <c r="K14" s="80"/>
      <c r="L14" s="80"/>
      <c r="M14" s="80"/>
      <c r="N14" s="80"/>
      <c r="O14" s="80"/>
      <c r="P14" s="80"/>
    </row>
    <row r="15" spans="1:16" ht="15" x14ac:dyDescent="0.25">
      <c r="A15" s="18">
        <v>39965</v>
      </c>
      <c r="B15" s="15">
        <v>267261</v>
      </c>
      <c r="C15" s="97">
        <v>252027</v>
      </c>
      <c r="H15" s="21"/>
      <c r="I15" s="80"/>
      <c r="J15" s="80"/>
      <c r="K15" s="80"/>
      <c r="L15" s="80"/>
      <c r="M15" s="80"/>
      <c r="N15" s="80"/>
      <c r="O15" s="80"/>
      <c r="P15" s="80"/>
    </row>
    <row r="16" spans="1:16" ht="15" x14ac:dyDescent="0.25">
      <c r="A16" s="18">
        <v>40330</v>
      </c>
      <c r="B16" s="15">
        <v>285478</v>
      </c>
      <c r="C16" s="97">
        <v>268759</v>
      </c>
      <c r="F16" s="14" t="s">
        <v>125</v>
      </c>
      <c r="H16" s="21"/>
      <c r="I16" s="80"/>
      <c r="J16" s="80"/>
      <c r="K16" s="14" t="s">
        <v>125</v>
      </c>
      <c r="L16" s="80"/>
      <c r="M16" s="80"/>
      <c r="N16" s="80"/>
      <c r="O16" s="80"/>
      <c r="P16" s="14" t="s">
        <v>125</v>
      </c>
    </row>
    <row r="17" spans="1:25" ht="15" x14ac:dyDescent="0.25">
      <c r="A17" s="18">
        <v>40695</v>
      </c>
      <c r="B17" s="15">
        <v>302777</v>
      </c>
      <c r="C17" s="97">
        <v>289954</v>
      </c>
      <c r="F17" s="15" t="s">
        <v>153</v>
      </c>
      <c r="H17" s="80"/>
      <c r="I17" s="80"/>
      <c r="J17" s="80"/>
      <c r="K17" s="15" t="s">
        <v>153</v>
      </c>
      <c r="L17" s="80"/>
      <c r="M17" s="80"/>
      <c r="N17" s="80"/>
      <c r="O17" s="80"/>
      <c r="P17" s="15" t="s">
        <v>153</v>
      </c>
    </row>
    <row r="18" spans="1:25" ht="15" x14ac:dyDescent="0.25">
      <c r="A18" s="18">
        <v>41061</v>
      </c>
      <c r="B18" s="15">
        <v>315827</v>
      </c>
      <c r="C18" s="97">
        <v>307569</v>
      </c>
      <c r="G18" s="15" t="s">
        <v>126</v>
      </c>
      <c r="L18" s="15" t="s">
        <v>127</v>
      </c>
      <c r="P18" s="80"/>
      <c r="Q18" s="15" t="s">
        <v>129</v>
      </c>
    </row>
    <row r="19" spans="1:25" ht="60" x14ac:dyDescent="0.25">
      <c r="A19" s="18">
        <v>41426</v>
      </c>
      <c r="B19" s="15">
        <v>329069</v>
      </c>
      <c r="C19" s="97">
        <v>325964</v>
      </c>
      <c r="F19" s="98"/>
      <c r="G19" s="95" t="s">
        <v>50</v>
      </c>
      <c r="H19" s="99" t="s">
        <v>154</v>
      </c>
      <c r="I19" s="99" t="s">
        <v>128</v>
      </c>
      <c r="L19" s="98"/>
      <c r="M19" s="99" t="s">
        <v>154</v>
      </c>
      <c r="N19" s="99" t="s">
        <v>128</v>
      </c>
      <c r="P19" s="80"/>
      <c r="Q19" s="99" t="s">
        <v>154</v>
      </c>
      <c r="R19" s="99" t="s">
        <v>128</v>
      </c>
      <c r="S19" s="98"/>
      <c r="T19" s="98"/>
      <c r="W19" s="98"/>
      <c r="X19" s="98"/>
      <c r="Y19" s="98"/>
    </row>
    <row r="20" spans="1:25" ht="15" x14ac:dyDescent="0.25">
      <c r="A20" s="18">
        <v>41820</v>
      </c>
      <c r="B20" s="15">
        <v>339838</v>
      </c>
      <c r="C20" s="97">
        <v>340999</v>
      </c>
      <c r="F20" s="98" t="s">
        <v>85</v>
      </c>
      <c r="G20" s="84">
        <f t="shared" ref="G20:G29" si="1">C11/B11</f>
        <v>0.78650536956917438</v>
      </c>
      <c r="H20" s="84">
        <f>G20/G$30</f>
        <v>0.77432141799643117</v>
      </c>
      <c r="I20" s="85">
        <f>1/H20</f>
        <v>1.2914533638853949</v>
      </c>
      <c r="K20" s="100">
        <v>2006</v>
      </c>
      <c r="M20" s="87">
        <f t="shared" ref="M20:M28" si="2">AVERAGE(H21:H22)</f>
        <v>0.86951147806342766</v>
      </c>
      <c r="N20" s="86">
        <f>1/M20</f>
        <v>1.1500710746535467</v>
      </c>
      <c r="P20" s="66" t="s">
        <v>89</v>
      </c>
      <c r="Q20" s="87">
        <f>H20*0.25+H21*0.75</f>
        <v>0.8249397250923397</v>
      </c>
      <c r="R20" s="101">
        <f>1/Q20</f>
        <v>1.2122097767664963</v>
      </c>
      <c r="S20" s="98"/>
      <c r="T20" s="98"/>
      <c r="W20" s="98"/>
      <c r="X20" s="98"/>
      <c r="Y20" s="98"/>
    </row>
    <row r="21" spans="1:25" ht="15" x14ac:dyDescent="0.25">
      <c r="A21" s="18">
        <v>42156</v>
      </c>
      <c r="B21" s="15">
        <v>345154</v>
      </c>
      <c r="C21" s="97">
        <v>350585</v>
      </c>
      <c r="F21" s="15" t="s">
        <v>27</v>
      </c>
      <c r="G21" s="84">
        <f t="shared" si="1"/>
        <v>0.8550584181338502</v>
      </c>
      <c r="H21" s="84">
        <f t="shared" ref="H21:H30" si="3">G21/G$30</f>
        <v>0.84181249412430925</v>
      </c>
      <c r="I21" s="85">
        <f>1/H21</f>
        <v>1.1879129936652275</v>
      </c>
      <c r="K21" s="100">
        <v>2007</v>
      </c>
      <c r="M21" s="87">
        <f t="shared" si="2"/>
        <v>0.91055949656515767</v>
      </c>
      <c r="N21" s="86">
        <f t="shared" ref="N21:N28" si="4">1/M21</f>
        <v>1.0982258751594296</v>
      </c>
      <c r="P21" s="66" t="s">
        <v>90</v>
      </c>
      <c r="Q21" s="87">
        <f t="shared" ref="Q21:Q29" si="5">H21*0.25+H22*0.75</f>
        <v>0.88336097003298697</v>
      </c>
      <c r="R21" s="101">
        <f t="shared" ref="R21:R29" si="6">1/Q21</f>
        <v>1.1320400537536286</v>
      </c>
      <c r="T21" s="102"/>
    </row>
    <row r="22" spans="1:25" ht="15" x14ac:dyDescent="0.25">
      <c r="F22" s="15" t="s">
        <v>28</v>
      </c>
      <c r="G22" s="84">
        <f t="shared" si="1"/>
        <v>0.91132807332716015</v>
      </c>
      <c r="H22" s="84">
        <f t="shared" si="3"/>
        <v>0.89721046200254617</v>
      </c>
      <c r="I22" s="85">
        <f>1/H22</f>
        <v>1.1145656926113308</v>
      </c>
      <c r="K22" s="100">
        <v>2008</v>
      </c>
      <c r="M22" s="87">
        <f t="shared" si="2"/>
        <v>0.92614991448176553</v>
      </c>
      <c r="N22" s="86">
        <f t="shared" si="4"/>
        <v>1.0797388029340345</v>
      </c>
      <c r="P22" s="66" t="s">
        <v>91</v>
      </c>
      <c r="Q22" s="87">
        <f t="shared" si="5"/>
        <v>0.91723401384646341</v>
      </c>
      <c r="R22" s="101">
        <f t="shared" si="6"/>
        <v>1.0902343185099008</v>
      </c>
      <c r="T22" s="102"/>
    </row>
    <row r="23" spans="1:25" ht="15" x14ac:dyDescent="0.25">
      <c r="F23" s="15" t="s">
        <v>29</v>
      </c>
      <c r="G23" s="84">
        <f t="shared" si="1"/>
        <v>0.9384462367100741</v>
      </c>
      <c r="H23" s="84">
        <f t="shared" si="3"/>
        <v>0.92390853112776916</v>
      </c>
      <c r="I23" s="85">
        <f t="shared" ref="I23:I29" si="7">1/H23</f>
        <v>1.0823582273662413</v>
      </c>
      <c r="K23" s="100">
        <v>2009</v>
      </c>
      <c r="M23" s="87">
        <f t="shared" si="2"/>
        <v>0.927621179169277</v>
      </c>
      <c r="N23" s="86">
        <f t="shared" si="4"/>
        <v>1.0780262702664263</v>
      </c>
      <c r="P23" s="66" t="s">
        <v>92</v>
      </c>
      <c r="Q23" s="87">
        <f t="shared" si="5"/>
        <v>0.92727060615876367</v>
      </c>
      <c r="R23" s="101">
        <f t="shared" si="6"/>
        <v>1.0784338394403756</v>
      </c>
      <c r="T23" s="102"/>
    </row>
    <row r="24" spans="1:25" ht="15" x14ac:dyDescent="0.25">
      <c r="F24" s="15" t="s">
        <v>30</v>
      </c>
      <c r="G24" s="84">
        <f t="shared" si="1"/>
        <v>0.94299953977572482</v>
      </c>
      <c r="H24" s="84">
        <f t="shared" si="3"/>
        <v>0.9283912978357618</v>
      </c>
      <c r="I24" s="85">
        <f t="shared" si="7"/>
        <v>1.0771320264754423</v>
      </c>
      <c r="K24" s="100">
        <v>2010</v>
      </c>
      <c r="M24" s="87">
        <f t="shared" si="2"/>
        <v>0.93483229166208259</v>
      </c>
      <c r="N24" s="86">
        <f t="shared" si="4"/>
        <v>1.0697105875772142</v>
      </c>
      <c r="P24" s="66" t="s">
        <v>93</v>
      </c>
      <c r="Q24" s="87">
        <f t="shared" si="5"/>
        <v>0.92723611983603449</v>
      </c>
      <c r="R24" s="101">
        <f t="shared" si="6"/>
        <v>1.0784739491995119</v>
      </c>
      <c r="T24" s="102"/>
    </row>
    <row r="25" spans="1:25" ht="15" x14ac:dyDescent="0.25">
      <c r="F25" s="15" t="s">
        <v>31</v>
      </c>
      <c r="G25" s="84">
        <f t="shared" si="1"/>
        <v>0.9414350668002438</v>
      </c>
      <c r="H25" s="84">
        <f t="shared" si="3"/>
        <v>0.92685106050279209</v>
      </c>
      <c r="I25" s="85">
        <f>1/H25</f>
        <v>1.078922000108115</v>
      </c>
      <c r="K25" s="100">
        <v>2011</v>
      </c>
      <c r="M25" s="87">
        <f t="shared" si="2"/>
        <v>0.95079004976882309</v>
      </c>
      <c r="N25" s="86">
        <f t="shared" si="4"/>
        <v>1.0517569049477768</v>
      </c>
      <c r="P25" s="66" t="s">
        <v>94</v>
      </c>
      <c r="Q25" s="87">
        <f t="shared" si="5"/>
        <v>0.93882290724172801</v>
      </c>
      <c r="R25" s="101">
        <f t="shared" si="6"/>
        <v>1.065163613165353</v>
      </c>
      <c r="T25" s="102"/>
    </row>
    <row r="26" spans="1:25" ht="15" x14ac:dyDescent="0.25">
      <c r="F26" s="15" t="s">
        <v>32</v>
      </c>
      <c r="G26" s="84">
        <f t="shared" si="1"/>
        <v>0.95764869854711554</v>
      </c>
      <c r="H26" s="84">
        <f t="shared" si="3"/>
        <v>0.94281352282137321</v>
      </c>
      <c r="I26" s="85">
        <f t="shared" si="7"/>
        <v>1.0606551304095597</v>
      </c>
      <c r="K26" s="100">
        <v>2012</v>
      </c>
      <c r="M26" s="87">
        <f t="shared" si="2"/>
        <v>0.96699289314404724</v>
      </c>
      <c r="N26" s="86">
        <f t="shared" si="4"/>
        <v>1.0341337636398078</v>
      </c>
      <c r="P26" s="66" t="s">
        <v>95</v>
      </c>
      <c r="Q26" s="87">
        <f t="shared" si="5"/>
        <v>0.95477831324254803</v>
      </c>
      <c r="R26" s="101">
        <f t="shared" si="6"/>
        <v>1.0473635462077824</v>
      </c>
      <c r="T26" s="102"/>
    </row>
    <row r="27" spans="1:25" ht="15" x14ac:dyDescent="0.25">
      <c r="F27" s="15" t="s">
        <v>33</v>
      </c>
      <c r="G27" s="84">
        <f t="shared" si="1"/>
        <v>0.97385277382871005</v>
      </c>
      <c r="H27" s="84">
        <f t="shared" si="3"/>
        <v>0.95876657671627308</v>
      </c>
      <c r="I27" s="85">
        <f t="shared" si="7"/>
        <v>1.043006738329312</v>
      </c>
      <c r="K27" s="100">
        <v>2013</v>
      </c>
      <c r="L27" s="66"/>
      <c r="M27" s="87">
        <f t="shared" si="2"/>
        <v>0.98154568480896132</v>
      </c>
      <c r="N27" s="86">
        <f t="shared" si="4"/>
        <v>1.0188012799369908</v>
      </c>
      <c r="P27" s="66" t="s">
        <v>96</v>
      </c>
      <c r="Q27" s="87">
        <f t="shared" si="5"/>
        <v>0.97110605135793426</v>
      </c>
      <c r="R27" s="101">
        <f t="shared" si="6"/>
        <v>1.0297536490496195</v>
      </c>
      <c r="T27" s="102"/>
    </row>
    <row r="28" spans="1:25" ht="15" x14ac:dyDescent="0.25">
      <c r="F28" s="15" t="s">
        <v>34</v>
      </c>
      <c r="G28" s="84">
        <f t="shared" si="1"/>
        <v>0.99056428894851845</v>
      </c>
      <c r="H28" s="84">
        <f t="shared" si="3"/>
        <v>0.97521920957182129</v>
      </c>
      <c r="I28" s="85">
        <f t="shared" si="7"/>
        <v>1.0254104822638379</v>
      </c>
      <c r="K28" s="123">
        <v>2014</v>
      </c>
      <c r="L28" s="66"/>
      <c r="M28" s="87">
        <f t="shared" si="2"/>
        <v>0.99393608002305067</v>
      </c>
      <c r="N28" s="86">
        <f t="shared" si="4"/>
        <v>1.0061009154399634</v>
      </c>
      <c r="P28" s="66" t="s">
        <v>146</v>
      </c>
      <c r="Q28" s="87">
        <f t="shared" si="5"/>
        <v>0.98470892242753139</v>
      </c>
      <c r="R28" s="101">
        <f t="shared" si="6"/>
        <v>1.0155285254598614</v>
      </c>
      <c r="T28" s="102"/>
      <c r="W28" s="66"/>
      <c r="Y28" s="66"/>
    </row>
    <row r="29" spans="1:25" x14ac:dyDescent="0.35">
      <c r="F29" s="15" t="s">
        <v>75</v>
      </c>
      <c r="G29" s="84">
        <f t="shared" si="1"/>
        <v>1.0034163336648638</v>
      </c>
      <c r="H29" s="84">
        <f t="shared" si="3"/>
        <v>0.98787216004610134</v>
      </c>
      <c r="I29" s="85">
        <f t="shared" si="7"/>
        <v>1.012276730172589</v>
      </c>
      <c r="P29" s="66" t="s">
        <v>152</v>
      </c>
      <c r="Q29" s="87">
        <f t="shared" si="5"/>
        <v>0.99696804001152528</v>
      </c>
      <c r="R29" s="101">
        <f t="shared" si="6"/>
        <v>1.0030411807267559</v>
      </c>
    </row>
    <row r="30" spans="1:25" x14ac:dyDescent="0.35">
      <c r="F30" s="15" t="s">
        <v>151</v>
      </c>
      <c r="G30" s="84">
        <f t="shared" ref="G30" si="8">C21/B21</f>
        <v>1.0157350052440359</v>
      </c>
      <c r="H30" s="84">
        <f t="shared" si="3"/>
        <v>1</v>
      </c>
      <c r="I30" s="85">
        <f t="shared" ref="I30" si="9">1/H30</f>
        <v>1</v>
      </c>
    </row>
    <row r="31" spans="1:25" x14ac:dyDescent="0.35">
      <c r="A31" s="14" t="s">
        <v>121</v>
      </c>
    </row>
    <row r="34" spans="1:50" x14ac:dyDescent="0.35">
      <c r="B34" s="103" t="s">
        <v>78</v>
      </c>
      <c r="C34" s="103"/>
      <c r="D34" s="103"/>
      <c r="E34" s="103"/>
      <c r="F34" s="103"/>
      <c r="G34" s="103"/>
      <c r="H34" s="103"/>
      <c r="I34" s="103"/>
      <c r="J34" s="103"/>
      <c r="L34" s="104" t="s">
        <v>77</v>
      </c>
      <c r="M34" s="104"/>
      <c r="N34" s="104"/>
      <c r="O34" s="104"/>
      <c r="P34" s="104"/>
      <c r="Q34" s="104"/>
      <c r="R34" s="104"/>
      <c r="S34" s="104"/>
      <c r="T34" s="104"/>
      <c r="V34" s="103" t="s">
        <v>67</v>
      </c>
      <c r="W34" s="103"/>
      <c r="X34" s="103"/>
      <c r="Y34" s="103"/>
      <c r="Z34" s="103"/>
      <c r="AA34" s="103"/>
      <c r="AB34" s="103"/>
      <c r="AC34" s="103"/>
      <c r="AD34" s="103"/>
      <c r="AF34" s="104" t="s">
        <v>79</v>
      </c>
      <c r="AG34" s="104"/>
      <c r="AH34" s="104"/>
      <c r="AI34" s="104"/>
      <c r="AJ34" s="104"/>
      <c r="AK34" s="104"/>
      <c r="AL34" s="104"/>
      <c r="AM34" s="104"/>
      <c r="AN34" s="104"/>
      <c r="AP34" s="103" t="s">
        <v>80</v>
      </c>
      <c r="AQ34" s="103"/>
      <c r="AR34" s="103"/>
      <c r="AS34" s="103"/>
      <c r="AT34" s="103"/>
      <c r="AU34" s="103"/>
      <c r="AV34" s="103"/>
      <c r="AW34" s="103"/>
      <c r="AX34" s="103"/>
    </row>
    <row r="35" spans="1:50" x14ac:dyDescent="0.35">
      <c r="B35" s="103" t="s">
        <v>68</v>
      </c>
      <c r="C35" s="103"/>
      <c r="D35" s="103"/>
      <c r="E35" s="103"/>
      <c r="F35" s="103"/>
      <c r="G35" s="103"/>
      <c r="H35" s="103"/>
      <c r="I35" s="103"/>
      <c r="J35" s="103"/>
      <c r="L35" s="104" t="s">
        <v>68</v>
      </c>
      <c r="M35" s="104"/>
      <c r="N35" s="104"/>
      <c r="O35" s="104"/>
      <c r="P35" s="104"/>
      <c r="Q35" s="104"/>
      <c r="R35" s="104"/>
      <c r="S35" s="104"/>
      <c r="T35" s="104"/>
      <c r="V35" s="103" t="s">
        <v>97</v>
      </c>
      <c r="W35" s="103"/>
      <c r="X35" s="103"/>
      <c r="Y35" s="103"/>
      <c r="Z35" s="103"/>
      <c r="AA35" s="103"/>
      <c r="AB35" s="103"/>
      <c r="AC35" s="103"/>
      <c r="AD35" s="103"/>
      <c r="AF35" s="104" t="s">
        <v>68</v>
      </c>
      <c r="AG35" s="104"/>
      <c r="AH35" s="104"/>
      <c r="AI35" s="104"/>
      <c r="AJ35" s="104"/>
      <c r="AK35" s="104"/>
      <c r="AL35" s="104"/>
      <c r="AM35" s="104"/>
      <c r="AN35" s="104"/>
      <c r="AP35" s="103" t="s">
        <v>68</v>
      </c>
      <c r="AQ35" s="103"/>
      <c r="AR35" s="103"/>
      <c r="AS35" s="103"/>
      <c r="AT35" s="103"/>
      <c r="AU35" s="103"/>
      <c r="AV35" s="103"/>
      <c r="AW35" s="103"/>
      <c r="AX35" s="103"/>
    </row>
    <row r="36" spans="1:50" x14ac:dyDescent="0.35">
      <c r="B36" s="103"/>
      <c r="C36" s="103"/>
      <c r="D36" s="103"/>
      <c r="E36" s="103"/>
      <c r="F36" s="103"/>
      <c r="G36" s="103"/>
      <c r="H36" s="103"/>
      <c r="I36" s="103"/>
      <c r="J36" s="103"/>
      <c r="L36" s="104"/>
      <c r="M36" s="104"/>
      <c r="N36" s="104"/>
      <c r="O36" s="104"/>
      <c r="P36" s="104"/>
      <c r="Q36" s="104"/>
      <c r="R36" s="104"/>
      <c r="S36" s="104"/>
      <c r="T36" s="104"/>
      <c r="V36" s="103"/>
      <c r="W36" s="103"/>
      <c r="X36" s="103"/>
      <c r="Y36" s="103"/>
      <c r="Z36" s="103"/>
      <c r="AA36" s="103"/>
      <c r="AB36" s="103"/>
      <c r="AC36" s="103"/>
      <c r="AD36" s="103"/>
      <c r="AF36" s="104"/>
      <c r="AG36" s="104"/>
      <c r="AH36" s="104"/>
      <c r="AI36" s="104"/>
      <c r="AJ36" s="104"/>
      <c r="AK36" s="104"/>
      <c r="AL36" s="104"/>
      <c r="AM36" s="104"/>
      <c r="AN36" s="104"/>
      <c r="AP36" s="103"/>
      <c r="AQ36" s="103"/>
      <c r="AR36" s="103"/>
      <c r="AS36" s="103"/>
      <c r="AT36" s="103"/>
      <c r="AU36" s="103"/>
      <c r="AV36" s="103"/>
      <c r="AW36" s="103"/>
      <c r="AX36" s="103"/>
    </row>
    <row r="37" spans="1:50" x14ac:dyDescent="0.35">
      <c r="A37" s="15" t="s">
        <v>148</v>
      </c>
      <c r="B37" s="103"/>
      <c r="C37" s="103"/>
      <c r="D37" s="103"/>
      <c r="E37" s="103"/>
      <c r="F37" s="103"/>
      <c r="G37" s="103"/>
      <c r="H37" s="103"/>
      <c r="I37" s="103"/>
      <c r="J37" s="103"/>
      <c r="L37" s="104"/>
      <c r="M37" s="104"/>
      <c r="N37" s="104"/>
      <c r="O37" s="104"/>
      <c r="P37" s="104"/>
      <c r="Q37" s="104"/>
      <c r="R37" s="104"/>
      <c r="S37" s="104"/>
      <c r="T37" s="104"/>
      <c r="V37" s="103"/>
      <c r="W37" s="103"/>
      <c r="X37" s="103"/>
      <c r="Y37" s="103"/>
      <c r="Z37" s="103"/>
      <c r="AA37" s="103"/>
      <c r="AB37" s="103"/>
      <c r="AC37" s="103"/>
      <c r="AD37" s="103"/>
      <c r="AF37" s="104"/>
      <c r="AG37" s="104"/>
      <c r="AH37" s="104"/>
      <c r="AI37" s="104"/>
      <c r="AJ37" s="104"/>
      <c r="AK37" s="104"/>
      <c r="AL37" s="104"/>
      <c r="AM37" s="104"/>
      <c r="AN37" s="104"/>
      <c r="AP37" s="103"/>
      <c r="AQ37" s="103"/>
      <c r="AR37" s="103"/>
      <c r="AS37" s="103"/>
      <c r="AT37" s="103"/>
      <c r="AU37" s="103"/>
      <c r="AV37" s="103"/>
      <c r="AW37" s="103"/>
      <c r="AX37" s="103"/>
    </row>
    <row r="38" spans="1:50" x14ac:dyDescent="0.35">
      <c r="A38" s="15" t="s">
        <v>69</v>
      </c>
      <c r="B38" s="103"/>
      <c r="C38" s="103"/>
      <c r="D38" s="103"/>
      <c r="E38" s="103"/>
      <c r="F38" s="103"/>
      <c r="G38" s="103"/>
      <c r="H38" s="103"/>
      <c r="I38" s="103"/>
      <c r="J38" s="103"/>
      <c r="L38" s="104"/>
      <c r="M38" s="104"/>
      <c r="N38" s="104"/>
      <c r="O38" s="104"/>
      <c r="P38" s="104"/>
      <c r="Q38" s="104"/>
      <c r="R38" s="104"/>
      <c r="S38" s="104"/>
      <c r="T38" s="104"/>
      <c r="V38" s="103"/>
      <c r="W38" s="103"/>
      <c r="X38" s="103"/>
      <c r="Y38" s="103"/>
      <c r="Z38" s="103"/>
      <c r="AA38" s="103"/>
      <c r="AB38" s="103"/>
      <c r="AC38" s="103"/>
      <c r="AD38" s="103"/>
      <c r="AF38" s="104"/>
      <c r="AG38" s="104"/>
      <c r="AH38" s="104"/>
      <c r="AI38" s="104"/>
      <c r="AJ38" s="104"/>
      <c r="AK38" s="104"/>
      <c r="AL38" s="104"/>
      <c r="AM38" s="104"/>
      <c r="AN38" s="104"/>
      <c r="AP38" s="103"/>
      <c r="AQ38" s="103"/>
      <c r="AR38" s="103"/>
      <c r="AS38" s="103"/>
      <c r="AT38" s="103"/>
      <c r="AU38" s="103"/>
      <c r="AV38" s="103"/>
      <c r="AW38" s="103"/>
      <c r="AX38" s="103"/>
    </row>
    <row r="39" spans="1:50" x14ac:dyDescent="0.35">
      <c r="B39" s="105" t="s">
        <v>27</v>
      </c>
      <c r="C39" s="105" t="s">
        <v>28</v>
      </c>
      <c r="D39" s="105" t="s">
        <v>29</v>
      </c>
      <c r="E39" s="105" t="s">
        <v>30</v>
      </c>
      <c r="F39" s="105" t="s">
        <v>31</v>
      </c>
      <c r="G39" s="105" t="s">
        <v>32</v>
      </c>
      <c r="H39" s="105" t="s">
        <v>33</v>
      </c>
      <c r="I39" s="105" t="s">
        <v>34</v>
      </c>
      <c r="J39" s="105" t="s">
        <v>75</v>
      </c>
      <c r="L39" s="106" t="s">
        <v>27</v>
      </c>
      <c r="M39" s="106" t="s">
        <v>28</v>
      </c>
      <c r="N39" s="106" t="s">
        <v>29</v>
      </c>
      <c r="O39" s="106" t="s">
        <v>30</v>
      </c>
      <c r="P39" s="106" t="s">
        <v>31</v>
      </c>
      <c r="Q39" s="106" t="s">
        <v>32</v>
      </c>
      <c r="R39" s="106" t="s">
        <v>33</v>
      </c>
      <c r="S39" s="106" t="s">
        <v>34</v>
      </c>
      <c r="T39" s="106" t="s">
        <v>75</v>
      </c>
      <c r="V39" s="105" t="s">
        <v>103</v>
      </c>
      <c r="W39" s="105" t="s">
        <v>104</v>
      </c>
      <c r="X39" s="105" t="s">
        <v>105</v>
      </c>
      <c r="Y39" s="105" t="s">
        <v>106</v>
      </c>
      <c r="Z39" s="105" t="s">
        <v>107</v>
      </c>
      <c r="AA39" s="105" t="s">
        <v>108</v>
      </c>
      <c r="AB39" s="105" t="s">
        <v>109</v>
      </c>
      <c r="AC39" s="105" t="s">
        <v>110</v>
      </c>
      <c r="AD39" s="105" t="s">
        <v>149</v>
      </c>
      <c r="AF39" s="106" t="s">
        <v>27</v>
      </c>
      <c r="AG39" s="106" t="s">
        <v>28</v>
      </c>
      <c r="AH39" s="106" t="s">
        <v>29</v>
      </c>
      <c r="AI39" s="106" t="s">
        <v>30</v>
      </c>
      <c r="AJ39" s="106" t="s">
        <v>31</v>
      </c>
      <c r="AK39" s="106" t="s">
        <v>32</v>
      </c>
      <c r="AL39" s="106" t="s">
        <v>33</v>
      </c>
      <c r="AM39" s="106" t="s">
        <v>34</v>
      </c>
      <c r="AN39" s="106" t="s">
        <v>75</v>
      </c>
      <c r="AP39" s="105" t="s">
        <v>27</v>
      </c>
      <c r="AQ39" s="105" t="s">
        <v>28</v>
      </c>
      <c r="AR39" s="105" t="s">
        <v>29</v>
      </c>
      <c r="AS39" s="105" t="s">
        <v>30</v>
      </c>
      <c r="AT39" s="105" t="s">
        <v>31</v>
      </c>
      <c r="AU39" s="105" t="s">
        <v>32</v>
      </c>
      <c r="AV39" s="105" t="s">
        <v>33</v>
      </c>
      <c r="AW39" s="105" t="s">
        <v>34</v>
      </c>
      <c r="AX39" s="105" t="s">
        <v>75</v>
      </c>
    </row>
    <row r="40" spans="1:50" x14ac:dyDescent="0.35">
      <c r="A40" s="107" t="s">
        <v>76</v>
      </c>
      <c r="B40" s="108">
        <f>'[1]SD 4. Assets (RAB)'!D$15</f>
        <v>89258.11425374214</v>
      </c>
      <c r="C40" s="108">
        <f>'[1]SD 4. Assets (RAB)'!E$15</f>
        <v>80842.987365847715</v>
      </c>
      <c r="D40" s="108">
        <f>'[1]SD 4. Assets (RAB)'!F$15</f>
        <v>162293.47653741398</v>
      </c>
      <c r="E40" s="108">
        <f>'[1]SD 4. Assets (RAB)'!G$15</f>
        <v>59106.056239456964</v>
      </c>
      <c r="F40" s="108">
        <f>'[1]SD 4. Assets (RAB)'!H$15</f>
        <v>20345.625267704796</v>
      </c>
      <c r="G40" s="108">
        <f>'[1]SD 4. Assets (RAB)'!I$15</f>
        <v>97061.100193905717</v>
      </c>
      <c r="H40" s="108">
        <f>'[1]SD 4. Assets (RAB)'!J$15</f>
        <v>315713.09947788186</v>
      </c>
      <c r="I40" s="108">
        <f>'[1]SD 4. Assets (RAB)'!K$15</f>
        <v>178283.85468255344</v>
      </c>
      <c r="J40" s="108">
        <f>'[1]SD 4. Assets (RAB)'!L$15</f>
        <v>232198.0008218725</v>
      </c>
      <c r="L40" s="109">
        <f>'[1]SD 4. Assets (RAB)'!M$15</f>
        <v>269318.53261280397</v>
      </c>
      <c r="M40" s="109">
        <f>'[1]SD 4. Assets (RAB)'!N$15</f>
        <v>256570.90166529323</v>
      </c>
      <c r="N40" s="109">
        <f>'[1]SD 4. Assets (RAB)'!O$15</f>
        <v>678189.56935022678</v>
      </c>
      <c r="O40" s="109">
        <f>'[1]SD 4. Assets (RAB)'!P$15</f>
        <v>671491.83669466269</v>
      </c>
      <c r="P40" s="109">
        <f>'[1]SD 4. Assets (RAB)'!Q$15</f>
        <v>473251.6947943017</v>
      </c>
      <c r="Q40" s="109">
        <f>'[1]SD 4. Assets (RAB)'!R$15</f>
        <v>463875.87787008594</v>
      </c>
      <c r="R40" s="109">
        <f>'[1]SD 4. Assets (RAB)'!S$15</f>
        <v>503875.60955456615</v>
      </c>
      <c r="S40" s="109">
        <f>'[1]SD 4. Assets (RAB)'!T$15</f>
        <v>504179.01052687335</v>
      </c>
      <c r="T40" s="109">
        <f>'[1]SD 4. Assets (RAB)'!U$15</f>
        <v>593347.80624161765</v>
      </c>
      <c r="V40" s="108">
        <f>'[1]SD 4. Assets (RAB)'!V$15</f>
        <v>60055.487000000001</v>
      </c>
      <c r="W40" s="108">
        <f>'[1]SD 4. Assets (RAB)'!W$15</f>
        <v>81707.709000000003</v>
      </c>
      <c r="X40" s="108">
        <f>'[1]SD 4. Assets (RAB)'!X$15</f>
        <v>109142.72199999999</v>
      </c>
      <c r="Y40" s="108">
        <f>'[1]SD 4. Assets (RAB)'!Y$15</f>
        <v>41643.434000000001</v>
      </c>
      <c r="Z40" s="108">
        <f>'[1]SD 4. Assets (RAB)'!Z$15</f>
        <v>86552.108999999997</v>
      </c>
      <c r="AA40" s="108">
        <f>'[1]SD 4. Assets (RAB)'!AA$15</f>
        <v>110822.41800000001</v>
      </c>
      <c r="AB40" s="108">
        <f>'[1]SD 4. Assets (RAB)'!AB$15</f>
        <v>124792.08900000001</v>
      </c>
      <c r="AC40" s="108">
        <f>'[1]SD 4. Assets (RAB)'!AC$15</f>
        <v>166090.78399999999</v>
      </c>
      <c r="AD40" s="108">
        <f>'[1]SD 4. Assets (RAB)'!AD$15</f>
        <v>176329.54932170166</v>
      </c>
      <c r="AF40" s="109">
        <f>'[1]SD 4. Assets (RAB)'!AE$15</f>
        <v>67649</v>
      </c>
      <c r="AG40" s="109">
        <f>'[1]SD 4. Assets (RAB)'!AF$15</f>
        <v>97870</v>
      </c>
      <c r="AH40" s="109">
        <f>'[1]SD 4. Assets (RAB)'!AG$15</f>
        <v>59619</v>
      </c>
      <c r="AI40" s="109">
        <f>'[1]SD 4. Assets (RAB)'!AH$15</f>
        <v>82109</v>
      </c>
      <c r="AJ40" s="109">
        <f>'[1]SD 4. Assets (RAB)'!AI$15</f>
        <v>49873</v>
      </c>
      <c r="AK40" s="109">
        <f>'[1]SD 4. Assets (RAB)'!AJ$15</f>
        <v>222178</v>
      </c>
      <c r="AL40" s="109">
        <f>'[1]SD 4. Assets (RAB)'!AK$15</f>
        <v>105301</v>
      </c>
      <c r="AM40" s="109">
        <f>'[1]SD 4. Assets (RAB)'!AL$15</f>
        <v>87448</v>
      </c>
      <c r="AN40" s="109">
        <f>'[1]SD 4. Assets (RAB)'!AM$15</f>
        <v>174694.62803962029</v>
      </c>
      <c r="AP40" s="108">
        <f>'[1]SD 4. Assets (RAB)'!AN$15</f>
        <v>162036</v>
      </c>
      <c r="AQ40" s="108">
        <f>'[1]SD 4. Assets (RAB)'!AO$15</f>
        <v>225936</v>
      </c>
      <c r="AR40" s="108">
        <f>'[1]SD 4. Assets (RAB)'!AP$15</f>
        <v>337001</v>
      </c>
      <c r="AS40" s="108">
        <f>'[1]SD 4. Assets (RAB)'!AQ$15</f>
        <v>549433.30268145294</v>
      </c>
      <c r="AT40" s="108">
        <f>'[1]SD 4. Assets (RAB)'!AR$15</f>
        <v>240632.34056820587</v>
      </c>
      <c r="AU40" s="108">
        <f>'[1]SD 4. Assets (RAB)'!AS$15</f>
        <v>370580.90669528913</v>
      </c>
      <c r="AV40" s="108">
        <f>'[1]SD 4. Assets (RAB)'!AT$15</f>
        <v>377519.62609399756</v>
      </c>
      <c r="AW40" s="108">
        <f>'[1]SD 4. Assets (RAB)'!AU$15</f>
        <v>386404.8127500806</v>
      </c>
      <c r="AX40" s="108">
        <f>'[1]SD 4. Assets (RAB)'!AV$15</f>
        <v>599025.85733420495</v>
      </c>
    </row>
    <row r="41" spans="1:50" x14ac:dyDescent="0.35">
      <c r="A41" s="110" t="s">
        <v>70</v>
      </c>
      <c r="B41" s="111">
        <f>B40*$I$21</f>
        <v>106030.87371207574</v>
      </c>
      <c r="C41" s="111">
        <f>C40*$I$22</f>
        <v>90104.820206185119</v>
      </c>
      <c r="D41" s="111">
        <f>D40*$I$23</f>
        <v>175659.67957814009</v>
      </c>
      <c r="E41" s="111">
        <f>E40*$I$24</f>
        <v>63665.026134177737</v>
      </c>
      <c r="F41" s="111">
        <f>F40*$I$25</f>
        <v>21951.34270728226</v>
      </c>
      <c r="G41" s="111">
        <f>G40*$I$26</f>
        <v>102948.35388386241</v>
      </c>
      <c r="H41" s="111">
        <f>H40*$I$27</f>
        <v>329290.8901342632</v>
      </c>
      <c r="I41" s="111">
        <f>I40*$I$28</f>
        <v>182814.13340989311</v>
      </c>
      <c r="J41" s="111">
        <f>J40*$I$29</f>
        <v>235048.63302457723</v>
      </c>
      <c r="L41" s="109">
        <f>L40*$I$21</f>
        <v>319926.98432560218</v>
      </c>
      <c r="M41" s="109">
        <f>M40*$I$22</f>
        <v>285965.12471849116</v>
      </c>
      <c r="N41" s="109">
        <f>N40*$I$23</f>
        <v>734044.06010018603</v>
      </c>
      <c r="O41" s="109">
        <f>O40*$I$24</f>
        <v>723285.36282063881</v>
      </c>
      <c r="P41" s="109">
        <f>P40*$I$25</f>
        <v>510601.66510202317</v>
      </c>
      <c r="Q41" s="109">
        <f>Q40*$I$26</f>
        <v>492012.32973614498</v>
      </c>
      <c r="R41" s="109">
        <f>R40*$I$27</f>
        <v>525545.65604520193</v>
      </c>
      <c r="S41" s="109">
        <f>S40*$I$28</f>
        <v>516990.44233166584</v>
      </c>
      <c r="T41" s="109">
        <f>T40*$I$29</f>
        <v>600632.1771573436</v>
      </c>
      <c r="V41" s="111">
        <f>V40*$R$20</f>
        <v>72799.848489873228</v>
      </c>
      <c r="W41" s="111">
        <f>W40*$R$21</f>
        <v>92496.399288445842</v>
      </c>
      <c r="X41" s="111">
        <f>X40*$R$22</f>
        <v>118991.14113998556</v>
      </c>
      <c r="Y41" s="111">
        <f>Y40*$R$23</f>
        <v>44909.688416101882</v>
      </c>
      <c r="Z41" s="111">
        <f>Z40*$R$24</f>
        <v>93344.194804776605</v>
      </c>
      <c r="AA41" s="111">
        <f>AA40*$R$25</f>
        <v>118044.00717660107</v>
      </c>
      <c r="AB41" s="111">
        <f>AB40*$R$26</f>
        <v>130702.6848737172</v>
      </c>
      <c r="AC41" s="111">
        <f>AC40*$R$27</f>
        <v>171032.59089751216</v>
      </c>
      <c r="AD41" s="111">
        <f>AD40*$R$28</f>
        <v>179067.68721766959</v>
      </c>
      <c r="AF41" s="109">
        <f>AF40*$I$21</f>
        <v>80361.126108458979</v>
      </c>
      <c r="AG41" s="109">
        <f>AG40*$I$22</f>
        <v>109082.54433587095</v>
      </c>
      <c r="AH41" s="109">
        <f>AH40*$I$23</f>
        <v>64529.115157347944</v>
      </c>
      <c r="AI41" s="109">
        <f>AI40*$I$24</f>
        <v>88442.233561872083</v>
      </c>
      <c r="AJ41" s="109">
        <f>AJ40*$I$25</f>
        <v>53809.076911392018</v>
      </c>
      <c r="AK41" s="109">
        <f>AK40*$I$26</f>
        <v>235654.23556413516</v>
      </c>
      <c r="AL41" s="109">
        <f>AL40*$I$27</f>
        <v>109829.65255281488</v>
      </c>
      <c r="AM41" s="109">
        <f>AM40*$I$28</f>
        <v>89670.095853008097</v>
      </c>
      <c r="AN41" s="109">
        <f>AN40*$I$29</f>
        <v>176839.3068506635</v>
      </c>
      <c r="AP41" s="111">
        <f>AP40*$I$21</f>
        <v>192484.66984153879</v>
      </c>
      <c r="AQ41" s="111">
        <f>AQ40*$I$22</f>
        <v>251820.51432583362</v>
      </c>
      <c r="AR41" s="111">
        <f>AR40*$I$23</f>
        <v>364755.80498065072</v>
      </c>
      <c r="AS41" s="111">
        <f>AS40*$I$24</f>
        <v>591812.20673036843</v>
      </c>
      <c r="AT41" s="111">
        <f>AT40*$I$25</f>
        <v>259623.52617654577</v>
      </c>
      <c r="AU41" s="111">
        <f>AU40*$I$26</f>
        <v>393058.5399181848</v>
      </c>
      <c r="AV41" s="111">
        <f>AV40*$I$27</f>
        <v>393755.51386760181</v>
      </c>
      <c r="AW41" s="111">
        <f>AW40*$I$28</f>
        <v>396223.54539112811</v>
      </c>
      <c r="AX41" s="111">
        <f>AX40*$I$29</f>
        <v>606379.93615110079</v>
      </c>
    </row>
    <row r="42" spans="1:50" x14ac:dyDescent="0.35">
      <c r="B42" s="103"/>
      <c r="C42" s="103"/>
      <c r="D42" s="103"/>
      <c r="E42" s="103"/>
      <c r="F42" s="103"/>
      <c r="G42" s="103"/>
      <c r="H42" s="103"/>
      <c r="I42" s="103"/>
      <c r="J42" s="103"/>
      <c r="L42" s="104"/>
      <c r="M42" s="104"/>
      <c r="N42" s="104"/>
      <c r="O42" s="104"/>
      <c r="P42" s="104"/>
      <c r="Q42" s="104"/>
      <c r="R42" s="104"/>
      <c r="S42" s="104"/>
      <c r="T42" s="104"/>
      <c r="V42" s="103"/>
      <c r="W42" s="103"/>
      <c r="X42" s="103"/>
      <c r="Y42" s="103"/>
      <c r="Z42" s="103"/>
      <c r="AA42" s="103"/>
      <c r="AB42" s="103"/>
      <c r="AC42" s="103"/>
      <c r="AD42" s="103"/>
      <c r="AF42" s="104"/>
      <c r="AG42" s="104"/>
      <c r="AH42" s="104"/>
      <c r="AI42" s="104"/>
      <c r="AJ42" s="104"/>
      <c r="AK42" s="104"/>
      <c r="AL42" s="104"/>
      <c r="AM42" s="104"/>
      <c r="AN42" s="104"/>
      <c r="AP42" s="103"/>
      <c r="AQ42" s="103"/>
      <c r="AR42" s="103"/>
      <c r="AS42" s="103"/>
      <c r="AT42" s="103"/>
      <c r="AU42" s="103"/>
      <c r="AV42" s="103"/>
      <c r="AW42" s="103"/>
      <c r="AX42" s="103"/>
    </row>
    <row r="43" spans="1:50" x14ac:dyDescent="0.35">
      <c r="A43" s="15" t="s">
        <v>71</v>
      </c>
      <c r="B43" s="103"/>
      <c r="C43" s="103"/>
      <c r="D43" s="103"/>
      <c r="E43" s="103"/>
      <c r="F43" s="103"/>
      <c r="G43" s="103"/>
      <c r="H43" s="103"/>
      <c r="I43" s="103"/>
      <c r="J43" s="103"/>
      <c r="L43" s="104"/>
      <c r="M43" s="104"/>
      <c r="N43" s="104"/>
      <c r="O43" s="104"/>
      <c r="P43" s="104"/>
      <c r="Q43" s="104"/>
      <c r="R43" s="104"/>
      <c r="S43" s="104"/>
      <c r="T43" s="104"/>
      <c r="V43" s="103"/>
      <c r="W43" s="103"/>
      <c r="X43" s="103"/>
      <c r="Y43" s="103"/>
      <c r="Z43" s="103"/>
      <c r="AA43" s="103"/>
      <c r="AB43" s="103"/>
      <c r="AC43" s="103"/>
      <c r="AD43" s="103"/>
      <c r="AF43" s="104"/>
      <c r="AG43" s="104"/>
      <c r="AH43" s="104"/>
      <c r="AI43" s="104"/>
      <c r="AJ43" s="104"/>
      <c r="AK43" s="104"/>
      <c r="AL43" s="104"/>
      <c r="AM43" s="104"/>
      <c r="AN43" s="104"/>
      <c r="AP43" s="103"/>
      <c r="AQ43" s="103"/>
      <c r="AR43" s="103"/>
      <c r="AS43" s="103"/>
      <c r="AT43" s="103"/>
      <c r="AU43" s="103"/>
      <c r="AV43" s="103"/>
      <c r="AW43" s="103"/>
      <c r="AX43" s="103"/>
    </row>
    <row r="44" spans="1:50" x14ac:dyDescent="0.35">
      <c r="B44" s="105" t="s">
        <v>27</v>
      </c>
      <c r="C44" s="105" t="s">
        <v>28</v>
      </c>
      <c r="D44" s="105" t="s">
        <v>29</v>
      </c>
      <c r="E44" s="105" t="s">
        <v>30</v>
      </c>
      <c r="F44" s="105" t="s">
        <v>31</v>
      </c>
      <c r="G44" s="105" t="s">
        <v>32</v>
      </c>
      <c r="H44" s="105" t="s">
        <v>33</v>
      </c>
      <c r="I44" s="105" t="s">
        <v>34</v>
      </c>
      <c r="J44" s="105" t="s">
        <v>75</v>
      </c>
      <c r="L44" s="106" t="s">
        <v>27</v>
      </c>
      <c r="M44" s="106" t="s">
        <v>28</v>
      </c>
      <c r="N44" s="106" t="s">
        <v>29</v>
      </c>
      <c r="O44" s="106" t="s">
        <v>30</v>
      </c>
      <c r="P44" s="106" t="s">
        <v>31</v>
      </c>
      <c r="Q44" s="106" t="s">
        <v>32</v>
      </c>
      <c r="R44" s="106" t="s">
        <v>33</v>
      </c>
      <c r="S44" s="106" t="s">
        <v>34</v>
      </c>
      <c r="T44" s="106" t="s">
        <v>75</v>
      </c>
      <c r="V44" s="105" t="s">
        <v>103</v>
      </c>
      <c r="W44" s="105" t="s">
        <v>104</v>
      </c>
      <c r="X44" s="105" t="s">
        <v>105</v>
      </c>
      <c r="Y44" s="105" t="s">
        <v>106</v>
      </c>
      <c r="Z44" s="105" t="s">
        <v>107</v>
      </c>
      <c r="AA44" s="105" t="s">
        <v>108</v>
      </c>
      <c r="AB44" s="105" t="s">
        <v>109</v>
      </c>
      <c r="AC44" s="105" t="s">
        <v>110</v>
      </c>
      <c r="AD44" s="105" t="s">
        <v>149</v>
      </c>
      <c r="AF44" s="106" t="s">
        <v>27</v>
      </c>
      <c r="AG44" s="106" t="s">
        <v>28</v>
      </c>
      <c r="AH44" s="106" t="s">
        <v>29</v>
      </c>
      <c r="AI44" s="106" t="s">
        <v>30</v>
      </c>
      <c r="AJ44" s="106" t="s">
        <v>31</v>
      </c>
      <c r="AK44" s="106" t="s">
        <v>32</v>
      </c>
      <c r="AL44" s="106" t="s">
        <v>33</v>
      </c>
      <c r="AM44" s="106" t="s">
        <v>34</v>
      </c>
      <c r="AN44" s="106" t="s">
        <v>75</v>
      </c>
      <c r="AP44" s="105" t="s">
        <v>27</v>
      </c>
      <c r="AQ44" s="105" t="s">
        <v>28</v>
      </c>
      <c r="AR44" s="105" t="s">
        <v>29</v>
      </c>
      <c r="AS44" s="105" t="s">
        <v>30</v>
      </c>
      <c r="AT44" s="105" t="s">
        <v>31</v>
      </c>
      <c r="AU44" s="105" t="s">
        <v>32</v>
      </c>
      <c r="AV44" s="105" t="s">
        <v>33</v>
      </c>
      <c r="AW44" s="105" t="s">
        <v>34</v>
      </c>
      <c r="AX44" s="105" t="s">
        <v>75</v>
      </c>
    </row>
    <row r="45" spans="1:50" x14ac:dyDescent="0.35">
      <c r="A45" s="107" t="s">
        <v>81</v>
      </c>
      <c r="B45" s="108">
        <f>'[1]SD 4. Assets (RAB)'!D$16</f>
        <v>0</v>
      </c>
      <c r="C45" s="108">
        <f>'[1]SD 4. Assets (RAB)'!E$16</f>
        <v>0</v>
      </c>
      <c r="D45" s="108">
        <f>'[1]SD 4. Assets (RAB)'!F$16</f>
        <v>0</v>
      </c>
      <c r="E45" s="108">
        <f>'[1]SD 4. Assets (RAB)'!G$16</f>
        <v>0</v>
      </c>
      <c r="F45" s="108">
        <f>'[1]SD 4. Assets (RAB)'!H$16</f>
        <v>0</v>
      </c>
      <c r="G45" s="108">
        <f>'[1]SD 4. Assets (RAB)'!I$16</f>
        <v>-1412.4084927491538</v>
      </c>
      <c r="H45" s="108">
        <f>'[1]SD 4. Assets (RAB)'!J$16</f>
        <v>0</v>
      </c>
      <c r="I45" s="108">
        <f>'[1]SD 4. Assets (RAB)'!K$16</f>
        <v>0</v>
      </c>
      <c r="J45" s="108">
        <f>'[1]SD 4. Assets (RAB)'!L$16</f>
        <v>-60.661000000000001</v>
      </c>
      <c r="L45" s="109">
        <f>'[1]SD 4. Assets (RAB)'!M$16</f>
        <v>-223.73231501112147</v>
      </c>
      <c r="M45" s="109">
        <f>'[1]SD 4. Assets (RAB)'!N$16</f>
        <v>-1600.8548330673384</v>
      </c>
      <c r="N45" s="109">
        <f>'[1]SD 4. Assets (RAB)'!O$16</f>
        <v>-1888.3884116665738</v>
      </c>
      <c r="O45" s="109">
        <f>'[1]SD 4. Assets (RAB)'!P$16</f>
        <v>-4511.4712274759049</v>
      </c>
      <c r="P45" s="109">
        <f>'[1]SD 4. Assets (RAB)'!Q$16</f>
        <v>-1758.6393981785809</v>
      </c>
      <c r="Q45" s="109">
        <f>'[1]SD 4. Assets (RAB)'!R$16</f>
        <v>-2604.7722883324286</v>
      </c>
      <c r="R45" s="109">
        <f>'[1]SD 4. Assets (RAB)'!S$16</f>
        <v>-10410.283561412934</v>
      </c>
      <c r="S45" s="109">
        <f>'[1]SD 4. Assets (RAB)'!T$16</f>
        <v>-1847.6478514431958</v>
      </c>
      <c r="T45" s="109">
        <f>'[1]SD 4. Assets (RAB)'!U$16</f>
        <v>-979.44154881927739</v>
      </c>
      <c r="V45" s="108">
        <f>'[1]SD 4. Assets (RAB)'!V$16</f>
        <v>-1577</v>
      </c>
      <c r="W45" s="108">
        <f>'[1]SD 4. Assets (RAB)'!W$16</f>
        <v>-196.64699999999999</v>
      </c>
      <c r="X45" s="108">
        <f>'[1]SD 4. Assets (RAB)'!X$16</f>
        <v>-74</v>
      </c>
      <c r="Y45" s="108">
        <f>'[1]SD 4. Assets (RAB)'!Y$16</f>
        <v>-682.99099999999999</v>
      </c>
      <c r="Z45" s="108">
        <f>'[1]SD 4. Assets (RAB)'!Z$16</f>
        <v>-31.29</v>
      </c>
      <c r="AA45" s="108">
        <f>'[1]SD 4. Assets (RAB)'!AA$16</f>
        <v>-624.12900000000002</v>
      </c>
      <c r="AB45" s="108">
        <f>'[1]SD 4. Assets (RAB)'!AB$16</f>
        <v>-968</v>
      </c>
      <c r="AC45" s="108">
        <f>'[1]SD 4. Assets (RAB)'!AC$16</f>
        <v>-2110.2719999999999</v>
      </c>
      <c r="AD45" s="108">
        <f>'[1]SD 4. Assets (RAB)'!AD$16</f>
        <v>0</v>
      </c>
      <c r="AF45" s="109">
        <f>'[1]SD 4. Assets (RAB)'!AE$16</f>
        <v>-2526</v>
      </c>
      <c r="AG45" s="109">
        <f>'[1]SD 4. Assets (RAB)'!AF$16</f>
        <v>-766</v>
      </c>
      <c r="AH45" s="109">
        <f>'[1]SD 4. Assets (RAB)'!AG$16</f>
        <v>-191</v>
      </c>
      <c r="AI45" s="109">
        <f>'[1]SD 4. Assets (RAB)'!AH$16</f>
        <v>-422</v>
      </c>
      <c r="AJ45" s="109">
        <f>'[1]SD 4. Assets (RAB)'!AI$16</f>
        <v>0</v>
      </c>
      <c r="AK45" s="109">
        <f>'[1]SD 4. Assets (RAB)'!AJ$16</f>
        <v>-584</v>
      </c>
      <c r="AL45" s="109">
        <f>'[1]SD 4. Assets (RAB)'!AK$16</f>
        <v>-40</v>
      </c>
      <c r="AM45" s="109">
        <f>'[1]SD 4. Assets (RAB)'!AL$16</f>
        <v>-238</v>
      </c>
      <c r="AN45" s="109">
        <f>'[1]SD 4. Assets (RAB)'!AM$16</f>
        <v>-244.25943000000001</v>
      </c>
      <c r="AP45" s="108">
        <f>'[1]SD 4. Assets (RAB)'!AN$16</f>
        <v>-7968</v>
      </c>
      <c r="AQ45" s="108">
        <f>'[1]SD 4. Assets (RAB)'!AO$16</f>
        <v>-4700</v>
      </c>
      <c r="AR45" s="108">
        <f>'[1]SD 4. Assets (RAB)'!AP$16</f>
        <v>-5297</v>
      </c>
      <c r="AS45" s="108">
        <f>'[1]SD 4. Assets (RAB)'!AQ$16</f>
        <v>-4009</v>
      </c>
      <c r="AT45" s="108">
        <f>'[1]SD 4. Assets (RAB)'!AR$16</f>
        <v>-6507.1375399999997</v>
      </c>
      <c r="AU45" s="108">
        <f>'[1]SD 4. Assets (RAB)'!AS$16</f>
        <v>-5073.42089999994</v>
      </c>
      <c r="AV45" s="108">
        <f>'[1]SD 4. Assets (RAB)'!AT$16</f>
        <v>-10815.91676999994</v>
      </c>
      <c r="AW45" s="108">
        <f>'[1]SD 4. Assets (RAB)'!AU$16</f>
        <v>-5005.4340199999424</v>
      </c>
      <c r="AX45" s="108">
        <f>'[1]SD 4. Assets (RAB)'!AV$16</f>
        <v>-16614.093069999999</v>
      </c>
    </row>
    <row r="46" spans="1:50" x14ac:dyDescent="0.35">
      <c r="A46" s="110" t="s">
        <v>70</v>
      </c>
      <c r="B46" s="108">
        <f>B45*$I$21</f>
        <v>0</v>
      </c>
      <c r="C46" s="108">
        <f>C45*$I$22</f>
        <v>0</v>
      </c>
      <c r="D46" s="108">
        <f>D45*$I$23</f>
        <v>0</v>
      </c>
      <c r="E46" s="108">
        <f>E45*$I$24</f>
        <v>0</v>
      </c>
      <c r="F46" s="108">
        <f>F45*$I$25</f>
        <v>0</v>
      </c>
      <c r="G46" s="108">
        <f>G45*$I$26</f>
        <v>-1498.0783140684234</v>
      </c>
      <c r="H46" s="108">
        <f>H45*$I$27</f>
        <v>0</v>
      </c>
      <c r="I46" s="108">
        <f>I45*$I$28</f>
        <v>0</v>
      </c>
      <c r="J46" s="108">
        <f>J45*$I$29</f>
        <v>-61.405718728999425</v>
      </c>
      <c r="L46" s="112">
        <f>L45*$I$21</f>
        <v>-265.77452410451303</v>
      </c>
      <c r="M46" s="112">
        <f>M45*$I$22</f>
        <v>-1784.2578757878944</v>
      </c>
      <c r="N46" s="112">
        <f>N45*$I$23</f>
        <v>-2043.9127338303847</v>
      </c>
      <c r="O46" s="112">
        <f>O45*$I$24</f>
        <v>-4859.4501456367725</v>
      </c>
      <c r="P46" s="112">
        <f>P45*$I$25</f>
        <v>-1897.4347369517661</v>
      </c>
      <c r="Q46" s="112">
        <f>Q45*$I$26</f>
        <v>-2762.7650911684395</v>
      </c>
      <c r="R46" s="112">
        <f>R45*$I$27</f>
        <v>-10857.995902472559</v>
      </c>
      <c r="S46" s="112">
        <f>S45*$I$28</f>
        <v>-1894.5974744021114</v>
      </c>
      <c r="T46" s="112">
        <f>T45*$I$29</f>
        <v>-991.46588843395432</v>
      </c>
      <c r="V46" s="108">
        <f>V45*$R$20</f>
        <v>-1911.6548179607646</v>
      </c>
      <c r="W46" s="108">
        <f>W45*$R$21</f>
        <v>-222.61228045048981</v>
      </c>
      <c r="X46" s="108">
        <f>X45*$R$22</f>
        <v>-80.677339569732666</v>
      </c>
      <c r="Y46" s="108">
        <f>Y45*$R$23</f>
        <v>-736.56060643322155</v>
      </c>
      <c r="Z46" s="108">
        <f>Z45*$R$24</f>
        <v>-33.745449870452724</v>
      </c>
      <c r="AA46" s="108">
        <f>AA45*$R$25</f>
        <v>-664.7995007212786</v>
      </c>
      <c r="AB46" s="108">
        <f>AB45*$R$26</f>
        <v>-1013.8479127291333</v>
      </c>
      <c r="AC46" s="108">
        <f>AC45*$R$27</f>
        <v>-2173.0602924872387</v>
      </c>
      <c r="AD46" s="108">
        <f>AD45*$R$28</f>
        <v>0</v>
      </c>
      <c r="AF46" s="112">
        <f>AF45*$I$21</f>
        <v>-3000.6682219983645</v>
      </c>
      <c r="AG46" s="112">
        <f>AG45*$I$22</f>
        <v>-853.75732054027935</v>
      </c>
      <c r="AH46" s="112">
        <f>AH45*$I$23</f>
        <v>-206.73042142695209</v>
      </c>
      <c r="AI46" s="112">
        <f>AI45*$I$24</f>
        <v>-454.54971517263664</v>
      </c>
      <c r="AJ46" s="112">
        <f>AJ45*$I$25</f>
        <v>0</v>
      </c>
      <c r="AK46" s="112">
        <f>AK45*$I$26</f>
        <v>-619.42259615918283</v>
      </c>
      <c r="AL46" s="112">
        <f>AL45*$I$27</f>
        <v>-41.720269533172484</v>
      </c>
      <c r="AM46" s="112">
        <f>AM45*$I$28</f>
        <v>-244.04769477879341</v>
      </c>
      <c r="AN46" s="112">
        <f>AN45*$I$29</f>
        <v>-247.2581371142204</v>
      </c>
      <c r="AP46" s="108">
        <f>AP45*$I$21</f>
        <v>-9465.2907335245327</v>
      </c>
      <c r="AQ46" s="108">
        <f>AQ45*$I$22</f>
        <v>-5238.4587552732546</v>
      </c>
      <c r="AR46" s="108">
        <f>AR45*$I$23</f>
        <v>-5733.2515303589798</v>
      </c>
      <c r="AS46" s="108">
        <f>AS45*$I$24</f>
        <v>-4318.2222941400478</v>
      </c>
      <c r="AT46" s="108">
        <f>AT45*$I$25</f>
        <v>-7020.6938496353987</v>
      </c>
      <c r="AU46" s="108">
        <f>AU45*$I$26</f>
        <v>-5381.1499063120218</v>
      </c>
      <c r="AV46" s="108">
        <f>AV45*$I$27</f>
        <v>-11281.074072318945</v>
      </c>
      <c r="AW46" s="108">
        <f>AW45*$I$28</f>
        <v>-5132.6245123879617</v>
      </c>
      <c r="AX46" s="108">
        <f>AX45*$I$29</f>
        <v>-16818.059807682668</v>
      </c>
    </row>
    <row r="47" spans="1:50" x14ac:dyDescent="0.35">
      <c r="B47" s="103"/>
      <c r="C47" s="103"/>
      <c r="D47" s="103"/>
      <c r="E47" s="103"/>
      <c r="F47" s="103"/>
      <c r="G47" s="103"/>
      <c r="H47" s="103"/>
      <c r="I47" s="103"/>
      <c r="J47" s="103"/>
      <c r="L47" s="104"/>
      <c r="M47" s="104"/>
      <c r="N47" s="104"/>
      <c r="O47" s="104"/>
      <c r="P47" s="104"/>
      <c r="Q47" s="104"/>
      <c r="R47" s="104"/>
      <c r="S47" s="104"/>
      <c r="T47" s="104"/>
      <c r="V47" s="103"/>
      <c r="W47" s="103"/>
      <c r="X47" s="103"/>
      <c r="Y47" s="103"/>
      <c r="Z47" s="103"/>
      <c r="AA47" s="103"/>
      <c r="AB47" s="103"/>
      <c r="AC47" s="103"/>
      <c r="AD47" s="103"/>
      <c r="AF47" s="104"/>
      <c r="AG47" s="104"/>
      <c r="AH47" s="104"/>
      <c r="AI47" s="104"/>
      <c r="AJ47" s="104"/>
      <c r="AK47" s="104"/>
      <c r="AL47" s="104"/>
      <c r="AM47" s="104"/>
      <c r="AN47" s="104"/>
      <c r="AP47" s="103"/>
      <c r="AQ47" s="103"/>
      <c r="AR47" s="103"/>
      <c r="AS47" s="103"/>
      <c r="AT47" s="103"/>
      <c r="AU47" s="103"/>
      <c r="AV47" s="103"/>
      <c r="AW47" s="103"/>
      <c r="AX47" s="103"/>
    </row>
    <row r="48" spans="1:50" x14ac:dyDescent="0.35">
      <c r="A48" s="15" t="s">
        <v>82</v>
      </c>
      <c r="B48" s="103"/>
      <c r="C48" s="103"/>
      <c r="D48" s="103"/>
      <c r="E48" s="103"/>
      <c r="F48" s="103"/>
      <c r="G48" s="103"/>
      <c r="H48" s="103"/>
      <c r="I48" s="103"/>
      <c r="J48" s="103"/>
      <c r="L48" s="104"/>
      <c r="M48" s="104"/>
      <c r="N48" s="104"/>
      <c r="O48" s="104"/>
      <c r="P48" s="104"/>
      <c r="Q48" s="104"/>
      <c r="R48" s="104"/>
      <c r="S48" s="104"/>
      <c r="T48" s="104"/>
      <c r="V48" s="103"/>
      <c r="W48" s="103"/>
      <c r="X48" s="103"/>
      <c r="Y48" s="103"/>
      <c r="Z48" s="103"/>
      <c r="AA48" s="103"/>
      <c r="AB48" s="103"/>
      <c r="AC48" s="103"/>
      <c r="AD48" s="103"/>
      <c r="AF48" s="104"/>
      <c r="AG48" s="104"/>
      <c r="AH48" s="104"/>
      <c r="AI48" s="104"/>
      <c r="AJ48" s="104"/>
      <c r="AK48" s="104"/>
      <c r="AL48" s="104"/>
      <c r="AM48" s="104"/>
      <c r="AN48" s="104"/>
      <c r="AP48" s="103"/>
      <c r="AQ48" s="103"/>
      <c r="AR48" s="103"/>
      <c r="AS48" s="103"/>
      <c r="AT48" s="103"/>
      <c r="AU48" s="103"/>
      <c r="AV48" s="103"/>
      <c r="AW48" s="103"/>
      <c r="AX48" s="103"/>
    </row>
    <row r="49" spans="1:50" x14ac:dyDescent="0.35">
      <c r="B49" s="105" t="s">
        <v>27</v>
      </c>
      <c r="C49" s="105" t="s">
        <v>28</v>
      </c>
      <c r="D49" s="105" t="s">
        <v>29</v>
      </c>
      <c r="E49" s="105" t="s">
        <v>30</v>
      </c>
      <c r="F49" s="105" t="s">
        <v>31</v>
      </c>
      <c r="G49" s="105" t="s">
        <v>32</v>
      </c>
      <c r="H49" s="105" t="s">
        <v>33</v>
      </c>
      <c r="I49" s="105" t="s">
        <v>34</v>
      </c>
      <c r="J49" s="105" t="s">
        <v>75</v>
      </c>
      <c r="L49" s="106" t="s">
        <v>27</v>
      </c>
      <c r="M49" s="106" t="s">
        <v>28</v>
      </c>
      <c r="N49" s="106" t="s">
        <v>29</v>
      </c>
      <c r="O49" s="106" t="s">
        <v>30</v>
      </c>
      <c r="P49" s="106" t="s">
        <v>31</v>
      </c>
      <c r="Q49" s="106" t="s">
        <v>32</v>
      </c>
      <c r="R49" s="106" t="s">
        <v>33</v>
      </c>
      <c r="S49" s="106" t="s">
        <v>34</v>
      </c>
      <c r="T49" s="106" t="s">
        <v>75</v>
      </c>
      <c r="V49" s="105" t="s">
        <v>103</v>
      </c>
      <c r="W49" s="105" t="s">
        <v>104</v>
      </c>
      <c r="X49" s="105" t="s">
        <v>105</v>
      </c>
      <c r="Y49" s="105" t="s">
        <v>106</v>
      </c>
      <c r="Z49" s="105" t="s">
        <v>107</v>
      </c>
      <c r="AA49" s="105" t="s">
        <v>108</v>
      </c>
      <c r="AB49" s="105" t="s">
        <v>109</v>
      </c>
      <c r="AC49" s="105" t="s">
        <v>110</v>
      </c>
      <c r="AD49" s="105" t="s">
        <v>149</v>
      </c>
      <c r="AF49" s="106" t="s">
        <v>27</v>
      </c>
      <c r="AG49" s="106" t="s">
        <v>28</v>
      </c>
      <c r="AH49" s="106" t="s">
        <v>29</v>
      </c>
      <c r="AI49" s="106" t="s">
        <v>30</v>
      </c>
      <c r="AJ49" s="106" t="s">
        <v>31</v>
      </c>
      <c r="AK49" s="106" t="s">
        <v>32</v>
      </c>
      <c r="AL49" s="106" t="s">
        <v>33</v>
      </c>
      <c r="AM49" s="106" t="s">
        <v>34</v>
      </c>
      <c r="AN49" s="106" t="s">
        <v>75</v>
      </c>
      <c r="AP49" s="105" t="s">
        <v>27</v>
      </c>
      <c r="AQ49" s="105" t="s">
        <v>28</v>
      </c>
      <c r="AR49" s="105" t="s">
        <v>29</v>
      </c>
      <c r="AS49" s="105" t="s">
        <v>30</v>
      </c>
      <c r="AT49" s="105" t="s">
        <v>31</v>
      </c>
      <c r="AU49" s="105" t="s">
        <v>32</v>
      </c>
      <c r="AV49" s="105" t="s">
        <v>33</v>
      </c>
      <c r="AW49" s="105" t="s">
        <v>34</v>
      </c>
      <c r="AX49" s="105" t="s">
        <v>75</v>
      </c>
    </row>
    <row r="50" spans="1:50" s="66" customFormat="1" x14ac:dyDescent="0.35">
      <c r="A50" s="110" t="s">
        <v>83</v>
      </c>
      <c r="B50" s="108">
        <f>'[1]SD 4. Assets (RAB)'!D$11</f>
        <v>972255.64715022582</v>
      </c>
      <c r="C50" s="108">
        <f>'[1]SD 4. Assets (RAB)'!E$11</f>
        <v>1044740.5017476069</v>
      </c>
      <c r="D50" s="108">
        <f>'[1]SD 4. Assets (RAB)'!F$11</f>
        <v>1100079.8938119845</v>
      </c>
      <c r="E50" s="108">
        <f>'[1]SD 4. Assets (RAB)'!G$11</f>
        <v>1260834.2322580481</v>
      </c>
      <c r="F50" s="108">
        <f>'[1]SD 4. Assets (RAB)'!H$11</f>
        <v>1296024.7339933619</v>
      </c>
      <c r="G50" s="108">
        <f>'[1]SD 4. Assets (RAB)'!I$11</f>
        <v>1293760.5719179104</v>
      </c>
      <c r="H50" s="108">
        <f>'[1]SD 4. Assets (RAB)'!J$11</f>
        <v>1369197.4383241083</v>
      </c>
      <c r="I50" s="108">
        <f>'[1]SD 4. Assets (RAB)'!K$11</f>
        <v>1639883.9410163155</v>
      </c>
      <c r="J50" s="108">
        <f>'[1]SD 4. Assets (RAB)'!L$11</f>
        <v>1785902.9188331049</v>
      </c>
      <c r="L50" s="109">
        <f>'[1]SD 4. Assets (RAB)'!M$11</f>
        <v>2795318.1219493221</v>
      </c>
      <c r="M50" s="109">
        <f>'[1]SD 4. Assets (RAB)'!N$11</f>
        <v>3017009.4821339566</v>
      </c>
      <c r="N50" s="109">
        <f>'[1]SD 4. Assets (RAB)'!O$11</f>
        <v>3239942.8772956673</v>
      </c>
      <c r="O50" s="109">
        <f>'[1]SD 4. Assets (RAB)'!P$11</f>
        <v>3896671.2113796426</v>
      </c>
      <c r="P50" s="109">
        <f>'[1]SD 4. Assets (RAB)'!Q$11</f>
        <v>4477145.9514911911</v>
      </c>
      <c r="Q50" s="109">
        <f>'[1]SD 4. Assets (RAB)'!R$11</f>
        <v>4885968.4382494837</v>
      </c>
      <c r="R50" s="109">
        <f>'[1]SD 4. Assets (RAB)'!S$11</f>
        <v>5300209.6679892214</v>
      </c>
      <c r="S50" s="109">
        <f>'[1]SD 4. Assets (RAB)'!T$11</f>
        <v>5604257.567900436</v>
      </c>
      <c r="T50" s="109">
        <f>'[1]SD 4. Assets (RAB)'!U$11</f>
        <v>6034754.5599845638</v>
      </c>
      <c r="V50" s="108">
        <f>'[1]SD 4. Assets (RAB)'!V$11</f>
        <v>1876932.2379999999</v>
      </c>
      <c r="W50" s="108">
        <f>'[1]SD 4. Assets (RAB)'!W$11</f>
        <v>1902983.2279999999</v>
      </c>
      <c r="X50" s="108">
        <f>'[1]SD 4. Assets (RAB)'!X$11</f>
        <v>1956232.1029999999</v>
      </c>
      <c r="Y50" s="108">
        <f>'[1]SD 4. Assets (RAB)'!Y$11</f>
        <v>2174199.409</v>
      </c>
      <c r="Z50" s="108">
        <f>'[1]SD 4. Assets (RAB)'!Z$11</f>
        <v>2188157.5580000002</v>
      </c>
      <c r="AA50" s="108">
        <f>'[1]SD 4. Assets (RAB)'!AA$11</f>
        <v>2207940.7889999999</v>
      </c>
      <c r="AB50" s="108">
        <f>'[1]SD 4. Assets (RAB)'!AB$11</f>
        <v>2257868.0639999998</v>
      </c>
      <c r="AC50" s="108">
        <f>'[1]SD 4. Assets (RAB)'!AC$11</f>
        <v>2328015.8689999999</v>
      </c>
      <c r="AD50" s="108">
        <f>'[1]SD 4. Assets (RAB)'!AD$11</f>
        <v>2413683.3592545642</v>
      </c>
      <c r="AF50" s="109">
        <f>'[1]SD 4. Assets (RAB)'!AE$11</f>
        <v>644385</v>
      </c>
      <c r="AG50" s="109">
        <f>'[1]SD 4. Assets (RAB)'!AF$11</f>
        <v>688408</v>
      </c>
      <c r="AH50" s="109">
        <f>'[1]SD 4. Assets (RAB)'!AG$11</f>
        <v>768149</v>
      </c>
      <c r="AI50" s="109">
        <f>'[1]SD 4. Assets (RAB)'!AH$11</f>
        <v>807625</v>
      </c>
      <c r="AJ50" s="109">
        <f>'[1]SD 4. Assets (RAB)'!AI$11</f>
        <v>882445</v>
      </c>
      <c r="AK50" s="109">
        <f>'[1]SD 4. Assets (RAB)'!AJ$11</f>
        <v>908141</v>
      </c>
      <c r="AL50" s="109">
        <f>'[1]SD 4. Assets (RAB)'!AK$11</f>
        <v>1105746</v>
      </c>
      <c r="AM50" s="109">
        <f>'[1]SD 4. Assets (RAB)'!AL$11</f>
        <v>1173828</v>
      </c>
      <c r="AN50" s="109">
        <f>'[1]SD 4. Assets (RAB)'!AM$11</f>
        <v>1235836</v>
      </c>
      <c r="AP50" s="108">
        <f>'[1]SD 4. Assets (RAB)'!AN$11</f>
        <v>3103905.2262627552</v>
      </c>
      <c r="AQ50" s="108">
        <f>'[1]SD 4. Assets (RAB)'!AO$11</f>
        <v>3228843.6045614304</v>
      </c>
      <c r="AR50" s="108">
        <f>'[1]SD 4. Assets (RAB)'!AP$11</f>
        <v>3397891.6045614304</v>
      </c>
      <c r="AS50" s="108">
        <f>'[1]SD 4. Assets (RAB)'!AQ$11</f>
        <v>3735309.3228527359</v>
      </c>
      <c r="AT50" s="108">
        <f>'[1]SD 4. Assets (RAB)'!AR$11</f>
        <v>4217502.4880022118</v>
      </c>
      <c r="AU50" s="108">
        <f>'[1]SD 4. Assets (RAB)'!AS$11</f>
        <v>4394476.788326689</v>
      </c>
      <c r="AV50" s="108">
        <f>'[1]SD 4. Assets (RAB)'!AT$11</f>
        <v>4724751.8876781929</v>
      </c>
      <c r="AW50" s="108">
        <f>'[1]SD 4. Assets (RAB)'!AU$11</f>
        <v>4981986.045157657</v>
      </c>
      <c r="AX50" s="113">
        <f>'[1]SD 4. Assets (RAB)'!AV$11</f>
        <v>5319141.0906674797</v>
      </c>
    </row>
    <row r="51" spans="1:50" x14ac:dyDescent="0.35">
      <c r="A51" s="107" t="s">
        <v>84</v>
      </c>
      <c r="B51" s="108">
        <f>'[1]SD 4. Assets (RAB)'!D$13</f>
        <v>-45791.849417636906</v>
      </c>
      <c r="C51" s="108">
        <f>'[1]SD 4. Assets (RAB)'!E$13</f>
        <v>-50958.501088076984</v>
      </c>
      <c r="D51" s="108">
        <f>'[1]SD 4. Assets (RAB)'!F$13</f>
        <v>-48204.850280116312</v>
      </c>
      <c r="E51" s="108">
        <f>'[1]SD 4. Assets (RAB)'!G$13</f>
        <v>-55008.877124563965</v>
      </c>
      <c r="F51" s="108">
        <f>'[1]SD 4. Assets (RAB)'!H$13</f>
        <v>-60040.104570401381</v>
      </c>
      <c r="G51" s="108">
        <f>'[1]SD 4. Assets (RAB)'!I$13</f>
        <v>-63337.177692221783</v>
      </c>
      <c r="H51" s="108">
        <f>'[1]SD 4. Assets (RAB)'!J$13</f>
        <v>-66722.89939335885</v>
      </c>
      <c r="I51" s="108">
        <f>'[1]SD 4. Assets (RAB)'!K$13</f>
        <v>-73303.01352783374</v>
      </c>
      <c r="J51" s="108">
        <f>'[1]SD 4. Assets (RAB)'!L$13</f>
        <v>-76094.486579693286</v>
      </c>
      <c r="L51" s="109">
        <f>'[1]SD 4. Assets (RAB)'!M$13</f>
        <v>-132496.74622431587</v>
      </c>
      <c r="M51" s="109">
        <f>'[1]SD 4. Assets (RAB)'!N$13</f>
        <v>-140357.26629175912</v>
      </c>
      <c r="N51" s="109">
        <f>'[1]SD 4. Assets (RAB)'!O$13</f>
        <v>-156999.72982458232</v>
      </c>
      <c r="O51" s="109">
        <f>'[1]SD 4. Assets (RAB)'!P$13</f>
        <v>-182601.09296048834</v>
      </c>
      <c r="P51" s="109">
        <f>'[1]SD 4. Assets (RAB)'!Q$13</f>
        <v>-191974.42283243482</v>
      </c>
      <c r="Q51" s="109">
        <f>'[1]SD 4. Assets (RAB)'!R$13</f>
        <v>-209895.4904502311</v>
      </c>
      <c r="R51" s="109">
        <f>'[1]SD 4. Assets (RAB)'!S$13</f>
        <v>-224992.70041557745</v>
      </c>
      <c r="S51" s="109">
        <f>'[1]SD 4. Assets (RAB)'!T$13</f>
        <v>-212080.91622801078</v>
      </c>
      <c r="T51" s="109">
        <f>'[1]SD 4. Assets (RAB)'!U$13</f>
        <v>-234896.24841606364</v>
      </c>
      <c r="V51" s="108">
        <f>'[1]SD 4. Assets (RAB)'!V$13</f>
        <v>-86280.945999999996</v>
      </c>
      <c r="W51" s="108">
        <f>'[1]SD 4. Assets (RAB)'!W$13</f>
        <v>-91719.03</v>
      </c>
      <c r="X51" s="108">
        <f>'[1]SD 4. Assets (RAB)'!X$13</f>
        <v>-103392.598</v>
      </c>
      <c r="Y51" s="108">
        <f>'[1]SD 4. Assets (RAB)'!Y$13</f>
        <v>-107125.821</v>
      </c>
      <c r="Z51" s="108">
        <f>'[1]SD 4. Assets (RAB)'!Z$13</f>
        <v>-112873.439</v>
      </c>
      <c r="AA51" s="108">
        <f>'[1]SD 4. Assets (RAB)'!AA$13</f>
        <v>-118888.912</v>
      </c>
      <c r="AB51" s="108">
        <f>'[1]SD 4. Assets (RAB)'!AB$13</f>
        <v>-123748.05100000001</v>
      </c>
      <c r="AC51" s="108">
        <f>'[1]SD 4. Assets (RAB)'!AC$13</f>
        <v>-129632.00900000001</v>
      </c>
      <c r="AD51" s="108">
        <f>'[1]SD 4. Assets (RAB)'!AD$13</f>
        <v>-127428.17617868638</v>
      </c>
      <c r="AF51" s="109">
        <f>'[1]SD 4. Assets (RAB)'!AE$13</f>
        <v>-34117</v>
      </c>
      <c r="AG51" s="109">
        <f>'[1]SD 4. Assets (RAB)'!AF$13</f>
        <v>-33914</v>
      </c>
      <c r="AH51" s="109">
        <f>'[1]SD 4. Assets (RAB)'!AG$13</f>
        <v>-37777</v>
      </c>
      <c r="AI51" s="109">
        <f>'[1]SD 4. Assets (RAB)'!AH$13</f>
        <v>-41311</v>
      </c>
      <c r="AJ51" s="109">
        <f>'[1]SD 4. Assets (RAB)'!AI$13</f>
        <v>-49841</v>
      </c>
      <c r="AK51" s="109">
        <f>'[1]SD 4. Assets (RAB)'!AJ$13</f>
        <v>-54231</v>
      </c>
      <c r="AL51" s="109">
        <f>'[1]SD 4. Assets (RAB)'!AK$13</f>
        <v>-54880</v>
      </c>
      <c r="AM51" s="109">
        <f>'[1]SD 4. Assets (RAB)'!AL$13</f>
        <v>-54578</v>
      </c>
      <c r="AN51" s="109">
        <f>'[1]SD 4. Assets (RAB)'!AM$13</f>
        <v>-61434.606590000003</v>
      </c>
      <c r="AP51" s="108">
        <f>'[1]SD 4. Assets (RAB)'!AN$13</f>
        <v>-121720.69285763716</v>
      </c>
      <c r="AQ51" s="108">
        <f>'[1]SD 4. Assets (RAB)'!AO$13</f>
        <v>-130837</v>
      </c>
      <c r="AR51" s="108">
        <f>'[1]SD 4. Assets (RAB)'!AP$13</f>
        <v>-138414</v>
      </c>
      <c r="AS51" s="108">
        <f>'[1]SD 4. Assets (RAB)'!AQ$13</f>
        <v>-155347.27373057668</v>
      </c>
      <c r="AT51" s="108">
        <f>'[1]SD 4. Assets (RAB)'!AR$13</f>
        <v>-178956.02871101134</v>
      </c>
      <c r="AU51" s="108">
        <f>'[1]SD 4. Assets (RAB)'!AS$13</f>
        <v>-181714.94605466677</v>
      </c>
      <c r="AV51" s="108">
        <f>'[1]SD 4. Assets (RAB)'!AT$13</f>
        <v>-184338.2857749275</v>
      </c>
      <c r="AW51" s="108">
        <f>'[1]SD 4. Assets (RAB)'!AU$13</f>
        <v>-199415.56154466461</v>
      </c>
      <c r="AX51" s="108">
        <f>'[1]SD 4. Assets (RAB)'!AV$13</f>
        <v>-222310.25735920473</v>
      </c>
    </row>
    <row r="52" spans="1:50" x14ac:dyDescent="0.35">
      <c r="A52" s="110" t="s">
        <v>73</v>
      </c>
      <c r="B52" s="114">
        <f>B51/B50</f>
        <v>-4.7098568727121502E-2</v>
      </c>
      <c r="C52" s="114">
        <f t="shared" ref="C52:J52" si="10">C51/C50</f>
        <v>-4.8776228166549793E-2</v>
      </c>
      <c r="D52" s="114">
        <f t="shared" si="10"/>
        <v>-4.3819408527754657E-2</v>
      </c>
      <c r="E52" s="114">
        <f t="shared" si="10"/>
        <v>-4.3628952733974942E-2</v>
      </c>
      <c r="F52" s="114">
        <f t="shared" si="10"/>
        <v>-4.632635704829758E-2</v>
      </c>
      <c r="G52" s="114">
        <f t="shared" si="10"/>
        <v>-4.8955872567927161E-2</v>
      </c>
      <c r="H52" s="114">
        <f t="shared" si="10"/>
        <v>-4.8731393680539886E-2</v>
      </c>
      <c r="I52" s="114">
        <f t="shared" si="10"/>
        <v>-4.4700122791863132E-2</v>
      </c>
      <c r="J52" s="114">
        <f t="shared" si="10"/>
        <v>-4.2608411564393898E-2</v>
      </c>
      <c r="L52" s="115">
        <f>L51/L50</f>
        <v>-4.7399523218458917E-2</v>
      </c>
      <c r="M52" s="115">
        <f t="shared" ref="M52:T52" si="11">M51/M50</f>
        <v>-4.6521983813084748E-2</v>
      </c>
      <c r="N52" s="115">
        <f t="shared" si="11"/>
        <v>-4.8457561065282637E-2</v>
      </c>
      <c r="O52" s="115">
        <f t="shared" si="11"/>
        <v>-4.6860790417017809E-2</v>
      </c>
      <c r="P52" s="115">
        <f t="shared" si="11"/>
        <v>-4.287875019318823E-2</v>
      </c>
      <c r="Q52" s="115">
        <f t="shared" si="11"/>
        <v>-4.2958830598879436E-2</v>
      </c>
      <c r="R52" s="115">
        <f t="shared" si="11"/>
        <v>-4.2449773595642407E-2</v>
      </c>
      <c r="S52" s="115">
        <f t="shared" si="11"/>
        <v>-3.7842821044262641E-2</v>
      </c>
      <c r="T52" s="115">
        <f t="shared" si="11"/>
        <v>-3.8923910837007511E-2</v>
      </c>
      <c r="V52" s="114">
        <f>V51/V50</f>
        <v>-4.596913210459759E-2</v>
      </c>
      <c r="W52" s="114">
        <f t="shared" ref="W52:AB52" si="12">W51/W50</f>
        <v>-4.8197497828919383E-2</v>
      </c>
      <c r="X52" s="114">
        <f t="shared" si="12"/>
        <v>-5.285292979367899E-2</v>
      </c>
      <c r="Y52" s="114">
        <f t="shared" si="12"/>
        <v>-4.9271387231804735E-2</v>
      </c>
      <c r="Z52" s="114">
        <f t="shared" si="12"/>
        <v>-5.1583780421720432E-2</v>
      </c>
      <c r="AA52" s="114">
        <f>AA51/AA50</f>
        <v>-5.3846059908991523E-2</v>
      </c>
      <c r="AB52" s="114">
        <f t="shared" si="12"/>
        <v>-5.4807476562988414E-2</v>
      </c>
      <c r="AC52" s="114">
        <f>AC51/AC50</f>
        <v>-5.5683473092339134E-2</v>
      </c>
      <c r="AD52" s="114">
        <f>AD51/AD50</f>
        <v>-5.279407329470133E-2</v>
      </c>
      <c r="AF52" s="115">
        <f>AF51/AF50</f>
        <v>-5.2945056138799011E-2</v>
      </c>
      <c r="AG52" s="115">
        <f t="shared" ref="AG52:AL52" si="13">AG51/AG50</f>
        <v>-4.9264389722373944E-2</v>
      </c>
      <c r="AH52" s="115">
        <f t="shared" si="13"/>
        <v>-4.917926079445524E-2</v>
      </c>
      <c r="AI52" s="115">
        <f t="shared" si="13"/>
        <v>-5.1151214982200897E-2</v>
      </c>
      <c r="AJ52" s="115">
        <f t="shared" si="13"/>
        <v>-5.648057386012726E-2</v>
      </c>
      <c r="AK52" s="115">
        <f t="shared" si="13"/>
        <v>-5.9716497768518326E-2</v>
      </c>
      <c r="AL52" s="115">
        <f t="shared" si="13"/>
        <v>-4.9631651391910982E-2</v>
      </c>
      <c r="AM52" s="115">
        <f>AM51/AM50</f>
        <v>-4.6495738728331577E-2</v>
      </c>
      <c r="AN52" s="115">
        <f>AN51/AN50</f>
        <v>-4.971097021773116E-2</v>
      </c>
      <c r="AP52" s="114">
        <f>AP51/AP50</f>
        <v>-3.9215338093358761E-2</v>
      </c>
      <c r="AQ52" s="114">
        <f t="shared" ref="AQ52:AX52" si="14">AQ51/AQ50</f>
        <v>-4.0521318473017653E-2</v>
      </c>
      <c r="AR52" s="114">
        <f t="shared" si="14"/>
        <v>-4.0735260599304858E-2</v>
      </c>
      <c r="AS52" s="114">
        <f t="shared" si="14"/>
        <v>-4.1588864616956177E-2</v>
      </c>
      <c r="AT52" s="114">
        <f t="shared" si="14"/>
        <v>-4.2431754153103296E-2</v>
      </c>
      <c r="AU52" s="114">
        <f t="shared" si="14"/>
        <v>-4.1350757964490115E-2</v>
      </c>
      <c r="AV52" s="114">
        <f t="shared" si="14"/>
        <v>-3.9015442536923101E-2</v>
      </c>
      <c r="AW52" s="114">
        <f t="shared" si="14"/>
        <v>-4.0027322384511822E-2</v>
      </c>
      <c r="AX52" s="114">
        <f t="shared" si="14"/>
        <v>-4.1794390028354715E-2</v>
      </c>
    </row>
    <row r="53" spans="1:50" x14ac:dyDescent="0.35">
      <c r="A53" s="110" t="s">
        <v>72</v>
      </c>
      <c r="B53" s="116">
        <f>AVERAGE(B52:J52)</f>
        <v>-4.607170175649139E-2</v>
      </c>
      <c r="C53" s="117"/>
      <c r="D53" s="117"/>
      <c r="E53" s="117"/>
      <c r="F53" s="117"/>
      <c r="G53" s="117"/>
      <c r="H53" s="117"/>
      <c r="I53" s="117"/>
      <c r="J53" s="117"/>
      <c r="L53" s="118">
        <f>AVERAGE(L52:T52)</f>
        <v>-4.3810438309202698E-2</v>
      </c>
      <c r="M53" s="119"/>
      <c r="N53" s="119"/>
      <c r="O53" s="119"/>
      <c r="P53" s="119"/>
      <c r="Q53" s="119"/>
      <c r="R53" s="119"/>
      <c r="S53" s="119"/>
      <c r="T53" s="119"/>
      <c r="V53" s="116">
        <f>AVERAGE(V52:AD52)</f>
        <v>-5.1667312248860162E-2</v>
      </c>
      <c r="W53" s="117"/>
      <c r="X53" s="117"/>
      <c r="Y53" s="117"/>
      <c r="Z53" s="117"/>
      <c r="AA53" s="117"/>
      <c r="AB53" s="117"/>
      <c r="AC53" s="117"/>
      <c r="AD53" s="117"/>
      <c r="AF53" s="118">
        <f>AVERAGE(AF52:AN52)</f>
        <v>-5.1619483733827604E-2</v>
      </c>
      <c r="AG53" s="119"/>
      <c r="AH53" s="119"/>
      <c r="AI53" s="119"/>
      <c r="AJ53" s="119"/>
      <c r="AK53" s="119"/>
      <c r="AL53" s="119"/>
      <c r="AM53" s="119"/>
      <c r="AN53" s="119"/>
      <c r="AP53" s="116">
        <f>AVERAGE(AP52:AX52)</f>
        <v>-4.0742272094446724E-2</v>
      </c>
      <c r="AQ53" s="117"/>
      <c r="AR53" s="117"/>
      <c r="AS53" s="117"/>
      <c r="AT53" s="117"/>
      <c r="AU53" s="117"/>
      <c r="AV53" s="117"/>
      <c r="AW53" s="117"/>
      <c r="AX53" s="117"/>
    </row>
    <row r="54" spans="1:50" x14ac:dyDescent="0.35">
      <c r="B54" s="103"/>
      <c r="C54" s="103"/>
      <c r="D54" s="103"/>
      <c r="E54" s="103"/>
      <c r="F54" s="103"/>
      <c r="G54" s="103"/>
      <c r="H54" s="103"/>
      <c r="I54" s="103"/>
      <c r="J54" s="103"/>
      <c r="L54" s="104"/>
      <c r="M54" s="104"/>
      <c r="N54" s="104"/>
      <c r="O54" s="104"/>
      <c r="P54" s="104"/>
      <c r="Q54" s="104"/>
      <c r="R54" s="104"/>
      <c r="S54" s="104"/>
      <c r="T54" s="104"/>
      <c r="V54" s="103"/>
      <c r="W54" s="103"/>
      <c r="X54" s="103"/>
      <c r="Y54" s="103"/>
      <c r="Z54" s="103"/>
      <c r="AA54" s="103"/>
      <c r="AB54" s="103"/>
      <c r="AC54" s="103"/>
      <c r="AD54" s="103"/>
      <c r="AF54" s="104"/>
      <c r="AG54" s="104"/>
      <c r="AH54" s="104"/>
      <c r="AI54" s="104"/>
      <c r="AJ54" s="104"/>
      <c r="AK54" s="104"/>
      <c r="AL54" s="104"/>
      <c r="AM54" s="104"/>
      <c r="AN54" s="104"/>
      <c r="AP54" s="103"/>
      <c r="AQ54" s="103"/>
      <c r="AR54" s="103"/>
      <c r="AS54" s="103"/>
      <c r="AT54" s="103"/>
      <c r="AU54" s="103"/>
      <c r="AV54" s="103"/>
      <c r="AW54" s="103"/>
      <c r="AX54" s="103"/>
    </row>
    <row r="55" spans="1:50" x14ac:dyDescent="0.35">
      <c r="B55" s="103"/>
      <c r="C55" s="103"/>
      <c r="D55" s="103"/>
      <c r="E55" s="103"/>
      <c r="F55" s="103"/>
      <c r="G55" s="103"/>
      <c r="H55" s="103"/>
      <c r="I55" s="103"/>
      <c r="J55" s="103"/>
      <c r="L55" s="104"/>
      <c r="M55" s="104"/>
      <c r="N55" s="104"/>
      <c r="O55" s="104"/>
      <c r="P55" s="104"/>
      <c r="Q55" s="104"/>
      <c r="R55" s="104"/>
      <c r="S55" s="104"/>
      <c r="T55" s="104"/>
      <c r="V55" s="103"/>
      <c r="W55" s="103"/>
      <c r="X55" s="103"/>
      <c r="Y55" s="103"/>
      <c r="Z55" s="103"/>
      <c r="AA55" s="103"/>
      <c r="AB55" s="103"/>
      <c r="AC55" s="103"/>
      <c r="AD55" s="103"/>
      <c r="AF55" s="104"/>
      <c r="AG55" s="104"/>
      <c r="AH55" s="104"/>
      <c r="AI55" s="104"/>
      <c r="AJ55" s="104"/>
      <c r="AK55" s="104"/>
      <c r="AL55" s="104"/>
      <c r="AM55" s="104"/>
      <c r="AN55" s="104"/>
      <c r="AP55" s="103"/>
      <c r="AQ55" s="103"/>
      <c r="AR55" s="103"/>
      <c r="AS55" s="103"/>
      <c r="AT55" s="103"/>
      <c r="AU55" s="103"/>
      <c r="AV55" s="103"/>
      <c r="AW55" s="103"/>
      <c r="AX55" s="103"/>
    </row>
    <row r="56" spans="1:50" x14ac:dyDescent="0.35">
      <c r="A56" s="69" t="s">
        <v>74</v>
      </c>
      <c r="B56" s="103"/>
      <c r="C56" s="103"/>
      <c r="D56" s="103"/>
      <c r="E56" s="103"/>
      <c r="F56" s="103"/>
      <c r="G56" s="103"/>
      <c r="H56" s="103"/>
      <c r="I56" s="103"/>
      <c r="J56" s="103"/>
      <c r="L56" s="104"/>
      <c r="M56" s="104"/>
      <c r="N56" s="104"/>
      <c r="O56" s="104"/>
      <c r="P56" s="104"/>
      <c r="Q56" s="104"/>
      <c r="R56" s="104"/>
      <c r="S56" s="104"/>
      <c r="T56" s="104"/>
      <c r="V56" s="103"/>
      <c r="W56" s="103"/>
      <c r="X56" s="103"/>
      <c r="Y56" s="103"/>
      <c r="Z56" s="103"/>
      <c r="AA56" s="103"/>
      <c r="AB56" s="103"/>
      <c r="AC56" s="103"/>
      <c r="AD56" s="103"/>
      <c r="AF56" s="104"/>
      <c r="AG56" s="104"/>
      <c r="AH56" s="104"/>
      <c r="AI56" s="104"/>
      <c r="AJ56" s="104"/>
      <c r="AK56" s="104"/>
      <c r="AL56" s="104"/>
      <c r="AM56" s="104"/>
      <c r="AN56" s="104"/>
      <c r="AP56" s="103"/>
      <c r="AQ56" s="103"/>
      <c r="AR56" s="103"/>
      <c r="AS56" s="103"/>
      <c r="AT56" s="103"/>
      <c r="AU56" s="103"/>
      <c r="AV56" s="103"/>
      <c r="AW56" s="103"/>
      <c r="AX56" s="103"/>
    </row>
    <row r="57" spans="1:50" x14ac:dyDescent="0.35">
      <c r="B57" s="105" t="s">
        <v>27</v>
      </c>
      <c r="C57" s="105" t="s">
        <v>28</v>
      </c>
      <c r="D57" s="105" t="s">
        <v>29</v>
      </c>
      <c r="E57" s="105" t="s">
        <v>30</v>
      </c>
      <c r="F57" s="105" t="s">
        <v>31</v>
      </c>
      <c r="G57" s="105" t="s">
        <v>32</v>
      </c>
      <c r="H57" s="105" t="s">
        <v>33</v>
      </c>
      <c r="I57" s="105" t="s">
        <v>34</v>
      </c>
      <c r="J57" s="105" t="s">
        <v>75</v>
      </c>
      <c r="L57" s="106" t="s">
        <v>27</v>
      </c>
      <c r="M57" s="106" t="s">
        <v>28</v>
      </c>
      <c r="N57" s="106" t="s">
        <v>29</v>
      </c>
      <c r="O57" s="106" t="s">
        <v>30</v>
      </c>
      <c r="P57" s="106" t="s">
        <v>31</v>
      </c>
      <c r="Q57" s="106" t="s">
        <v>32</v>
      </c>
      <c r="R57" s="106" t="s">
        <v>33</v>
      </c>
      <c r="S57" s="106" t="s">
        <v>34</v>
      </c>
      <c r="T57" s="106" t="s">
        <v>75</v>
      </c>
      <c r="V57" s="105" t="s">
        <v>103</v>
      </c>
      <c r="W57" s="105" t="s">
        <v>104</v>
      </c>
      <c r="X57" s="105" t="s">
        <v>105</v>
      </c>
      <c r="Y57" s="105" t="s">
        <v>106</v>
      </c>
      <c r="Z57" s="105" t="s">
        <v>107</v>
      </c>
      <c r="AA57" s="105" t="s">
        <v>108</v>
      </c>
      <c r="AB57" s="105" t="s">
        <v>109</v>
      </c>
      <c r="AC57" s="105" t="s">
        <v>110</v>
      </c>
      <c r="AD57" s="105" t="s">
        <v>149</v>
      </c>
      <c r="AF57" s="106" t="s">
        <v>27</v>
      </c>
      <c r="AG57" s="106" t="s">
        <v>28</v>
      </c>
      <c r="AH57" s="106" t="s">
        <v>29</v>
      </c>
      <c r="AI57" s="106" t="s">
        <v>30</v>
      </c>
      <c r="AJ57" s="106" t="s">
        <v>31</v>
      </c>
      <c r="AK57" s="106" t="s">
        <v>32</v>
      </c>
      <c r="AL57" s="106" t="s">
        <v>33</v>
      </c>
      <c r="AM57" s="106" t="s">
        <v>34</v>
      </c>
      <c r="AN57" s="106" t="s">
        <v>75</v>
      </c>
      <c r="AP57" s="105" t="s">
        <v>27</v>
      </c>
      <c r="AQ57" s="105" t="s">
        <v>28</v>
      </c>
      <c r="AR57" s="105" t="s">
        <v>29</v>
      </c>
      <c r="AS57" s="105" t="s">
        <v>30</v>
      </c>
      <c r="AT57" s="105" t="s">
        <v>31</v>
      </c>
      <c r="AU57" s="105" t="s">
        <v>32</v>
      </c>
      <c r="AV57" s="105" t="s">
        <v>33</v>
      </c>
      <c r="AW57" s="105" t="s">
        <v>34</v>
      </c>
      <c r="AX57" s="105" t="s">
        <v>75</v>
      </c>
    </row>
    <row r="58" spans="1:50" x14ac:dyDescent="0.35">
      <c r="A58" s="107" t="s">
        <v>150</v>
      </c>
      <c r="B58" s="120">
        <f>(C58-C41+ABS(C46))/(1-ABS($B$53))</f>
        <v>1277437.3001341471</v>
      </c>
      <c r="C58" s="120">
        <f t="shared" ref="C58:G58" si="15">(D58-D41+ABS(D46))/(1-ABS($B$53))</f>
        <v>1308688.4100359343</v>
      </c>
      <c r="D58" s="120">
        <f t="shared" si="15"/>
        <v>1424054.5874947221</v>
      </c>
      <c r="E58" s="120">
        <f t="shared" si="15"/>
        <v>1422110.9953888797</v>
      </c>
      <c r="F58" s="120">
        <f t="shared" si="15"/>
        <v>1378543.2644519783</v>
      </c>
      <c r="G58" s="120">
        <f t="shared" si="15"/>
        <v>1416481.7058835207</v>
      </c>
      <c r="H58" s="120">
        <f>(I58-I41+ABS(I46))/(1-ABS($B$53))</f>
        <v>1680512.8733207921</v>
      </c>
      <c r="I58" s="120">
        <f>'[1]SD 4. Assets (RAB)'!$K$17</f>
        <v>1785902.9188331054</v>
      </c>
      <c r="J58" s="120">
        <f>I58*(1-ABS($B$53))+J41-ABS(J46)</f>
        <v>1938610.5594964277</v>
      </c>
      <c r="L58" s="121">
        <f t="shared" ref="L58:R58" si="16">(M58-M41+ABS(M46))/(1-ABS($L$53))</f>
        <v>3739116.1727159005</v>
      </c>
      <c r="M58" s="121">
        <f t="shared" si="16"/>
        <v>3859484.7211428913</v>
      </c>
      <c r="N58" s="121">
        <f t="shared" si="16"/>
        <v>4422399.1512283059</v>
      </c>
      <c r="O58" s="121">
        <f t="shared" si="16"/>
        <v>4947077.8187097507</v>
      </c>
      <c r="P58" s="121">
        <f t="shared" si="16"/>
        <v>5239048.4014874129</v>
      </c>
      <c r="Q58" s="121">
        <f t="shared" si="16"/>
        <v>5498772.9593400983</v>
      </c>
      <c r="R58" s="121">
        <f t="shared" si="16"/>
        <v>5772556.9659713469</v>
      </c>
      <c r="S58" s="121">
        <f>'[1]SD 4. Assets (RAB)'!$T$17</f>
        <v>6034754.5599845648</v>
      </c>
      <c r="T58" s="121">
        <f>S58*(1-ABS($L$53))+T41-ABS(T46)</f>
        <v>6370010.0288920905</v>
      </c>
      <c r="V58" s="120">
        <f t="shared" ref="V58:AB58" si="17">(W58-W41+ABS(W46))/(1-ABS($V$53))</f>
        <v>2630395.8356727534</v>
      </c>
      <c r="W58" s="120">
        <f t="shared" si="17"/>
        <v>2586764.1397009431</v>
      </c>
      <c r="X58" s="120">
        <f t="shared" si="17"/>
        <v>2572023.4529812764</v>
      </c>
      <c r="Y58" s="120">
        <f t="shared" si="17"/>
        <v>2483307.0419343705</v>
      </c>
      <c r="Z58" s="120">
        <f t="shared" si="17"/>
        <v>2448311.6909438604</v>
      </c>
      <c r="AA58" s="120">
        <f t="shared" si="17"/>
        <v>2439193.2140012085</v>
      </c>
      <c r="AB58" s="120">
        <f t="shared" si="17"/>
        <v>2442855.4935390954</v>
      </c>
      <c r="AC58" s="120">
        <f>'[1]SD 4. Assets (RAB)'!$AC$17*R27</f>
        <v>2485499.2465805928</v>
      </c>
      <c r="AD58" s="120">
        <f>AC58*(1-ABS($V$53))+AD41-ABS(AD46)</f>
        <v>2536147.8681308762</v>
      </c>
      <c r="AF58" s="121">
        <f t="shared" ref="AF58:AL58" si="18">(AG58-AG41+ABS(AG46))/(1-ABS($AF$53))</f>
        <v>848809.91992188932</v>
      </c>
      <c r="AG58" s="121">
        <f t="shared" si="18"/>
        <v>913223.57708270045</v>
      </c>
      <c r="AH58" s="121">
        <f t="shared" si="18"/>
        <v>930405.83223605319</v>
      </c>
      <c r="AI58" s="121">
        <f t="shared" si="18"/>
        <v>970366.44735978532</v>
      </c>
      <c r="AJ58" s="121">
        <f t="shared" si="18"/>
        <v>974085.70922583679</v>
      </c>
      <c r="AK58" s="121">
        <f t="shared" si="18"/>
        <v>1158838.7207710757</v>
      </c>
      <c r="AL58" s="121">
        <f t="shared" si="18"/>
        <v>1208807.9965573854</v>
      </c>
      <c r="AM58" s="121">
        <f>'[1]SD 4. Assets (RAB)'!$AL$17</f>
        <v>1235836</v>
      </c>
      <c r="AN58" s="121">
        <f>AM58*(1-ABS($AF$53))+AN41-ABS(AN46)</f>
        <v>1348634.8324138706</v>
      </c>
      <c r="AP58" s="120">
        <f t="shared" ref="AP58:AV58" si="19">(AQ58-AQ41+ABS(AQ46))/(1-ABS($AP$53))</f>
        <v>3973548.7059737742</v>
      </c>
      <c r="AQ58" s="120">
        <f t="shared" si="19"/>
        <v>4058239.3589850143</v>
      </c>
      <c r="AR58" s="120">
        <f t="shared" si="19"/>
        <v>4251920.0202471456</v>
      </c>
      <c r="AS58" s="120">
        <f t="shared" si="19"/>
        <v>4666181.1222946392</v>
      </c>
      <c r="AT58" s="120">
        <f t="shared" si="19"/>
        <v>4728673.1336950511</v>
      </c>
      <c r="AU58" s="120">
        <f t="shared" si="19"/>
        <v>4923693.6362482207</v>
      </c>
      <c r="AV58" s="120">
        <f t="shared" si="19"/>
        <v>5105565.6102057826</v>
      </c>
      <c r="AW58" s="122">
        <f>'[1]SD 4. Assets (RAB)'!$AU$17</f>
        <v>5288644.1877974691</v>
      </c>
      <c r="AX58" s="122">
        <f>AW58*(1-ABS($AP$53))+AX41-ABS(AX46)</f>
        <v>5662734.6836309284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9"/>
  <sheetViews>
    <sheetView zoomScale="75" zoomScaleNormal="75" workbookViewId="0"/>
  </sheetViews>
  <sheetFormatPr defaultColWidth="9.1796875" defaultRowHeight="14.5" x14ac:dyDescent="0.35"/>
  <cols>
    <col min="1" max="1" width="10.81640625" style="15" customWidth="1"/>
    <col min="2" max="2" width="16.54296875" style="15" customWidth="1"/>
    <col min="3" max="7" width="12.7265625" style="15" customWidth="1"/>
    <col min="8" max="10" width="9.1796875" style="15"/>
    <col min="11" max="16" width="10.7265625" style="15" customWidth="1"/>
    <col min="17" max="18" width="9.1796875" style="15"/>
    <col min="19" max="24" width="10.7265625" style="15" customWidth="1"/>
    <col min="25" max="25" width="9.1796875" style="15"/>
    <col min="26" max="26" width="29" style="15" customWidth="1"/>
    <col min="27" max="32" width="10.7265625" style="15" customWidth="1"/>
    <col min="33" max="34" width="9.1796875" style="15"/>
    <col min="35" max="40" width="10.7265625" style="15" customWidth="1"/>
    <col min="41" max="54" width="9.1796875" style="15"/>
    <col min="55" max="55" width="21.54296875" style="15" customWidth="1"/>
    <col min="56" max="56" width="11.26953125" style="15" customWidth="1"/>
    <col min="57" max="58" width="9.1796875" style="15"/>
    <col min="59" max="59" width="9.7265625" style="15" customWidth="1"/>
    <col min="60" max="63" width="9.1796875" style="15"/>
    <col min="64" max="64" width="22" style="15" customWidth="1"/>
    <col min="65" max="105" width="9.1796875" style="15"/>
    <col min="106" max="106" width="10.453125" style="15" customWidth="1"/>
    <col min="107" max="16384" width="9.1796875" style="15"/>
  </cols>
  <sheetData>
    <row r="1" spans="1:68" ht="15" x14ac:dyDescent="0.25">
      <c r="A1" s="14" t="s">
        <v>119</v>
      </c>
      <c r="J1" s="65"/>
      <c r="R1" s="65"/>
      <c r="Z1" s="66"/>
      <c r="AA1" s="66"/>
      <c r="AB1" s="66"/>
      <c r="AC1" s="66"/>
      <c r="AD1" s="66"/>
      <c r="AE1" s="66"/>
      <c r="AF1" s="66"/>
      <c r="AG1" s="66"/>
      <c r="AH1" s="65"/>
      <c r="AQ1" s="65"/>
      <c r="AR1" s="14" t="s">
        <v>60</v>
      </c>
      <c r="AW1" s="65"/>
      <c r="AX1" s="14" t="s">
        <v>60</v>
      </c>
      <c r="BA1" s="66"/>
      <c r="BB1" s="66"/>
      <c r="BC1" s="66"/>
      <c r="BD1" s="67" t="s">
        <v>60</v>
      </c>
      <c r="BE1" s="66"/>
      <c r="BF1" s="66"/>
      <c r="BG1" s="66"/>
      <c r="BH1" s="66"/>
      <c r="BI1" s="68"/>
      <c r="BJ1" s="67" t="s">
        <v>60</v>
      </c>
      <c r="BK1" s="66"/>
      <c r="BL1" s="66"/>
      <c r="BM1" s="67" t="s">
        <v>60</v>
      </c>
      <c r="BN1" s="66"/>
      <c r="BO1" s="66"/>
    </row>
    <row r="2" spans="1:68" ht="15" x14ac:dyDescent="0.25">
      <c r="J2" s="65"/>
      <c r="R2" s="65"/>
      <c r="Z2" s="66"/>
      <c r="AA2" s="66"/>
      <c r="AB2" s="66"/>
      <c r="AC2" s="66"/>
      <c r="AD2" s="66"/>
      <c r="AE2" s="66"/>
      <c r="AF2" s="66"/>
      <c r="AG2" s="66"/>
      <c r="AH2" s="65"/>
      <c r="AQ2" s="65"/>
      <c r="AR2" s="15" t="s">
        <v>51</v>
      </c>
      <c r="AS2" s="15" t="s">
        <v>52</v>
      </c>
      <c r="AT2" s="15" t="s">
        <v>61</v>
      </c>
      <c r="AW2" s="65"/>
      <c r="AX2" s="15" t="s">
        <v>51</v>
      </c>
      <c r="AY2" s="15" t="s">
        <v>52</v>
      </c>
      <c r="AZ2" s="14" t="s">
        <v>61</v>
      </c>
      <c r="BA2" s="66"/>
      <c r="BB2" s="66"/>
      <c r="BC2" s="66"/>
      <c r="BD2" s="66" t="s">
        <v>51</v>
      </c>
      <c r="BE2" s="66" t="s">
        <v>52</v>
      </c>
      <c r="BF2" s="66" t="s">
        <v>61</v>
      </c>
      <c r="BG2" s="66"/>
      <c r="BH2" s="66"/>
      <c r="BI2" s="68"/>
      <c r="BJ2" s="67" t="s">
        <v>61</v>
      </c>
      <c r="BK2" s="66"/>
      <c r="BL2" s="66"/>
      <c r="BM2" s="67" t="s">
        <v>61</v>
      </c>
      <c r="BN2" s="66"/>
      <c r="BO2" s="66"/>
    </row>
    <row r="3" spans="1:68" ht="17.25" customHeight="1" x14ac:dyDescent="0.25">
      <c r="A3" s="14" t="s">
        <v>114</v>
      </c>
      <c r="J3" s="65"/>
      <c r="K3" s="14" t="s">
        <v>54</v>
      </c>
      <c r="R3" s="65"/>
      <c r="S3" s="14" t="s">
        <v>54</v>
      </c>
      <c r="Z3" s="66"/>
      <c r="AA3" s="67" t="s">
        <v>54</v>
      </c>
      <c r="AB3" s="66"/>
      <c r="AC3" s="66"/>
      <c r="AD3" s="66"/>
      <c r="AE3" s="66"/>
      <c r="AF3" s="66"/>
      <c r="AG3" s="66"/>
      <c r="AH3" s="65"/>
      <c r="AI3" s="14" t="s">
        <v>40</v>
      </c>
      <c r="AQ3" s="65"/>
      <c r="AR3" s="15" t="s">
        <v>53</v>
      </c>
      <c r="AS3" s="15" t="s">
        <v>53</v>
      </c>
      <c r="AT3" s="15" t="s">
        <v>53</v>
      </c>
      <c r="AU3" s="14" t="s">
        <v>117</v>
      </c>
      <c r="AW3" s="65"/>
      <c r="AX3" s="15" t="s">
        <v>53</v>
      </c>
      <c r="AY3" s="15" t="s">
        <v>53</v>
      </c>
      <c r="AZ3" s="15" t="s">
        <v>53</v>
      </c>
      <c r="BA3" s="67" t="s">
        <v>116</v>
      </c>
      <c r="BB3" s="66"/>
      <c r="BC3" s="66"/>
      <c r="BD3" s="66" t="s">
        <v>53</v>
      </c>
      <c r="BE3" s="66" t="s">
        <v>53</v>
      </c>
      <c r="BF3" s="66" t="s">
        <v>53</v>
      </c>
      <c r="BG3" s="67" t="s">
        <v>118</v>
      </c>
      <c r="BH3" s="66"/>
      <c r="BI3" s="68"/>
      <c r="BJ3" s="67" t="s">
        <v>116</v>
      </c>
      <c r="BK3" s="66"/>
      <c r="BL3" s="66"/>
      <c r="BM3" s="67" t="s">
        <v>116</v>
      </c>
      <c r="BN3" s="66"/>
      <c r="BO3" s="66"/>
    </row>
    <row r="4" spans="1:68" ht="15" x14ac:dyDescent="0.25">
      <c r="A4" s="15" t="s">
        <v>115</v>
      </c>
      <c r="J4" s="65"/>
      <c r="K4" s="15" t="s">
        <v>25</v>
      </c>
      <c r="R4" s="65"/>
      <c r="S4" s="15" t="s">
        <v>26</v>
      </c>
      <c r="Z4" s="66"/>
      <c r="AA4" s="66" t="s">
        <v>86</v>
      </c>
      <c r="AB4" s="66"/>
      <c r="AC4" s="66"/>
      <c r="AD4" s="66"/>
      <c r="AE4" s="66"/>
      <c r="AF4" s="66"/>
      <c r="AG4" s="66"/>
      <c r="AH4" s="65"/>
      <c r="AQ4" s="65"/>
      <c r="AR4" s="69" t="s">
        <v>55</v>
      </c>
      <c r="AW4" s="65"/>
      <c r="AX4" s="69" t="s">
        <v>62</v>
      </c>
      <c r="BA4" s="66"/>
      <c r="BB4" s="66"/>
      <c r="BC4" s="66"/>
      <c r="BD4" s="70" t="s">
        <v>87</v>
      </c>
      <c r="BE4" s="66"/>
      <c r="BF4" s="66"/>
      <c r="BG4" s="66"/>
      <c r="BH4" s="66"/>
      <c r="BI4" s="68"/>
      <c r="BJ4" s="70" t="s">
        <v>56</v>
      </c>
      <c r="BK4" s="66"/>
      <c r="BL4" s="66"/>
      <c r="BM4" s="70" t="s">
        <v>88</v>
      </c>
      <c r="BN4" s="66"/>
      <c r="BO4" s="66"/>
    </row>
    <row r="5" spans="1:68" ht="136.5" customHeight="1" x14ac:dyDescent="0.25">
      <c r="B5" s="16" t="s">
        <v>2</v>
      </c>
      <c r="C5" s="17" t="s">
        <v>0</v>
      </c>
      <c r="D5" s="17" t="s">
        <v>5</v>
      </c>
      <c r="E5" s="17" t="s">
        <v>4</v>
      </c>
      <c r="F5" s="17" t="s">
        <v>7</v>
      </c>
      <c r="G5" s="17" t="s">
        <v>6</v>
      </c>
      <c r="H5" s="72"/>
      <c r="I5" s="72"/>
      <c r="J5" s="65"/>
      <c r="K5" s="17" t="s">
        <v>35</v>
      </c>
      <c r="L5" s="17" t="s">
        <v>63</v>
      </c>
      <c r="M5" s="17" t="s">
        <v>36</v>
      </c>
      <c r="N5" s="17" t="s">
        <v>37</v>
      </c>
      <c r="O5" s="17" t="s">
        <v>38</v>
      </c>
      <c r="P5" s="17" t="s">
        <v>39</v>
      </c>
      <c r="R5" s="65"/>
      <c r="S5" s="73" t="s">
        <v>35</v>
      </c>
      <c r="T5" s="73" t="s">
        <v>63</v>
      </c>
      <c r="U5" s="73" t="s">
        <v>36</v>
      </c>
      <c r="V5" s="73" t="s">
        <v>37</v>
      </c>
      <c r="W5" s="73" t="s">
        <v>38</v>
      </c>
      <c r="X5" s="73" t="s">
        <v>39</v>
      </c>
      <c r="Z5" s="66"/>
      <c r="AA5" s="74" t="s">
        <v>35</v>
      </c>
      <c r="AB5" s="74" t="s">
        <v>63</v>
      </c>
      <c r="AC5" s="74" t="s">
        <v>36</v>
      </c>
      <c r="AD5" s="74" t="s">
        <v>37</v>
      </c>
      <c r="AE5" s="74" t="s">
        <v>38</v>
      </c>
      <c r="AF5" s="74" t="s">
        <v>39</v>
      </c>
      <c r="AG5" s="66"/>
      <c r="AH5" s="65"/>
      <c r="AI5" s="17" t="s">
        <v>35</v>
      </c>
      <c r="AJ5" s="17" t="s">
        <v>63</v>
      </c>
      <c r="AK5" s="17" t="s">
        <v>36</v>
      </c>
      <c r="AL5" s="17" t="s">
        <v>37</v>
      </c>
      <c r="AM5" s="17" t="s">
        <v>38</v>
      </c>
      <c r="AN5" s="17" t="s">
        <v>39</v>
      </c>
      <c r="AO5" s="124" t="s">
        <v>147</v>
      </c>
      <c r="AP5" s="124"/>
      <c r="AQ5" s="65"/>
      <c r="AW5" s="65"/>
      <c r="BA5" s="66"/>
      <c r="BB5" s="66"/>
      <c r="BC5" s="66"/>
      <c r="BD5" s="66"/>
      <c r="BE5" s="66"/>
      <c r="BF5" s="66"/>
      <c r="BG5" s="66"/>
      <c r="BH5" s="66"/>
      <c r="BI5" s="68"/>
      <c r="BJ5" s="66"/>
      <c r="BK5" s="66"/>
      <c r="BL5" s="66"/>
      <c r="BM5" s="66"/>
      <c r="BN5" s="66"/>
      <c r="BO5" s="66"/>
    </row>
    <row r="6" spans="1:68" ht="15" x14ac:dyDescent="0.25">
      <c r="A6" s="18">
        <v>35765</v>
      </c>
      <c r="B6" s="19">
        <v>63.6</v>
      </c>
      <c r="D6" s="20"/>
      <c r="E6" s="20"/>
      <c r="F6" s="20"/>
      <c r="G6" s="20"/>
      <c r="H6" s="72"/>
      <c r="I6" s="72"/>
      <c r="J6" s="65">
        <v>2006</v>
      </c>
      <c r="K6" s="79">
        <f>SUM(B39:B42)/4</f>
        <v>90.074999999999989</v>
      </c>
      <c r="L6" s="79">
        <f t="shared" ref="L6:P6" si="0">SUM(C39:C42)/4</f>
        <v>83.9</v>
      </c>
      <c r="M6" s="79">
        <f>SUM(D39:D42)/4</f>
        <v>98.75</v>
      </c>
      <c r="N6" s="79">
        <f>SUM(E39:E42)/4</f>
        <v>84.525000000000006</v>
      </c>
      <c r="O6" s="79">
        <f>SUM(F39:F42)/4</f>
        <v>84.35</v>
      </c>
      <c r="P6" s="79">
        <f t="shared" si="0"/>
        <v>81.825000000000003</v>
      </c>
      <c r="R6" s="65" t="s">
        <v>27</v>
      </c>
      <c r="S6" s="80">
        <f>SUM(B37:B40)/4</f>
        <v>87.625</v>
      </c>
      <c r="T6" s="80">
        <f t="shared" ref="T6:X6" si="1">SUM(C37:C40)/4</f>
        <v>81.325000000000003</v>
      </c>
      <c r="U6" s="80">
        <f t="shared" si="1"/>
        <v>98.6</v>
      </c>
      <c r="V6" s="80">
        <f>SUM(E37:E40)/4</f>
        <v>82.724999999999994</v>
      </c>
      <c r="W6" s="80">
        <f t="shared" si="1"/>
        <v>82.474999999999994</v>
      </c>
      <c r="X6" s="80">
        <f t="shared" si="1"/>
        <v>79.45</v>
      </c>
      <c r="Z6" s="66" t="s">
        <v>89</v>
      </c>
      <c r="AA6" s="81">
        <f>SUM(B36:B39)/4</f>
        <v>86.275000000000006</v>
      </c>
      <c r="AB6" s="81">
        <f t="shared" ref="AB6:AF6" si="2">SUM(C36:C39)/4</f>
        <v>79.849999999999994</v>
      </c>
      <c r="AC6" s="81">
        <f t="shared" si="2"/>
        <v>97.899999999999991</v>
      </c>
      <c r="AD6" s="81">
        <f>SUM(E36:E39)/4</f>
        <v>82.45</v>
      </c>
      <c r="AE6" s="81">
        <f t="shared" si="2"/>
        <v>81.400000000000006</v>
      </c>
      <c r="AF6" s="81">
        <f t="shared" si="2"/>
        <v>78.125</v>
      </c>
      <c r="AG6" s="66"/>
      <c r="AH6" s="82">
        <v>2006</v>
      </c>
      <c r="AI6" s="15">
        <f t="shared" ref="AI6:AI10" si="3">1-SUM(AJ6:AN6)</f>
        <v>0.626</v>
      </c>
      <c r="AJ6" s="15">
        <v>0.193</v>
      </c>
      <c r="AK6" s="15">
        <v>8.1000000000000003E-2</v>
      </c>
      <c r="AL6" s="15">
        <v>0.06</v>
      </c>
      <c r="AM6" s="15">
        <v>0.03</v>
      </c>
      <c r="AN6" s="15">
        <v>0.01</v>
      </c>
      <c r="AO6" s="83">
        <f>SUM(AI6:AN6)</f>
        <v>1</v>
      </c>
      <c r="AP6" s="83"/>
      <c r="AQ6" s="65">
        <v>2006</v>
      </c>
      <c r="AR6" s="84">
        <f>SUMPRODUCT(K20:P20,AI6:AN6)</f>
        <v>1</v>
      </c>
      <c r="AS6" s="84">
        <f t="shared" ref="AS6:AS15" si="4">1/SUMPRODUCT(K34:P34,AI6:AN6)</f>
        <v>1</v>
      </c>
      <c r="AT6" s="84">
        <f>SQRT(AR6*AS6)</f>
        <v>1</v>
      </c>
      <c r="AU6" s="85">
        <f>AT6*AT6</f>
        <v>1</v>
      </c>
      <c r="AW6" s="65" t="s">
        <v>27</v>
      </c>
      <c r="AX6" s="84">
        <f>SUMPRODUCT(S20:X20,AI6:AN6)</f>
        <v>1</v>
      </c>
      <c r="AY6" s="84">
        <f t="shared" ref="AY6:AY15" si="5">1/SUMPRODUCT(S34:X34,AI6:AN6)</f>
        <v>1</v>
      </c>
      <c r="AZ6" s="84">
        <f t="shared" ref="AZ6:AZ13" si="6">SQRT(AX6*AY6)</f>
        <v>1</v>
      </c>
      <c r="BA6" s="86">
        <f>AZ6*AZ6</f>
        <v>1</v>
      </c>
      <c r="BB6" s="87"/>
      <c r="BC6" s="66" t="s">
        <v>89</v>
      </c>
      <c r="BD6" s="87">
        <f>SUMPRODUCT(AA20:AF20,AI6:AN6)</f>
        <v>1</v>
      </c>
      <c r="BE6" s="87">
        <f t="shared" ref="BE6:BE15" si="7">1/SUMPRODUCT(AA34:AF34,AI6:AN6)</f>
        <v>1</v>
      </c>
      <c r="BF6" s="87">
        <f t="shared" ref="BF6:BF10" si="8">SQRT(BD6*BE6)</f>
        <v>1</v>
      </c>
      <c r="BG6" s="86">
        <f>BF6*BF6</f>
        <v>1</v>
      </c>
      <c r="BH6" s="66"/>
      <c r="BI6" s="68">
        <v>2006</v>
      </c>
      <c r="BJ6" s="88">
        <f>SUM(K6/S6*AI6,L6/T6*AJ6,M6/U6*AK6,N6/V6*AL6, O6/W6*AM6,P6/X6*AN6)</f>
        <v>1.0260236807300955</v>
      </c>
      <c r="BK6" s="89"/>
      <c r="BL6" s="66" t="s">
        <v>89</v>
      </c>
      <c r="BM6" s="88">
        <f>SUM(AA6/S6*AI6,AB6/T6*AJ6,AC6/U6*AK6,AD6/V6*AL6, AE6/W6*AM6,AF6/X6*AN6)</f>
        <v>0.98552272516374262</v>
      </c>
      <c r="BN6" s="66"/>
      <c r="BO6" s="66"/>
      <c r="BP6" s="84"/>
    </row>
    <row r="7" spans="1:68" ht="15" x14ac:dyDescent="0.25">
      <c r="A7" s="18">
        <v>35855</v>
      </c>
      <c r="B7" s="19">
        <v>64.2</v>
      </c>
      <c r="D7" s="20"/>
      <c r="E7" s="20"/>
      <c r="F7" s="20"/>
      <c r="G7" s="20"/>
      <c r="H7" s="72"/>
      <c r="I7" s="72"/>
      <c r="J7" s="65">
        <v>2007</v>
      </c>
      <c r="K7" s="79">
        <f>SUM(B43:B46)/4</f>
        <v>93.775000000000006</v>
      </c>
      <c r="L7" s="79">
        <f t="shared" ref="L7" si="9">SUM(C43:C46)/4</f>
        <v>87.9</v>
      </c>
      <c r="M7" s="79">
        <f>SUM(D43:D46)/4</f>
        <v>97.75</v>
      </c>
      <c r="N7" s="79">
        <f>SUM(E43:E46)/4</f>
        <v>88.424999999999997</v>
      </c>
      <c r="O7" s="79">
        <f>SUM(F43:F46)/4</f>
        <v>88.2</v>
      </c>
      <c r="P7" s="79">
        <f>SUM(G43:G46)/4</f>
        <v>84.55</v>
      </c>
      <c r="R7" s="65" t="s">
        <v>28</v>
      </c>
      <c r="S7" s="80">
        <f t="shared" ref="S7:X7" si="10">SUM(B41:B44)/4</f>
        <v>91.824999999999989</v>
      </c>
      <c r="T7" s="80">
        <f t="shared" si="10"/>
        <v>85.925000000000011</v>
      </c>
      <c r="U7" s="80">
        <f t="shared" si="10"/>
        <v>98.149999999999991</v>
      </c>
      <c r="V7" s="80">
        <f>SUM(E41:E44)/4</f>
        <v>87.075000000000003</v>
      </c>
      <c r="W7" s="80">
        <f t="shared" si="10"/>
        <v>86.275000000000006</v>
      </c>
      <c r="X7" s="80">
        <f t="shared" si="10"/>
        <v>83.575000000000003</v>
      </c>
      <c r="Z7" s="66" t="s">
        <v>90</v>
      </c>
      <c r="AA7" s="81">
        <f>SUM(B40:B43)/4</f>
        <v>90.924999999999983</v>
      </c>
      <c r="AB7" s="81">
        <f t="shared" ref="AB7:AF7" si="11">SUM(C40:C43)/4</f>
        <v>85</v>
      </c>
      <c r="AC7" s="81">
        <f t="shared" si="11"/>
        <v>98.374999999999986</v>
      </c>
      <c r="AD7" s="81">
        <f>SUM(E40:E43)/4</f>
        <v>85.850000000000009</v>
      </c>
      <c r="AE7" s="81">
        <f t="shared" si="11"/>
        <v>85.4</v>
      </c>
      <c r="AF7" s="81">
        <f t="shared" si="11"/>
        <v>82.875</v>
      </c>
      <c r="AG7" s="66"/>
      <c r="AH7" s="82">
        <v>2007</v>
      </c>
      <c r="AI7" s="15">
        <f t="shared" si="3"/>
        <v>0.626</v>
      </c>
      <c r="AJ7" s="15">
        <v>0.193</v>
      </c>
      <c r="AK7" s="15">
        <v>8.1000000000000003E-2</v>
      </c>
      <c r="AL7" s="15">
        <v>0.06</v>
      </c>
      <c r="AM7" s="15">
        <v>0.03</v>
      </c>
      <c r="AN7" s="15">
        <v>0.01</v>
      </c>
      <c r="AO7" s="83">
        <f t="shared" ref="AO7:AO14" si="12">SUM(AI7:AN7)</f>
        <v>1</v>
      </c>
      <c r="AP7" s="83"/>
      <c r="AQ7" s="65">
        <v>2007</v>
      </c>
      <c r="AR7" s="84">
        <f t="shared" ref="AR7:AR15" si="13">SUMPRODUCT(K21:P21,AI6:AN6)</f>
        <v>1.0385660383474298</v>
      </c>
      <c r="AS7" s="84">
        <f t="shared" si="4"/>
        <v>1.0383479968483211</v>
      </c>
      <c r="AT7" s="84">
        <f>SQRT(AR7*AS7)</f>
        <v>1.038457011875191</v>
      </c>
      <c r="AU7" s="85">
        <f>AU6*AT7</f>
        <v>1.038457011875191</v>
      </c>
      <c r="AW7" s="65" t="s">
        <v>28</v>
      </c>
      <c r="AX7" s="84">
        <f t="shared" ref="AX7:AX15" si="14">SUMPRODUCT(S21:X21,AI6:AN6)</f>
        <v>1.0456086155834352</v>
      </c>
      <c r="AY7" s="84">
        <f t="shared" si="5"/>
        <v>1.0453755308313812</v>
      </c>
      <c r="AZ7" s="84">
        <f t="shared" si="6"/>
        <v>1.0454920667118421</v>
      </c>
      <c r="BA7" s="86">
        <f t="shared" ref="BA7:BA13" si="15">BA6*AZ7</f>
        <v>1.0454920667118421</v>
      </c>
      <c r="BB7" s="87"/>
      <c r="BC7" s="66" t="s">
        <v>90</v>
      </c>
      <c r="BD7" s="87">
        <f t="shared" ref="BD7:BD15" si="16">SUMPRODUCT(AA21:AF21,AI6:AN6)</f>
        <v>1.0511369313766976</v>
      </c>
      <c r="BE7" s="87">
        <f t="shared" si="7"/>
        <v>1.0509207624267511</v>
      </c>
      <c r="BF7" s="87">
        <f t="shared" si="8"/>
        <v>1.0510288413441919</v>
      </c>
      <c r="BG7" s="86">
        <f t="shared" ref="BG7:BG11" si="17">BG6*BF7</f>
        <v>1.0510288413441919</v>
      </c>
      <c r="BH7" s="66"/>
      <c r="BI7" s="68">
        <v>2007</v>
      </c>
      <c r="BJ7" s="86">
        <f t="shared" ref="BJ7:BJ15" si="18">BJ$6*AU7</f>
        <v>1.0654814856041601</v>
      </c>
      <c r="BK7" s="90"/>
      <c r="BL7" s="66" t="s">
        <v>90</v>
      </c>
      <c r="BM7" s="86">
        <f>BM$6*BG7</f>
        <v>1.0358128079472189</v>
      </c>
      <c r="BN7" s="66"/>
      <c r="BO7" s="66"/>
      <c r="BP7" s="84"/>
    </row>
    <row r="8" spans="1:68" ht="15" x14ac:dyDescent="0.25">
      <c r="A8" s="18">
        <v>35947</v>
      </c>
      <c r="B8" s="19">
        <v>64.400000000000006</v>
      </c>
      <c r="D8" s="20"/>
      <c r="E8" s="20"/>
      <c r="F8" s="20"/>
      <c r="G8" s="20"/>
      <c r="H8" s="72"/>
      <c r="I8" s="72"/>
      <c r="J8" s="65">
        <v>2008</v>
      </c>
      <c r="K8" s="79">
        <f t="shared" ref="K8:O8" si="19">SUM(B47:B50)/4</f>
        <v>97.724999999999994</v>
      </c>
      <c r="L8" s="79">
        <f t="shared" si="19"/>
        <v>94.25</v>
      </c>
      <c r="M8" s="79">
        <f t="shared" si="19"/>
        <v>97.825000000000003</v>
      </c>
      <c r="N8" s="79">
        <f>SUM(E47:E50)/4</f>
        <v>92.25</v>
      </c>
      <c r="O8" s="79">
        <f t="shared" si="19"/>
        <v>91.075000000000017</v>
      </c>
      <c r="P8" s="79">
        <f>SUM(G47:G50)/4</f>
        <v>87.65</v>
      </c>
      <c r="R8" s="65" t="s">
        <v>29</v>
      </c>
      <c r="S8" s="80">
        <f t="shared" ref="S8:X8" si="20">SUM(B45:B48)/4</f>
        <v>95.674999999999997</v>
      </c>
      <c r="T8" s="80">
        <f t="shared" si="20"/>
        <v>90.699999999999989</v>
      </c>
      <c r="U8" s="80">
        <f t="shared" si="20"/>
        <v>97.525000000000006</v>
      </c>
      <c r="V8" s="80">
        <f>SUM(E45:E48)/4</f>
        <v>90.25</v>
      </c>
      <c r="W8" s="80">
        <f t="shared" si="20"/>
        <v>89.5</v>
      </c>
      <c r="X8" s="80">
        <f t="shared" si="20"/>
        <v>86.125</v>
      </c>
      <c r="Z8" s="66" t="s">
        <v>91</v>
      </c>
      <c r="AA8" s="81">
        <f>SUM(B44:B47)/4</f>
        <v>94.85</v>
      </c>
      <c r="AB8" s="81">
        <f t="shared" ref="AB8:AF8" si="21">SUM(C44:C47)/4</f>
        <v>89.2</v>
      </c>
      <c r="AC8" s="81">
        <f t="shared" si="21"/>
        <v>97.675000000000011</v>
      </c>
      <c r="AD8" s="81">
        <f>SUM(E44:E47)/4</f>
        <v>89.3</v>
      </c>
      <c r="AE8" s="81">
        <f t="shared" si="21"/>
        <v>88.9</v>
      </c>
      <c r="AF8" s="81">
        <f t="shared" si="21"/>
        <v>85.35</v>
      </c>
      <c r="AG8" s="66"/>
      <c r="AH8" s="82">
        <v>2008</v>
      </c>
      <c r="AI8" s="15">
        <f t="shared" si="3"/>
        <v>0.626</v>
      </c>
      <c r="AJ8" s="15">
        <v>0.193</v>
      </c>
      <c r="AK8" s="15">
        <v>8.1000000000000003E-2</v>
      </c>
      <c r="AL8" s="15">
        <v>0.06</v>
      </c>
      <c r="AM8" s="15">
        <v>0.03</v>
      </c>
      <c r="AN8" s="15">
        <v>0.01</v>
      </c>
      <c r="AO8" s="83">
        <f t="shared" si="12"/>
        <v>1</v>
      </c>
      <c r="AP8" s="83"/>
      <c r="AQ8" s="65">
        <v>2008</v>
      </c>
      <c r="AR8" s="84">
        <f t="shared" si="13"/>
        <v>1.0443130897302273</v>
      </c>
      <c r="AS8" s="84">
        <f t="shared" si="4"/>
        <v>1.0440118049680069</v>
      </c>
      <c r="AT8" s="84">
        <f>SQRT(AR8*AS8)</f>
        <v>1.044162436482452</v>
      </c>
      <c r="AU8" s="85">
        <f>AU7*AT8</f>
        <v>1.0843178037018861</v>
      </c>
      <c r="AW8" s="65" t="s">
        <v>29</v>
      </c>
      <c r="AX8" s="84">
        <f t="shared" si="14"/>
        <v>1.0400705129780694</v>
      </c>
      <c r="AY8" s="84">
        <f t="shared" si="5"/>
        <v>1.0398469083118975</v>
      </c>
      <c r="AZ8" s="84">
        <f t="shared" si="6"/>
        <v>1.0399587046352441</v>
      </c>
      <c r="BA8" s="86">
        <f t="shared" si="15"/>
        <v>1.0872685754040716</v>
      </c>
      <c r="BB8" s="87"/>
      <c r="BC8" s="66" t="s">
        <v>91</v>
      </c>
      <c r="BD8" s="87">
        <f t="shared" si="16"/>
        <v>1.0399222586732846</v>
      </c>
      <c r="BE8" s="87">
        <f t="shared" si="7"/>
        <v>1.0397178968706196</v>
      </c>
      <c r="BF8" s="87">
        <f t="shared" si="8"/>
        <v>1.0398200727514024</v>
      </c>
      <c r="BG8" s="86">
        <f t="shared" si="17"/>
        <v>1.0928808862703399</v>
      </c>
      <c r="BH8" s="66"/>
      <c r="BI8" s="68">
        <v>2008</v>
      </c>
      <c r="BJ8" s="86">
        <f t="shared" si="18"/>
        <v>1.1125357440353825</v>
      </c>
      <c r="BK8" s="90"/>
      <c r="BL8" s="66" t="s">
        <v>91</v>
      </c>
      <c r="BM8" s="86">
        <f t="shared" ref="BM8:BM15" si="22">BM$6*BG8</f>
        <v>1.0770589493165117</v>
      </c>
      <c r="BN8" s="66"/>
      <c r="BO8" s="66"/>
      <c r="BP8" s="84"/>
    </row>
    <row r="9" spans="1:68" ht="15" x14ac:dyDescent="0.25">
      <c r="A9" s="18">
        <v>36039</v>
      </c>
      <c r="B9" s="19">
        <v>64.900000000000006</v>
      </c>
      <c r="C9" s="21">
        <v>64.5</v>
      </c>
      <c r="D9" s="20"/>
      <c r="E9" s="20"/>
      <c r="F9" s="20">
        <v>60.1</v>
      </c>
      <c r="G9" s="21"/>
      <c r="H9" s="72"/>
      <c r="I9" s="72"/>
      <c r="J9" s="65">
        <v>2009</v>
      </c>
      <c r="K9" s="79">
        <f t="shared" ref="K9:P9" si="23">SUM(B51:B54)/4</f>
        <v>102</v>
      </c>
      <c r="L9" s="79">
        <f t="shared" si="23"/>
        <v>92.875</v>
      </c>
      <c r="M9" s="79">
        <f t="shared" si="23"/>
        <v>96.924999999999997</v>
      </c>
      <c r="N9" s="79">
        <f>SUM(E51:E54)/4</f>
        <v>94.699999999999989</v>
      </c>
      <c r="O9" s="79">
        <f t="shared" si="23"/>
        <v>93.850000000000009</v>
      </c>
      <c r="P9" s="79">
        <f t="shared" si="23"/>
        <v>91.8</v>
      </c>
      <c r="R9" s="65" t="s">
        <v>30</v>
      </c>
      <c r="S9" s="80">
        <f t="shared" ref="S9:X9" si="24">SUM(B49:B52)/4</f>
        <v>100</v>
      </c>
      <c r="T9" s="80">
        <f t="shared" si="24"/>
        <v>94.85</v>
      </c>
      <c r="U9" s="80">
        <f t="shared" si="24"/>
        <v>97.875</v>
      </c>
      <c r="V9" s="80">
        <f>SUM(E49:E52)/4</f>
        <v>93.5</v>
      </c>
      <c r="W9" s="80">
        <f t="shared" si="24"/>
        <v>93.399999999999991</v>
      </c>
      <c r="X9" s="80">
        <f t="shared" si="24"/>
        <v>89.8</v>
      </c>
      <c r="Z9" s="66" t="s">
        <v>92</v>
      </c>
      <c r="AA9" s="81">
        <f>SUM(B48:B51)/4</f>
        <v>98.875000000000014</v>
      </c>
      <c r="AB9" s="81">
        <f t="shared" ref="AB9:AF9" si="25">SUM(C48:C51)/4</f>
        <v>94.95</v>
      </c>
      <c r="AC9" s="81">
        <f t="shared" si="25"/>
        <v>97.924999999999997</v>
      </c>
      <c r="AD9" s="81">
        <f>SUM(E48:E51)/4</f>
        <v>92.875</v>
      </c>
      <c r="AE9" s="81">
        <f t="shared" si="25"/>
        <v>92.199999999999989</v>
      </c>
      <c r="AF9" s="81">
        <f t="shared" si="25"/>
        <v>88.75</v>
      </c>
      <c r="AG9" s="66"/>
      <c r="AH9" s="82">
        <v>2009</v>
      </c>
      <c r="AI9" s="15">
        <f t="shared" si="3"/>
        <v>0.626</v>
      </c>
      <c r="AJ9" s="15">
        <v>0.193</v>
      </c>
      <c r="AK9" s="15">
        <v>8.1000000000000003E-2</v>
      </c>
      <c r="AL9" s="15">
        <v>0.06</v>
      </c>
      <c r="AM9" s="15">
        <v>0.03</v>
      </c>
      <c r="AN9" s="15">
        <v>0.01</v>
      </c>
      <c r="AO9" s="83">
        <f t="shared" si="12"/>
        <v>1</v>
      </c>
      <c r="AP9" s="83"/>
      <c r="AQ9" s="65">
        <v>2009</v>
      </c>
      <c r="AR9" s="84">
        <f t="shared" si="13"/>
        <v>1.0268046909465933</v>
      </c>
      <c r="AS9" s="84">
        <f t="shared" si="4"/>
        <v>1.0261869523607481</v>
      </c>
      <c r="AT9" s="84">
        <f>SQRT(AR9*AS9)</f>
        <v>1.026495775184781</v>
      </c>
      <c r="AU9" s="85">
        <f>AU8*AT9</f>
        <v>1.1130476444576267</v>
      </c>
      <c r="AW9" s="65" t="s">
        <v>30</v>
      </c>
      <c r="AX9" s="84">
        <f t="shared" si="14"/>
        <v>1.0413144942654609</v>
      </c>
      <c r="AY9" s="84">
        <f t="shared" si="5"/>
        <v>1.0411851423591143</v>
      </c>
      <c r="AZ9" s="84">
        <f t="shared" si="6"/>
        <v>1.0412498163036539</v>
      </c>
      <c r="BA9" s="86">
        <f t="shared" si="15"/>
        <v>1.1321182044122251</v>
      </c>
      <c r="BB9" s="87"/>
      <c r="BC9" s="66" t="s">
        <v>92</v>
      </c>
      <c r="BD9" s="87">
        <f t="shared" si="16"/>
        <v>1.0431270255095511</v>
      </c>
      <c r="BE9" s="87">
        <f t="shared" si="7"/>
        <v>1.0429095914282649</v>
      </c>
      <c r="BF9" s="87">
        <f t="shared" si="8"/>
        <v>1.0430183028029505</v>
      </c>
      <c r="BG9" s="86">
        <f t="shared" si="17"/>
        <v>1.1398947671634743</v>
      </c>
      <c r="BH9" s="66"/>
      <c r="BI9" s="68">
        <v>2009</v>
      </c>
      <c r="BJ9" s="86">
        <f t="shared" si="18"/>
        <v>1.1420132409943768</v>
      </c>
      <c r="BK9" s="90"/>
      <c r="BL9" s="66" t="s">
        <v>92</v>
      </c>
      <c r="BM9" s="86">
        <f t="shared" si="22"/>
        <v>1.1233921973348371</v>
      </c>
      <c r="BN9" s="66"/>
      <c r="BO9" s="66"/>
      <c r="BP9" s="84"/>
    </row>
    <row r="10" spans="1:68" ht="15" x14ac:dyDescent="0.25">
      <c r="A10" s="18">
        <v>36130</v>
      </c>
      <c r="B10" s="19">
        <v>65.3</v>
      </c>
      <c r="C10" s="21">
        <v>64.2</v>
      </c>
      <c r="D10" s="20"/>
      <c r="E10" s="20"/>
      <c r="F10" s="20">
        <v>60.1</v>
      </c>
      <c r="G10" s="21"/>
      <c r="H10" s="72"/>
      <c r="I10" s="72"/>
      <c r="J10" s="65">
        <v>2010</v>
      </c>
      <c r="K10" s="79">
        <f t="shared" ref="K10:P10" si="26">SUM(B55:B58)/4</f>
        <v>106.75</v>
      </c>
      <c r="L10" s="79">
        <f>SUM(C55:C58)/4</f>
        <v>94.45</v>
      </c>
      <c r="M10" s="79">
        <f t="shared" si="26"/>
        <v>98.25</v>
      </c>
      <c r="N10" s="79">
        <f>SUM(E55:E58)/4</f>
        <v>95.524999999999991</v>
      </c>
      <c r="O10" s="79">
        <f t="shared" si="26"/>
        <v>95.424999999999997</v>
      </c>
      <c r="P10" s="79">
        <f t="shared" si="26"/>
        <v>95.474999999999994</v>
      </c>
      <c r="R10" s="65" t="s">
        <v>31</v>
      </c>
      <c r="S10" s="80">
        <f t="shared" ref="S10:X10" si="27">SUM(B53:B56)/4</f>
        <v>104.35</v>
      </c>
      <c r="T10" s="80">
        <f t="shared" si="27"/>
        <v>92.95</v>
      </c>
      <c r="U10" s="80">
        <f t="shared" si="27"/>
        <v>97.224999999999994</v>
      </c>
      <c r="V10" s="80">
        <f>SUM(E53:E56)/4</f>
        <v>95.274999999999991</v>
      </c>
      <c r="W10" s="80">
        <f t="shared" si="27"/>
        <v>94.125</v>
      </c>
      <c r="X10" s="80">
        <f t="shared" si="27"/>
        <v>93.425000000000011</v>
      </c>
      <c r="Z10" s="66" t="s">
        <v>93</v>
      </c>
      <c r="AA10" s="81">
        <f>SUM(B52:B55)/4</f>
        <v>103.15</v>
      </c>
      <c r="AB10" s="81">
        <f t="shared" ref="AB10:AF10" si="28">SUM(C52:C55)/4</f>
        <v>92.7</v>
      </c>
      <c r="AC10" s="81">
        <f t="shared" si="28"/>
        <v>96.625</v>
      </c>
      <c r="AD10" s="81">
        <f>SUM(E52:E55)/4</f>
        <v>94.974999999999994</v>
      </c>
      <c r="AE10" s="81">
        <f t="shared" si="28"/>
        <v>93.9</v>
      </c>
      <c r="AF10" s="81">
        <f t="shared" si="28"/>
        <v>92.575000000000003</v>
      </c>
      <c r="AG10" s="66"/>
      <c r="AH10" s="82">
        <v>2010</v>
      </c>
      <c r="AI10" s="15">
        <f t="shared" si="3"/>
        <v>0.626</v>
      </c>
      <c r="AJ10" s="15">
        <v>0.193</v>
      </c>
      <c r="AK10" s="15">
        <v>8.1000000000000003E-2</v>
      </c>
      <c r="AL10" s="15">
        <v>0.06</v>
      </c>
      <c r="AM10" s="15">
        <v>0.03</v>
      </c>
      <c r="AN10" s="15">
        <v>0.01</v>
      </c>
      <c r="AO10" s="83">
        <f t="shared" si="12"/>
        <v>1</v>
      </c>
      <c r="AP10" s="83"/>
      <c r="AQ10" s="65">
        <v>2010</v>
      </c>
      <c r="AR10" s="84">
        <f t="shared" si="13"/>
        <v>1.034958700796462</v>
      </c>
      <c r="AS10" s="84">
        <f t="shared" si="4"/>
        <v>1.0347294487452594</v>
      </c>
      <c r="AT10" s="84">
        <f t="shared" ref="AT10:AT12" si="29">SQRT(AR10*AS10)</f>
        <v>1.0348440684225007</v>
      </c>
      <c r="AU10" s="85">
        <f t="shared" ref="AU10:AU12" si="30">AU9*AT10</f>
        <v>1.1518307527386114</v>
      </c>
      <c r="AW10" s="65" t="s">
        <v>31</v>
      </c>
      <c r="AX10" s="84">
        <f t="shared" si="14"/>
        <v>1.0246025462353199</v>
      </c>
      <c r="AY10" s="84">
        <f t="shared" si="5"/>
        <v>1.0239041444627306</v>
      </c>
      <c r="AZ10" s="84">
        <f t="shared" si="6"/>
        <v>1.0242532858221205</v>
      </c>
      <c r="BA10" s="86">
        <f t="shared" si="15"/>
        <v>1.1595757908082607</v>
      </c>
      <c r="BB10" s="87"/>
      <c r="BC10" s="66" t="s">
        <v>93</v>
      </c>
      <c r="BD10" s="87">
        <f t="shared" si="16"/>
        <v>1.0237580133917523</v>
      </c>
      <c r="BE10" s="87">
        <f t="shared" si="7"/>
        <v>1.0229687001087853</v>
      </c>
      <c r="BF10" s="87">
        <f t="shared" si="8"/>
        <v>1.0233632806512618</v>
      </c>
      <c r="BG10" s="86">
        <f t="shared" si="17"/>
        <v>1.1665264485216194</v>
      </c>
      <c r="BH10" s="66"/>
      <c r="BI10" s="68">
        <v>2010</v>
      </c>
      <c r="BJ10" s="86">
        <f t="shared" si="18"/>
        <v>1.1818056285029865</v>
      </c>
      <c r="BK10" s="90"/>
      <c r="BL10" s="66" t="s">
        <v>93</v>
      </c>
      <c r="BM10" s="86">
        <f t="shared" si="22"/>
        <v>1.1496383245226087</v>
      </c>
      <c r="BN10" s="66"/>
      <c r="BO10" s="66"/>
      <c r="BP10" s="84"/>
    </row>
    <row r="11" spans="1:68" ht="15" x14ac:dyDescent="0.25">
      <c r="A11" s="18">
        <v>36220</v>
      </c>
      <c r="B11" s="19">
        <v>66</v>
      </c>
      <c r="C11" s="21">
        <v>63.7</v>
      </c>
      <c r="D11" s="20"/>
      <c r="E11" s="20"/>
      <c r="F11" s="20">
        <v>60.4</v>
      </c>
      <c r="G11" s="21"/>
      <c r="H11" s="72"/>
      <c r="I11" s="72"/>
      <c r="J11" s="65">
        <v>2011</v>
      </c>
      <c r="K11" s="79">
        <f t="shared" ref="K11:P11" si="31">SUM(B59:B62)/4</f>
        <v>110.55000000000001</v>
      </c>
      <c r="L11" s="79">
        <f t="shared" si="31"/>
        <v>99.1</v>
      </c>
      <c r="M11" s="79">
        <f>SUM(D59:D62)/4</f>
        <v>99.45</v>
      </c>
      <c r="N11" s="79">
        <f>SUM(E59:E62)/4</f>
        <v>98.225000000000009</v>
      </c>
      <c r="O11" s="79">
        <f>SUM(F59:F62)/4</f>
        <v>98.525000000000006</v>
      </c>
      <c r="P11" s="79">
        <f t="shared" si="31"/>
        <v>98.3</v>
      </c>
      <c r="R11" s="65" t="s">
        <v>32</v>
      </c>
      <c r="S11" s="80">
        <f t="shared" ref="S11:X11" si="32">SUM(B57:B60)/4</f>
        <v>108.69999999999999</v>
      </c>
      <c r="T11" s="80">
        <f t="shared" si="32"/>
        <v>96.9</v>
      </c>
      <c r="U11" s="80">
        <f t="shared" si="32"/>
        <v>98.674999999999997</v>
      </c>
      <c r="V11" s="80">
        <f>SUM(E57:E60)/4</f>
        <v>96.35</v>
      </c>
      <c r="W11" s="80">
        <f t="shared" si="32"/>
        <v>96.824999999999989</v>
      </c>
      <c r="X11" s="80">
        <f t="shared" si="32"/>
        <v>97</v>
      </c>
      <c r="Z11" s="66" t="s">
        <v>94</v>
      </c>
      <c r="AA11" s="81">
        <f>SUM(B56:B59)/4</f>
        <v>107.72500000000001</v>
      </c>
      <c r="AB11" s="81">
        <f t="shared" ref="AB11:AF11" si="33">SUM(C56:C59)/4</f>
        <v>95.525000000000006</v>
      </c>
      <c r="AC11" s="81">
        <f t="shared" si="33"/>
        <v>98.75</v>
      </c>
      <c r="AD11" s="81">
        <f>SUM(E56:E59)/4</f>
        <v>95.924999999999997</v>
      </c>
      <c r="AE11" s="81">
        <f t="shared" si="33"/>
        <v>96.2</v>
      </c>
      <c r="AF11" s="81">
        <f t="shared" si="33"/>
        <v>96.4</v>
      </c>
      <c r="AG11" s="66"/>
      <c r="AH11" s="82">
        <v>2011</v>
      </c>
      <c r="AI11" s="15">
        <f>1-SUM(AJ11:AN11)</f>
        <v>0.626</v>
      </c>
      <c r="AJ11" s="15">
        <v>0.193</v>
      </c>
      <c r="AK11" s="15">
        <v>8.1000000000000003E-2</v>
      </c>
      <c r="AL11" s="15">
        <v>0.06</v>
      </c>
      <c r="AM11" s="15">
        <v>0.03</v>
      </c>
      <c r="AN11" s="15">
        <v>0.01</v>
      </c>
      <c r="AO11" s="83">
        <f t="shared" si="12"/>
        <v>1</v>
      </c>
      <c r="AP11" s="83"/>
      <c r="AQ11" s="65">
        <v>2011</v>
      </c>
      <c r="AR11" s="84">
        <f t="shared" si="13"/>
        <v>1.0357413740351309</v>
      </c>
      <c r="AS11" s="84">
        <f t="shared" si="4"/>
        <v>1.0356596549638784</v>
      </c>
      <c r="AT11" s="84">
        <f t="shared" si="29"/>
        <v>1.0357005136935276</v>
      </c>
      <c r="AU11" s="85">
        <f t="shared" si="30"/>
        <v>1.1929517022993823</v>
      </c>
      <c r="AW11" s="65" t="s">
        <v>32</v>
      </c>
      <c r="AX11" s="84">
        <f t="shared" si="14"/>
        <v>1.0374257806441534</v>
      </c>
      <c r="AY11" s="84">
        <f t="shared" si="5"/>
        <v>1.0373268907078692</v>
      </c>
      <c r="AZ11" s="84">
        <f>SQRT(AX11*AY11)</f>
        <v>1.0373763344976517</v>
      </c>
      <c r="BA11" s="86">
        <f t="shared" si="15"/>
        <v>1.2029164834408892</v>
      </c>
      <c r="BB11" s="87"/>
      <c r="BC11" s="66" t="s">
        <v>94</v>
      </c>
      <c r="BD11" s="87">
        <f t="shared" si="16"/>
        <v>1.0371760448150402</v>
      </c>
      <c r="BE11" s="87">
        <f t="shared" si="7"/>
        <v>1.0370697588782007</v>
      </c>
      <c r="BF11" s="87">
        <f>SQRT(BD11*BE11)</f>
        <v>1.0371229004850773</v>
      </c>
      <c r="BG11" s="86">
        <f t="shared" si="17"/>
        <v>1.209831293783298</v>
      </c>
      <c r="BH11" s="66"/>
      <c r="BI11" s="68">
        <v>2011</v>
      </c>
      <c r="BJ11" s="86">
        <f t="shared" si="18"/>
        <v>1.2239966965264455</v>
      </c>
      <c r="BK11" s="90"/>
      <c r="BL11" s="66" t="s">
        <v>94</v>
      </c>
      <c r="BM11" s="86">
        <f t="shared" si="22"/>
        <v>1.1923162336376925</v>
      </c>
      <c r="BN11" s="66"/>
      <c r="BO11" s="66"/>
      <c r="BP11" s="84"/>
    </row>
    <row r="12" spans="1:68" ht="15" x14ac:dyDescent="0.25">
      <c r="A12" s="18">
        <v>36312</v>
      </c>
      <c r="B12" s="19">
        <v>66.5</v>
      </c>
      <c r="C12" s="21">
        <v>64.2</v>
      </c>
      <c r="D12" s="20"/>
      <c r="E12" s="20"/>
      <c r="F12" s="20">
        <v>60.4</v>
      </c>
      <c r="G12" s="21"/>
      <c r="H12" s="72"/>
      <c r="I12" s="72"/>
      <c r="J12" s="65">
        <v>2012</v>
      </c>
      <c r="K12" s="79">
        <f t="shared" ref="K12:P12" si="34">SUM(B63:B66)/4</f>
        <v>114.9</v>
      </c>
      <c r="L12" s="79">
        <f t="shared" si="34"/>
        <v>100.925</v>
      </c>
      <c r="M12" s="79">
        <f t="shared" si="34"/>
        <v>99.925000000000011</v>
      </c>
      <c r="N12" s="79">
        <f>SUM(E63:E66)/4</f>
        <v>100.5</v>
      </c>
      <c r="O12" s="79">
        <f t="shared" si="34"/>
        <v>101.97499999999999</v>
      </c>
      <c r="P12" s="79">
        <f t="shared" si="34"/>
        <v>102.5</v>
      </c>
      <c r="R12" s="65" t="s">
        <v>33</v>
      </c>
      <c r="S12" s="80">
        <f t="shared" ref="S12:X12" si="35">SUM(B61:B64)/4</f>
        <v>112.5</v>
      </c>
      <c r="T12" s="80">
        <f t="shared" si="35"/>
        <v>100</v>
      </c>
      <c r="U12" s="80">
        <f t="shared" si="35"/>
        <v>99.974999999999994</v>
      </c>
      <c r="V12" s="80">
        <f>SUM(E61:E64)/4</f>
        <v>100</v>
      </c>
      <c r="W12" s="80">
        <f t="shared" si="35"/>
        <v>100</v>
      </c>
      <c r="X12" s="80">
        <f t="shared" si="35"/>
        <v>100</v>
      </c>
      <c r="Z12" s="66" t="s">
        <v>95</v>
      </c>
      <c r="AA12" s="81">
        <f>SUM(B60:B63)/4</f>
        <v>111.47499999999999</v>
      </c>
      <c r="AB12" s="81">
        <f t="shared" ref="AB12:AF12" si="36">SUM(C60:C63)/4</f>
        <v>99.724999999999994</v>
      </c>
      <c r="AC12" s="81">
        <f t="shared" si="36"/>
        <v>99.8</v>
      </c>
      <c r="AD12" s="81">
        <f>SUM(E60:E63)/4</f>
        <v>99.174999999999997</v>
      </c>
      <c r="AE12" s="81">
        <f t="shared" si="36"/>
        <v>99.3</v>
      </c>
      <c r="AF12" s="81">
        <f t="shared" si="36"/>
        <v>98.875</v>
      </c>
      <c r="AG12" s="66"/>
      <c r="AH12" s="82">
        <v>2012</v>
      </c>
      <c r="AI12" s="15">
        <f>1-SUM(AJ12:AN12)</f>
        <v>0.626</v>
      </c>
      <c r="AJ12" s="15">
        <v>0.193</v>
      </c>
      <c r="AK12" s="15">
        <v>8.1000000000000003E-2</v>
      </c>
      <c r="AL12" s="15">
        <v>0.06</v>
      </c>
      <c r="AM12" s="15">
        <v>0.03</v>
      </c>
      <c r="AN12" s="15">
        <v>0.01</v>
      </c>
      <c r="AO12" s="83">
        <f t="shared" si="12"/>
        <v>1</v>
      </c>
      <c r="AP12" s="83"/>
      <c r="AQ12" s="65">
        <v>2012</v>
      </c>
      <c r="AR12" s="84">
        <f t="shared" si="13"/>
        <v>1.0314408339106456</v>
      </c>
      <c r="AS12" s="84">
        <f t="shared" si="4"/>
        <v>1.0313081061837919</v>
      </c>
      <c r="AT12" s="84">
        <f t="shared" si="29"/>
        <v>1.0313744679121248</v>
      </c>
      <c r="AU12" s="85">
        <f t="shared" si="30"/>
        <v>1.2303799272038889</v>
      </c>
      <c r="AW12" s="65" t="s">
        <v>33</v>
      </c>
      <c r="AX12" s="84">
        <f t="shared" si="14"/>
        <v>1.032691605886628</v>
      </c>
      <c r="AY12" s="84">
        <f t="shared" si="5"/>
        <v>1.0326563657577097</v>
      </c>
      <c r="AZ12" s="84">
        <f t="shared" si="6"/>
        <v>1.0326739856718472</v>
      </c>
      <c r="BA12" s="86">
        <f>BA11*AZ12</f>
        <v>1.2422205593852655</v>
      </c>
      <c r="BB12" s="87"/>
      <c r="BC12" s="66" t="s">
        <v>95</v>
      </c>
      <c r="BD12" s="87">
        <f t="shared" si="16"/>
        <v>1.0343949183799364</v>
      </c>
      <c r="BE12" s="87">
        <f t="shared" si="7"/>
        <v>1.0343317290209013</v>
      </c>
      <c r="BF12" s="87">
        <f t="shared" ref="BF12:BF13" si="37">SQRT(BD12*BE12)</f>
        <v>1.0343633232178884</v>
      </c>
      <c r="BG12" s="86">
        <f>BG11*BF12</f>
        <v>1.2514051175706895</v>
      </c>
      <c r="BH12" s="66"/>
      <c r="BI12" s="68">
        <v>2012</v>
      </c>
      <c r="BJ12" s="86">
        <f t="shared" si="18"/>
        <v>1.2623989416061612</v>
      </c>
      <c r="BK12" s="90"/>
      <c r="BL12" s="66" t="s">
        <v>95</v>
      </c>
      <c r="BM12" s="86">
        <f t="shared" si="22"/>
        <v>1.2332881817521197</v>
      </c>
      <c r="BN12" s="66"/>
      <c r="BO12" s="66"/>
      <c r="BP12" s="84"/>
    </row>
    <row r="13" spans="1:68" ht="15" x14ac:dyDescent="0.25">
      <c r="A13" s="18">
        <v>36404</v>
      </c>
      <c r="B13" s="19">
        <v>67.2</v>
      </c>
      <c r="C13" s="21">
        <v>65.099999999999994</v>
      </c>
      <c r="D13" s="20"/>
      <c r="E13" s="20"/>
      <c r="F13" s="20">
        <v>61.5</v>
      </c>
      <c r="G13" s="21"/>
      <c r="H13" s="72"/>
      <c r="I13" s="72"/>
      <c r="J13" s="65">
        <v>2013</v>
      </c>
      <c r="K13" s="79">
        <f t="shared" ref="K13:P13" si="38">SUM(B67:B70)/4</f>
        <v>119.22499999999999</v>
      </c>
      <c r="L13" s="79">
        <f t="shared" si="38"/>
        <v>102.45</v>
      </c>
      <c r="M13" s="79">
        <f t="shared" si="38"/>
        <v>103.42500000000001</v>
      </c>
      <c r="N13" s="79">
        <f>SUM(E67:E70)/4</f>
        <v>101.27500000000001</v>
      </c>
      <c r="O13" s="79">
        <f t="shared" si="38"/>
        <v>105.97499999999999</v>
      </c>
      <c r="P13" s="79">
        <f t="shared" si="38"/>
        <v>106.10000000000001</v>
      </c>
      <c r="R13" s="65" t="s">
        <v>34</v>
      </c>
      <c r="S13" s="80">
        <f t="shared" ref="S13:X13" si="39">SUM(B65:B68)/4</f>
        <v>117.25</v>
      </c>
      <c r="T13" s="80">
        <f t="shared" si="39"/>
        <v>101.65</v>
      </c>
      <c r="U13" s="80">
        <f t="shared" si="39"/>
        <v>101.57499999999999</v>
      </c>
      <c r="V13" s="80">
        <f>SUM(E65:E68)/4</f>
        <v>100.89999999999999</v>
      </c>
      <c r="W13" s="80">
        <f t="shared" si="39"/>
        <v>104.22499999999999</v>
      </c>
      <c r="X13" s="80">
        <f t="shared" si="39"/>
        <v>104.72499999999999</v>
      </c>
      <c r="Z13" s="66" t="s">
        <v>96</v>
      </c>
      <c r="AA13" s="81">
        <f>SUM(B64:B67)/4</f>
        <v>116.15</v>
      </c>
      <c r="AB13" s="81">
        <f t="shared" ref="AB13:AF13" si="40">SUM(C64:C67)/4</f>
        <v>101.35000000000001</v>
      </c>
      <c r="AC13" s="81">
        <f t="shared" si="40"/>
        <v>100.55</v>
      </c>
      <c r="AD13" s="81">
        <f>SUM(E64:E67)/4</f>
        <v>100.675</v>
      </c>
      <c r="AE13" s="81">
        <f t="shared" si="40"/>
        <v>102.97500000000001</v>
      </c>
      <c r="AF13" s="81">
        <f t="shared" si="40"/>
        <v>103.75</v>
      </c>
      <c r="AG13" s="66"/>
      <c r="AH13" s="82">
        <v>2013</v>
      </c>
      <c r="AI13" s="15">
        <f>1-SUM(AJ13:AN13)</f>
        <v>0.626</v>
      </c>
      <c r="AJ13" s="15">
        <v>0.193</v>
      </c>
      <c r="AK13" s="15">
        <v>8.1000000000000003E-2</v>
      </c>
      <c r="AL13" s="15">
        <v>0.06</v>
      </c>
      <c r="AM13" s="15">
        <v>0.03</v>
      </c>
      <c r="AN13" s="15">
        <v>0.01</v>
      </c>
      <c r="AO13" s="83">
        <f t="shared" si="12"/>
        <v>1</v>
      </c>
      <c r="AP13" s="83"/>
      <c r="AQ13" s="65">
        <v>2013</v>
      </c>
      <c r="AR13" s="84">
        <f t="shared" si="13"/>
        <v>1.0313076009034361</v>
      </c>
      <c r="AS13" s="84">
        <f t="shared" si="4"/>
        <v>1.0311973459228763</v>
      </c>
      <c r="AT13" s="84">
        <f>SQRT(AR13*AS13)</f>
        <v>1.0312524719396856</v>
      </c>
      <c r="AU13" s="85">
        <f>AU12*AT13</f>
        <v>1.2688323413539808</v>
      </c>
      <c r="AW13" s="65" t="s">
        <v>34</v>
      </c>
      <c r="AX13" s="84">
        <f t="shared" si="14"/>
        <v>1.0331919351921315</v>
      </c>
      <c r="AY13" s="84">
        <f t="shared" si="5"/>
        <v>1.0330274775661259</v>
      </c>
      <c r="AZ13" s="84">
        <f t="shared" si="6"/>
        <v>1.0331097031066894</v>
      </c>
      <c r="BA13" s="86">
        <f t="shared" si="15"/>
        <v>1.2833501132995373</v>
      </c>
      <c r="BB13" s="87"/>
      <c r="BC13" s="66" t="s">
        <v>96</v>
      </c>
      <c r="BD13" s="87">
        <f t="shared" si="16"/>
        <v>1.0325173928693159</v>
      </c>
      <c r="BE13" s="87">
        <f t="shared" si="7"/>
        <v>1.0323427224537509</v>
      </c>
      <c r="BF13" s="87">
        <f t="shared" si="37"/>
        <v>1.0324300539676083</v>
      </c>
      <c r="BG13" s="86">
        <f t="shared" ref="BG13" si="41">BG12*BF13</f>
        <v>1.2919882530688482</v>
      </c>
      <c r="BH13" s="66"/>
      <c r="BI13" s="68">
        <v>2013</v>
      </c>
      <c r="BJ13" s="86">
        <f t="shared" si="18"/>
        <v>1.3018520291053963</v>
      </c>
      <c r="BK13" s="90"/>
      <c r="BL13" s="66" t="s">
        <v>96</v>
      </c>
      <c r="BM13" s="86">
        <f t="shared" si="22"/>
        <v>1.2732837840439544</v>
      </c>
      <c r="BN13" s="66"/>
      <c r="BO13" s="66"/>
      <c r="BP13" s="84"/>
    </row>
    <row r="14" spans="1:68" ht="15" x14ac:dyDescent="0.25">
      <c r="A14" s="18">
        <v>36495</v>
      </c>
      <c r="B14" s="19">
        <v>67.8</v>
      </c>
      <c r="C14" s="21">
        <v>65.900000000000006</v>
      </c>
      <c r="D14" s="20"/>
      <c r="E14" s="20"/>
      <c r="F14" s="20">
        <v>61.6</v>
      </c>
      <c r="G14" s="21"/>
      <c r="H14" s="72"/>
      <c r="I14" s="72"/>
      <c r="J14" s="65">
        <v>2014</v>
      </c>
      <c r="K14" s="79">
        <f>SUM(B71:B74)/4</f>
        <v>122.925</v>
      </c>
      <c r="L14" s="79">
        <f t="shared" ref="L14:P14" si="42">SUM(C71:C74)/4</f>
        <v>104.05</v>
      </c>
      <c r="M14" s="79">
        <f t="shared" si="42"/>
        <v>104.375</v>
      </c>
      <c r="N14" s="79">
        <f>SUM(E71:E74)/4</f>
        <v>104.35000000000001</v>
      </c>
      <c r="O14" s="79">
        <f t="shared" si="42"/>
        <v>108.94999999999999</v>
      </c>
      <c r="P14" s="79">
        <f t="shared" si="42"/>
        <v>109.625</v>
      </c>
      <c r="R14" s="65" t="s">
        <v>75</v>
      </c>
      <c r="S14" s="80">
        <f>SUM(B69:B72)/4</f>
        <v>121.075</v>
      </c>
      <c r="T14" s="80">
        <f t="shared" ref="T14:X14" si="43">SUM(C69:C72)/4</f>
        <v>103.625</v>
      </c>
      <c r="U14" s="80">
        <f t="shared" si="43"/>
        <v>103.675</v>
      </c>
      <c r="V14" s="80">
        <f>SUM(E69:E72)/4</f>
        <v>102.05000000000001</v>
      </c>
      <c r="W14" s="80">
        <f t="shared" si="43"/>
        <v>107.55</v>
      </c>
      <c r="X14" s="80">
        <f t="shared" si="43"/>
        <v>107.95</v>
      </c>
      <c r="Z14" s="66" t="s">
        <v>146</v>
      </c>
      <c r="AA14" s="81">
        <f>SUM(B68:B71)/4</f>
        <v>120.175</v>
      </c>
      <c r="AB14" s="81">
        <f t="shared" ref="AB14:AF14" si="44">SUM(C68:C71)/4</f>
        <v>103.05</v>
      </c>
      <c r="AC14" s="81">
        <f t="shared" si="44"/>
        <v>103.75</v>
      </c>
      <c r="AD14" s="81">
        <f>SUM(E68:E71)/4</f>
        <v>101.625</v>
      </c>
      <c r="AE14" s="81">
        <f t="shared" si="44"/>
        <v>106.825</v>
      </c>
      <c r="AF14" s="81">
        <f t="shared" si="44"/>
        <v>107</v>
      </c>
      <c r="AG14" s="66"/>
      <c r="AH14" s="82">
        <v>2014</v>
      </c>
      <c r="AI14" s="15">
        <f>1-SUM(AJ14:AN14)</f>
        <v>0.626</v>
      </c>
      <c r="AJ14" s="15">
        <v>0.193</v>
      </c>
      <c r="AK14" s="15">
        <v>8.1000000000000003E-2</v>
      </c>
      <c r="AL14" s="15">
        <v>0.06</v>
      </c>
      <c r="AM14" s="15">
        <v>0.03</v>
      </c>
      <c r="AN14" s="15">
        <v>0.01</v>
      </c>
      <c r="AO14" s="83">
        <f t="shared" si="12"/>
        <v>1</v>
      </c>
      <c r="AP14" s="83"/>
      <c r="AQ14" s="65">
        <v>2014</v>
      </c>
      <c r="AR14" s="84">
        <f t="shared" si="13"/>
        <v>1.0261814901233872</v>
      </c>
      <c r="AS14" s="84">
        <f t="shared" si="4"/>
        <v>1.0261212030405207</v>
      </c>
      <c r="AT14" s="84">
        <f>SQRT(AR14*AS14)</f>
        <v>1.0261513461392155</v>
      </c>
      <c r="AU14" s="85">
        <f>AU13*AT14</f>
        <v>1.3020140151053601</v>
      </c>
      <c r="AW14" s="65" t="s">
        <v>75</v>
      </c>
      <c r="AX14" s="84">
        <f t="shared" si="14"/>
        <v>1.027795108918329</v>
      </c>
      <c r="AY14" s="84">
        <f t="shared" si="5"/>
        <v>1.0277471808408072</v>
      </c>
      <c r="AZ14" s="84">
        <f t="shared" ref="AZ14" si="45">SQRT(AX14*AY14)</f>
        <v>1.0277711446001894</v>
      </c>
      <c r="BA14" s="86">
        <f t="shared" ref="BA14" si="46">BA13*AZ14</f>
        <v>1.3189902148686481</v>
      </c>
      <c r="BB14" s="66"/>
      <c r="BC14" s="66" t="s">
        <v>146</v>
      </c>
      <c r="BD14" s="87">
        <f t="shared" si="16"/>
        <v>1.0295092505558268</v>
      </c>
      <c r="BE14" s="87">
        <f t="shared" si="7"/>
        <v>1.0294362596539615</v>
      </c>
      <c r="BF14" s="87">
        <f t="shared" ref="BF14" si="47">SQRT(BD14*BE14)</f>
        <v>1.0294727544580009</v>
      </c>
      <c r="BG14" s="86">
        <f t="shared" ref="BG14" si="48">BG13*BF14</f>
        <v>1.330066705614168</v>
      </c>
      <c r="BH14" s="66"/>
      <c r="BI14" s="68">
        <v>2014</v>
      </c>
      <c r="BJ14" s="86">
        <f t="shared" si="18"/>
        <v>1.3358972121405717</v>
      </c>
      <c r="BK14" s="90"/>
      <c r="BL14" s="66" t="s">
        <v>146</v>
      </c>
      <c r="BM14" s="86">
        <f t="shared" si="22"/>
        <v>1.3108109643664363</v>
      </c>
      <c r="BN14" s="66"/>
      <c r="BO14" s="66"/>
    </row>
    <row r="15" spans="1:68" ht="15" x14ac:dyDescent="0.25">
      <c r="A15" s="18">
        <v>36586</v>
      </c>
      <c r="B15" s="19">
        <v>68.599999999999994</v>
      </c>
      <c r="C15" s="21">
        <v>66.5</v>
      </c>
      <c r="D15" s="20"/>
      <c r="E15" s="20"/>
      <c r="F15" s="20">
        <v>62.2</v>
      </c>
      <c r="G15" s="21"/>
      <c r="H15" s="72"/>
      <c r="I15" s="72"/>
      <c r="J15" s="65">
        <v>2015</v>
      </c>
      <c r="K15" s="79">
        <f>SUM(B75:B78)/4</f>
        <v>125.85</v>
      </c>
      <c r="L15" s="79">
        <f t="shared" ref="L15:P15" si="49">SUM(C75:C78)/4</f>
        <v>104.125</v>
      </c>
      <c r="M15" s="79">
        <f t="shared" si="49"/>
        <v>104.47500000000001</v>
      </c>
      <c r="N15" s="79">
        <f t="shared" si="49"/>
        <v>107.85</v>
      </c>
      <c r="O15" s="79">
        <f t="shared" si="49"/>
        <v>111</v>
      </c>
      <c r="P15" s="79">
        <f t="shared" si="49"/>
        <v>111.15</v>
      </c>
      <c r="R15" s="65" t="s">
        <v>151</v>
      </c>
      <c r="S15" s="80">
        <f>SUM(B73:B76)/4</f>
        <v>124.52499999999999</v>
      </c>
      <c r="T15" s="80">
        <f t="shared" ref="T15:X15" si="50">SUM(C73:C76)/4</f>
        <v>103.9</v>
      </c>
      <c r="U15" s="80">
        <f t="shared" si="50"/>
        <v>104.72499999999999</v>
      </c>
      <c r="V15" s="80">
        <f t="shared" si="50"/>
        <v>106.7</v>
      </c>
      <c r="W15" s="80">
        <f t="shared" si="50"/>
        <v>110.19999999999999</v>
      </c>
      <c r="X15" s="80">
        <f t="shared" si="50"/>
        <v>110.35</v>
      </c>
      <c r="Z15" s="66" t="s">
        <v>152</v>
      </c>
      <c r="AA15" s="81">
        <f>SUM(B72:B75)/4</f>
        <v>123.69999999999999</v>
      </c>
      <c r="AB15" s="81">
        <f t="shared" ref="AB15:AF15" si="51">SUM(C72:C75)/4</f>
        <v>103.9</v>
      </c>
      <c r="AC15" s="81">
        <f t="shared" si="51"/>
        <v>104.55</v>
      </c>
      <c r="AD15" s="81">
        <f t="shared" si="51"/>
        <v>105.6</v>
      </c>
      <c r="AE15" s="81">
        <f t="shared" si="51"/>
        <v>109.55000000000001</v>
      </c>
      <c r="AF15" s="81">
        <f t="shared" si="51"/>
        <v>110.02500000000001</v>
      </c>
      <c r="AG15" s="66"/>
      <c r="AH15" s="82">
        <v>2015</v>
      </c>
      <c r="AI15" s="15">
        <f>1-SUM(AJ15:AN15)</f>
        <v>0.626</v>
      </c>
      <c r="AJ15" s="15">
        <v>0.193</v>
      </c>
      <c r="AK15" s="15">
        <v>8.1000000000000003E-2</v>
      </c>
      <c r="AL15" s="15">
        <v>0.06</v>
      </c>
      <c r="AM15" s="15">
        <v>0.03</v>
      </c>
      <c r="AN15" s="15">
        <v>0.01</v>
      </c>
      <c r="AO15" s="83">
        <f t="shared" ref="AO15" si="52">SUM(AI15:AN15)</f>
        <v>1</v>
      </c>
      <c r="AP15" s="83"/>
      <c r="AQ15" s="65">
        <v>2015</v>
      </c>
      <c r="AR15" s="84">
        <f t="shared" si="13"/>
        <v>1.0178284364874099</v>
      </c>
      <c r="AS15" s="84">
        <f t="shared" si="4"/>
        <v>1.0177126936790222</v>
      </c>
      <c r="AT15" s="84">
        <f>SQRT(AR15*AS15)</f>
        <v>1.0177705634379044</v>
      </c>
      <c r="AU15" s="85">
        <f>AU14*AT15</f>
        <v>1.3251515377578305</v>
      </c>
      <c r="AW15" s="65" t="s">
        <v>151</v>
      </c>
      <c r="AX15" s="84">
        <f t="shared" si="14"/>
        <v>1.0228657094863058</v>
      </c>
      <c r="AY15" s="84">
        <f t="shared" si="5"/>
        <v>1.0227251296436475</v>
      </c>
      <c r="AZ15" s="84">
        <f t="shared" ref="AZ15" si="53">SQRT(AX15*AY15)</f>
        <v>1.0227954171496974</v>
      </c>
      <c r="BA15" s="86">
        <f t="shared" ref="BA15" si="54">BA14*AZ15</f>
        <v>1.3490571470329478</v>
      </c>
      <c r="BB15" s="66"/>
      <c r="BC15" s="66" t="s">
        <v>152</v>
      </c>
      <c r="BD15" s="87">
        <f t="shared" si="16"/>
        <v>1.0239733401455908</v>
      </c>
      <c r="BE15" s="87">
        <f t="shared" si="7"/>
        <v>1.0238738076177056</v>
      </c>
      <c r="BF15" s="87">
        <f t="shared" ref="BF15" si="55">SQRT(BD15*BE15)</f>
        <v>1.0239235726722411</v>
      </c>
      <c r="BG15" s="86">
        <f t="shared" ref="BG15" si="56">BG14*BF15</f>
        <v>1.3618866531048568</v>
      </c>
      <c r="BH15" s="66"/>
      <c r="BI15" s="68">
        <v>2014</v>
      </c>
      <c r="BJ15" s="86">
        <f t="shared" si="18"/>
        <v>1.3596368582954355</v>
      </c>
      <c r="BK15" s="66"/>
      <c r="BL15" s="66" t="s">
        <v>152</v>
      </c>
      <c r="BM15" s="86">
        <f t="shared" si="22"/>
        <v>1.342170245732027</v>
      </c>
      <c r="BN15" s="66"/>
      <c r="BO15" s="66"/>
    </row>
    <row r="16" spans="1:68" ht="15" x14ac:dyDescent="0.25">
      <c r="A16" s="18">
        <v>36678</v>
      </c>
      <c r="B16" s="19">
        <v>69.099999999999994</v>
      </c>
      <c r="C16" s="21">
        <v>67.8</v>
      </c>
      <c r="D16" s="20"/>
      <c r="E16" s="20"/>
      <c r="F16" s="20">
        <v>63.1</v>
      </c>
      <c r="G16" s="21"/>
      <c r="H16" s="72"/>
      <c r="I16" s="72"/>
    </row>
    <row r="17" spans="1:61" ht="15" x14ac:dyDescent="0.25">
      <c r="A17" s="18">
        <v>36770</v>
      </c>
      <c r="B17" s="19">
        <v>69.900000000000006</v>
      </c>
      <c r="C17" s="21">
        <v>69</v>
      </c>
      <c r="D17" s="20"/>
      <c r="E17" s="20"/>
      <c r="F17" s="20">
        <v>64.2</v>
      </c>
      <c r="G17" s="21"/>
      <c r="H17" s="72"/>
      <c r="I17" s="72"/>
    </row>
    <row r="18" spans="1:61" ht="15" x14ac:dyDescent="0.25">
      <c r="A18" s="18">
        <v>36861</v>
      </c>
      <c r="B18" s="19">
        <v>70.400000000000006</v>
      </c>
      <c r="C18" s="21">
        <v>70.099999999999994</v>
      </c>
      <c r="D18" s="20"/>
      <c r="E18" s="20"/>
      <c r="F18" s="20">
        <v>64.7</v>
      </c>
      <c r="G18" s="21"/>
      <c r="H18" s="72"/>
      <c r="I18" s="72"/>
      <c r="J18" s="65"/>
      <c r="K18" s="14" t="s">
        <v>64</v>
      </c>
      <c r="R18" s="65"/>
      <c r="S18" s="14" t="s">
        <v>64</v>
      </c>
      <c r="Z18" s="66"/>
      <c r="AA18" s="67" t="s">
        <v>64</v>
      </c>
      <c r="AB18" s="66"/>
      <c r="AC18" s="66"/>
      <c r="AD18" s="66"/>
      <c r="AE18" s="66"/>
      <c r="AF18" s="66"/>
      <c r="AG18" s="66"/>
      <c r="AI18" s="65"/>
      <c r="AJ18" s="14"/>
      <c r="AR18" s="65"/>
      <c r="AS18" s="14"/>
      <c r="AW18" s="65"/>
      <c r="AY18" s="14"/>
      <c r="BI18" s="65"/>
    </row>
    <row r="19" spans="1:61" ht="30" x14ac:dyDescent="0.25">
      <c r="A19" s="18">
        <v>36951</v>
      </c>
      <c r="B19" s="19">
        <v>71.2</v>
      </c>
      <c r="C19" s="21">
        <v>69.400000000000006</v>
      </c>
      <c r="D19" s="20"/>
      <c r="E19" s="20"/>
      <c r="F19" s="20">
        <v>65.2</v>
      </c>
      <c r="G19" s="21"/>
      <c r="H19" s="72"/>
      <c r="I19" s="72"/>
      <c r="J19" s="65"/>
      <c r="K19" s="17" t="s">
        <v>35</v>
      </c>
      <c r="L19" s="17" t="s">
        <v>63</v>
      </c>
      <c r="M19" s="17" t="s">
        <v>36</v>
      </c>
      <c r="N19" s="17" t="s">
        <v>37</v>
      </c>
      <c r="O19" s="17" t="s">
        <v>38</v>
      </c>
      <c r="P19" s="17" t="s">
        <v>39</v>
      </c>
      <c r="R19" s="65"/>
      <c r="S19" s="73" t="s">
        <v>35</v>
      </c>
      <c r="T19" s="73" t="s">
        <v>63</v>
      </c>
      <c r="U19" s="73" t="s">
        <v>36</v>
      </c>
      <c r="V19" s="73" t="s">
        <v>37</v>
      </c>
      <c r="W19" s="73" t="s">
        <v>38</v>
      </c>
      <c r="X19" s="73" t="s">
        <v>39</v>
      </c>
      <c r="Z19" s="66"/>
      <c r="AA19" s="74" t="s">
        <v>35</v>
      </c>
      <c r="AB19" s="74" t="s">
        <v>63</v>
      </c>
      <c r="AC19" s="74" t="s">
        <v>36</v>
      </c>
      <c r="AD19" s="74" t="s">
        <v>37</v>
      </c>
      <c r="AE19" s="74" t="s">
        <v>38</v>
      </c>
      <c r="AF19" s="74" t="s">
        <v>39</v>
      </c>
      <c r="AG19" s="66"/>
      <c r="AI19" s="65"/>
      <c r="AR19" s="65"/>
      <c r="AW19" s="65"/>
      <c r="BI19" s="65"/>
    </row>
    <row r="20" spans="1:61" ht="15" x14ac:dyDescent="0.25">
      <c r="A20" s="18">
        <v>37043</v>
      </c>
      <c r="B20" s="19">
        <v>71.599999999999994</v>
      </c>
      <c r="C20" s="21">
        <v>70.8</v>
      </c>
      <c r="D20" s="20"/>
      <c r="E20" s="20"/>
      <c r="F20" s="20">
        <v>65.5</v>
      </c>
      <c r="G20" s="21"/>
      <c r="H20" s="72"/>
      <c r="I20" s="72"/>
      <c r="J20" s="82">
        <v>2006</v>
      </c>
      <c r="K20" s="84">
        <f t="shared" ref="K20:P20" si="57">K6/K6</f>
        <v>1</v>
      </c>
      <c r="L20" s="84">
        <f t="shared" si="57"/>
        <v>1</v>
      </c>
      <c r="M20" s="84">
        <f t="shared" si="57"/>
        <v>1</v>
      </c>
      <c r="N20" s="84">
        <f t="shared" si="57"/>
        <v>1</v>
      </c>
      <c r="O20" s="84">
        <f t="shared" si="57"/>
        <v>1</v>
      </c>
      <c r="P20" s="84">
        <f t="shared" si="57"/>
        <v>1</v>
      </c>
      <c r="R20" s="65" t="s">
        <v>27</v>
      </c>
      <c r="S20" s="84">
        <f t="shared" ref="S20:X20" si="58">S6/S6</f>
        <v>1</v>
      </c>
      <c r="T20" s="84">
        <f t="shared" si="58"/>
        <v>1</v>
      </c>
      <c r="U20" s="84">
        <f t="shared" si="58"/>
        <v>1</v>
      </c>
      <c r="V20" s="84">
        <f t="shared" si="58"/>
        <v>1</v>
      </c>
      <c r="W20" s="84">
        <f t="shared" si="58"/>
        <v>1</v>
      </c>
      <c r="X20" s="84">
        <f t="shared" si="58"/>
        <v>1</v>
      </c>
      <c r="Z20" s="66" t="s">
        <v>89</v>
      </c>
      <c r="AA20" s="87">
        <f t="shared" ref="AA20:AF20" si="59">AA6/AA6</f>
        <v>1</v>
      </c>
      <c r="AB20" s="87">
        <f t="shared" si="59"/>
        <v>1</v>
      </c>
      <c r="AC20" s="87">
        <f t="shared" si="59"/>
        <v>1</v>
      </c>
      <c r="AD20" s="87">
        <f t="shared" si="59"/>
        <v>1</v>
      </c>
      <c r="AE20" s="87">
        <f t="shared" si="59"/>
        <v>1</v>
      </c>
      <c r="AF20" s="87">
        <f t="shared" si="59"/>
        <v>1</v>
      </c>
      <c r="AG20" s="66"/>
      <c r="AI20" s="65"/>
      <c r="AJ20" s="75"/>
      <c r="AK20" s="75"/>
      <c r="AL20" s="75"/>
      <c r="AM20" s="75"/>
      <c r="AN20" s="75"/>
      <c r="AO20" s="75"/>
      <c r="AP20" s="75"/>
      <c r="AR20" s="65"/>
      <c r="AW20" s="65"/>
      <c r="BI20" s="65"/>
    </row>
    <row r="21" spans="1:61" ht="15" x14ac:dyDescent="0.25">
      <c r="A21" s="18">
        <v>37135</v>
      </c>
      <c r="B21" s="19">
        <v>72.7</v>
      </c>
      <c r="C21" s="21">
        <v>71.400000000000006</v>
      </c>
      <c r="D21" s="21">
        <v>92.3</v>
      </c>
      <c r="E21" s="21">
        <v>74.099999999999994</v>
      </c>
      <c r="F21" s="21">
        <v>67.400000000000006</v>
      </c>
      <c r="G21" s="21">
        <v>66.2</v>
      </c>
      <c r="H21" s="72"/>
      <c r="I21" s="72"/>
      <c r="J21" s="82">
        <v>2007</v>
      </c>
      <c r="K21" s="84">
        <f t="shared" ref="K21:P29" si="60">K7/K6</f>
        <v>1.0410768803774635</v>
      </c>
      <c r="L21" s="84">
        <f t="shared" si="60"/>
        <v>1.0476758045292014</v>
      </c>
      <c r="M21" s="84">
        <f t="shared" si="60"/>
        <v>0.98987341772151893</v>
      </c>
      <c r="N21" s="84">
        <f t="shared" si="60"/>
        <v>1.0461401952085181</v>
      </c>
      <c r="O21" s="84">
        <f t="shared" si="60"/>
        <v>1.045643153526971</v>
      </c>
      <c r="P21" s="84">
        <f t="shared" si="60"/>
        <v>1.0333027803238619</v>
      </c>
      <c r="R21" s="65" t="s">
        <v>28</v>
      </c>
      <c r="S21" s="84">
        <f t="shared" ref="S21:X29" si="61">S7/S6</f>
        <v>1.0479315263908699</v>
      </c>
      <c r="T21" s="84">
        <f t="shared" si="61"/>
        <v>1.0565631724561944</v>
      </c>
      <c r="U21" s="84">
        <f t="shared" si="61"/>
        <v>0.99543610547667338</v>
      </c>
      <c r="V21" s="84">
        <f t="shared" si="61"/>
        <v>1.0525838621940165</v>
      </c>
      <c r="W21" s="84">
        <f t="shared" si="61"/>
        <v>1.0460745680509247</v>
      </c>
      <c r="X21" s="84">
        <f t="shared" si="61"/>
        <v>1.051919446192574</v>
      </c>
      <c r="Z21" s="66" t="s">
        <v>90</v>
      </c>
      <c r="AA21" s="87">
        <f t="shared" ref="AA21:AF29" si="62">AA7/AA6</f>
        <v>1.0538974210373802</v>
      </c>
      <c r="AB21" s="87">
        <f t="shared" si="62"/>
        <v>1.0644959298685035</v>
      </c>
      <c r="AC21" s="87">
        <f t="shared" si="62"/>
        <v>1.0048518896833503</v>
      </c>
      <c r="AD21" s="87">
        <f t="shared" si="62"/>
        <v>1.0412371134020619</v>
      </c>
      <c r="AE21" s="87">
        <f t="shared" si="62"/>
        <v>1.0491400491400491</v>
      </c>
      <c r="AF21" s="87">
        <f t="shared" si="62"/>
        <v>1.0608</v>
      </c>
      <c r="AG21" s="66"/>
      <c r="AI21" s="65"/>
      <c r="AJ21" s="80"/>
      <c r="AK21" s="80"/>
      <c r="AL21" s="80"/>
      <c r="AM21" s="80"/>
      <c r="AN21" s="80"/>
      <c r="AO21" s="80"/>
      <c r="AP21" s="80"/>
      <c r="AR21" s="65"/>
      <c r="AS21" s="69"/>
      <c r="AW21" s="65"/>
      <c r="AY21" s="69"/>
      <c r="BI21" s="65"/>
    </row>
    <row r="22" spans="1:61" ht="15" x14ac:dyDescent="0.25">
      <c r="A22" s="18">
        <v>37226</v>
      </c>
      <c r="B22" s="19">
        <v>73.3</v>
      </c>
      <c r="C22" s="21">
        <v>71.5</v>
      </c>
      <c r="D22" s="21">
        <v>92.6</v>
      </c>
      <c r="E22" s="21">
        <v>74.400000000000006</v>
      </c>
      <c r="F22" s="21">
        <v>67.8</v>
      </c>
      <c r="G22" s="21">
        <v>67.5</v>
      </c>
      <c r="H22" s="72"/>
      <c r="I22" s="72"/>
      <c r="J22" s="82">
        <v>2008</v>
      </c>
      <c r="K22" s="84">
        <f t="shared" si="60"/>
        <v>1.0421221007731269</v>
      </c>
      <c r="L22" s="84">
        <f t="shared" si="60"/>
        <v>1.0722411831626848</v>
      </c>
      <c r="M22" s="84">
        <f t="shared" si="60"/>
        <v>1.0007672634271101</v>
      </c>
      <c r="N22" s="84">
        <f t="shared" si="60"/>
        <v>1.0432569974554708</v>
      </c>
      <c r="O22" s="84">
        <f t="shared" si="60"/>
        <v>1.0325963718820863</v>
      </c>
      <c r="P22" s="84">
        <f t="shared" si="60"/>
        <v>1.0366646954464815</v>
      </c>
      <c r="R22" s="65" t="s">
        <v>29</v>
      </c>
      <c r="S22" s="84">
        <f t="shared" si="61"/>
        <v>1.0419275796351757</v>
      </c>
      <c r="T22" s="84">
        <f t="shared" si="61"/>
        <v>1.0555717195228393</v>
      </c>
      <c r="U22" s="84">
        <f t="shared" si="61"/>
        <v>0.99363219561895078</v>
      </c>
      <c r="V22" s="84">
        <f t="shared" si="61"/>
        <v>1.0364628194085559</v>
      </c>
      <c r="W22" s="84">
        <f t="shared" si="61"/>
        <v>1.0373804694291509</v>
      </c>
      <c r="X22" s="84">
        <f t="shared" si="61"/>
        <v>1.0305115166018546</v>
      </c>
      <c r="Z22" s="66" t="s">
        <v>91</v>
      </c>
      <c r="AA22" s="87">
        <f t="shared" si="62"/>
        <v>1.0431674456970033</v>
      </c>
      <c r="AB22" s="87">
        <f t="shared" si="62"/>
        <v>1.0494117647058825</v>
      </c>
      <c r="AC22" s="87">
        <f t="shared" si="62"/>
        <v>0.99288437102922511</v>
      </c>
      <c r="AD22" s="87">
        <f t="shared" si="62"/>
        <v>1.0401863715783342</v>
      </c>
      <c r="AE22" s="87">
        <f t="shared" si="62"/>
        <v>1.040983606557377</v>
      </c>
      <c r="AF22" s="87">
        <f t="shared" si="62"/>
        <v>1.0298642533936651</v>
      </c>
      <c r="AG22" s="66"/>
      <c r="AI22" s="65"/>
      <c r="AJ22" s="79"/>
      <c r="AK22" s="79"/>
      <c r="AL22" s="79"/>
      <c r="AM22" s="79"/>
      <c r="AN22" s="79"/>
      <c r="AO22" s="79"/>
      <c r="AP22" s="79"/>
      <c r="AR22" s="65"/>
      <c r="AW22" s="65"/>
      <c r="BI22" s="65"/>
    </row>
    <row r="23" spans="1:61" ht="15" x14ac:dyDescent="0.25">
      <c r="A23" s="18">
        <v>37316</v>
      </c>
      <c r="B23" s="19">
        <v>74.400000000000006</v>
      </c>
      <c r="C23" s="21">
        <v>71.2</v>
      </c>
      <c r="D23" s="21">
        <v>92.5</v>
      </c>
      <c r="E23" s="21">
        <v>75</v>
      </c>
      <c r="F23" s="21">
        <v>68.3</v>
      </c>
      <c r="G23" s="21">
        <v>68.400000000000006</v>
      </c>
      <c r="H23" s="72"/>
      <c r="I23" s="72"/>
      <c r="J23" s="82">
        <v>2009</v>
      </c>
      <c r="K23" s="84">
        <f t="shared" si="60"/>
        <v>1.0437452033768229</v>
      </c>
      <c r="L23" s="84">
        <f t="shared" si="60"/>
        <v>0.98541114058355439</v>
      </c>
      <c r="M23" s="84">
        <f t="shared" si="60"/>
        <v>0.9907998977766419</v>
      </c>
      <c r="N23" s="84">
        <f t="shared" si="60"/>
        <v>1.0265582655826557</v>
      </c>
      <c r="O23" s="84">
        <f t="shared" si="60"/>
        <v>1.0304693933571232</v>
      </c>
      <c r="P23" s="84">
        <f t="shared" si="60"/>
        <v>1.047347404449515</v>
      </c>
      <c r="R23" s="65" t="s">
        <v>30</v>
      </c>
      <c r="S23" s="84">
        <f t="shared" si="61"/>
        <v>1.0452051215050955</v>
      </c>
      <c r="T23" s="84">
        <f t="shared" si="61"/>
        <v>1.0457552370452041</v>
      </c>
      <c r="U23" s="84">
        <f t="shared" si="61"/>
        <v>1.0035888233786208</v>
      </c>
      <c r="V23" s="84">
        <f t="shared" si="61"/>
        <v>1.0360110803324101</v>
      </c>
      <c r="W23" s="84">
        <f t="shared" si="61"/>
        <v>1.0435754189944133</v>
      </c>
      <c r="X23" s="84">
        <f t="shared" si="61"/>
        <v>1.0426705370101597</v>
      </c>
      <c r="Z23" s="66" t="s">
        <v>92</v>
      </c>
      <c r="AA23" s="87">
        <f t="shared" si="62"/>
        <v>1.0424354243542437</v>
      </c>
      <c r="AB23" s="87">
        <f t="shared" si="62"/>
        <v>1.0644618834080717</v>
      </c>
      <c r="AC23" s="87">
        <f t="shared" si="62"/>
        <v>1.0025595085743535</v>
      </c>
      <c r="AD23" s="87">
        <f t="shared" si="62"/>
        <v>1.04003359462486</v>
      </c>
      <c r="AE23" s="87">
        <f t="shared" si="62"/>
        <v>1.0371203599550054</v>
      </c>
      <c r="AF23" s="87">
        <f t="shared" si="62"/>
        <v>1.0398359695371999</v>
      </c>
      <c r="AG23" s="66"/>
      <c r="AI23" s="65"/>
      <c r="AJ23" s="79"/>
      <c r="AK23" s="79"/>
      <c r="AL23" s="79"/>
      <c r="AM23" s="79"/>
      <c r="AN23" s="79"/>
      <c r="AO23" s="79"/>
      <c r="AP23" s="79"/>
      <c r="AR23" s="65"/>
      <c r="AS23" s="84"/>
      <c r="AT23" s="84"/>
      <c r="AU23" s="84"/>
      <c r="AV23" s="84"/>
      <c r="AW23" s="65"/>
      <c r="AX23" s="65"/>
      <c r="AY23" s="84"/>
      <c r="BI23" s="65"/>
    </row>
    <row r="24" spans="1:61" ht="15" x14ac:dyDescent="0.25">
      <c r="A24" s="18">
        <v>37408</v>
      </c>
      <c r="B24" s="19">
        <v>74.599999999999994</v>
      </c>
      <c r="C24" s="21">
        <v>71.5</v>
      </c>
      <c r="D24" s="21">
        <v>91.6</v>
      </c>
      <c r="E24" s="21">
        <v>75.2</v>
      </c>
      <c r="F24" s="21">
        <v>69.2</v>
      </c>
      <c r="G24" s="21">
        <v>68.5</v>
      </c>
      <c r="H24" s="72"/>
      <c r="I24" s="72"/>
      <c r="J24" s="82">
        <v>2010</v>
      </c>
      <c r="K24" s="84">
        <f t="shared" si="60"/>
        <v>1.0465686274509804</v>
      </c>
      <c r="L24" s="84">
        <f t="shared" si="60"/>
        <v>1.0169582772543742</v>
      </c>
      <c r="M24" s="84">
        <f t="shared" si="60"/>
        <v>1.0136703636832602</v>
      </c>
      <c r="N24" s="84">
        <f t="shared" si="60"/>
        <v>1.0087117212249208</v>
      </c>
      <c r="O24" s="84">
        <f t="shared" si="60"/>
        <v>1.0167820990942993</v>
      </c>
      <c r="P24" s="84">
        <f t="shared" si="60"/>
        <v>1.0400326797385622</v>
      </c>
      <c r="R24" s="65" t="s">
        <v>31</v>
      </c>
      <c r="S24" s="84">
        <f t="shared" si="61"/>
        <v>1.0434999999999999</v>
      </c>
      <c r="T24" s="84">
        <f t="shared" si="61"/>
        <v>0.97996837111228263</v>
      </c>
      <c r="U24" s="84">
        <f t="shared" si="61"/>
        <v>0.99335887611749674</v>
      </c>
      <c r="V24" s="84">
        <f t="shared" si="61"/>
        <v>1.0189839572192512</v>
      </c>
      <c r="W24" s="84">
        <f t="shared" si="61"/>
        <v>1.0077623126338331</v>
      </c>
      <c r="X24" s="84">
        <f t="shared" si="61"/>
        <v>1.040367483296214</v>
      </c>
      <c r="Z24" s="66" t="s">
        <v>93</v>
      </c>
      <c r="AA24" s="87">
        <f t="shared" si="62"/>
        <v>1.0432364096080908</v>
      </c>
      <c r="AB24" s="87">
        <f t="shared" si="62"/>
        <v>0.976303317535545</v>
      </c>
      <c r="AC24" s="87">
        <f t="shared" si="62"/>
        <v>0.98672453408220584</v>
      </c>
      <c r="AD24" s="87">
        <f t="shared" si="62"/>
        <v>1.0226110363391654</v>
      </c>
      <c r="AE24" s="87">
        <f t="shared" si="62"/>
        <v>1.0184381778741867</v>
      </c>
      <c r="AF24" s="87">
        <f t="shared" si="62"/>
        <v>1.0430985915492959</v>
      </c>
      <c r="AG24" s="66"/>
      <c r="AI24" s="65"/>
      <c r="AJ24" s="79"/>
      <c r="AK24" s="79"/>
      <c r="AL24" s="79"/>
      <c r="AM24" s="79"/>
      <c r="AN24" s="79"/>
      <c r="AO24" s="79"/>
      <c r="AP24" s="79"/>
      <c r="AR24" s="65"/>
      <c r="AS24" s="84"/>
      <c r="AT24" s="84"/>
      <c r="AU24" s="84"/>
      <c r="AV24" s="84"/>
      <c r="AW24" s="65"/>
      <c r="AX24" s="65"/>
      <c r="AY24" s="84"/>
      <c r="BI24" s="65"/>
    </row>
    <row r="25" spans="1:61" ht="15" x14ac:dyDescent="0.25">
      <c r="A25" s="18">
        <v>37500</v>
      </c>
      <c r="B25" s="19">
        <v>75.599999999999994</v>
      </c>
      <c r="C25" s="21">
        <v>71.5</v>
      </c>
      <c r="D25" s="21">
        <v>91.8</v>
      </c>
      <c r="E25" s="21">
        <v>75.900000000000006</v>
      </c>
      <c r="F25" s="21">
        <v>70.400000000000006</v>
      </c>
      <c r="G25" s="21">
        <v>69.099999999999994</v>
      </c>
      <c r="H25" s="72"/>
      <c r="I25" s="72"/>
      <c r="J25" s="82">
        <v>2011</v>
      </c>
      <c r="K25" s="84">
        <f t="shared" si="60"/>
        <v>1.0355971896955505</v>
      </c>
      <c r="L25" s="84">
        <f t="shared" si="60"/>
        <v>1.0492323980942297</v>
      </c>
      <c r="M25" s="84">
        <f t="shared" si="60"/>
        <v>1.0122137404580154</v>
      </c>
      <c r="N25" s="84">
        <f t="shared" si="60"/>
        <v>1.0282648521329496</v>
      </c>
      <c r="O25" s="84">
        <f t="shared" si="60"/>
        <v>1.03248624574273</v>
      </c>
      <c r="P25" s="84">
        <f t="shared" si="60"/>
        <v>1.0295888976171772</v>
      </c>
      <c r="R25" s="65" t="s">
        <v>32</v>
      </c>
      <c r="S25" s="84">
        <f t="shared" si="61"/>
        <v>1.0416866315285098</v>
      </c>
      <c r="T25" s="84">
        <f t="shared" si="61"/>
        <v>1.0424959655728887</v>
      </c>
      <c r="U25" s="84">
        <f t="shared" si="61"/>
        <v>1.0149138596040113</v>
      </c>
      <c r="V25" s="84">
        <f t="shared" si="61"/>
        <v>1.0112831277879821</v>
      </c>
      <c r="W25" s="84">
        <f t="shared" si="61"/>
        <v>1.0286852589641433</v>
      </c>
      <c r="X25" s="84">
        <f t="shared" si="61"/>
        <v>1.0382659887610381</v>
      </c>
      <c r="Z25" s="66" t="s">
        <v>94</v>
      </c>
      <c r="AA25" s="87">
        <f t="shared" si="62"/>
        <v>1.0443528841492971</v>
      </c>
      <c r="AB25" s="87">
        <f t="shared" si="62"/>
        <v>1.0304746494066883</v>
      </c>
      <c r="AC25" s="87">
        <f t="shared" si="62"/>
        <v>1.0219922380336353</v>
      </c>
      <c r="AD25" s="87">
        <f t="shared" si="62"/>
        <v>1.0100026322716504</v>
      </c>
      <c r="AE25" s="87">
        <f t="shared" si="62"/>
        <v>1.0244941427050054</v>
      </c>
      <c r="AF25" s="87">
        <f t="shared" si="62"/>
        <v>1.0413178503915743</v>
      </c>
      <c r="AG25" s="66"/>
      <c r="AI25" s="65"/>
      <c r="AJ25" s="79"/>
      <c r="AK25" s="79"/>
      <c r="AL25" s="79"/>
      <c r="AM25" s="79"/>
      <c r="AN25" s="79"/>
      <c r="AO25" s="79"/>
      <c r="AP25" s="79"/>
      <c r="AR25" s="65"/>
      <c r="AS25" s="84"/>
      <c r="AT25" s="84"/>
      <c r="AU25" s="84"/>
      <c r="AV25" s="84"/>
      <c r="AW25" s="65"/>
      <c r="AX25" s="65"/>
      <c r="AY25" s="84"/>
      <c r="BI25" s="65"/>
    </row>
    <row r="26" spans="1:61" x14ac:dyDescent="0.35">
      <c r="A26" s="18">
        <v>37591</v>
      </c>
      <c r="B26" s="19">
        <v>76.5</v>
      </c>
      <c r="C26" s="21">
        <v>72.8</v>
      </c>
      <c r="D26" s="21">
        <v>91.9</v>
      </c>
      <c r="E26" s="21">
        <v>76.5</v>
      </c>
      <c r="F26" s="21">
        <v>70.7</v>
      </c>
      <c r="G26" s="21">
        <v>69.3</v>
      </c>
      <c r="H26" s="72"/>
      <c r="I26" s="72"/>
      <c r="J26" s="82">
        <v>2012</v>
      </c>
      <c r="K26" s="84">
        <f t="shared" si="60"/>
        <v>1.039348710990502</v>
      </c>
      <c r="L26" s="84">
        <f t="shared" si="60"/>
        <v>1.0184157416750756</v>
      </c>
      <c r="M26" s="84">
        <f t="shared" si="60"/>
        <v>1.0047762694821518</v>
      </c>
      <c r="N26" s="84">
        <f t="shared" si="60"/>
        <v>1.0231611096971238</v>
      </c>
      <c r="O26" s="84">
        <f t="shared" si="60"/>
        <v>1.0350164932758181</v>
      </c>
      <c r="P26" s="84">
        <f t="shared" si="60"/>
        <v>1.0427263479145474</v>
      </c>
      <c r="R26" s="65" t="s">
        <v>33</v>
      </c>
      <c r="S26" s="84">
        <f t="shared" si="61"/>
        <v>1.0349586016559338</v>
      </c>
      <c r="T26" s="84">
        <f t="shared" si="61"/>
        <v>1.0319917440660473</v>
      </c>
      <c r="U26" s="84">
        <f t="shared" si="61"/>
        <v>1.0131745629592095</v>
      </c>
      <c r="V26" s="84">
        <f t="shared" si="61"/>
        <v>1.0378827192527245</v>
      </c>
      <c r="W26" s="84">
        <f t="shared" si="61"/>
        <v>1.0327911179963853</v>
      </c>
      <c r="X26" s="84">
        <f t="shared" si="61"/>
        <v>1.0309278350515463</v>
      </c>
      <c r="Z26" s="66" t="s">
        <v>95</v>
      </c>
      <c r="AA26" s="87">
        <f t="shared" si="62"/>
        <v>1.0348108609886284</v>
      </c>
      <c r="AB26" s="87">
        <f t="shared" si="62"/>
        <v>1.0439675477623658</v>
      </c>
      <c r="AC26" s="87">
        <f t="shared" si="62"/>
        <v>1.0106329113924051</v>
      </c>
      <c r="AD26" s="87">
        <f t="shared" si="62"/>
        <v>1.033880635913474</v>
      </c>
      <c r="AE26" s="87">
        <f t="shared" si="62"/>
        <v>1.0322245322245323</v>
      </c>
      <c r="AF26" s="87">
        <f t="shared" si="62"/>
        <v>1.0256742738589211</v>
      </c>
      <c r="AG26" s="66"/>
      <c r="AI26" s="65"/>
      <c r="AJ26" s="79"/>
      <c r="AK26" s="79"/>
      <c r="AL26" s="79"/>
      <c r="AM26" s="79"/>
      <c r="AN26" s="79"/>
      <c r="AO26" s="79"/>
      <c r="AP26" s="79"/>
      <c r="AR26" s="65"/>
      <c r="AS26" s="84"/>
      <c r="AT26" s="84"/>
      <c r="AU26" s="84"/>
      <c r="AV26" s="84"/>
      <c r="AW26" s="65"/>
      <c r="AX26" s="65"/>
      <c r="AY26" s="84"/>
      <c r="BI26" s="65"/>
    </row>
    <row r="27" spans="1:61" x14ac:dyDescent="0.35">
      <c r="A27" s="18">
        <v>37681</v>
      </c>
      <c r="B27" s="19">
        <v>77.099999999999994</v>
      </c>
      <c r="C27" s="21">
        <v>73.8</v>
      </c>
      <c r="D27" s="21">
        <v>92.9</v>
      </c>
      <c r="E27" s="21">
        <v>77</v>
      </c>
      <c r="F27" s="21">
        <v>71</v>
      </c>
      <c r="G27" s="21">
        <v>70.900000000000006</v>
      </c>
      <c r="H27" s="72"/>
      <c r="I27" s="72"/>
      <c r="J27" s="82">
        <v>2013</v>
      </c>
      <c r="K27" s="84">
        <f t="shared" si="60"/>
        <v>1.0376414273281114</v>
      </c>
      <c r="L27" s="84">
        <f t="shared" si="60"/>
        <v>1.015110230369086</v>
      </c>
      <c r="M27" s="84">
        <f t="shared" si="60"/>
        <v>1.0350262697022767</v>
      </c>
      <c r="N27" s="84">
        <f t="shared" si="60"/>
        <v>1.0077114427860696</v>
      </c>
      <c r="O27" s="84">
        <f t="shared" si="60"/>
        <v>1.0392253003187055</v>
      </c>
      <c r="P27" s="84">
        <f t="shared" si="60"/>
        <v>1.0351219512195122</v>
      </c>
      <c r="R27" s="65" t="s">
        <v>34</v>
      </c>
      <c r="S27" s="84">
        <f t="shared" si="61"/>
        <v>1.0422222222222222</v>
      </c>
      <c r="T27" s="84">
        <f t="shared" si="61"/>
        <v>1.0165</v>
      </c>
      <c r="U27" s="84">
        <f t="shared" si="61"/>
        <v>1.01600400100025</v>
      </c>
      <c r="V27" s="84">
        <f t="shared" si="61"/>
        <v>1.0089999999999999</v>
      </c>
      <c r="W27" s="84">
        <f t="shared" si="61"/>
        <v>1.0422499999999999</v>
      </c>
      <c r="X27" s="84">
        <f t="shared" si="61"/>
        <v>1.04725</v>
      </c>
      <c r="Z27" s="66" t="s">
        <v>96</v>
      </c>
      <c r="AA27" s="87">
        <f t="shared" si="62"/>
        <v>1.0419376541825522</v>
      </c>
      <c r="AB27" s="87">
        <f t="shared" si="62"/>
        <v>1.0162948107295062</v>
      </c>
      <c r="AC27" s="87">
        <f t="shared" si="62"/>
        <v>1.0075150300601203</v>
      </c>
      <c r="AD27" s="87">
        <f t="shared" si="62"/>
        <v>1.0151247794303</v>
      </c>
      <c r="AE27" s="87">
        <f t="shared" si="62"/>
        <v>1.0370090634441089</v>
      </c>
      <c r="AF27" s="87">
        <f t="shared" si="62"/>
        <v>1.0493046776232617</v>
      </c>
      <c r="AG27" s="66"/>
      <c r="AI27" s="65"/>
      <c r="AJ27" s="79"/>
      <c r="AK27" s="79"/>
      <c r="AL27" s="79"/>
      <c r="AM27" s="79"/>
      <c r="AN27" s="79"/>
      <c r="AO27" s="79"/>
      <c r="AP27" s="79"/>
      <c r="AR27" s="65"/>
      <c r="AS27" s="84"/>
      <c r="AT27" s="84"/>
      <c r="AU27" s="84"/>
      <c r="AV27" s="84"/>
      <c r="AW27" s="65"/>
      <c r="AX27" s="65"/>
      <c r="AY27" s="84"/>
      <c r="BI27" s="65"/>
    </row>
    <row r="28" spans="1:61" x14ac:dyDescent="0.35">
      <c r="A28" s="18">
        <v>37773</v>
      </c>
      <c r="B28" s="19">
        <v>77.8</v>
      </c>
      <c r="C28" s="21">
        <v>73.3</v>
      </c>
      <c r="D28" s="21">
        <v>93.1</v>
      </c>
      <c r="E28" s="21">
        <v>77.599999999999994</v>
      </c>
      <c r="F28" s="21">
        <v>71.400000000000006</v>
      </c>
      <c r="G28" s="21">
        <v>71.2</v>
      </c>
      <c r="H28" s="72"/>
      <c r="I28" s="72"/>
      <c r="J28" s="82">
        <v>2014</v>
      </c>
      <c r="K28" s="84">
        <f t="shared" si="60"/>
        <v>1.0310337596980499</v>
      </c>
      <c r="L28" s="84">
        <f t="shared" si="60"/>
        <v>1.0156173743289409</v>
      </c>
      <c r="M28" s="84">
        <f t="shared" si="60"/>
        <v>1.009185400048344</v>
      </c>
      <c r="N28" s="84">
        <f t="shared" si="60"/>
        <v>1.0303628733646013</v>
      </c>
      <c r="O28" s="84">
        <f t="shared" si="60"/>
        <v>1.028072658645907</v>
      </c>
      <c r="P28" s="84">
        <f t="shared" si="60"/>
        <v>1.0332233741753063</v>
      </c>
      <c r="R28" s="65" t="s">
        <v>75</v>
      </c>
      <c r="S28" s="84">
        <f t="shared" si="61"/>
        <v>1.0326226012793178</v>
      </c>
      <c r="T28" s="84">
        <f t="shared" si="61"/>
        <v>1.0194294146581406</v>
      </c>
      <c r="U28" s="84">
        <f t="shared" si="61"/>
        <v>1.0206743785380261</v>
      </c>
      <c r="V28" s="84">
        <f t="shared" si="61"/>
        <v>1.0113974231912788</v>
      </c>
      <c r="W28" s="84">
        <f t="shared" si="61"/>
        <v>1.0319021348045094</v>
      </c>
      <c r="X28" s="84">
        <f t="shared" si="61"/>
        <v>1.0307949391262832</v>
      </c>
      <c r="Z28" s="66" t="s">
        <v>146</v>
      </c>
      <c r="AA28" s="87">
        <f t="shared" si="62"/>
        <v>1.0346534653465347</v>
      </c>
      <c r="AB28" s="87">
        <f t="shared" si="62"/>
        <v>1.0167735569807597</v>
      </c>
      <c r="AC28" s="87">
        <f t="shared" si="62"/>
        <v>1.0318249627051219</v>
      </c>
      <c r="AD28" s="87">
        <f t="shared" si="62"/>
        <v>1.0094363049416439</v>
      </c>
      <c r="AE28" s="87">
        <f t="shared" si="62"/>
        <v>1.0373877154649187</v>
      </c>
      <c r="AF28" s="87">
        <f t="shared" si="62"/>
        <v>1.0313253012048194</v>
      </c>
      <c r="AG28" s="66"/>
      <c r="AI28" s="65"/>
      <c r="AJ28" s="79"/>
      <c r="AK28" s="79"/>
      <c r="AL28" s="79"/>
      <c r="AM28" s="79"/>
      <c r="AN28" s="79"/>
      <c r="AO28" s="79"/>
      <c r="AP28" s="79"/>
      <c r="AR28" s="65"/>
      <c r="AS28" s="84"/>
      <c r="AT28" s="84"/>
      <c r="AU28" s="84"/>
      <c r="AV28" s="84"/>
      <c r="AW28" s="65"/>
      <c r="AX28" s="65"/>
      <c r="AY28" s="84"/>
      <c r="BI28" s="65"/>
    </row>
    <row r="29" spans="1:61" x14ac:dyDescent="0.35">
      <c r="A29" s="18">
        <v>37865</v>
      </c>
      <c r="B29" s="19">
        <v>78.599999999999994</v>
      </c>
      <c r="C29" s="21">
        <v>73.400000000000006</v>
      </c>
      <c r="D29" s="21">
        <v>93.4</v>
      </c>
      <c r="E29" s="21">
        <v>78.099999999999994</v>
      </c>
      <c r="F29" s="21">
        <v>73.2</v>
      </c>
      <c r="G29" s="21">
        <v>71</v>
      </c>
      <c r="H29" s="72"/>
      <c r="I29" s="72"/>
      <c r="J29" s="82">
        <v>2015</v>
      </c>
      <c r="K29" s="84">
        <f t="shared" si="60"/>
        <v>1.0237949969493594</v>
      </c>
      <c r="L29" s="84">
        <f t="shared" si="60"/>
        <v>1.0007208073041807</v>
      </c>
      <c r="M29" s="84">
        <f t="shared" si="60"/>
        <v>1.0009580838323353</v>
      </c>
      <c r="N29" s="84">
        <f t="shared" si="60"/>
        <v>1.033540967896502</v>
      </c>
      <c r="O29" s="84">
        <f t="shared" si="60"/>
        <v>1.018815970628729</v>
      </c>
      <c r="P29" s="84">
        <f t="shared" si="60"/>
        <v>1.0139110604332955</v>
      </c>
      <c r="R29" s="65" t="s">
        <v>151</v>
      </c>
      <c r="S29" s="84">
        <f t="shared" si="61"/>
        <v>1.0284947346685938</v>
      </c>
      <c r="T29" s="84">
        <f t="shared" si="61"/>
        <v>1.0026537997587455</v>
      </c>
      <c r="U29" s="84">
        <f t="shared" si="61"/>
        <v>1.0101278032312515</v>
      </c>
      <c r="V29" s="84">
        <f t="shared" si="61"/>
        <v>1.0455658990690837</v>
      </c>
      <c r="W29" s="84">
        <f t="shared" si="61"/>
        <v>1.0246397024639702</v>
      </c>
      <c r="X29" s="84">
        <f t="shared" si="61"/>
        <v>1.0222325150532654</v>
      </c>
      <c r="Z29" s="66" t="s">
        <v>152</v>
      </c>
      <c r="AA29" s="87">
        <f t="shared" si="62"/>
        <v>1.0293322238402329</v>
      </c>
      <c r="AB29" s="87">
        <f t="shared" si="62"/>
        <v>1.0082484230955848</v>
      </c>
      <c r="AC29" s="87">
        <f t="shared" si="62"/>
        <v>1.007710843373494</v>
      </c>
      <c r="AD29" s="87">
        <f t="shared" si="62"/>
        <v>1.0391143911439114</v>
      </c>
      <c r="AE29" s="87">
        <f t="shared" si="62"/>
        <v>1.0255090100631876</v>
      </c>
      <c r="AF29" s="87">
        <f t="shared" si="62"/>
        <v>1.0282710280373832</v>
      </c>
      <c r="AG29" s="66"/>
      <c r="AI29" s="65"/>
      <c r="AJ29" s="79"/>
      <c r="AK29" s="79"/>
      <c r="AL29" s="79"/>
      <c r="AM29" s="79"/>
      <c r="AN29" s="79"/>
      <c r="AO29" s="79"/>
      <c r="AP29" s="79"/>
      <c r="AR29" s="65"/>
      <c r="AS29" s="84"/>
      <c r="AT29" s="84"/>
      <c r="AU29" s="84"/>
      <c r="AV29" s="84"/>
      <c r="AW29" s="65"/>
      <c r="AX29" s="65"/>
      <c r="AY29" s="84"/>
      <c r="BI29" s="65"/>
    </row>
    <row r="30" spans="1:61" x14ac:dyDescent="0.35">
      <c r="A30" s="18">
        <v>37956</v>
      </c>
      <c r="B30" s="19">
        <v>79.3</v>
      </c>
      <c r="C30" s="21">
        <v>73.400000000000006</v>
      </c>
      <c r="D30" s="21">
        <v>93.5</v>
      </c>
      <c r="E30" s="21">
        <v>78.5</v>
      </c>
      <c r="F30" s="21">
        <v>73.5</v>
      </c>
      <c r="G30" s="21">
        <v>71.900000000000006</v>
      </c>
      <c r="H30" s="72"/>
      <c r="I30" s="72"/>
      <c r="BI30" s="65"/>
    </row>
    <row r="31" spans="1:61" x14ac:dyDescent="0.35">
      <c r="A31" s="18">
        <v>38047</v>
      </c>
      <c r="B31" s="19">
        <v>80.400000000000006</v>
      </c>
      <c r="C31" s="21">
        <v>73.8</v>
      </c>
      <c r="D31" s="21">
        <v>94.2</v>
      </c>
      <c r="E31" s="21">
        <v>79.3</v>
      </c>
      <c r="F31" s="21">
        <v>76.599999999999994</v>
      </c>
      <c r="G31" s="21">
        <v>73.900000000000006</v>
      </c>
      <c r="H31" s="72"/>
      <c r="I31" s="72"/>
      <c r="BI31" s="65"/>
    </row>
    <row r="32" spans="1:61" x14ac:dyDescent="0.35">
      <c r="A32" s="18">
        <v>38139</v>
      </c>
      <c r="B32" s="19">
        <v>81.2</v>
      </c>
      <c r="C32" s="21">
        <v>74.400000000000006</v>
      </c>
      <c r="D32" s="21">
        <v>95.3</v>
      </c>
      <c r="E32" s="21">
        <v>79.8</v>
      </c>
      <c r="F32" s="21">
        <v>76.5</v>
      </c>
      <c r="G32" s="21">
        <v>74.099999999999994</v>
      </c>
      <c r="H32" s="72"/>
      <c r="I32" s="72"/>
      <c r="J32" s="65"/>
      <c r="K32" s="14" t="s">
        <v>65</v>
      </c>
      <c r="R32" s="65"/>
      <c r="S32" s="14" t="s">
        <v>65</v>
      </c>
      <c r="Z32" s="66"/>
      <c r="AA32" s="67" t="s">
        <v>65</v>
      </c>
      <c r="AB32" s="66"/>
      <c r="AC32" s="66"/>
      <c r="AD32" s="66"/>
      <c r="AE32" s="66"/>
      <c r="AF32" s="66"/>
      <c r="AG32" s="66"/>
      <c r="AI32" s="65"/>
      <c r="AJ32" s="14"/>
      <c r="AR32" s="65"/>
      <c r="AS32" s="84"/>
      <c r="AT32" s="84"/>
      <c r="AU32" s="84"/>
      <c r="AV32" s="84"/>
      <c r="AW32" s="65"/>
      <c r="AX32" s="65"/>
      <c r="AY32" s="84"/>
      <c r="BI32" s="65"/>
    </row>
    <row r="33" spans="1:61" x14ac:dyDescent="0.35">
      <c r="A33" s="18">
        <v>38231</v>
      </c>
      <c r="B33" s="19">
        <v>82.1</v>
      </c>
      <c r="C33" s="21">
        <v>75.8</v>
      </c>
      <c r="D33" s="21">
        <v>93.5</v>
      </c>
      <c r="E33" s="21">
        <v>80.099999999999994</v>
      </c>
      <c r="F33" s="21">
        <v>77.099999999999994</v>
      </c>
      <c r="G33" s="21">
        <v>74.8</v>
      </c>
      <c r="H33" s="72"/>
      <c r="I33" s="72"/>
      <c r="J33" s="65"/>
      <c r="K33" s="17" t="s">
        <v>35</v>
      </c>
      <c r="L33" s="17" t="s">
        <v>63</v>
      </c>
      <c r="M33" s="17" t="s">
        <v>36</v>
      </c>
      <c r="N33" s="17" t="s">
        <v>37</v>
      </c>
      <c r="O33" s="17" t="s">
        <v>38</v>
      </c>
      <c r="P33" s="17" t="s">
        <v>39</v>
      </c>
      <c r="R33" s="65"/>
      <c r="S33" s="73" t="s">
        <v>35</v>
      </c>
      <c r="T33" s="73" t="s">
        <v>63</v>
      </c>
      <c r="U33" s="73" t="s">
        <v>36</v>
      </c>
      <c r="V33" s="73" t="s">
        <v>37</v>
      </c>
      <c r="W33" s="73" t="s">
        <v>38</v>
      </c>
      <c r="X33" s="73" t="s">
        <v>39</v>
      </c>
      <c r="Z33" s="66"/>
      <c r="AA33" s="74" t="s">
        <v>35</v>
      </c>
      <c r="AB33" s="74" t="s">
        <v>63</v>
      </c>
      <c r="AC33" s="74" t="s">
        <v>36</v>
      </c>
      <c r="AD33" s="74" t="s">
        <v>37</v>
      </c>
      <c r="AE33" s="74" t="s">
        <v>38</v>
      </c>
      <c r="AF33" s="74" t="s">
        <v>39</v>
      </c>
      <c r="AG33" s="66"/>
      <c r="AI33" s="65"/>
      <c r="AJ33" s="75"/>
      <c r="AK33" s="75"/>
      <c r="AL33" s="75"/>
      <c r="AM33" s="75"/>
      <c r="AN33" s="75"/>
      <c r="AO33" s="75"/>
      <c r="AP33" s="75"/>
      <c r="AR33" s="65"/>
      <c r="AW33" s="65"/>
      <c r="BI33" s="65"/>
    </row>
    <row r="34" spans="1:61" x14ac:dyDescent="0.35">
      <c r="A34" s="18">
        <v>38322</v>
      </c>
      <c r="B34" s="19">
        <v>82.6</v>
      </c>
      <c r="C34" s="21">
        <v>76.900000000000006</v>
      </c>
      <c r="D34" s="21">
        <v>93.8</v>
      </c>
      <c r="E34" s="21">
        <v>80.400000000000006</v>
      </c>
      <c r="F34" s="21">
        <v>77.400000000000006</v>
      </c>
      <c r="G34" s="21">
        <v>75</v>
      </c>
      <c r="H34" s="72"/>
      <c r="I34" s="72"/>
      <c r="J34" s="82">
        <v>2006</v>
      </c>
      <c r="K34" s="84">
        <f t="shared" ref="K34:P34" si="63">K6/K6</f>
        <v>1</v>
      </c>
      <c r="L34" s="84">
        <f t="shared" si="63"/>
        <v>1</v>
      </c>
      <c r="M34" s="84">
        <f t="shared" si="63"/>
        <v>1</v>
      </c>
      <c r="N34" s="84">
        <f t="shared" si="63"/>
        <v>1</v>
      </c>
      <c r="O34" s="84">
        <f t="shared" si="63"/>
        <v>1</v>
      </c>
      <c r="P34" s="84">
        <f t="shared" si="63"/>
        <v>1</v>
      </c>
      <c r="R34" s="65" t="s">
        <v>27</v>
      </c>
      <c r="S34" s="84">
        <f t="shared" ref="S34:X34" si="64">S6/S6</f>
        <v>1</v>
      </c>
      <c r="T34" s="84">
        <f t="shared" si="64"/>
        <v>1</v>
      </c>
      <c r="U34" s="84">
        <f t="shared" si="64"/>
        <v>1</v>
      </c>
      <c r="V34" s="84">
        <f t="shared" si="64"/>
        <v>1</v>
      </c>
      <c r="W34" s="84">
        <f t="shared" si="64"/>
        <v>1</v>
      </c>
      <c r="X34" s="84">
        <f t="shared" si="64"/>
        <v>1</v>
      </c>
      <c r="Z34" s="66" t="s">
        <v>89</v>
      </c>
      <c r="AA34" s="87">
        <f t="shared" ref="AA34:AF34" si="65">AA6/AA6</f>
        <v>1</v>
      </c>
      <c r="AB34" s="87">
        <f t="shared" si="65"/>
        <v>1</v>
      </c>
      <c r="AC34" s="87">
        <f t="shared" si="65"/>
        <v>1</v>
      </c>
      <c r="AD34" s="87">
        <f t="shared" si="65"/>
        <v>1</v>
      </c>
      <c r="AE34" s="87">
        <f t="shared" si="65"/>
        <v>1</v>
      </c>
      <c r="AF34" s="87">
        <f t="shared" si="65"/>
        <v>1</v>
      </c>
      <c r="AG34" s="66"/>
      <c r="AI34" s="65"/>
      <c r="AJ34" s="84"/>
      <c r="AK34" s="84"/>
      <c r="AL34" s="84"/>
      <c r="AM34" s="84"/>
      <c r="AN34" s="84"/>
      <c r="AO34" s="84"/>
      <c r="AP34" s="84"/>
      <c r="AR34" s="65"/>
      <c r="AW34" s="65"/>
      <c r="BI34" s="65"/>
    </row>
    <row r="35" spans="1:61" x14ac:dyDescent="0.35">
      <c r="A35" s="18">
        <v>38412</v>
      </c>
      <c r="B35" s="19">
        <v>84</v>
      </c>
      <c r="C35" s="21">
        <v>76.7</v>
      </c>
      <c r="D35" s="21">
        <v>94</v>
      </c>
      <c r="E35" s="21">
        <v>81.400000000000006</v>
      </c>
      <c r="F35" s="21">
        <v>77.8</v>
      </c>
      <c r="G35" s="21">
        <v>76</v>
      </c>
      <c r="H35" s="72"/>
      <c r="I35" s="72"/>
      <c r="J35" s="82">
        <v>2007</v>
      </c>
      <c r="K35" s="84">
        <f t="shared" ref="K35:P43" si="66">K6/K7</f>
        <v>0.96054385497200734</v>
      </c>
      <c r="L35" s="84">
        <f t="shared" si="66"/>
        <v>0.95449374288964728</v>
      </c>
      <c r="M35" s="84">
        <f t="shared" si="66"/>
        <v>1.0102301790281329</v>
      </c>
      <c r="N35" s="84">
        <f t="shared" si="66"/>
        <v>0.95589482612383381</v>
      </c>
      <c r="O35" s="84">
        <f t="shared" si="66"/>
        <v>0.95634920634920628</v>
      </c>
      <c r="P35" s="84">
        <f t="shared" si="66"/>
        <v>0.96777054997043177</v>
      </c>
      <c r="R35" s="65" t="s">
        <v>28</v>
      </c>
      <c r="S35" s="84">
        <f t="shared" ref="S35:X43" si="67">S6/S7</f>
        <v>0.95426082221617214</v>
      </c>
      <c r="T35" s="84">
        <f t="shared" si="67"/>
        <v>0.94646494035496065</v>
      </c>
      <c r="U35" s="84">
        <f t="shared" si="67"/>
        <v>1.0045848191543556</v>
      </c>
      <c r="V35" s="84">
        <f t="shared" si="67"/>
        <v>0.95004306632213598</v>
      </c>
      <c r="W35" s="84">
        <f t="shared" si="67"/>
        <v>0.95595479571138786</v>
      </c>
      <c r="X35" s="84">
        <f t="shared" si="67"/>
        <v>0.95064313490876462</v>
      </c>
      <c r="Z35" s="66" t="s">
        <v>90</v>
      </c>
      <c r="AA35" s="87">
        <f t="shared" ref="AA35:AF43" si="68">AA6/AA7</f>
        <v>0.94885894968380557</v>
      </c>
      <c r="AB35" s="87">
        <f t="shared" si="68"/>
        <v>0.93941176470588228</v>
      </c>
      <c r="AC35" s="87">
        <f t="shared" si="68"/>
        <v>0.99517153748411691</v>
      </c>
      <c r="AD35" s="87">
        <f t="shared" si="68"/>
        <v>0.96039603960396036</v>
      </c>
      <c r="AE35" s="87">
        <f t="shared" si="68"/>
        <v>0.95316159250585475</v>
      </c>
      <c r="AF35" s="87">
        <f t="shared" si="68"/>
        <v>0.94268476621417796</v>
      </c>
      <c r="AG35" s="66"/>
      <c r="AI35" s="65"/>
      <c r="AJ35" s="84"/>
      <c r="AK35" s="84"/>
      <c r="AL35" s="84"/>
      <c r="AM35" s="84"/>
      <c r="AN35" s="84"/>
      <c r="AO35" s="84"/>
      <c r="AP35" s="84"/>
      <c r="AR35" s="65"/>
      <c r="AW35" s="65"/>
      <c r="BI35" s="65"/>
    </row>
    <row r="36" spans="1:61" x14ac:dyDescent="0.35">
      <c r="A36" s="18">
        <v>38504</v>
      </c>
      <c r="B36" s="19">
        <v>84.4</v>
      </c>
      <c r="C36" s="21">
        <v>77.8</v>
      </c>
      <c r="D36" s="21">
        <v>96.1</v>
      </c>
      <c r="E36" s="21">
        <v>81.8</v>
      </c>
      <c r="F36" s="21">
        <v>78.7</v>
      </c>
      <c r="G36" s="21">
        <v>76.3</v>
      </c>
      <c r="H36" s="72"/>
      <c r="I36" s="72"/>
      <c r="J36" s="82">
        <v>2008</v>
      </c>
      <c r="K36" s="84">
        <f t="shared" si="66"/>
        <v>0.95958045535942704</v>
      </c>
      <c r="L36" s="84">
        <f t="shared" si="66"/>
        <v>0.93262599469496033</v>
      </c>
      <c r="M36" s="84">
        <f t="shared" si="66"/>
        <v>0.99923332481472016</v>
      </c>
      <c r="N36" s="84">
        <f t="shared" si="66"/>
        <v>0.95853658536585362</v>
      </c>
      <c r="O36" s="84">
        <f t="shared" si="66"/>
        <v>0.96843261048586315</v>
      </c>
      <c r="P36" s="84">
        <f t="shared" si="66"/>
        <v>0.96463205932686813</v>
      </c>
      <c r="R36" s="65" t="s">
        <v>29</v>
      </c>
      <c r="S36" s="84">
        <f t="shared" si="67"/>
        <v>0.95975960282205375</v>
      </c>
      <c r="T36" s="84">
        <f t="shared" si="67"/>
        <v>0.94735391400220537</v>
      </c>
      <c r="U36" s="84">
        <f t="shared" si="67"/>
        <v>1.0064086131761085</v>
      </c>
      <c r="V36" s="84">
        <f t="shared" si="67"/>
        <v>0.96481994459833798</v>
      </c>
      <c r="W36" s="84">
        <f t="shared" si="67"/>
        <v>0.96396648044692745</v>
      </c>
      <c r="X36" s="84">
        <f t="shared" si="67"/>
        <v>0.97039187227866475</v>
      </c>
      <c r="Z36" s="66" t="s">
        <v>91</v>
      </c>
      <c r="AA36" s="87">
        <f t="shared" si="68"/>
        <v>0.95861887190300465</v>
      </c>
      <c r="AB36" s="87">
        <f t="shared" si="68"/>
        <v>0.952914798206278</v>
      </c>
      <c r="AC36" s="87">
        <f t="shared" si="68"/>
        <v>1.0071666240081902</v>
      </c>
      <c r="AD36" s="87">
        <f t="shared" si="68"/>
        <v>0.96136618141097441</v>
      </c>
      <c r="AE36" s="87">
        <f t="shared" si="68"/>
        <v>0.96062992125984248</v>
      </c>
      <c r="AF36" s="87">
        <f t="shared" si="68"/>
        <v>0.97100175746924433</v>
      </c>
      <c r="AG36" s="66"/>
      <c r="AI36" s="65"/>
      <c r="AJ36" s="84"/>
      <c r="AK36" s="84"/>
      <c r="AL36" s="84"/>
      <c r="AM36" s="84"/>
      <c r="AN36" s="84"/>
      <c r="AO36" s="84"/>
      <c r="AP36" s="84"/>
      <c r="AR36" s="65"/>
      <c r="AW36" s="65"/>
      <c r="BI36" s="65"/>
    </row>
    <row r="37" spans="1:61" x14ac:dyDescent="0.35">
      <c r="A37" s="18">
        <v>38596</v>
      </c>
      <c r="B37" s="19">
        <v>85.7</v>
      </c>
      <c r="C37" s="21">
        <v>79.599999999999994</v>
      </c>
      <c r="D37" s="21">
        <v>97.7</v>
      </c>
      <c r="E37" s="21">
        <v>82.5</v>
      </c>
      <c r="F37" s="21">
        <v>81.5</v>
      </c>
      <c r="G37" s="21">
        <v>77.8</v>
      </c>
      <c r="H37" s="72"/>
      <c r="I37" s="72"/>
      <c r="J37" s="82">
        <v>2009</v>
      </c>
      <c r="K37" s="84">
        <f t="shared" si="66"/>
        <v>0.95808823529411757</v>
      </c>
      <c r="L37" s="84">
        <f t="shared" si="66"/>
        <v>1.0148048452220726</v>
      </c>
      <c r="M37" s="84">
        <f t="shared" si="66"/>
        <v>1.0092855300490071</v>
      </c>
      <c r="N37" s="84">
        <f t="shared" si="66"/>
        <v>0.97412882787750799</v>
      </c>
      <c r="O37" s="84">
        <f t="shared" si="66"/>
        <v>0.97043153969099638</v>
      </c>
      <c r="P37" s="84">
        <f t="shared" si="66"/>
        <v>0.95479302832244017</v>
      </c>
      <c r="R37" s="65" t="s">
        <v>30</v>
      </c>
      <c r="S37" s="84">
        <f t="shared" si="67"/>
        <v>0.95674999999999999</v>
      </c>
      <c r="T37" s="84">
        <f t="shared" si="67"/>
        <v>0.95624670532419609</v>
      </c>
      <c r="U37" s="84">
        <f t="shared" si="67"/>
        <v>0.99642401021711369</v>
      </c>
      <c r="V37" s="84">
        <f t="shared" si="67"/>
        <v>0.96524064171122992</v>
      </c>
      <c r="W37" s="84">
        <f t="shared" si="67"/>
        <v>0.95824411134903653</v>
      </c>
      <c r="X37" s="84">
        <f t="shared" si="67"/>
        <v>0.95907572383073503</v>
      </c>
      <c r="Z37" s="66" t="s">
        <v>92</v>
      </c>
      <c r="AA37" s="87">
        <f t="shared" si="68"/>
        <v>0.95929203539822994</v>
      </c>
      <c r="AB37" s="87">
        <f t="shared" si="68"/>
        <v>0.93944181147972616</v>
      </c>
      <c r="AC37" s="87">
        <f t="shared" si="68"/>
        <v>0.99744702578503974</v>
      </c>
      <c r="AD37" s="87">
        <f t="shared" si="68"/>
        <v>0.96150740242261101</v>
      </c>
      <c r="AE37" s="87">
        <f t="shared" si="68"/>
        <v>0.96420824295010865</v>
      </c>
      <c r="AF37" s="87">
        <f t="shared" si="68"/>
        <v>0.96169014084507032</v>
      </c>
      <c r="AG37" s="66"/>
      <c r="AI37" s="65"/>
      <c r="AJ37" s="84"/>
      <c r="AK37" s="84"/>
      <c r="AL37" s="84"/>
      <c r="AM37" s="84"/>
      <c r="AN37" s="84"/>
      <c r="AO37" s="84"/>
      <c r="AP37" s="84"/>
      <c r="AR37" s="65"/>
      <c r="AW37" s="65"/>
      <c r="BI37" s="65"/>
    </row>
    <row r="38" spans="1:61" x14ac:dyDescent="0.35">
      <c r="A38" s="18">
        <v>38687</v>
      </c>
      <c r="B38" s="19">
        <v>86.5</v>
      </c>
      <c r="C38" s="21">
        <v>80.400000000000006</v>
      </c>
      <c r="D38" s="21">
        <v>98.6</v>
      </c>
      <c r="E38" s="21">
        <v>83</v>
      </c>
      <c r="F38" s="21">
        <v>83</v>
      </c>
      <c r="G38" s="21">
        <v>78.5</v>
      </c>
      <c r="H38" s="72"/>
      <c r="I38" s="72"/>
      <c r="J38" s="82">
        <v>2010</v>
      </c>
      <c r="K38" s="84">
        <f t="shared" si="66"/>
        <v>0.95550351288056201</v>
      </c>
      <c r="L38" s="84">
        <f t="shared" si="66"/>
        <v>0.98332451032292212</v>
      </c>
      <c r="M38" s="84">
        <f t="shared" si="66"/>
        <v>0.98651399491094149</v>
      </c>
      <c r="N38" s="84">
        <f t="shared" si="66"/>
        <v>0.991363517403821</v>
      </c>
      <c r="O38" s="84">
        <f t="shared" si="66"/>
        <v>0.9834948912758712</v>
      </c>
      <c r="P38" s="84">
        <f t="shared" si="66"/>
        <v>0.96150824823252168</v>
      </c>
      <c r="R38" s="65" t="s">
        <v>31</v>
      </c>
      <c r="S38" s="84">
        <f t="shared" si="67"/>
        <v>0.95831336847149018</v>
      </c>
      <c r="T38" s="84">
        <f t="shared" si="67"/>
        <v>1.0204410973641742</v>
      </c>
      <c r="U38" s="84">
        <f t="shared" si="67"/>
        <v>1.0066855232707637</v>
      </c>
      <c r="V38" s="84">
        <f t="shared" si="67"/>
        <v>0.98136971923379701</v>
      </c>
      <c r="W38" s="84">
        <f t="shared" si="67"/>
        <v>0.99229747675962809</v>
      </c>
      <c r="X38" s="84">
        <f t="shared" si="67"/>
        <v>0.96119882258496103</v>
      </c>
      <c r="Z38" s="66" t="s">
        <v>93</v>
      </c>
      <c r="AA38" s="87">
        <f t="shared" si="68"/>
        <v>0.95855550169655845</v>
      </c>
      <c r="AB38" s="87">
        <f t="shared" si="68"/>
        <v>1.0242718446601942</v>
      </c>
      <c r="AC38" s="87">
        <f t="shared" si="68"/>
        <v>1.0134540750323415</v>
      </c>
      <c r="AD38" s="87">
        <f t="shared" si="68"/>
        <v>0.9778889181363517</v>
      </c>
      <c r="AE38" s="87">
        <f t="shared" si="68"/>
        <v>0.98189563365282195</v>
      </c>
      <c r="AF38" s="87">
        <f t="shared" si="68"/>
        <v>0.95868214960842557</v>
      </c>
      <c r="AG38" s="66"/>
      <c r="AI38" s="65"/>
      <c r="AJ38" s="84"/>
      <c r="AK38" s="84"/>
      <c r="AL38" s="84"/>
      <c r="AM38" s="84"/>
      <c r="AN38" s="84"/>
      <c r="AO38" s="84"/>
      <c r="AP38" s="84"/>
      <c r="AR38" s="65"/>
      <c r="AW38" s="65"/>
      <c r="BI38" s="65"/>
    </row>
    <row r="39" spans="1:61" x14ac:dyDescent="0.35">
      <c r="A39" s="18">
        <v>38777</v>
      </c>
      <c r="B39" s="19">
        <v>88.5</v>
      </c>
      <c r="C39" s="21">
        <v>81.599999999999994</v>
      </c>
      <c r="D39" s="21">
        <v>99.2</v>
      </c>
      <c r="E39" s="21">
        <v>82.5</v>
      </c>
      <c r="F39" s="21">
        <v>82.4</v>
      </c>
      <c r="G39" s="21">
        <v>79.900000000000006</v>
      </c>
      <c r="H39" s="72"/>
      <c r="I39" s="72"/>
      <c r="J39" s="82">
        <v>2011</v>
      </c>
      <c r="K39" s="84">
        <f t="shared" si="66"/>
        <v>0.96562641338760735</v>
      </c>
      <c r="L39" s="84">
        <f t="shared" si="66"/>
        <v>0.95307769929364283</v>
      </c>
      <c r="M39" s="84">
        <f t="shared" si="66"/>
        <v>0.98793363499245845</v>
      </c>
      <c r="N39" s="84">
        <f t="shared" si="66"/>
        <v>0.97251208959022639</v>
      </c>
      <c r="O39" s="84">
        <f t="shared" si="66"/>
        <v>0.96853590459274286</v>
      </c>
      <c r="P39" s="84">
        <f t="shared" si="66"/>
        <v>0.97126144455747709</v>
      </c>
      <c r="R39" s="65" t="s">
        <v>32</v>
      </c>
      <c r="S39" s="84">
        <f t="shared" si="67"/>
        <v>0.95998160073597061</v>
      </c>
      <c r="T39" s="84">
        <f t="shared" si="67"/>
        <v>0.95923632610939114</v>
      </c>
      <c r="U39" s="84">
        <f t="shared" si="67"/>
        <v>0.98530529516088161</v>
      </c>
      <c r="V39" s="84">
        <f t="shared" si="67"/>
        <v>0.98884276076803324</v>
      </c>
      <c r="W39" s="84">
        <f t="shared" si="67"/>
        <v>0.97211463981409774</v>
      </c>
      <c r="X39" s="84">
        <f t="shared" si="67"/>
        <v>0.96314432989690735</v>
      </c>
      <c r="Z39" s="66" t="s">
        <v>94</v>
      </c>
      <c r="AA39" s="87">
        <f t="shared" si="68"/>
        <v>0.9575307495938733</v>
      </c>
      <c r="AB39" s="87">
        <f t="shared" si="68"/>
        <v>0.9704265898979324</v>
      </c>
      <c r="AC39" s="87">
        <f t="shared" si="68"/>
        <v>0.97848101265822784</v>
      </c>
      <c r="AD39" s="87">
        <f t="shared" si="68"/>
        <v>0.99009642950221521</v>
      </c>
      <c r="AE39" s="87">
        <f t="shared" si="68"/>
        <v>0.97609147609147617</v>
      </c>
      <c r="AF39" s="87">
        <f t="shared" si="68"/>
        <v>0.9603215767634854</v>
      </c>
      <c r="AG39" s="66"/>
      <c r="AI39" s="65"/>
      <c r="AJ39" s="84"/>
      <c r="AK39" s="84"/>
      <c r="AL39" s="84"/>
      <c r="AM39" s="84"/>
      <c r="AN39" s="84"/>
      <c r="AO39" s="84"/>
      <c r="AP39" s="84"/>
      <c r="AR39" s="65"/>
      <c r="AW39" s="65"/>
      <c r="BI39" s="65"/>
    </row>
    <row r="40" spans="1:61" x14ac:dyDescent="0.35">
      <c r="A40" s="18">
        <v>38869</v>
      </c>
      <c r="B40" s="19">
        <v>89.8</v>
      </c>
      <c r="C40" s="21">
        <v>83.7</v>
      </c>
      <c r="D40" s="21">
        <v>98.9</v>
      </c>
      <c r="E40" s="21">
        <v>82.9</v>
      </c>
      <c r="F40" s="21">
        <v>83</v>
      </c>
      <c r="G40" s="21">
        <v>81.599999999999994</v>
      </c>
      <c r="H40" s="72"/>
      <c r="I40" s="72"/>
      <c r="J40" s="82">
        <v>2012</v>
      </c>
      <c r="K40" s="84">
        <f t="shared" si="66"/>
        <v>0.96214099216710192</v>
      </c>
      <c r="L40" s="84">
        <f t="shared" si="66"/>
        <v>0.98191726529601187</v>
      </c>
      <c r="M40" s="84">
        <f t="shared" si="66"/>
        <v>0.99524643482611952</v>
      </c>
      <c r="N40" s="84">
        <f t="shared" si="66"/>
        <v>0.9773631840796021</v>
      </c>
      <c r="O40" s="84">
        <f t="shared" si="66"/>
        <v>0.9661681784751166</v>
      </c>
      <c r="P40" s="84">
        <f t="shared" si="66"/>
        <v>0.9590243902439024</v>
      </c>
      <c r="R40" s="65" t="s">
        <v>33</v>
      </c>
      <c r="S40" s="84">
        <f t="shared" si="67"/>
        <v>0.96622222222222209</v>
      </c>
      <c r="T40" s="84">
        <f t="shared" si="67"/>
        <v>0.96900000000000008</v>
      </c>
      <c r="U40" s="84">
        <f t="shared" si="67"/>
        <v>0.98699674918729685</v>
      </c>
      <c r="V40" s="84">
        <f t="shared" si="67"/>
        <v>0.96349999999999991</v>
      </c>
      <c r="W40" s="84">
        <f t="shared" si="67"/>
        <v>0.96824999999999983</v>
      </c>
      <c r="X40" s="84">
        <f t="shared" si="67"/>
        <v>0.97</v>
      </c>
      <c r="Z40" s="66" t="s">
        <v>95</v>
      </c>
      <c r="AA40" s="87">
        <f t="shared" si="68"/>
        <v>0.96636017044180322</v>
      </c>
      <c r="AB40" s="87">
        <f t="shared" si="68"/>
        <v>0.95788418149912269</v>
      </c>
      <c r="AC40" s="87">
        <f t="shared" si="68"/>
        <v>0.98947895791583174</v>
      </c>
      <c r="AD40" s="87">
        <f t="shared" si="68"/>
        <v>0.96722964456768334</v>
      </c>
      <c r="AE40" s="87">
        <f t="shared" si="68"/>
        <v>0.96878147029204431</v>
      </c>
      <c r="AF40" s="87">
        <f t="shared" si="68"/>
        <v>0.974968394437421</v>
      </c>
      <c r="AG40" s="66"/>
      <c r="AI40" s="65"/>
      <c r="AJ40" s="84"/>
      <c r="AK40" s="84"/>
      <c r="AL40" s="84"/>
      <c r="AM40" s="84"/>
      <c r="AN40" s="84"/>
      <c r="AO40" s="84"/>
      <c r="AP40" s="84"/>
      <c r="AR40" s="65"/>
      <c r="AW40" s="65"/>
      <c r="BI40" s="65"/>
    </row>
    <row r="41" spans="1:61" x14ac:dyDescent="0.35">
      <c r="A41" s="18">
        <v>38961</v>
      </c>
      <c r="B41" s="19">
        <v>90.6</v>
      </c>
      <c r="C41" s="21">
        <v>84.8</v>
      </c>
      <c r="D41" s="21">
        <v>99.3</v>
      </c>
      <c r="E41" s="21">
        <v>85.9</v>
      </c>
      <c r="F41" s="21">
        <v>85.8</v>
      </c>
      <c r="G41" s="21">
        <v>82.6</v>
      </c>
      <c r="H41" s="72"/>
      <c r="I41" s="72"/>
      <c r="J41" s="82">
        <v>2013</v>
      </c>
      <c r="K41" s="84">
        <f t="shared" si="66"/>
        <v>0.96372405116376614</v>
      </c>
      <c r="L41" s="84">
        <f t="shared" si="66"/>
        <v>0.98511469009272812</v>
      </c>
      <c r="M41" s="84">
        <f t="shared" si="66"/>
        <v>0.96615905245346867</v>
      </c>
      <c r="N41" s="84">
        <f t="shared" si="66"/>
        <v>0.99234756850160444</v>
      </c>
      <c r="O41" s="84">
        <f t="shared" si="66"/>
        <v>0.96225524887945268</v>
      </c>
      <c r="P41" s="84">
        <f t="shared" si="66"/>
        <v>0.96606974552309133</v>
      </c>
      <c r="R41" s="65" t="s">
        <v>34</v>
      </c>
      <c r="S41" s="84">
        <f t="shared" si="67"/>
        <v>0.95948827292110872</v>
      </c>
      <c r="T41" s="84">
        <f t="shared" si="67"/>
        <v>0.98376783079193308</v>
      </c>
      <c r="U41" s="84">
        <f t="shared" si="67"/>
        <v>0.98424809254245638</v>
      </c>
      <c r="V41" s="84">
        <f t="shared" si="67"/>
        <v>0.99108027750247774</v>
      </c>
      <c r="W41" s="84">
        <f t="shared" si="67"/>
        <v>0.95946270088750307</v>
      </c>
      <c r="X41" s="84">
        <f t="shared" si="67"/>
        <v>0.95488183337312016</v>
      </c>
      <c r="Z41" s="66" t="s">
        <v>96</v>
      </c>
      <c r="AA41" s="87">
        <f t="shared" si="68"/>
        <v>0.9597503228583727</v>
      </c>
      <c r="AB41" s="87">
        <f t="shared" si="68"/>
        <v>0.98396645288603835</v>
      </c>
      <c r="AC41" s="87">
        <f t="shared" si="68"/>
        <v>0.99254102436598712</v>
      </c>
      <c r="AD41" s="87">
        <f t="shared" si="68"/>
        <v>0.98510057114477279</v>
      </c>
      <c r="AE41" s="87">
        <f t="shared" si="68"/>
        <v>0.96431172614712302</v>
      </c>
      <c r="AF41" s="87">
        <f t="shared" si="68"/>
        <v>0.95301204819277108</v>
      </c>
      <c r="AG41" s="66"/>
      <c r="AI41" s="65"/>
      <c r="AJ41" s="84"/>
      <c r="AK41" s="84"/>
      <c r="AL41" s="84"/>
      <c r="AM41" s="84"/>
      <c r="AN41" s="84"/>
      <c r="AO41" s="84"/>
      <c r="AP41" s="84"/>
      <c r="AR41" s="65"/>
      <c r="AW41" s="65"/>
      <c r="BI41" s="65"/>
    </row>
    <row r="42" spans="1:61" x14ac:dyDescent="0.35">
      <c r="A42" s="18">
        <v>39052</v>
      </c>
      <c r="B42" s="19">
        <v>91.4</v>
      </c>
      <c r="C42" s="21">
        <v>85.5</v>
      </c>
      <c r="D42" s="21">
        <v>97.6</v>
      </c>
      <c r="E42" s="21">
        <v>86.8</v>
      </c>
      <c r="F42" s="21">
        <v>86.2</v>
      </c>
      <c r="G42" s="21">
        <v>83.2</v>
      </c>
      <c r="H42" s="72"/>
      <c r="I42" s="72"/>
      <c r="J42" s="82">
        <v>2014</v>
      </c>
      <c r="K42" s="84">
        <f t="shared" si="66"/>
        <v>0.96990034573927186</v>
      </c>
      <c r="L42" s="84">
        <f t="shared" si="66"/>
        <v>0.98462277751081217</v>
      </c>
      <c r="M42" s="84">
        <f t="shared" si="66"/>
        <v>0.99089820359281444</v>
      </c>
      <c r="N42" s="84">
        <f t="shared" si="66"/>
        <v>0.97053186391950164</v>
      </c>
      <c r="O42" s="84">
        <f t="shared" si="66"/>
        <v>0.97269389628269853</v>
      </c>
      <c r="P42" s="84">
        <f t="shared" si="66"/>
        <v>0.96784492588369453</v>
      </c>
      <c r="R42" s="65" t="s">
        <v>75</v>
      </c>
      <c r="S42" s="84">
        <f t="shared" si="67"/>
        <v>0.96840801156308076</v>
      </c>
      <c r="T42" s="84">
        <f t="shared" si="67"/>
        <v>0.98094089264173712</v>
      </c>
      <c r="U42" s="84">
        <f t="shared" si="67"/>
        <v>0.97974439353749687</v>
      </c>
      <c r="V42" s="84">
        <f t="shared" si="67"/>
        <v>0.988731014208721</v>
      </c>
      <c r="W42" s="84">
        <f t="shared" si="67"/>
        <v>0.96908414690841471</v>
      </c>
      <c r="X42" s="84">
        <f t="shared" si="67"/>
        <v>0.97012505789717451</v>
      </c>
      <c r="Z42" s="66" t="s">
        <v>146</v>
      </c>
      <c r="AA42" s="87">
        <f t="shared" si="68"/>
        <v>0.96650717703349287</v>
      </c>
      <c r="AB42" s="87">
        <f t="shared" si="68"/>
        <v>0.9835031538088308</v>
      </c>
      <c r="AC42" s="87">
        <f t="shared" si="68"/>
        <v>0.96915662650602408</v>
      </c>
      <c r="AD42" s="87">
        <f t="shared" si="68"/>
        <v>0.99065190651906521</v>
      </c>
      <c r="AE42" s="87">
        <f t="shared" si="68"/>
        <v>0.96395974725017552</v>
      </c>
      <c r="AF42" s="87">
        <f t="shared" si="68"/>
        <v>0.96962616822429903</v>
      </c>
      <c r="AG42" s="66"/>
      <c r="AI42" s="65"/>
      <c r="AR42" s="65"/>
      <c r="AW42" s="65"/>
      <c r="BI42" s="65"/>
    </row>
    <row r="43" spans="1:61" x14ac:dyDescent="0.35">
      <c r="A43" s="18">
        <v>39142</v>
      </c>
      <c r="B43" s="19">
        <v>91.9</v>
      </c>
      <c r="C43" s="21">
        <v>86</v>
      </c>
      <c r="D43" s="21">
        <v>97.7</v>
      </c>
      <c r="E43" s="21">
        <v>87.8</v>
      </c>
      <c r="F43" s="21">
        <v>86.6</v>
      </c>
      <c r="G43" s="21">
        <v>84.1</v>
      </c>
      <c r="H43" s="72"/>
      <c r="I43" s="72"/>
      <c r="J43" s="82">
        <v>2015</v>
      </c>
      <c r="K43" s="84">
        <f t="shared" si="66"/>
        <v>0.97675804529201438</v>
      </c>
      <c r="L43" s="84">
        <f t="shared" si="66"/>
        <v>0.99927971188475384</v>
      </c>
      <c r="M43" s="84">
        <f t="shared" si="66"/>
        <v>0.99904283321368736</v>
      </c>
      <c r="N43" s="84">
        <f t="shared" si="66"/>
        <v>0.96754751970329178</v>
      </c>
      <c r="O43" s="84">
        <f t="shared" si="66"/>
        <v>0.98153153153153139</v>
      </c>
      <c r="P43" s="84">
        <f t="shared" si="66"/>
        <v>0.98627980206927568</v>
      </c>
      <c r="R43" s="65" t="s">
        <v>151</v>
      </c>
      <c r="S43" s="84">
        <f t="shared" si="67"/>
        <v>0.972294719935756</v>
      </c>
      <c r="T43" s="84">
        <f t="shared" si="67"/>
        <v>0.99735322425409045</v>
      </c>
      <c r="U43" s="84">
        <f t="shared" si="67"/>
        <v>0.98997374074958222</v>
      </c>
      <c r="V43" s="84">
        <f t="shared" si="67"/>
        <v>0.95641986879100294</v>
      </c>
      <c r="W43" s="84">
        <f t="shared" si="67"/>
        <v>0.97595281306715076</v>
      </c>
      <c r="X43" s="84">
        <f t="shared" si="67"/>
        <v>0.97825101948346183</v>
      </c>
      <c r="Z43" s="66" t="s">
        <v>152</v>
      </c>
      <c r="AA43" s="87">
        <f t="shared" si="68"/>
        <v>0.97150363783346816</v>
      </c>
      <c r="AB43" s="87">
        <f t="shared" si="68"/>
        <v>0.99181905678537041</v>
      </c>
      <c r="AC43" s="87">
        <f t="shared" si="68"/>
        <v>0.99234815877570548</v>
      </c>
      <c r="AD43" s="87">
        <f t="shared" si="68"/>
        <v>0.96235795454545459</v>
      </c>
      <c r="AE43" s="87">
        <f t="shared" si="68"/>
        <v>0.97512551346417153</v>
      </c>
      <c r="AF43" s="87">
        <f t="shared" si="68"/>
        <v>0.97250624857986812</v>
      </c>
      <c r="AG43" s="66"/>
      <c r="AI43" s="65"/>
      <c r="AJ43" s="14"/>
      <c r="AR43" s="65"/>
      <c r="AW43" s="65"/>
      <c r="BI43" s="65"/>
    </row>
    <row r="44" spans="1:61" x14ac:dyDescent="0.35">
      <c r="A44" s="18">
        <v>39234</v>
      </c>
      <c r="B44" s="19">
        <v>93.4</v>
      </c>
      <c r="C44" s="21">
        <v>87.4</v>
      </c>
      <c r="D44" s="21">
        <v>98</v>
      </c>
      <c r="E44" s="21">
        <v>87.8</v>
      </c>
      <c r="F44" s="21">
        <v>86.5</v>
      </c>
      <c r="G44" s="21">
        <v>84.4</v>
      </c>
      <c r="H44" s="72"/>
      <c r="I44" s="72"/>
      <c r="J44" s="65"/>
      <c r="R44" s="65"/>
      <c r="Z44" s="66"/>
      <c r="AA44" s="66"/>
      <c r="AB44" s="66"/>
      <c r="AC44" s="66"/>
      <c r="AD44" s="66"/>
      <c r="AE44" s="66"/>
      <c r="AF44" s="66"/>
      <c r="AG44" s="66"/>
      <c r="AI44" s="65"/>
      <c r="AJ44" s="75"/>
      <c r="AK44" s="75"/>
      <c r="AL44" s="75"/>
      <c r="AM44" s="75"/>
      <c r="AN44" s="75"/>
      <c r="AO44" s="75"/>
      <c r="AP44" s="75"/>
      <c r="AR44" s="65"/>
      <c r="AW44" s="65"/>
      <c r="BI44" s="65"/>
    </row>
    <row r="45" spans="1:61" x14ac:dyDescent="0.35">
      <c r="A45" s="18">
        <v>39326</v>
      </c>
      <c r="B45" s="19">
        <v>94.5</v>
      </c>
      <c r="C45" s="21">
        <v>88.6</v>
      </c>
      <c r="D45" s="21">
        <v>98</v>
      </c>
      <c r="E45" s="21">
        <v>88.8</v>
      </c>
      <c r="F45" s="21">
        <v>90</v>
      </c>
      <c r="G45" s="21">
        <v>84.6</v>
      </c>
      <c r="H45" s="72"/>
      <c r="I45" s="72"/>
      <c r="J45" s="65"/>
      <c r="R45" s="65"/>
      <c r="Z45" s="66"/>
      <c r="AA45" s="66"/>
      <c r="AB45" s="66"/>
      <c r="AC45" s="66"/>
      <c r="AD45" s="66"/>
      <c r="AE45" s="66"/>
      <c r="AF45" s="66"/>
      <c r="AG45" s="66"/>
      <c r="AI45" s="65"/>
      <c r="AJ45" s="84"/>
      <c r="AK45" s="84"/>
      <c r="AL45" s="84"/>
      <c r="AM45" s="84"/>
      <c r="AN45" s="84"/>
      <c r="AO45" s="84"/>
      <c r="AP45" s="84"/>
      <c r="AR45" s="65"/>
      <c r="AW45" s="65"/>
    </row>
    <row r="46" spans="1:61" x14ac:dyDescent="0.35">
      <c r="A46" s="18">
        <v>39417</v>
      </c>
      <c r="B46" s="19">
        <v>95.3</v>
      </c>
      <c r="C46" s="21">
        <v>89.6</v>
      </c>
      <c r="D46" s="21">
        <v>97.3</v>
      </c>
      <c r="E46" s="21">
        <v>89.3</v>
      </c>
      <c r="F46" s="21">
        <v>89.7</v>
      </c>
      <c r="G46" s="21">
        <v>85.1</v>
      </c>
      <c r="H46" s="72"/>
      <c r="I46" s="72"/>
      <c r="J46" s="65"/>
      <c r="R46" s="65"/>
      <c r="Z46" s="66"/>
      <c r="AA46" s="66"/>
      <c r="AB46" s="66"/>
      <c r="AC46" s="66"/>
      <c r="AD46" s="66"/>
      <c r="AE46" s="66"/>
      <c r="AF46" s="66"/>
      <c r="AI46" s="65"/>
      <c r="AJ46" s="84"/>
      <c r="AK46" s="84"/>
      <c r="AL46" s="84"/>
      <c r="AM46" s="84"/>
      <c r="AN46" s="84"/>
      <c r="AO46" s="84"/>
      <c r="AP46" s="84"/>
      <c r="AR46" s="65"/>
      <c r="AW46" s="65"/>
    </row>
    <row r="47" spans="1:61" x14ac:dyDescent="0.35">
      <c r="A47" s="18">
        <v>39508</v>
      </c>
      <c r="B47" s="19">
        <v>96.2</v>
      </c>
      <c r="C47" s="21">
        <v>91.2</v>
      </c>
      <c r="D47" s="21">
        <v>97.4</v>
      </c>
      <c r="E47" s="21">
        <v>91.3</v>
      </c>
      <c r="F47" s="21">
        <v>89.4</v>
      </c>
      <c r="G47" s="21">
        <v>87.3</v>
      </c>
      <c r="H47" s="72"/>
      <c r="I47" s="72"/>
      <c r="J47" s="65"/>
      <c r="R47" s="65"/>
      <c r="Z47" s="66"/>
      <c r="AA47" s="66"/>
      <c r="AB47" s="66"/>
      <c r="AC47" s="66"/>
      <c r="AD47" s="66"/>
      <c r="AE47" s="66"/>
      <c r="AF47" s="66"/>
      <c r="AI47" s="65"/>
      <c r="AJ47" s="84"/>
      <c r="AK47" s="84"/>
      <c r="AL47" s="84"/>
      <c r="AM47" s="84"/>
      <c r="AN47" s="84"/>
      <c r="AO47" s="84"/>
      <c r="AP47" s="84"/>
      <c r="AR47" s="65"/>
    </row>
    <row r="48" spans="1:61" x14ac:dyDescent="0.35">
      <c r="A48" s="18">
        <v>39600</v>
      </c>
      <c r="B48" s="19">
        <v>96.7</v>
      </c>
      <c r="C48" s="21">
        <v>93.4</v>
      </c>
      <c r="D48" s="21">
        <v>97.4</v>
      </c>
      <c r="E48" s="21">
        <v>91.6</v>
      </c>
      <c r="F48" s="21">
        <v>88.9</v>
      </c>
      <c r="G48" s="21">
        <v>87.5</v>
      </c>
      <c r="H48" s="72"/>
      <c r="I48" s="72"/>
      <c r="J48" s="65"/>
      <c r="R48" s="65"/>
      <c r="AI48" s="65"/>
      <c r="AJ48" s="84"/>
      <c r="AK48" s="84"/>
      <c r="AL48" s="84"/>
      <c r="AM48" s="84"/>
      <c r="AN48" s="84"/>
      <c r="AO48" s="84"/>
      <c r="AP48" s="84"/>
    </row>
    <row r="49" spans="1:42" x14ac:dyDescent="0.35">
      <c r="A49" s="18">
        <v>39692</v>
      </c>
      <c r="B49" s="19">
        <v>98.1</v>
      </c>
      <c r="C49" s="21">
        <v>96.2</v>
      </c>
      <c r="D49" s="21">
        <v>99</v>
      </c>
      <c r="E49" s="21">
        <v>92.8</v>
      </c>
      <c r="F49" s="21">
        <v>92.4</v>
      </c>
      <c r="G49" s="21">
        <v>88</v>
      </c>
      <c r="H49" s="72"/>
      <c r="I49" s="72"/>
      <c r="J49" s="91"/>
      <c r="K49" s="91"/>
      <c r="L49" s="91"/>
      <c r="M49" s="91"/>
      <c r="N49" s="91"/>
      <c r="O49" s="91"/>
      <c r="P49" s="91"/>
      <c r="AI49" s="65"/>
      <c r="AJ49" s="84"/>
      <c r="AK49" s="84"/>
      <c r="AL49" s="84"/>
      <c r="AM49" s="84"/>
      <c r="AN49" s="84"/>
      <c r="AO49" s="84"/>
      <c r="AP49" s="84"/>
    </row>
    <row r="50" spans="1:42" x14ac:dyDescent="0.35">
      <c r="A50" s="18">
        <v>39783</v>
      </c>
      <c r="B50" s="19">
        <v>99.9</v>
      </c>
      <c r="C50" s="21">
        <v>96.2</v>
      </c>
      <c r="D50" s="21">
        <v>97.5</v>
      </c>
      <c r="E50" s="21">
        <v>93.3</v>
      </c>
      <c r="F50" s="21">
        <v>93.6</v>
      </c>
      <c r="G50" s="21">
        <v>87.8</v>
      </c>
      <c r="H50" s="72"/>
      <c r="I50" s="72"/>
      <c r="J50" s="91"/>
      <c r="K50" s="91"/>
      <c r="L50" s="91"/>
      <c r="M50" s="91"/>
      <c r="N50" s="91"/>
      <c r="O50" s="91"/>
      <c r="P50" s="91"/>
      <c r="AI50" s="65"/>
      <c r="AJ50" s="84"/>
      <c r="AK50" s="84"/>
      <c r="AL50" s="84"/>
      <c r="AM50" s="84"/>
      <c r="AN50" s="84"/>
      <c r="AO50" s="84"/>
      <c r="AP50" s="84"/>
    </row>
    <row r="51" spans="1:42" x14ac:dyDescent="0.35">
      <c r="A51" s="18">
        <v>39873</v>
      </c>
      <c r="B51" s="19">
        <v>100.8</v>
      </c>
      <c r="C51" s="21">
        <v>94</v>
      </c>
      <c r="D51" s="21">
        <v>97.8</v>
      </c>
      <c r="E51" s="21">
        <v>93.8</v>
      </c>
      <c r="F51" s="21">
        <v>93.9</v>
      </c>
      <c r="G51" s="21">
        <v>91.7</v>
      </c>
      <c r="H51" s="72"/>
      <c r="I51" s="72"/>
      <c r="J51" s="91"/>
      <c r="K51" s="91"/>
      <c r="L51" s="91"/>
      <c r="M51" s="91"/>
      <c r="N51" s="91"/>
      <c r="O51" s="91"/>
      <c r="P51" s="91"/>
      <c r="AI51" s="65"/>
      <c r="AJ51" s="84"/>
      <c r="AK51" s="84"/>
      <c r="AL51" s="84"/>
      <c r="AM51" s="84"/>
      <c r="AN51" s="84"/>
      <c r="AO51" s="84"/>
      <c r="AP51" s="84"/>
    </row>
    <row r="52" spans="1:42" x14ac:dyDescent="0.35">
      <c r="A52" s="18">
        <v>39965</v>
      </c>
      <c r="B52" s="19">
        <v>101.2</v>
      </c>
      <c r="C52" s="21">
        <v>93</v>
      </c>
      <c r="D52" s="21">
        <v>97.2</v>
      </c>
      <c r="E52" s="21">
        <v>94.1</v>
      </c>
      <c r="F52" s="21">
        <v>93.7</v>
      </c>
      <c r="G52" s="21">
        <v>91.7</v>
      </c>
      <c r="H52" s="72"/>
      <c r="I52" s="72"/>
      <c r="J52" s="91"/>
      <c r="K52" s="91"/>
      <c r="L52" s="91"/>
      <c r="M52" s="91"/>
      <c r="N52" s="91"/>
      <c r="O52" s="91"/>
      <c r="P52" s="79"/>
      <c r="Q52" s="79"/>
      <c r="R52" s="79"/>
      <c r="S52" s="79"/>
      <c r="T52" s="79"/>
      <c r="U52" s="79"/>
      <c r="V52" s="91"/>
      <c r="AI52" s="65"/>
      <c r="AJ52" s="84"/>
      <c r="AK52" s="84"/>
      <c r="AL52" s="84"/>
      <c r="AM52" s="84"/>
      <c r="AN52" s="84"/>
      <c r="AO52" s="84"/>
      <c r="AP52" s="84"/>
    </row>
    <row r="53" spans="1:42" x14ac:dyDescent="0.35">
      <c r="A53" s="18">
        <v>40057</v>
      </c>
      <c r="B53" s="19">
        <v>102.4</v>
      </c>
      <c r="C53" s="21">
        <v>92.5</v>
      </c>
      <c r="D53" s="21">
        <v>97</v>
      </c>
      <c r="E53" s="21">
        <v>95.3</v>
      </c>
      <c r="F53" s="21">
        <v>93.6</v>
      </c>
      <c r="G53" s="21">
        <v>91.8</v>
      </c>
      <c r="H53" s="72"/>
      <c r="I53" s="72"/>
      <c r="J53" s="91"/>
      <c r="K53" s="91"/>
      <c r="L53" s="91"/>
      <c r="M53" s="91"/>
      <c r="N53" s="91"/>
      <c r="O53" s="91"/>
      <c r="P53" s="79"/>
      <c r="Q53" s="79"/>
      <c r="R53" s="79"/>
      <c r="S53" s="79"/>
      <c r="T53" s="79"/>
      <c r="U53" s="79"/>
      <c r="V53" s="91"/>
    </row>
    <row r="54" spans="1:42" x14ac:dyDescent="0.35">
      <c r="A54" s="18">
        <v>40148</v>
      </c>
      <c r="B54" s="19">
        <v>103.6</v>
      </c>
      <c r="C54" s="21">
        <v>92</v>
      </c>
      <c r="D54" s="21">
        <v>95.7</v>
      </c>
      <c r="E54" s="21">
        <v>95.6</v>
      </c>
      <c r="F54" s="21">
        <v>94.2</v>
      </c>
      <c r="G54" s="21">
        <v>92</v>
      </c>
      <c r="H54" s="72"/>
      <c r="I54" s="72"/>
      <c r="J54" s="91"/>
      <c r="K54" s="91"/>
      <c r="L54" s="91"/>
      <c r="M54" s="91"/>
      <c r="N54" s="91"/>
      <c r="O54" s="91"/>
      <c r="P54" s="79"/>
      <c r="Q54" s="79"/>
      <c r="R54" s="79"/>
      <c r="S54" s="79"/>
      <c r="T54" s="79"/>
      <c r="U54" s="79"/>
      <c r="V54" s="91"/>
    </row>
    <row r="55" spans="1:42" x14ac:dyDescent="0.35">
      <c r="A55" s="18">
        <v>40238</v>
      </c>
      <c r="B55" s="19">
        <v>105.4</v>
      </c>
      <c r="C55" s="21">
        <v>93.3</v>
      </c>
      <c r="D55" s="21">
        <v>96.6</v>
      </c>
      <c r="E55" s="21">
        <v>94.9</v>
      </c>
      <c r="F55" s="21">
        <v>94.1</v>
      </c>
      <c r="G55" s="21">
        <v>94.8</v>
      </c>
      <c r="H55" s="72"/>
      <c r="I55" s="72"/>
      <c r="J55" s="91"/>
      <c r="K55" s="91"/>
      <c r="L55" s="91"/>
      <c r="M55" s="91"/>
      <c r="N55" s="91"/>
      <c r="O55" s="91"/>
      <c r="P55" s="79"/>
      <c r="Q55" s="79"/>
      <c r="R55" s="79"/>
      <c r="S55" s="79"/>
      <c r="T55" s="79"/>
      <c r="U55" s="79"/>
      <c r="V55" s="91"/>
    </row>
    <row r="56" spans="1:42" x14ac:dyDescent="0.35">
      <c r="A56" s="18">
        <v>40330</v>
      </c>
      <c r="B56" s="19">
        <v>106</v>
      </c>
      <c r="C56" s="21">
        <v>94</v>
      </c>
      <c r="D56" s="21">
        <v>99.6</v>
      </c>
      <c r="E56" s="21">
        <v>95.3</v>
      </c>
      <c r="F56" s="21">
        <v>94.6</v>
      </c>
      <c r="G56" s="21">
        <v>95.1</v>
      </c>
      <c r="H56" s="72"/>
      <c r="I56" s="72"/>
      <c r="J56" s="91"/>
      <c r="K56" s="91"/>
      <c r="L56" s="91"/>
      <c r="M56" s="91"/>
      <c r="N56" s="91"/>
      <c r="O56" s="91"/>
      <c r="P56" s="91"/>
    </row>
    <row r="57" spans="1:42" x14ac:dyDescent="0.35">
      <c r="A57" s="18">
        <v>40422</v>
      </c>
      <c r="B57" s="19">
        <v>107</v>
      </c>
      <c r="C57" s="21">
        <v>95</v>
      </c>
      <c r="D57" s="21">
        <v>98.5</v>
      </c>
      <c r="E57" s="21">
        <v>95.6</v>
      </c>
      <c r="F57" s="21">
        <v>96</v>
      </c>
      <c r="G57" s="21">
        <v>96</v>
      </c>
      <c r="H57" s="72"/>
      <c r="I57" s="72"/>
      <c r="J57" s="91"/>
      <c r="K57" s="91"/>
      <c r="L57" s="91"/>
      <c r="M57" s="91"/>
      <c r="N57" s="91"/>
      <c r="O57" s="91"/>
      <c r="P57" s="91"/>
    </row>
    <row r="58" spans="1:42" x14ac:dyDescent="0.35">
      <c r="A58" s="18">
        <v>40513</v>
      </c>
      <c r="B58" s="19">
        <v>108.6</v>
      </c>
      <c r="C58" s="21">
        <v>95.5</v>
      </c>
      <c r="D58" s="21">
        <v>98.3</v>
      </c>
      <c r="E58" s="21">
        <v>96.3</v>
      </c>
      <c r="F58" s="21">
        <v>97</v>
      </c>
      <c r="G58" s="21">
        <v>96</v>
      </c>
      <c r="H58" s="72"/>
      <c r="I58" s="72"/>
      <c r="J58" s="91"/>
      <c r="K58" s="91"/>
      <c r="L58" s="91"/>
      <c r="M58" s="91"/>
      <c r="N58" s="91"/>
      <c r="O58" s="91"/>
      <c r="P58" s="91"/>
    </row>
    <row r="59" spans="1:42" x14ac:dyDescent="0.35">
      <c r="A59" s="18">
        <v>40603</v>
      </c>
      <c r="B59" s="19">
        <v>109.3</v>
      </c>
      <c r="C59" s="21">
        <v>97.6</v>
      </c>
      <c r="D59" s="21">
        <v>98.6</v>
      </c>
      <c r="E59" s="21">
        <v>96.5</v>
      </c>
      <c r="F59" s="21">
        <v>97.2</v>
      </c>
      <c r="G59" s="21">
        <v>98.5</v>
      </c>
      <c r="H59" s="72"/>
      <c r="I59" s="72"/>
      <c r="J59" s="91"/>
      <c r="K59" s="91"/>
      <c r="L59" s="91"/>
      <c r="M59" s="91"/>
      <c r="N59" s="91"/>
      <c r="O59" s="91"/>
      <c r="P59" s="91"/>
    </row>
    <row r="60" spans="1:42" x14ac:dyDescent="0.35">
      <c r="A60" s="18">
        <v>40695</v>
      </c>
      <c r="B60" s="19">
        <v>109.9</v>
      </c>
      <c r="C60" s="21">
        <v>99.5</v>
      </c>
      <c r="D60" s="21">
        <v>99.3</v>
      </c>
      <c r="E60" s="21">
        <v>97</v>
      </c>
      <c r="F60" s="21">
        <v>97.1</v>
      </c>
      <c r="G60" s="21">
        <v>97.5</v>
      </c>
      <c r="H60" s="72"/>
      <c r="I60" s="72"/>
      <c r="J60" s="91"/>
      <c r="K60" s="91"/>
      <c r="L60" s="91"/>
      <c r="M60" s="91"/>
      <c r="N60" s="91"/>
      <c r="O60" s="91"/>
      <c r="P60" s="91"/>
    </row>
    <row r="61" spans="1:42" x14ac:dyDescent="0.35">
      <c r="A61" s="18">
        <v>40787</v>
      </c>
      <c r="B61" s="19">
        <v>110.9</v>
      </c>
      <c r="C61" s="21">
        <v>99.6</v>
      </c>
      <c r="D61" s="21">
        <v>100.1</v>
      </c>
      <c r="E61" s="21">
        <v>99.6</v>
      </c>
      <c r="F61" s="21">
        <v>99.8</v>
      </c>
      <c r="G61" s="21">
        <v>98.4</v>
      </c>
      <c r="H61" s="72"/>
      <c r="I61" s="72"/>
      <c r="J61" s="91"/>
      <c r="K61" s="91"/>
      <c r="L61" s="91"/>
      <c r="M61" s="91"/>
      <c r="N61" s="91"/>
      <c r="O61" s="91"/>
      <c r="P61" s="91"/>
    </row>
    <row r="62" spans="1:42" x14ac:dyDescent="0.35">
      <c r="A62" s="18">
        <v>40878</v>
      </c>
      <c r="B62" s="19">
        <v>112.1</v>
      </c>
      <c r="C62" s="21">
        <v>99.7</v>
      </c>
      <c r="D62" s="21">
        <v>99.8</v>
      </c>
      <c r="E62" s="21">
        <v>99.8</v>
      </c>
      <c r="F62" s="21">
        <v>100</v>
      </c>
      <c r="G62" s="21">
        <v>98.8</v>
      </c>
      <c r="H62" s="72"/>
      <c r="I62" s="72"/>
      <c r="J62" s="91"/>
      <c r="K62" s="91"/>
      <c r="L62" s="91"/>
      <c r="M62" s="91"/>
      <c r="N62" s="91"/>
      <c r="O62" s="91"/>
      <c r="P62" s="91"/>
    </row>
    <row r="63" spans="1:42" x14ac:dyDescent="0.35">
      <c r="A63" s="18">
        <v>40969</v>
      </c>
      <c r="B63" s="19">
        <v>113</v>
      </c>
      <c r="C63" s="21">
        <v>100.1</v>
      </c>
      <c r="D63" s="21">
        <v>100</v>
      </c>
      <c r="E63" s="21">
        <v>100.3</v>
      </c>
      <c r="F63" s="21">
        <v>100.3</v>
      </c>
      <c r="G63" s="21">
        <v>100.8</v>
      </c>
      <c r="H63" s="72"/>
      <c r="I63" s="72"/>
      <c r="J63" s="91"/>
      <c r="K63" s="91"/>
      <c r="L63" s="91"/>
      <c r="M63" s="91"/>
      <c r="N63" s="91"/>
      <c r="O63" s="91"/>
      <c r="P63" s="91"/>
    </row>
    <row r="64" spans="1:42" x14ac:dyDescent="0.35">
      <c r="A64" s="18">
        <v>41061</v>
      </c>
      <c r="B64" s="19">
        <v>114</v>
      </c>
      <c r="C64" s="21">
        <v>100.6</v>
      </c>
      <c r="D64" s="21">
        <v>100</v>
      </c>
      <c r="E64" s="21">
        <v>100.3</v>
      </c>
      <c r="F64" s="21">
        <v>99.9</v>
      </c>
      <c r="G64" s="21">
        <v>102</v>
      </c>
      <c r="H64" s="72"/>
      <c r="I64" s="72"/>
      <c r="J64" s="91"/>
      <c r="K64" s="91"/>
      <c r="L64" s="91"/>
      <c r="M64" s="91"/>
      <c r="N64" s="91"/>
      <c r="O64" s="91"/>
      <c r="P64" s="91"/>
    </row>
    <row r="65" spans="1:16" x14ac:dyDescent="0.35">
      <c r="A65" s="18">
        <v>41153</v>
      </c>
      <c r="B65" s="19">
        <v>115.8</v>
      </c>
      <c r="C65" s="21">
        <v>101.2</v>
      </c>
      <c r="D65" s="21">
        <v>100.1</v>
      </c>
      <c r="E65" s="21">
        <v>100.4</v>
      </c>
      <c r="F65" s="21">
        <v>103.3</v>
      </c>
      <c r="G65" s="21">
        <v>103.6</v>
      </c>
      <c r="H65" s="72"/>
      <c r="I65" s="72"/>
      <c r="J65" s="91"/>
      <c r="K65" s="91"/>
      <c r="L65" s="91"/>
      <c r="M65" s="91"/>
      <c r="N65" s="91"/>
      <c r="O65" s="91"/>
      <c r="P65" s="91"/>
    </row>
    <row r="66" spans="1:16" x14ac:dyDescent="0.35">
      <c r="A66" s="18">
        <v>41244</v>
      </c>
      <c r="B66" s="19">
        <v>116.8</v>
      </c>
      <c r="C66" s="21">
        <v>101.8</v>
      </c>
      <c r="D66" s="21">
        <v>99.6</v>
      </c>
      <c r="E66" s="21">
        <v>101</v>
      </c>
      <c r="F66" s="21">
        <v>104.4</v>
      </c>
      <c r="G66" s="21">
        <v>103.6</v>
      </c>
      <c r="H66" s="72"/>
      <c r="I66" s="72"/>
      <c r="J66" s="91"/>
      <c r="K66" s="91"/>
      <c r="L66" s="91"/>
      <c r="M66" s="91"/>
      <c r="N66" s="91"/>
      <c r="O66" s="91"/>
      <c r="P66" s="91"/>
    </row>
    <row r="67" spans="1:16" x14ac:dyDescent="0.35">
      <c r="A67" s="18">
        <v>41334</v>
      </c>
      <c r="B67" s="19">
        <v>118</v>
      </c>
      <c r="C67" s="21">
        <v>101.8</v>
      </c>
      <c r="D67" s="21">
        <v>102.5</v>
      </c>
      <c r="E67" s="21">
        <v>101</v>
      </c>
      <c r="F67" s="21">
        <v>104.3</v>
      </c>
      <c r="G67" s="21">
        <v>105.8</v>
      </c>
      <c r="H67" s="72"/>
      <c r="I67" s="72"/>
      <c r="J67" s="91"/>
      <c r="K67" s="91"/>
      <c r="L67" s="91"/>
      <c r="M67" s="91"/>
      <c r="N67" s="91"/>
      <c r="O67" s="91"/>
      <c r="P67" s="91"/>
    </row>
    <row r="68" spans="1:16" x14ac:dyDescent="0.35">
      <c r="A68" s="18">
        <v>41426</v>
      </c>
      <c r="B68" s="19">
        <v>118.4</v>
      </c>
      <c r="C68" s="21">
        <v>101.8</v>
      </c>
      <c r="D68" s="21">
        <v>104.1</v>
      </c>
      <c r="E68" s="21">
        <v>101.2</v>
      </c>
      <c r="F68" s="21">
        <v>104.9</v>
      </c>
      <c r="G68" s="21">
        <v>105.9</v>
      </c>
      <c r="H68" s="72"/>
      <c r="I68" s="72"/>
      <c r="J68" s="91"/>
      <c r="K68" s="91"/>
      <c r="L68" s="91"/>
      <c r="M68" s="91"/>
      <c r="N68" s="91"/>
      <c r="O68" s="91"/>
      <c r="P68" s="91"/>
    </row>
    <row r="69" spans="1:16" x14ac:dyDescent="0.35">
      <c r="A69" s="18">
        <v>41518</v>
      </c>
      <c r="B69" s="19">
        <v>119.8</v>
      </c>
      <c r="C69" s="21">
        <v>102.9</v>
      </c>
      <c r="D69" s="21">
        <v>103.5</v>
      </c>
      <c r="E69" s="21">
        <v>101.5</v>
      </c>
      <c r="F69" s="21">
        <v>106.8</v>
      </c>
      <c r="G69" s="21">
        <v>106.4</v>
      </c>
      <c r="H69" s="72"/>
      <c r="I69" s="72"/>
      <c r="J69" s="91"/>
      <c r="K69" s="91"/>
      <c r="L69" s="91"/>
      <c r="M69" s="91"/>
      <c r="N69" s="91"/>
      <c r="O69" s="91"/>
      <c r="P69" s="91"/>
    </row>
    <row r="70" spans="1:16" x14ac:dyDescent="0.35">
      <c r="A70" s="18">
        <v>41609</v>
      </c>
      <c r="B70" s="19">
        <v>120.7</v>
      </c>
      <c r="C70" s="21">
        <v>103.3</v>
      </c>
      <c r="D70" s="21">
        <v>103.6</v>
      </c>
      <c r="E70" s="21">
        <v>101.4</v>
      </c>
      <c r="F70" s="21">
        <v>107.9</v>
      </c>
      <c r="G70" s="21">
        <v>106.3</v>
      </c>
      <c r="H70" s="72"/>
      <c r="I70" s="72"/>
      <c r="J70" s="91"/>
      <c r="K70" s="91"/>
      <c r="L70" s="91"/>
      <c r="M70" s="91"/>
      <c r="N70" s="91"/>
      <c r="O70" s="91"/>
      <c r="P70" s="91"/>
    </row>
    <row r="71" spans="1:16" x14ac:dyDescent="0.35">
      <c r="A71" s="18">
        <v>41699</v>
      </c>
      <c r="B71" s="21">
        <v>121.8</v>
      </c>
      <c r="C71" s="21">
        <v>104.2</v>
      </c>
      <c r="D71" s="21">
        <v>103.8</v>
      </c>
      <c r="E71" s="21">
        <v>102.4</v>
      </c>
      <c r="F71" s="21">
        <v>107.7</v>
      </c>
      <c r="G71" s="21">
        <v>109.4</v>
      </c>
      <c r="H71" s="72"/>
      <c r="I71" s="72"/>
      <c r="J71" s="91"/>
      <c r="K71" s="91"/>
      <c r="L71" s="91"/>
      <c r="M71" s="91"/>
      <c r="N71" s="91"/>
      <c r="O71" s="91"/>
      <c r="P71" s="91"/>
    </row>
    <row r="72" spans="1:16" x14ac:dyDescent="0.35">
      <c r="A72" s="18">
        <v>41791</v>
      </c>
      <c r="B72" s="21">
        <v>122</v>
      </c>
      <c r="C72" s="21">
        <v>104.1</v>
      </c>
      <c r="D72" s="21">
        <v>103.8</v>
      </c>
      <c r="E72" s="21">
        <v>102.9</v>
      </c>
      <c r="F72" s="21">
        <v>107.8</v>
      </c>
      <c r="G72" s="21">
        <v>109.7</v>
      </c>
      <c r="H72" s="72"/>
      <c r="I72" s="72"/>
      <c r="J72" s="91"/>
      <c r="K72" s="91"/>
      <c r="L72" s="91"/>
      <c r="M72" s="91"/>
      <c r="N72" s="91"/>
      <c r="O72" s="91"/>
      <c r="P72" s="91"/>
    </row>
    <row r="73" spans="1:16" x14ac:dyDescent="0.35">
      <c r="A73" s="18">
        <v>41883</v>
      </c>
      <c r="B73" s="21">
        <v>123.6</v>
      </c>
      <c r="C73" s="21">
        <v>104.1</v>
      </c>
      <c r="D73" s="21">
        <v>104.9</v>
      </c>
      <c r="E73" s="21">
        <v>105.3</v>
      </c>
      <c r="F73" s="21">
        <v>109.9</v>
      </c>
      <c r="G73" s="21">
        <v>109.7</v>
      </c>
      <c r="H73" s="72"/>
      <c r="I73" s="72"/>
      <c r="J73" s="91"/>
      <c r="K73" s="91"/>
      <c r="L73" s="91"/>
      <c r="M73" s="91"/>
      <c r="N73" s="91"/>
      <c r="O73" s="91"/>
      <c r="P73" s="91"/>
    </row>
    <row r="74" spans="1:16" x14ac:dyDescent="0.35">
      <c r="A74" s="18">
        <v>41974</v>
      </c>
      <c r="B74" s="21">
        <v>124.3</v>
      </c>
      <c r="C74" s="21">
        <v>103.8</v>
      </c>
      <c r="D74" s="21">
        <v>105</v>
      </c>
      <c r="E74" s="21">
        <v>106.8</v>
      </c>
      <c r="F74" s="21">
        <v>110.4</v>
      </c>
      <c r="G74" s="21">
        <v>109.7</v>
      </c>
      <c r="H74" s="72"/>
      <c r="I74" s="72"/>
      <c r="J74" s="91"/>
      <c r="K74" s="91"/>
      <c r="L74" s="91"/>
      <c r="M74" s="91"/>
      <c r="N74" s="91"/>
      <c r="O74" s="91"/>
      <c r="P74" s="91"/>
    </row>
    <row r="75" spans="1:16" x14ac:dyDescent="0.35">
      <c r="A75" s="18">
        <v>42064</v>
      </c>
      <c r="B75" s="21">
        <v>124.9</v>
      </c>
      <c r="C75" s="21">
        <v>103.6</v>
      </c>
      <c r="D75" s="21">
        <v>104.5</v>
      </c>
      <c r="E75" s="21">
        <v>107.4</v>
      </c>
      <c r="F75" s="21">
        <v>110.1</v>
      </c>
      <c r="G75" s="21">
        <v>111</v>
      </c>
      <c r="H75" s="72"/>
      <c r="I75" s="72"/>
      <c r="J75" s="91"/>
      <c r="K75" s="91"/>
      <c r="L75" s="91"/>
      <c r="M75" s="91"/>
      <c r="N75" s="91"/>
      <c r="O75" s="91"/>
      <c r="P75" s="91"/>
    </row>
    <row r="76" spans="1:16" x14ac:dyDescent="0.35">
      <c r="A76" s="18">
        <v>42156</v>
      </c>
      <c r="B76" s="15">
        <v>125.3</v>
      </c>
      <c r="C76" s="15">
        <v>104.1</v>
      </c>
      <c r="D76" s="15">
        <v>104.5</v>
      </c>
      <c r="E76" s="15">
        <v>107.3</v>
      </c>
      <c r="F76" s="15">
        <v>110.4</v>
      </c>
      <c r="G76" s="15">
        <v>111</v>
      </c>
      <c r="H76" s="72"/>
      <c r="I76" s="72"/>
    </row>
    <row r="77" spans="1:16" x14ac:dyDescent="0.35">
      <c r="A77" s="18">
        <v>42248</v>
      </c>
      <c r="B77" s="15">
        <v>126.6</v>
      </c>
      <c r="C77" s="15">
        <v>104.5</v>
      </c>
      <c r="D77" s="15">
        <v>104.6</v>
      </c>
      <c r="E77" s="15">
        <v>108</v>
      </c>
      <c r="F77" s="15">
        <v>111.9</v>
      </c>
      <c r="G77" s="15">
        <v>111.2</v>
      </c>
      <c r="H77" s="72"/>
      <c r="I77" s="72"/>
    </row>
    <row r="78" spans="1:16" x14ac:dyDescent="0.35">
      <c r="A78" s="18">
        <v>42339</v>
      </c>
      <c r="B78" s="15">
        <v>126.6</v>
      </c>
      <c r="C78" s="15">
        <v>104.3</v>
      </c>
      <c r="D78" s="15">
        <v>104.3</v>
      </c>
      <c r="E78" s="15">
        <v>108.7</v>
      </c>
      <c r="F78" s="15">
        <v>111.6</v>
      </c>
      <c r="G78" s="15">
        <v>111.4</v>
      </c>
      <c r="H78" s="72"/>
      <c r="I78" s="72"/>
    </row>
    <row r="79" spans="1:16" x14ac:dyDescent="0.35">
      <c r="H79" s="72"/>
      <c r="I79" s="72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P78"/>
  <sheetViews>
    <sheetView zoomScale="75" zoomScaleNormal="75" workbookViewId="0"/>
  </sheetViews>
  <sheetFormatPr defaultColWidth="9.1796875" defaultRowHeight="14.5" x14ac:dyDescent="0.35"/>
  <cols>
    <col min="1" max="1" width="14" style="15" customWidth="1"/>
    <col min="2" max="8" width="12.7265625" style="15" customWidth="1"/>
    <col min="9" max="10" width="9.1796875" style="15"/>
    <col min="11" max="11" width="17.54296875" style="15" customWidth="1"/>
    <col min="12" max="17" width="10.7265625" style="15" customWidth="1"/>
    <col min="18" max="19" width="9.1796875" style="15"/>
    <col min="20" max="25" width="10.7265625" style="15" customWidth="1"/>
    <col min="26" max="26" width="9.1796875" style="15"/>
    <col min="27" max="27" width="22" style="15" customWidth="1"/>
    <col min="28" max="33" width="10.7265625" style="15" customWidth="1"/>
    <col min="34" max="37" width="9.1796875" style="15"/>
    <col min="38" max="38" width="9.7265625" style="15" customWidth="1"/>
    <col min="39" max="39" width="10.1796875" style="15" customWidth="1"/>
    <col min="40" max="40" width="9.1796875" style="15"/>
    <col min="41" max="41" width="10.54296875" style="15" customWidth="1"/>
    <col min="42" max="42" width="9.1796875" style="15"/>
    <col min="43" max="43" width="18" style="15" customWidth="1"/>
    <col min="44" max="54" width="9.1796875" style="15"/>
    <col min="55" max="55" width="21.54296875" style="15" customWidth="1"/>
    <col min="56" max="56" width="11.26953125" style="15" customWidth="1"/>
    <col min="57" max="58" width="9.1796875" style="15"/>
    <col min="59" max="59" width="9.7265625" style="15" customWidth="1"/>
    <col min="60" max="60" width="5" style="15" customWidth="1"/>
    <col min="61" max="61" width="17.7265625" style="15" customWidth="1"/>
    <col min="62" max="63" width="9.1796875" style="15"/>
    <col min="64" max="64" width="22" style="15" customWidth="1"/>
    <col min="65" max="105" width="9.1796875" style="15"/>
    <col min="106" max="106" width="10.453125" style="15" customWidth="1"/>
    <col min="107" max="16384" width="9.1796875" style="15"/>
  </cols>
  <sheetData>
    <row r="1" spans="1:68" ht="15" x14ac:dyDescent="0.25">
      <c r="A1" s="125" t="s">
        <v>155</v>
      </c>
      <c r="B1" s="66"/>
      <c r="C1" s="66"/>
      <c r="D1" s="66"/>
      <c r="E1" s="66"/>
      <c r="F1" s="66"/>
      <c r="G1" s="66"/>
      <c r="H1" s="66"/>
      <c r="K1" s="65"/>
      <c r="S1" s="65"/>
      <c r="AA1" s="66"/>
      <c r="AB1" s="66"/>
      <c r="AC1" s="66"/>
      <c r="AD1" s="66"/>
      <c r="AE1" s="66"/>
      <c r="AF1" s="66"/>
      <c r="AG1" s="66"/>
      <c r="AH1" s="66"/>
      <c r="AI1" s="65"/>
      <c r="AQ1" s="65"/>
      <c r="AR1" s="14" t="s">
        <v>60</v>
      </c>
      <c r="AW1" s="65"/>
      <c r="AX1" s="14" t="s">
        <v>60</v>
      </c>
      <c r="BA1" s="66"/>
      <c r="BB1" s="66"/>
      <c r="BC1" s="66"/>
      <c r="BD1" s="67" t="s">
        <v>60</v>
      </c>
      <c r="BE1" s="66"/>
      <c r="BF1" s="66"/>
      <c r="BG1" s="66"/>
      <c r="BH1" s="66"/>
      <c r="BI1" s="68"/>
      <c r="BJ1" s="67" t="s">
        <v>60</v>
      </c>
      <c r="BK1" s="66"/>
      <c r="BL1" s="66"/>
      <c r="BM1" s="67" t="s">
        <v>60</v>
      </c>
      <c r="BN1" s="66"/>
      <c r="BO1" s="66"/>
    </row>
    <row r="2" spans="1:68" ht="15" x14ac:dyDescent="0.25">
      <c r="A2" s="66"/>
      <c r="B2" s="66"/>
      <c r="C2" s="66"/>
      <c r="D2" s="66"/>
      <c r="K2" s="65"/>
      <c r="S2" s="65"/>
      <c r="AA2" s="66"/>
      <c r="AB2" s="66"/>
      <c r="AC2" s="66"/>
      <c r="AD2" s="66"/>
      <c r="AE2" s="66"/>
      <c r="AF2" s="66"/>
      <c r="AG2" s="66"/>
      <c r="AH2" s="66"/>
      <c r="AI2" s="65"/>
      <c r="AQ2" s="65"/>
      <c r="AR2" s="15" t="s">
        <v>51</v>
      </c>
      <c r="AS2" s="15" t="s">
        <v>52</v>
      </c>
      <c r="AT2" s="15" t="s">
        <v>61</v>
      </c>
      <c r="AW2" s="65"/>
      <c r="AX2" s="15" t="s">
        <v>51</v>
      </c>
      <c r="AY2" s="15" t="s">
        <v>52</v>
      </c>
      <c r="AZ2" s="14" t="s">
        <v>61</v>
      </c>
      <c r="BA2" s="66"/>
      <c r="BB2" s="66"/>
      <c r="BC2" s="66"/>
      <c r="BD2" s="66" t="s">
        <v>51</v>
      </c>
      <c r="BE2" s="66" t="s">
        <v>52</v>
      </c>
      <c r="BF2" s="66" t="s">
        <v>61</v>
      </c>
      <c r="BG2" s="66"/>
      <c r="BH2" s="66"/>
      <c r="BI2" s="68"/>
      <c r="BJ2" s="67" t="s">
        <v>61</v>
      </c>
      <c r="BK2" s="66"/>
      <c r="BL2" s="66"/>
      <c r="BM2" s="67" t="s">
        <v>61</v>
      </c>
      <c r="BN2" s="66"/>
      <c r="BO2" s="66"/>
    </row>
    <row r="3" spans="1:68" ht="17.25" customHeight="1" x14ac:dyDescent="0.25">
      <c r="A3" s="14" t="s">
        <v>114</v>
      </c>
      <c r="K3" s="65"/>
      <c r="L3" s="14" t="s">
        <v>54</v>
      </c>
      <c r="S3" s="65"/>
      <c r="T3" s="14" t="s">
        <v>54</v>
      </c>
      <c r="AA3" s="66"/>
      <c r="AB3" s="67" t="s">
        <v>54</v>
      </c>
      <c r="AC3" s="66"/>
      <c r="AD3" s="66"/>
      <c r="AE3" s="66"/>
      <c r="AF3" s="66"/>
      <c r="AG3" s="66"/>
      <c r="AH3" s="66"/>
      <c r="AI3" s="65"/>
      <c r="AJ3" s="14" t="s">
        <v>40</v>
      </c>
      <c r="AQ3" s="65"/>
      <c r="AR3" s="15" t="s">
        <v>53</v>
      </c>
      <c r="AS3" s="15" t="s">
        <v>53</v>
      </c>
      <c r="AT3" s="15" t="s">
        <v>53</v>
      </c>
      <c r="AU3" s="14" t="s">
        <v>117</v>
      </c>
      <c r="AW3" s="65"/>
      <c r="AX3" s="15" t="s">
        <v>53</v>
      </c>
      <c r="AY3" s="15" t="s">
        <v>53</v>
      </c>
      <c r="AZ3" s="15" t="s">
        <v>53</v>
      </c>
      <c r="BA3" s="67" t="s">
        <v>116</v>
      </c>
      <c r="BB3" s="66"/>
      <c r="BC3" s="66"/>
      <c r="BD3" s="66" t="s">
        <v>53</v>
      </c>
      <c r="BE3" s="66" t="s">
        <v>53</v>
      </c>
      <c r="BF3" s="66" t="s">
        <v>53</v>
      </c>
      <c r="BG3" s="67" t="s">
        <v>118</v>
      </c>
      <c r="BH3" s="66"/>
      <c r="BI3" s="68"/>
      <c r="BJ3" s="67" t="s">
        <v>116</v>
      </c>
      <c r="BK3" s="66"/>
      <c r="BL3" s="66"/>
      <c r="BM3" s="67" t="s">
        <v>116</v>
      </c>
      <c r="BN3" s="66"/>
      <c r="BO3" s="66"/>
    </row>
    <row r="4" spans="1:68" ht="15" x14ac:dyDescent="0.25">
      <c r="A4" s="15" t="s">
        <v>115</v>
      </c>
      <c r="K4" s="65"/>
      <c r="L4" s="15" t="s">
        <v>25</v>
      </c>
      <c r="S4" s="65"/>
      <c r="T4" s="15" t="s">
        <v>26</v>
      </c>
      <c r="AA4" s="66"/>
      <c r="AB4" s="66" t="s">
        <v>86</v>
      </c>
      <c r="AC4" s="66"/>
      <c r="AD4" s="66"/>
      <c r="AE4" s="66"/>
      <c r="AF4" s="66"/>
      <c r="AG4" s="66"/>
      <c r="AH4" s="66"/>
      <c r="AI4" s="65"/>
      <c r="AQ4" s="65"/>
      <c r="AR4" s="69" t="s">
        <v>55</v>
      </c>
      <c r="AU4" s="14"/>
      <c r="AW4" s="65"/>
      <c r="AX4" s="69" t="s">
        <v>62</v>
      </c>
      <c r="BA4" s="66"/>
      <c r="BB4" s="66"/>
      <c r="BC4" s="66"/>
      <c r="BD4" s="70" t="s">
        <v>87</v>
      </c>
      <c r="BE4" s="66"/>
      <c r="BF4" s="66"/>
      <c r="BG4" s="67"/>
      <c r="BH4" s="66"/>
      <c r="BI4" s="68"/>
      <c r="BJ4" s="70" t="s">
        <v>56</v>
      </c>
      <c r="BK4" s="66"/>
      <c r="BL4" s="66"/>
      <c r="BM4" s="70" t="s">
        <v>88</v>
      </c>
      <c r="BN4" s="66"/>
      <c r="BO4" s="66"/>
    </row>
    <row r="5" spans="1:68" ht="133.5" customHeight="1" x14ac:dyDescent="0.25">
      <c r="A5" s="71"/>
      <c r="B5" s="17" t="s">
        <v>98</v>
      </c>
      <c r="C5" s="16"/>
      <c r="D5" s="17" t="s">
        <v>0</v>
      </c>
      <c r="E5" s="17" t="s">
        <v>5</v>
      </c>
      <c r="F5" s="17" t="s">
        <v>4</v>
      </c>
      <c r="G5" s="17" t="s">
        <v>7</v>
      </c>
      <c r="H5" s="17" t="s">
        <v>6</v>
      </c>
      <c r="I5" s="72"/>
      <c r="J5" s="72"/>
      <c r="K5" s="65"/>
      <c r="L5" s="73" t="s">
        <v>35</v>
      </c>
      <c r="M5" s="73" t="s">
        <v>63</v>
      </c>
      <c r="N5" s="73" t="s">
        <v>36</v>
      </c>
      <c r="O5" s="73" t="s">
        <v>37</v>
      </c>
      <c r="P5" s="73" t="s">
        <v>38</v>
      </c>
      <c r="Q5" s="73" t="s">
        <v>39</v>
      </c>
      <c r="S5" s="65"/>
      <c r="T5" s="73" t="s">
        <v>35</v>
      </c>
      <c r="U5" s="73" t="s">
        <v>63</v>
      </c>
      <c r="V5" s="73" t="s">
        <v>36</v>
      </c>
      <c r="W5" s="73" t="s">
        <v>37</v>
      </c>
      <c r="X5" s="73" t="s">
        <v>38</v>
      </c>
      <c r="Y5" s="73" t="s">
        <v>39</v>
      </c>
      <c r="AA5" s="66"/>
      <c r="AB5" s="74" t="s">
        <v>35</v>
      </c>
      <c r="AC5" s="74" t="s">
        <v>63</v>
      </c>
      <c r="AD5" s="74" t="s">
        <v>36</v>
      </c>
      <c r="AE5" s="74" t="s">
        <v>37</v>
      </c>
      <c r="AF5" s="74" t="s">
        <v>38</v>
      </c>
      <c r="AG5" s="74" t="s">
        <v>39</v>
      </c>
      <c r="AH5" s="66"/>
      <c r="AI5" s="65"/>
      <c r="AJ5" s="75" t="s">
        <v>35</v>
      </c>
      <c r="AK5" s="75" t="s">
        <v>63</v>
      </c>
      <c r="AL5" s="75" t="s">
        <v>36</v>
      </c>
      <c r="AM5" s="75" t="s">
        <v>37</v>
      </c>
      <c r="AN5" s="75" t="s">
        <v>38</v>
      </c>
      <c r="AO5" s="75" t="s">
        <v>39</v>
      </c>
      <c r="AP5" s="76" t="s">
        <v>147</v>
      </c>
      <c r="AQ5" s="65"/>
      <c r="AU5" s="14"/>
      <c r="AW5" s="65"/>
      <c r="BA5" s="66"/>
      <c r="BB5" s="66"/>
      <c r="BC5" s="66"/>
      <c r="BD5" s="66"/>
      <c r="BE5" s="66"/>
      <c r="BF5" s="66"/>
      <c r="BG5" s="67"/>
      <c r="BH5" s="66"/>
      <c r="BI5" s="68"/>
      <c r="BJ5" s="66"/>
      <c r="BK5" s="66"/>
      <c r="BL5" s="66"/>
      <c r="BM5" s="66"/>
      <c r="BN5" s="66"/>
      <c r="BO5" s="66"/>
    </row>
    <row r="6" spans="1:68" ht="15" x14ac:dyDescent="0.25">
      <c r="B6" s="19"/>
      <c r="C6" s="18">
        <v>35765</v>
      </c>
      <c r="E6" s="20"/>
      <c r="F6" s="20"/>
      <c r="G6" s="20"/>
      <c r="H6" s="20"/>
      <c r="I6" s="77"/>
      <c r="J6" s="78"/>
      <c r="K6" s="65">
        <v>2006</v>
      </c>
      <c r="L6" s="79">
        <f>B55*0.5*(10/12)+B56*0.6*(10/12)+B57*0.1*(10/12)</f>
        <v>1132.7833333333333</v>
      </c>
      <c r="M6" s="79">
        <f t="shared" ref="M6:Q6" si="0">SUM(D39:D42)/4</f>
        <v>83.9</v>
      </c>
      <c r="N6" s="79">
        <f>SUM(E39:E42)/4</f>
        <v>98.75</v>
      </c>
      <c r="O6" s="79">
        <f t="shared" si="0"/>
        <v>84.525000000000006</v>
      </c>
      <c r="P6" s="79">
        <f>SUM(G39:G42)/4</f>
        <v>84.35</v>
      </c>
      <c r="Q6" s="79">
        <f t="shared" si="0"/>
        <v>81.825000000000003</v>
      </c>
      <c r="S6" s="65" t="s">
        <v>27</v>
      </c>
      <c r="T6" s="79">
        <f>B54*0.5*(10/12)+B55*0.6*(10/12)+B56*0.1*(10/12)</f>
        <v>1117.6833333333334</v>
      </c>
      <c r="U6" s="80">
        <f t="shared" ref="U6:Y6" si="1">SUM(D37:D40)/4</f>
        <v>81.325000000000003</v>
      </c>
      <c r="V6" s="80">
        <f t="shared" si="1"/>
        <v>98.6</v>
      </c>
      <c r="W6" s="80">
        <f t="shared" si="1"/>
        <v>82.724999999999994</v>
      </c>
      <c r="X6" s="80">
        <f t="shared" si="1"/>
        <v>82.474999999999994</v>
      </c>
      <c r="Y6" s="80">
        <f t="shared" si="1"/>
        <v>79.45</v>
      </c>
      <c r="AA6" s="66" t="s">
        <v>89</v>
      </c>
      <c r="AB6" s="79">
        <f>B53*0.2*(10/12)+B54*0.6*(10/12)+B55*0.4*(10/12)</f>
        <v>1113.7</v>
      </c>
      <c r="AC6" s="81">
        <f t="shared" ref="AC6:AG6" si="2">SUM(D36:D39)/4</f>
        <v>79.849999999999994</v>
      </c>
      <c r="AD6" s="81">
        <f t="shared" si="2"/>
        <v>97.899999999999991</v>
      </c>
      <c r="AE6" s="81">
        <f t="shared" si="2"/>
        <v>82.45</v>
      </c>
      <c r="AF6" s="81">
        <f t="shared" si="2"/>
        <v>81.400000000000006</v>
      </c>
      <c r="AG6" s="81">
        <f t="shared" si="2"/>
        <v>78.125</v>
      </c>
      <c r="AH6" s="66"/>
      <c r="AI6" s="82">
        <v>2006</v>
      </c>
      <c r="AJ6" s="15">
        <f t="shared" ref="AJ6:AJ10" si="3">1-SUM(AK6:AO6)</f>
        <v>0.626</v>
      </c>
      <c r="AK6" s="15">
        <v>0.193</v>
      </c>
      <c r="AL6" s="15">
        <v>8.1000000000000003E-2</v>
      </c>
      <c r="AM6" s="15">
        <v>0.06</v>
      </c>
      <c r="AN6" s="15">
        <v>0.03</v>
      </c>
      <c r="AO6" s="15">
        <v>0.01</v>
      </c>
      <c r="AP6" s="83">
        <f>SUM(AJ6:AO6)</f>
        <v>1</v>
      </c>
      <c r="AQ6" s="65">
        <v>2006</v>
      </c>
      <c r="AR6" s="84">
        <f>SUMPRODUCT(L19:Q19,AJ6:AO6)</f>
        <v>1</v>
      </c>
      <c r="AS6" s="84">
        <f t="shared" ref="AS6:AS14" si="4">1/SUMPRODUCT(L32:Q32,AJ6:AO6)</f>
        <v>1</v>
      </c>
      <c r="AT6" s="84">
        <f>SQRT(AR6*AS6)</f>
        <v>1</v>
      </c>
      <c r="AU6" s="85">
        <f>AT6*AT6</f>
        <v>1</v>
      </c>
      <c r="AW6" s="65" t="s">
        <v>27</v>
      </c>
      <c r="AX6" s="84">
        <f>SUMPRODUCT(T19:Y19,AJ6:AO6)</f>
        <v>1</v>
      </c>
      <c r="AY6" s="84">
        <f t="shared" ref="AY6:AY14" si="5">1/SUMPRODUCT(T32:Y32,AJ6:AO6)</f>
        <v>1</v>
      </c>
      <c r="AZ6" s="84">
        <f t="shared" ref="AZ6:AZ13" si="6">SQRT(AX6*AY6)</f>
        <v>1</v>
      </c>
      <c r="BA6" s="86">
        <f>AZ6*AZ6</f>
        <v>1</v>
      </c>
      <c r="BB6" s="87"/>
      <c r="BC6" s="66" t="s">
        <v>89</v>
      </c>
      <c r="BD6" s="87">
        <f>SUMPRODUCT(AB19:AG19,AJ6:AO6)</f>
        <v>1</v>
      </c>
      <c r="BE6" s="87">
        <f t="shared" ref="BE6:BE14" si="7">1/SUMPRODUCT(AB32:AG32,AJ6:AO6)</f>
        <v>1</v>
      </c>
      <c r="BF6" s="87">
        <f t="shared" ref="BF6:BF10" si="8">SQRT(BD6*BE6)</f>
        <v>1</v>
      </c>
      <c r="BG6" s="86">
        <f>BF6*BF6</f>
        <v>1</v>
      </c>
      <c r="BH6" s="66"/>
      <c r="BI6" s="68">
        <v>2006</v>
      </c>
      <c r="BJ6" s="88">
        <f>SUM(L6/T6*AJ6,M6/U6*AK6,N6/V6*AL6,O6/W6*AM6, P6/X6*AN6,Q6/Y6*AO6)</f>
        <v>1.0169779999915782</v>
      </c>
      <c r="BK6" s="89"/>
      <c r="BL6" s="66" t="s">
        <v>89</v>
      </c>
      <c r="BM6" s="88">
        <f>SUM(AB6/T6*AJ6,AC6/U6*AK6,AD6/V6*AL6,AE6/W6*AM6, AF6/X6*AN6,AG6/Y6*AO6)</f>
        <v>0.99293621945485366</v>
      </c>
      <c r="BN6" s="66"/>
      <c r="BO6" s="66"/>
      <c r="BP6" s="84"/>
    </row>
    <row r="7" spans="1:68" ht="15" x14ac:dyDescent="0.25">
      <c r="B7" s="19"/>
      <c r="C7" s="18">
        <v>35855</v>
      </c>
      <c r="E7" s="20"/>
      <c r="F7" s="20"/>
      <c r="G7" s="20"/>
      <c r="H7" s="20"/>
      <c r="I7" s="77"/>
      <c r="J7" s="78"/>
      <c r="K7" s="65">
        <v>2007</v>
      </c>
      <c r="L7" s="79">
        <f>B57*0.5*(10/12)+B58*0.6*(10/12)+B59*0.1*(10/12)</f>
        <v>1176.6916666666666</v>
      </c>
      <c r="M7" s="79">
        <f t="shared" ref="M7:O7" si="9">SUM(D43:D46)/4</f>
        <v>87.9</v>
      </c>
      <c r="N7" s="79">
        <f>SUM(E43:E46)/4</f>
        <v>97.75</v>
      </c>
      <c r="O7" s="79">
        <f t="shared" si="9"/>
        <v>88.424999999999997</v>
      </c>
      <c r="P7" s="79">
        <f>SUM(G43:G46)/4</f>
        <v>88.2</v>
      </c>
      <c r="Q7" s="79">
        <f>SUM(H43:H46)/4</f>
        <v>84.55</v>
      </c>
      <c r="S7" s="65" t="s">
        <v>28</v>
      </c>
      <c r="T7" s="79">
        <f>B56*0.5*(10/12)+B57*0.6*(10/12)+B58*0.1*(10/12)</f>
        <v>1156.1416666666667</v>
      </c>
      <c r="U7" s="80">
        <f t="shared" ref="U7:Y7" si="10">SUM(D41:D44)/4</f>
        <v>85.925000000000011</v>
      </c>
      <c r="V7" s="80">
        <f t="shared" si="10"/>
        <v>98.149999999999991</v>
      </c>
      <c r="W7" s="80">
        <f t="shared" si="10"/>
        <v>87.075000000000003</v>
      </c>
      <c r="X7" s="80">
        <f t="shared" si="10"/>
        <v>86.275000000000006</v>
      </c>
      <c r="Y7" s="80">
        <f t="shared" si="10"/>
        <v>83.575000000000003</v>
      </c>
      <c r="AA7" s="66" t="s">
        <v>90</v>
      </c>
      <c r="AB7" s="79">
        <f>B55*0.2*(10/12)+B56*0.6*(10/12)+B57*0.4*(10/12)</f>
        <v>1144.5833333333335</v>
      </c>
      <c r="AC7" s="81">
        <f t="shared" ref="AC7:AG7" si="11">SUM(D40:D43)/4</f>
        <v>85</v>
      </c>
      <c r="AD7" s="81">
        <f t="shared" si="11"/>
        <v>98.374999999999986</v>
      </c>
      <c r="AE7" s="81">
        <f t="shared" si="11"/>
        <v>85.850000000000009</v>
      </c>
      <c r="AF7" s="81">
        <f t="shared" si="11"/>
        <v>85.4</v>
      </c>
      <c r="AG7" s="81">
        <f t="shared" si="11"/>
        <v>82.875</v>
      </c>
      <c r="AH7" s="66"/>
      <c r="AI7" s="82">
        <v>2007</v>
      </c>
      <c r="AJ7" s="15">
        <f t="shared" si="3"/>
        <v>0.626</v>
      </c>
      <c r="AK7" s="15">
        <v>0.193</v>
      </c>
      <c r="AL7" s="15">
        <v>8.1000000000000003E-2</v>
      </c>
      <c r="AM7" s="15">
        <v>0.06</v>
      </c>
      <c r="AN7" s="15">
        <v>0.03</v>
      </c>
      <c r="AO7" s="15">
        <v>0.01</v>
      </c>
      <c r="AP7" s="83">
        <f t="shared" ref="AP7:AP14" si="12">SUM(AJ7:AO7)</f>
        <v>1</v>
      </c>
      <c r="AQ7" s="65">
        <v>2007</v>
      </c>
      <c r="AR7" s="84">
        <f t="shared" ref="AR7:AR14" si="13">SUMPRODUCT(L20:Q20,AJ6:AO6)</f>
        <v>1.037116583792822</v>
      </c>
      <c r="AS7" s="84">
        <f t="shared" si="4"/>
        <v>1.0369049253774441</v>
      </c>
      <c r="AT7" s="84">
        <f>SQRT(AR7*AS7)</f>
        <v>1.0370107491850824</v>
      </c>
      <c r="AU7" s="85">
        <f>AU6*AT7</f>
        <v>1.0370107491850824</v>
      </c>
      <c r="AW7" s="65" t="s">
        <v>28</v>
      </c>
      <c r="AX7" s="84">
        <f t="shared" ref="AX7:AX14" si="14">SUMPRODUCT(T20:Y20,AJ6:AO6)</f>
        <v>1.0371434958692551</v>
      </c>
      <c r="AY7" s="84">
        <f t="shared" si="5"/>
        <v>1.0369106357538485</v>
      </c>
      <c r="AZ7" s="84">
        <f t="shared" si="6"/>
        <v>1.0370270592755806</v>
      </c>
      <c r="BA7" s="86">
        <f t="shared" ref="BA7:BA13" si="15">BA6*AZ7</f>
        <v>1.0370270592755806</v>
      </c>
      <c r="BB7" s="87"/>
      <c r="BC7" s="66" t="s">
        <v>90</v>
      </c>
      <c r="BD7" s="87">
        <f t="shared" ref="BD7:BD14" si="16">SUMPRODUCT(AB20:AG20,AJ6:AO6)</f>
        <v>1.0347563688176837</v>
      </c>
      <c r="BE7" s="87">
        <f t="shared" si="7"/>
        <v>1.0344792029002381</v>
      </c>
      <c r="BF7" s="87">
        <f t="shared" si="8"/>
        <v>1.0346177765776414</v>
      </c>
      <c r="BG7" s="86">
        <f t="shared" ref="BG7:BG11" si="17">BG6*BF7</f>
        <v>1.0346177765776414</v>
      </c>
      <c r="BH7" s="66"/>
      <c r="BI7" s="68">
        <v>2007</v>
      </c>
      <c r="BJ7" s="86">
        <f>BJ$6*AU7</f>
        <v>1.0546171176760133</v>
      </c>
      <c r="BK7" s="90"/>
      <c r="BL7" s="66" t="s">
        <v>90</v>
      </c>
      <c r="BM7" s="86">
        <f>BM$6*BG7</f>
        <v>1.0273094636557898</v>
      </c>
      <c r="BN7" s="66"/>
      <c r="BO7" s="66"/>
      <c r="BP7" s="84"/>
    </row>
    <row r="8" spans="1:68" ht="15" x14ac:dyDescent="0.25">
      <c r="B8" s="19"/>
      <c r="C8" s="18">
        <v>35947</v>
      </c>
      <c r="E8" s="20"/>
      <c r="F8" s="20"/>
      <c r="G8" s="20"/>
      <c r="H8" s="20"/>
      <c r="I8" s="77"/>
      <c r="J8" s="78"/>
      <c r="K8" s="65">
        <v>2008</v>
      </c>
      <c r="L8" s="79">
        <f>B59*0.5*(10/12)+B60*0.6*(10/12)+B61*0.1*(10/12)</f>
        <v>1227.925</v>
      </c>
      <c r="M8" s="79">
        <f t="shared" ref="M8:P8" si="18">SUM(D47:D50)/4</f>
        <v>94.25</v>
      </c>
      <c r="N8" s="79">
        <f t="shared" si="18"/>
        <v>97.825000000000003</v>
      </c>
      <c r="O8" s="79">
        <f t="shared" si="18"/>
        <v>92.25</v>
      </c>
      <c r="P8" s="79">
        <f t="shared" si="18"/>
        <v>91.075000000000017</v>
      </c>
      <c r="Q8" s="79">
        <f>SUM(H47:H50)/4</f>
        <v>87.65</v>
      </c>
      <c r="S8" s="65" t="s">
        <v>29</v>
      </c>
      <c r="T8" s="79">
        <f>B58*0.5*(10/12)+B59*0.6*(10/12)+B60*0.1*(10/12)</f>
        <v>1192.7916666666667</v>
      </c>
      <c r="U8" s="80">
        <f t="shared" ref="U8:Y8" si="19">SUM(D45:D48)/4</f>
        <v>90.699999999999989</v>
      </c>
      <c r="V8" s="80">
        <f t="shared" si="19"/>
        <v>97.525000000000006</v>
      </c>
      <c r="W8" s="80">
        <f t="shared" si="19"/>
        <v>90.25</v>
      </c>
      <c r="X8" s="80">
        <f t="shared" si="19"/>
        <v>89.5</v>
      </c>
      <c r="Y8" s="80">
        <f t="shared" si="19"/>
        <v>86.125</v>
      </c>
      <c r="AA8" s="66" t="s">
        <v>91</v>
      </c>
      <c r="AB8" s="79">
        <f>B57*0.2*(10/12)+B58*0.6*(10/12)+B59*0.4*(10/12)</f>
        <v>1182.9666666666667</v>
      </c>
      <c r="AC8" s="81">
        <f t="shared" ref="AC8:AG8" si="20">SUM(D44:D47)/4</f>
        <v>89.2</v>
      </c>
      <c r="AD8" s="81">
        <f t="shared" si="20"/>
        <v>97.675000000000011</v>
      </c>
      <c r="AE8" s="81">
        <f t="shared" si="20"/>
        <v>89.3</v>
      </c>
      <c r="AF8" s="81">
        <f t="shared" si="20"/>
        <v>88.9</v>
      </c>
      <c r="AG8" s="81">
        <f t="shared" si="20"/>
        <v>85.35</v>
      </c>
      <c r="AH8" s="66"/>
      <c r="AI8" s="82">
        <v>2008</v>
      </c>
      <c r="AJ8" s="15">
        <f t="shared" si="3"/>
        <v>0.626</v>
      </c>
      <c r="AK8" s="15">
        <v>0.193</v>
      </c>
      <c r="AL8" s="15">
        <v>8.1000000000000003E-2</v>
      </c>
      <c r="AM8" s="15">
        <v>0.06</v>
      </c>
      <c r="AN8" s="15">
        <v>0.03</v>
      </c>
      <c r="AO8" s="15">
        <v>0.01</v>
      </c>
      <c r="AP8" s="83">
        <f t="shared" si="12"/>
        <v>1</v>
      </c>
      <c r="AQ8" s="65">
        <v>2008</v>
      </c>
      <c r="AR8" s="84">
        <f t="shared" si="13"/>
        <v>1.0452007894309214</v>
      </c>
      <c r="AS8" s="84">
        <f t="shared" si="4"/>
        <v>1.0449022751628678</v>
      </c>
      <c r="AT8" s="84">
        <f>SQRT(AR8*AS8)</f>
        <v>1.0450515216382374</v>
      </c>
      <c r="AU8" s="85">
        <f>AU7*AT8</f>
        <v>1.083729661391079</v>
      </c>
      <c r="AW8" s="65" t="s">
        <v>29</v>
      </c>
      <c r="AX8" s="84">
        <f t="shared" si="14"/>
        <v>1.0336682155266383</v>
      </c>
      <c r="AY8" s="84">
        <f t="shared" si="5"/>
        <v>1.0334465806477788</v>
      </c>
      <c r="AZ8" s="84">
        <f t="shared" si="6"/>
        <v>1.033557392146317</v>
      </c>
      <c r="BA8" s="86">
        <f t="shared" si="15"/>
        <v>1.0718269829700331</v>
      </c>
      <c r="BB8" s="87"/>
      <c r="BC8" s="66" t="s">
        <v>91</v>
      </c>
      <c r="BD8" s="87">
        <f t="shared" si="16"/>
        <v>1.0338922006811577</v>
      </c>
      <c r="BE8" s="87">
        <f t="shared" si="7"/>
        <v>1.0337067788119767</v>
      </c>
      <c r="BF8" s="87">
        <f t="shared" si="8"/>
        <v>1.0337994855894181</v>
      </c>
      <c r="BG8" s="86">
        <f t="shared" si="17"/>
        <v>1.0695873252076333</v>
      </c>
      <c r="BH8" s="66"/>
      <c r="BI8" s="68">
        <v>2008</v>
      </c>
      <c r="BJ8" s="86">
        <f>BJ$6*AU8</f>
        <v>1.1021292235730498</v>
      </c>
      <c r="BK8" s="90"/>
      <c r="BL8" s="66" t="s">
        <v>91</v>
      </c>
      <c r="BM8" s="86">
        <f t="shared" ref="BM8:BM14" si="21">BM$6*BG8</f>
        <v>1.0620319950684964</v>
      </c>
      <c r="BN8" s="66"/>
      <c r="BO8" s="66"/>
      <c r="BP8" s="84"/>
    </row>
    <row r="9" spans="1:68" ht="15" x14ac:dyDescent="0.25">
      <c r="B9" s="19"/>
      <c r="C9" s="18">
        <v>36039</v>
      </c>
      <c r="D9" s="21">
        <v>64.5</v>
      </c>
      <c r="E9" s="20"/>
      <c r="F9" s="20"/>
      <c r="G9" s="20">
        <v>60.1</v>
      </c>
      <c r="H9" s="21"/>
      <c r="I9" s="91"/>
      <c r="J9" s="78"/>
      <c r="K9" s="65">
        <v>2009</v>
      </c>
      <c r="L9" s="79">
        <f>B61*0.5*(10/12)+B62*0.6*(10/12)+B63*0.1*(10/12)</f>
        <v>1315.4333333333332</v>
      </c>
      <c r="M9" s="79">
        <f t="shared" ref="M9:Q9" si="22">SUM(D51:D54)/4</f>
        <v>92.875</v>
      </c>
      <c r="N9" s="79">
        <f t="shared" si="22"/>
        <v>96.924999999999997</v>
      </c>
      <c r="O9" s="79">
        <f>SUM(F51:F54)/4</f>
        <v>94.699999999999989</v>
      </c>
      <c r="P9" s="79">
        <f t="shared" si="22"/>
        <v>93.850000000000009</v>
      </c>
      <c r="Q9" s="79">
        <f t="shared" si="22"/>
        <v>91.8</v>
      </c>
      <c r="S9" s="65" t="s">
        <v>30</v>
      </c>
      <c r="T9" s="79">
        <f>B60*0.5*(10/12)+B61*0.6*(10/12)+B62*0.1*(10/12)</f>
        <v>1269.6916666666666</v>
      </c>
      <c r="U9" s="80">
        <f t="shared" ref="U9:Y9" si="23">SUM(D49:D52)/4</f>
        <v>94.85</v>
      </c>
      <c r="V9" s="80">
        <f t="shared" si="23"/>
        <v>97.875</v>
      </c>
      <c r="W9" s="80">
        <f t="shared" si="23"/>
        <v>93.5</v>
      </c>
      <c r="X9" s="80">
        <f t="shared" si="23"/>
        <v>93.399999999999991</v>
      </c>
      <c r="Y9" s="80">
        <f t="shared" si="23"/>
        <v>89.8</v>
      </c>
      <c r="AA9" s="66" t="s">
        <v>92</v>
      </c>
      <c r="AB9" s="79">
        <f>B59*0.2*(10/12)+B60*0.6*(10/12)+B61*0.4*(10/12)</f>
        <v>1248.7</v>
      </c>
      <c r="AC9" s="81">
        <f t="shared" ref="AC9:AG9" si="24">SUM(D48:D51)/4</f>
        <v>94.95</v>
      </c>
      <c r="AD9" s="81">
        <f t="shared" si="24"/>
        <v>97.924999999999997</v>
      </c>
      <c r="AE9" s="81">
        <f t="shared" si="24"/>
        <v>92.875</v>
      </c>
      <c r="AF9" s="81">
        <f t="shared" si="24"/>
        <v>92.199999999999989</v>
      </c>
      <c r="AG9" s="81">
        <f t="shared" si="24"/>
        <v>88.75</v>
      </c>
      <c r="AH9" s="66"/>
      <c r="AI9" s="82">
        <v>2009</v>
      </c>
      <c r="AJ9" s="15">
        <f t="shared" si="3"/>
        <v>0.626</v>
      </c>
      <c r="AK9" s="15">
        <v>0.193</v>
      </c>
      <c r="AL9" s="15">
        <v>8.1000000000000003E-2</v>
      </c>
      <c r="AM9" s="15">
        <v>0.06</v>
      </c>
      <c r="AN9" s="15">
        <v>0.03</v>
      </c>
      <c r="AO9" s="15">
        <v>0.01</v>
      </c>
      <c r="AP9" s="83">
        <f t="shared" si="12"/>
        <v>1</v>
      </c>
      <c r="AQ9" s="65">
        <v>2009</v>
      </c>
      <c r="AR9" s="84">
        <f t="shared" si="13"/>
        <v>1.044032215268117</v>
      </c>
      <c r="AS9" s="84">
        <f t="shared" si="4"/>
        <v>1.0426725928324989</v>
      </c>
      <c r="AT9" s="84">
        <f>SQRT(AR9*AS9)</f>
        <v>1.0433521825799117</v>
      </c>
      <c r="AU9" s="85">
        <f>AU8*AT9</f>
        <v>1.130711707538971</v>
      </c>
      <c r="AW9" s="65" t="s">
        <v>30</v>
      </c>
      <c r="AX9" s="84">
        <f t="shared" si="14"/>
        <v>1.0533746867291383</v>
      </c>
      <c r="AY9" s="84">
        <f t="shared" si="5"/>
        <v>1.0530702838544652</v>
      </c>
      <c r="AZ9" s="84">
        <f t="shared" si="6"/>
        <v>1.0532224742944685</v>
      </c>
      <c r="BA9" s="86">
        <f t="shared" si="15"/>
        <v>1.1288722670192735</v>
      </c>
      <c r="BB9" s="87"/>
      <c r="BC9" s="66" t="s">
        <v>92</v>
      </c>
      <c r="BD9" s="87">
        <f t="shared" si="16"/>
        <v>1.0513470873571023</v>
      </c>
      <c r="BE9" s="87">
        <f t="shared" si="7"/>
        <v>1.051098583144638</v>
      </c>
      <c r="BF9" s="87">
        <f t="shared" si="8"/>
        <v>1.0512228279077145</v>
      </c>
      <c r="BG9" s="86">
        <f t="shared" si="17"/>
        <v>1.1243746126990166</v>
      </c>
      <c r="BH9" s="66"/>
      <c r="BI9" s="68">
        <v>2009</v>
      </c>
      <c r="BJ9" s="86">
        <f t="shared" ref="BJ9:BJ14" si="25">BJ$6*AU9</f>
        <v>1.149908930900045</v>
      </c>
      <c r="BK9" s="90"/>
      <c r="BL9" s="66" t="s">
        <v>92</v>
      </c>
      <c r="BM9" s="86">
        <f t="shared" si="21"/>
        <v>1.1164322771843769</v>
      </c>
      <c r="BN9" s="66"/>
      <c r="BO9" s="66"/>
      <c r="BP9" s="84"/>
    </row>
    <row r="10" spans="1:68" ht="15" x14ac:dyDescent="0.25">
      <c r="B10" s="19"/>
      <c r="C10" s="18">
        <v>36130</v>
      </c>
      <c r="D10" s="21">
        <v>64.2</v>
      </c>
      <c r="E10" s="20"/>
      <c r="F10" s="20"/>
      <c r="G10" s="20">
        <v>60.1</v>
      </c>
      <c r="H10" s="21"/>
      <c r="I10" s="91"/>
      <c r="J10" s="77"/>
      <c r="K10" s="65">
        <v>2010</v>
      </c>
      <c r="L10" s="79">
        <f>B63*0.5*(10/12)+B64*0.6*(10/12)+B65*0.1*(10/12)</f>
        <v>1434.7500000000002</v>
      </c>
      <c r="M10" s="79">
        <f>SUM(D55:D58)/4</f>
        <v>94.45</v>
      </c>
      <c r="N10" s="79">
        <f t="shared" ref="N10:Q10" si="26">SUM(E55:E58)/4</f>
        <v>98.25</v>
      </c>
      <c r="O10" s="79">
        <f t="shared" si="26"/>
        <v>95.524999999999991</v>
      </c>
      <c r="P10" s="79">
        <f t="shared" si="26"/>
        <v>95.424999999999997</v>
      </c>
      <c r="Q10" s="79">
        <f t="shared" si="26"/>
        <v>95.474999999999994</v>
      </c>
      <c r="S10" s="65" t="s">
        <v>31</v>
      </c>
      <c r="T10" s="79">
        <f>B62*0.5*(10/12)+B63*0.6*(10/12)+B64*0.1*(10/12)</f>
        <v>1375.7250000000001</v>
      </c>
      <c r="U10" s="80">
        <f t="shared" ref="U10:Y10" si="27">SUM(D53:D56)/4</f>
        <v>92.95</v>
      </c>
      <c r="V10" s="80">
        <f t="shared" si="27"/>
        <v>97.224999999999994</v>
      </c>
      <c r="W10" s="80">
        <f t="shared" si="27"/>
        <v>95.274999999999991</v>
      </c>
      <c r="X10" s="80">
        <f t="shared" si="27"/>
        <v>94.125</v>
      </c>
      <c r="Y10" s="80">
        <f t="shared" si="27"/>
        <v>93.425000000000011</v>
      </c>
      <c r="AA10" s="66" t="s">
        <v>93</v>
      </c>
      <c r="AB10" s="79">
        <f>B61*0.2*(10/12)+B62*0.6*(10/12)+B63*0.4*(10/12)</f>
        <v>1345.5333333333333</v>
      </c>
      <c r="AC10" s="81">
        <f t="shared" ref="AC10:AG10" si="28">SUM(D52:D55)/4</f>
        <v>92.7</v>
      </c>
      <c r="AD10" s="81">
        <f t="shared" si="28"/>
        <v>96.625</v>
      </c>
      <c r="AE10" s="81">
        <f t="shared" si="28"/>
        <v>94.974999999999994</v>
      </c>
      <c r="AF10" s="81">
        <f t="shared" si="28"/>
        <v>93.9</v>
      </c>
      <c r="AG10" s="81">
        <f t="shared" si="28"/>
        <v>92.575000000000003</v>
      </c>
      <c r="AH10" s="66"/>
      <c r="AI10" s="82">
        <v>2010</v>
      </c>
      <c r="AJ10" s="15">
        <f t="shared" si="3"/>
        <v>0.626</v>
      </c>
      <c r="AK10" s="15">
        <v>0.193</v>
      </c>
      <c r="AL10" s="15">
        <v>8.1000000000000003E-2</v>
      </c>
      <c r="AM10" s="15">
        <v>0.06</v>
      </c>
      <c r="AN10" s="15">
        <v>0.03</v>
      </c>
      <c r="AO10" s="15">
        <v>0.01</v>
      </c>
      <c r="AP10" s="83">
        <f t="shared" si="12"/>
        <v>1</v>
      </c>
      <c r="AQ10" s="65">
        <v>2010</v>
      </c>
      <c r="AR10" s="84">
        <f t="shared" si="13"/>
        <v>1.0625882061956617</v>
      </c>
      <c r="AS10" s="84">
        <f t="shared" si="4"/>
        <v>1.0613101939923748</v>
      </c>
      <c r="AT10" s="84">
        <f t="shared" ref="AT10:AT12" si="29">SQRT(AR10*AS10)</f>
        <v>1.0619490078396079</v>
      </c>
      <c r="AU10" s="85">
        <f t="shared" ref="AU10:AU12" si="30">AU9*AT10</f>
        <v>1.2007581759736392</v>
      </c>
      <c r="AW10" s="65" t="s">
        <v>31</v>
      </c>
      <c r="AX10" s="84">
        <f t="shared" si="14"/>
        <v>1.0496494877303024</v>
      </c>
      <c r="AY10" s="84">
        <f t="shared" si="5"/>
        <v>1.0476677180452754</v>
      </c>
      <c r="AZ10" s="84">
        <f t="shared" si="6"/>
        <v>1.048658134740678</v>
      </c>
      <c r="BA10" s="86">
        <f t="shared" si="15"/>
        <v>1.183801085892912</v>
      </c>
      <c r="BB10" s="87"/>
      <c r="BC10" s="66" t="s">
        <v>93</v>
      </c>
      <c r="BD10" s="87">
        <f t="shared" si="16"/>
        <v>1.0452366407149478</v>
      </c>
      <c r="BE10" s="87">
        <f t="shared" si="7"/>
        <v>1.0433618703400407</v>
      </c>
      <c r="BF10" s="87">
        <f t="shared" si="8"/>
        <v>1.0442988348189846</v>
      </c>
      <c r="BG10" s="86">
        <f t="shared" si="17"/>
        <v>1.1741830979416301</v>
      </c>
      <c r="BH10" s="66"/>
      <c r="BI10" s="68">
        <v>2010</v>
      </c>
      <c r="BJ10" s="86">
        <f t="shared" si="25"/>
        <v>1.2211446482752071</v>
      </c>
      <c r="BK10" s="90"/>
      <c r="BL10" s="66" t="s">
        <v>93</v>
      </c>
      <c r="BM10" s="86">
        <f t="shared" si="21"/>
        <v>1.1658889262179504</v>
      </c>
      <c r="BN10" s="66"/>
      <c r="BO10" s="66"/>
      <c r="BP10" s="84"/>
    </row>
    <row r="11" spans="1:68" ht="15" x14ac:dyDescent="0.25">
      <c r="B11" s="19"/>
      <c r="C11" s="18">
        <v>36220</v>
      </c>
      <c r="D11" s="21">
        <v>63.7</v>
      </c>
      <c r="E11" s="20"/>
      <c r="F11" s="20"/>
      <c r="G11" s="20">
        <v>60.4</v>
      </c>
      <c r="H11" s="21"/>
      <c r="I11" s="91"/>
      <c r="J11" s="92"/>
      <c r="K11" s="65">
        <v>2011</v>
      </c>
      <c r="L11" s="79">
        <f>B65*0.5*(10/12)+B66*0.6*(10/12)+B67*0.1*(10/12)</f>
        <v>1501.7083333333333</v>
      </c>
      <c r="M11" s="79">
        <f t="shared" ref="M11:Q11" si="31">SUM(D59:D62)/4</f>
        <v>99.1</v>
      </c>
      <c r="N11" s="79">
        <f>SUM(E59:E62)/4</f>
        <v>99.45</v>
      </c>
      <c r="O11" s="79">
        <f t="shared" si="31"/>
        <v>98.225000000000009</v>
      </c>
      <c r="P11" s="79">
        <f>SUM(G59:G62)/4</f>
        <v>98.525000000000006</v>
      </c>
      <c r="Q11" s="79">
        <f t="shared" si="31"/>
        <v>98.3</v>
      </c>
      <c r="S11" s="65" t="s">
        <v>32</v>
      </c>
      <c r="T11" s="79">
        <f>B64*0.5*(10/12)+B65*0.6*(10/12)+B66*0.1*(10/12)</f>
        <v>1480.675</v>
      </c>
      <c r="U11" s="80">
        <f t="shared" ref="U11:Y11" si="32">SUM(D57:D60)/4</f>
        <v>96.9</v>
      </c>
      <c r="V11" s="80">
        <f t="shared" si="32"/>
        <v>98.674999999999997</v>
      </c>
      <c r="W11" s="80">
        <f t="shared" si="32"/>
        <v>96.35</v>
      </c>
      <c r="X11" s="80">
        <f t="shared" si="32"/>
        <v>96.824999999999989</v>
      </c>
      <c r="Y11" s="80">
        <f t="shared" si="32"/>
        <v>97</v>
      </c>
      <c r="AA11" s="66" t="s">
        <v>94</v>
      </c>
      <c r="AB11" s="79">
        <f>B63*0.2*(10/12)+B64*0.6*(10/12)+B65*0.4*(10/12)</f>
        <v>1459.95</v>
      </c>
      <c r="AC11" s="81">
        <f t="shared" ref="AC11:AG11" si="33">SUM(D56:D59)/4</f>
        <v>95.525000000000006</v>
      </c>
      <c r="AD11" s="81">
        <f t="shared" si="33"/>
        <v>98.75</v>
      </c>
      <c r="AE11" s="81">
        <f t="shared" si="33"/>
        <v>95.924999999999997</v>
      </c>
      <c r="AF11" s="81">
        <f t="shared" si="33"/>
        <v>96.2</v>
      </c>
      <c r="AG11" s="81">
        <f t="shared" si="33"/>
        <v>96.4</v>
      </c>
      <c r="AH11" s="66"/>
      <c r="AI11" s="82">
        <v>2011</v>
      </c>
      <c r="AJ11" s="15">
        <f>1-SUM(AK11:AO11)</f>
        <v>0.626</v>
      </c>
      <c r="AK11" s="15">
        <v>0.193</v>
      </c>
      <c r="AL11" s="15">
        <v>8.1000000000000003E-2</v>
      </c>
      <c r="AM11" s="15">
        <v>0.06</v>
      </c>
      <c r="AN11" s="15">
        <v>0.03</v>
      </c>
      <c r="AO11" s="15">
        <v>0.01</v>
      </c>
      <c r="AP11" s="83">
        <f t="shared" si="12"/>
        <v>1</v>
      </c>
      <c r="AQ11" s="65">
        <v>2011</v>
      </c>
      <c r="AR11" s="84">
        <f t="shared" si="13"/>
        <v>1.0426723209955377</v>
      </c>
      <c r="AS11" s="84">
        <f t="shared" si="4"/>
        <v>1.0425638343789967</v>
      </c>
      <c r="AT11" s="84">
        <f t="shared" si="29"/>
        <v>1.0426180762762345</v>
      </c>
      <c r="AU11" s="85">
        <f t="shared" si="30"/>
        <v>1.2519321795065959</v>
      </c>
      <c r="AW11" s="65" t="s">
        <v>32</v>
      </c>
      <c r="AX11" s="84">
        <f t="shared" si="14"/>
        <v>1.0590856417603762</v>
      </c>
      <c r="AY11" s="84">
        <f t="shared" si="5"/>
        <v>1.0585404507504454</v>
      </c>
      <c r="AZ11" s="84">
        <f>SQRT(AX11*AY11)</f>
        <v>1.0588130111650278</v>
      </c>
      <c r="BA11" s="86">
        <f t="shared" si="15"/>
        <v>1.2534239923747039</v>
      </c>
      <c r="BB11" s="87"/>
      <c r="BC11" s="66" t="s">
        <v>94</v>
      </c>
      <c r="BD11" s="87">
        <f t="shared" si="16"/>
        <v>1.0626426955977994</v>
      </c>
      <c r="BE11" s="87">
        <f t="shared" si="7"/>
        <v>1.0618176940509816</v>
      </c>
      <c r="BF11" s="87">
        <f>SQRT(BD11*BE11)</f>
        <v>1.0622301147302191</v>
      </c>
      <c r="BG11" s="86">
        <f t="shared" si="17"/>
        <v>1.2472526468408218</v>
      </c>
      <c r="BH11" s="66"/>
      <c r="BI11" s="68">
        <v>2011</v>
      </c>
      <c r="BJ11" s="86">
        <f t="shared" si="25"/>
        <v>1.2731874840397153</v>
      </c>
      <c r="BK11" s="90"/>
      <c r="BL11" s="66" t="s">
        <v>94</v>
      </c>
      <c r="BM11" s="86">
        <f t="shared" si="21"/>
        <v>1.2384423278591854</v>
      </c>
      <c r="BN11" s="66"/>
      <c r="BO11" s="66"/>
      <c r="BP11" s="84"/>
    </row>
    <row r="12" spans="1:68" ht="15" x14ac:dyDescent="0.25">
      <c r="B12" s="19"/>
      <c r="C12" s="18">
        <v>36312</v>
      </c>
      <c r="D12" s="21">
        <v>64.2</v>
      </c>
      <c r="E12" s="20"/>
      <c r="F12" s="20"/>
      <c r="G12" s="20">
        <v>60.4</v>
      </c>
      <c r="H12" s="21"/>
      <c r="I12" s="91"/>
      <c r="J12" s="92"/>
      <c r="K12" s="65">
        <v>2012</v>
      </c>
      <c r="L12" s="79">
        <f>B67*0.5*(10/12)+B68*0.6*(10/12)+B69*0.1*(10/12)</f>
        <v>1569.3250000000003</v>
      </c>
      <c r="M12" s="79">
        <f t="shared" ref="M12:Q12" si="34">SUM(D63:D66)/4</f>
        <v>100.925</v>
      </c>
      <c r="N12" s="79">
        <f t="shared" si="34"/>
        <v>99.925000000000011</v>
      </c>
      <c r="O12" s="79">
        <f t="shared" si="34"/>
        <v>100.5</v>
      </c>
      <c r="P12" s="79">
        <f t="shared" si="34"/>
        <v>101.97499999999999</v>
      </c>
      <c r="Q12" s="79">
        <f t="shared" si="34"/>
        <v>102.5</v>
      </c>
      <c r="S12" s="65" t="s">
        <v>33</v>
      </c>
      <c r="T12" s="79">
        <f>B66*0.5*(10/12)+B67*0.6*(10/12)+B68*0.1*(10/12)</f>
        <v>1517.2666666666667</v>
      </c>
      <c r="U12" s="80">
        <f t="shared" ref="U12:Y12" si="35">SUM(D61:D64)/4</f>
        <v>100</v>
      </c>
      <c r="V12" s="80">
        <f t="shared" si="35"/>
        <v>99.974999999999994</v>
      </c>
      <c r="W12" s="80">
        <f t="shared" si="35"/>
        <v>100</v>
      </c>
      <c r="X12" s="80">
        <f t="shared" si="35"/>
        <v>100</v>
      </c>
      <c r="Y12" s="80">
        <f t="shared" si="35"/>
        <v>100</v>
      </c>
      <c r="AA12" s="66" t="s">
        <v>95</v>
      </c>
      <c r="AB12" s="79">
        <f>B65*0.2*(10/12)+B66*0.6*(10/12)+B67*0.4*(10/12)</f>
        <v>1505.9333333333334</v>
      </c>
      <c r="AC12" s="81">
        <f t="shared" ref="AC12:AG12" si="36">SUM(D60:D63)/4</f>
        <v>99.724999999999994</v>
      </c>
      <c r="AD12" s="81">
        <f t="shared" si="36"/>
        <v>99.8</v>
      </c>
      <c r="AE12" s="81">
        <f t="shared" si="36"/>
        <v>99.174999999999997</v>
      </c>
      <c r="AF12" s="81">
        <f t="shared" si="36"/>
        <v>99.3</v>
      </c>
      <c r="AG12" s="81">
        <f t="shared" si="36"/>
        <v>98.875</v>
      </c>
      <c r="AH12" s="66"/>
      <c r="AI12" s="82">
        <v>2012</v>
      </c>
      <c r="AJ12" s="15">
        <f>1-SUM(AK12:AO12)</f>
        <v>0.626</v>
      </c>
      <c r="AK12" s="15">
        <v>0.193</v>
      </c>
      <c r="AL12" s="15">
        <v>8.1000000000000003E-2</v>
      </c>
      <c r="AM12" s="15">
        <v>0.06</v>
      </c>
      <c r="AN12" s="15">
        <v>0.03</v>
      </c>
      <c r="AO12" s="15">
        <v>0.01</v>
      </c>
      <c r="AP12" s="83">
        <f t="shared" si="12"/>
        <v>1</v>
      </c>
      <c r="AQ12" s="65">
        <v>2012</v>
      </c>
      <c r="AR12" s="84">
        <f t="shared" si="13"/>
        <v>1.0349951283281638</v>
      </c>
      <c r="AS12" s="84">
        <f t="shared" si="4"/>
        <v>1.0348003924113884</v>
      </c>
      <c r="AT12" s="84">
        <f t="shared" si="29"/>
        <v>1.0348977557893626</v>
      </c>
      <c r="AU12" s="85">
        <f t="shared" si="30"/>
        <v>1.2956218029718616</v>
      </c>
      <c r="AW12" s="65" t="s">
        <v>33</v>
      </c>
      <c r="AX12" s="84">
        <f t="shared" si="14"/>
        <v>1.0262777516066639</v>
      </c>
      <c r="AY12" s="84">
        <f t="shared" si="5"/>
        <v>1.0262471964011486</v>
      </c>
      <c r="AZ12" s="84">
        <f t="shared" si="6"/>
        <v>1.0262624738901902</v>
      </c>
      <c r="BA12" s="86">
        <f>BA11*AZ12</f>
        <v>1.2863420072477825</v>
      </c>
      <c r="BB12" s="87"/>
      <c r="BC12" s="66" t="s">
        <v>95</v>
      </c>
      <c r="BD12" s="87">
        <f t="shared" si="16"/>
        <v>1.032320136187018</v>
      </c>
      <c r="BE12" s="87">
        <f t="shared" si="7"/>
        <v>1.0322563797696378</v>
      </c>
      <c r="BF12" s="87">
        <f t="shared" ref="BF12:BF13" si="37">SQRT(BD12*BE12)</f>
        <v>1.0322882574861107</v>
      </c>
      <c r="BG12" s="86">
        <f>BG11*BF12</f>
        <v>1.2875242614522515</v>
      </c>
      <c r="BH12" s="66"/>
      <c r="BI12" s="68">
        <v>2012</v>
      </c>
      <c r="BJ12" s="86">
        <f t="shared" si="25"/>
        <v>1.3176188699318063</v>
      </c>
      <c r="BK12" s="90"/>
      <c r="BL12" s="66" t="s">
        <v>95</v>
      </c>
      <c r="BM12" s="86">
        <f t="shared" si="21"/>
        <v>1.2784294726228012</v>
      </c>
      <c r="BN12" s="66"/>
      <c r="BO12" s="66"/>
      <c r="BP12" s="84"/>
    </row>
    <row r="13" spans="1:68" ht="15" x14ac:dyDescent="0.25">
      <c r="B13" s="19"/>
      <c r="C13" s="18">
        <v>36404</v>
      </c>
      <c r="D13" s="21">
        <v>65.099999999999994</v>
      </c>
      <c r="E13" s="20"/>
      <c r="F13" s="20"/>
      <c r="G13" s="20">
        <v>61.5</v>
      </c>
      <c r="H13" s="21"/>
      <c r="I13" s="91"/>
      <c r="J13" s="77"/>
      <c r="K13" s="65">
        <v>2013</v>
      </c>
      <c r="L13" s="81">
        <f>B69*0.5*(10/12)+B70*0.6*(10/12)+B71*0.1*(10/12)</f>
        <v>1624.4166666666665</v>
      </c>
      <c r="M13" s="79">
        <f t="shared" ref="M13:Q13" si="38">SUM(D67:D70)/4</f>
        <v>102.45</v>
      </c>
      <c r="N13" s="79">
        <f t="shared" si="38"/>
        <v>103.42500000000001</v>
      </c>
      <c r="O13" s="79">
        <f t="shared" si="38"/>
        <v>101.27500000000001</v>
      </c>
      <c r="P13" s="79">
        <f t="shared" si="38"/>
        <v>105.97499999999999</v>
      </c>
      <c r="Q13" s="79">
        <f t="shared" si="38"/>
        <v>106.10000000000001</v>
      </c>
      <c r="S13" s="65" t="s">
        <v>34</v>
      </c>
      <c r="T13" s="79">
        <f>B68*0.5*(10/12)+B69*0.6*(10/12)+B70*0.1*(10/12)</f>
        <v>1617.4833333333336</v>
      </c>
      <c r="U13" s="80">
        <f t="shared" ref="U13:Y13" si="39">SUM(D65:D68)/4</f>
        <v>101.65</v>
      </c>
      <c r="V13" s="80">
        <f t="shared" si="39"/>
        <v>101.57499999999999</v>
      </c>
      <c r="W13" s="80">
        <f t="shared" si="39"/>
        <v>100.89999999999999</v>
      </c>
      <c r="X13" s="80">
        <f t="shared" si="39"/>
        <v>104.22499999999999</v>
      </c>
      <c r="Y13" s="80">
        <f t="shared" si="39"/>
        <v>104.72499999999999</v>
      </c>
      <c r="AA13" s="66" t="s">
        <v>96</v>
      </c>
      <c r="AB13" s="79">
        <f>B67*0.2*(10/12)+B68*0.6*(10/12)+B69*0.4*(10/12)</f>
        <v>1597.75</v>
      </c>
      <c r="AC13" s="81">
        <f t="shared" ref="AC13:AG13" si="40">SUM(D64:D67)/4</f>
        <v>101.35000000000001</v>
      </c>
      <c r="AD13" s="81">
        <f t="shared" si="40"/>
        <v>100.55</v>
      </c>
      <c r="AE13" s="81">
        <f t="shared" si="40"/>
        <v>100.675</v>
      </c>
      <c r="AF13" s="81">
        <f t="shared" si="40"/>
        <v>102.97500000000001</v>
      </c>
      <c r="AG13" s="81">
        <f t="shared" si="40"/>
        <v>103.75</v>
      </c>
      <c r="AH13" s="66"/>
      <c r="AI13" s="82">
        <v>2013</v>
      </c>
      <c r="AJ13" s="15">
        <f>1-SUM(AK13:AO13)</f>
        <v>0.626</v>
      </c>
      <c r="AK13" s="15">
        <v>0.193</v>
      </c>
      <c r="AL13" s="15">
        <v>8.1000000000000003E-2</v>
      </c>
      <c r="AM13" s="15">
        <v>0.06</v>
      </c>
      <c r="AN13" s="15">
        <v>0.03</v>
      </c>
      <c r="AO13" s="15">
        <v>0.01</v>
      </c>
      <c r="AP13" s="83">
        <f t="shared" si="12"/>
        <v>1</v>
      </c>
      <c r="AQ13" s="65">
        <v>2013</v>
      </c>
      <c r="AR13" s="84">
        <f t="shared" si="13"/>
        <v>1.0297200018476866</v>
      </c>
      <c r="AS13" s="84">
        <f t="shared" si="4"/>
        <v>1.0296279551383665</v>
      </c>
      <c r="AT13" s="84">
        <f>SQRT(AR13*AS13)</f>
        <v>1.0296739774644732</v>
      </c>
      <c r="AU13" s="85">
        <f>AU12*AT13</f>
        <v>1.3340680551557287</v>
      </c>
      <c r="AW13" s="65" t="s">
        <v>34</v>
      </c>
      <c r="AX13" s="84">
        <f t="shared" si="14"/>
        <v>1.0481086205571397</v>
      </c>
      <c r="AY13" s="84">
        <f t="shared" si="5"/>
        <v>1.0475560602699576</v>
      </c>
      <c r="AZ13" s="84">
        <f t="shared" si="6"/>
        <v>1.0478323039903938</v>
      </c>
      <c r="BA13" s="86">
        <f t="shared" si="15"/>
        <v>1.3478707091740718</v>
      </c>
      <c r="BB13" s="87"/>
      <c r="BC13" s="66" t="s">
        <v>96</v>
      </c>
      <c r="BD13" s="87">
        <f t="shared" si="16"/>
        <v>1.0444316044932755</v>
      </c>
      <c r="BE13" s="87">
        <f t="shared" si="7"/>
        <v>1.0439579413772815</v>
      </c>
      <c r="BF13" s="87">
        <f t="shared" si="37"/>
        <v>1.0441947460776515</v>
      </c>
      <c r="BG13" s="86">
        <f t="shared" ref="BG13" si="41">BG12*BF13</f>
        <v>1.3444260692559495</v>
      </c>
      <c r="BH13" s="66"/>
      <c r="BI13" s="68">
        <v>2013</v>
      </c>
      <c r="BJ13" s="86">
        <f t="shared" si="25"/>
        <v>1.3567178625849274</v>
      </c>
      <c r="BK13" s="90"/>
      <c r="BL13" s="66" t="s">
        <v>96</v>
      </c>
      <c r="BM13" s="86">
        <f t="shared" si="21"/>
        <v>1.3349293385435519</v>
      </c>
      <c r="BN13" s="66"/>
      <c r="BO13" s="66"/>
      <c r="BP13" s="84"/>
    </row>
    <row r="14" spans="1:68" ht="15" x14ac:dyDescent="0.25">
      <c r="B14" s="19"/>
      <c r="C14" s="18">
        <v>36495</v>
      </c>
      <c r="D14" s="21">
        <v>65.900000000000006</v>
      </c>
      <c r="E14" s="20"/>
      <c r="F14" s="20"/>
      <c r="G14" s="20">
        <v>61.6</v>
      </c>
      <c r="H14" s="21"/>
      <c r="I14" s="91"/>
      <c r="J14" s="78"/>
      <c r="K14" s="68">
        <v>2014</v>
      </c>
      <c r="L14" s="81">
        <f>B71*0.5*(10/11)+B72*0.6*(10/11)+B73*0.1*(10/12)</f>
        <v>1782.3318181818183</v>
      </c>
      <c r="M14" s="79">
        <f>SUM(D71:D74)/4</f>
        <v>104.05</v>
      </c>
      <c r="N14" s="79">
        <f t="shared" ref="N14:Q14" si="42">SUM(E71:E74)/4</f>
        <v>104.375</v>
      </c>
      <c r="O14" s="79">
        <f t="shared" si="42"/>
        <v>104.35000000000001</v>
      </c>
      <c r="P14" s="79">
        <f t="shared" si="42"/>
        <v>108.94999999999999</v>
      </c>
      <c r="Q14" s="79">
        <f t="shared" si="42"/>
        <v>109.625</v>
      </c>
      <c r="S14" s="65" t="s">
        <v>75</v>
      </c>
      <c r="T14" s="81">
        <f>B70*0.5*(10/12)+B71*0.6*(10/12)+B72*0.1*(10/12)</f>
        <v>1640.4416666666666</v>
      </c>
      <c r="U14" s="80">
        <f>SUM(D69:D72)/4</f>
        <v>103.625</v>
      </c>
      <c r="V14" s="80">
        <f t="shared" ref="V14:Y14" si="43">SUM(E69:E72)/4</f>
        <v>103.675</v>
      </c>
      <c r="W14" s="80">
        <f t="shared" si="43"/>
        <v>102.05000000000001</v>
      </c>
      <c r="X14" s="80">
        <f t="shared" si="43"/>
        <v>107.55</v>
      </c>
      <c r="Y14" s="80">
        <f t="shared" si="43"/>
        <v>107.95</v>
      </c>
      <c r="AA14" s="66" t="s">
        <v>146</v>
      </c>
      <c r="AB14" s="79">
        <f>B69*0.2*(10/12)+B70*0.6*(10/12)+B71*0.4*(10/12)</f>
        <v>1633.4666666666667</v>
      </c>
      <c r="AC14" s="81">
        <f>SUM(D68:D71)/4</f>
        <v>103.05</v>
      </c>
      <c r="AD14" s="81">
        <f t="shared" ref="AD14:AG14" si="44">SUM(E68:E71)/4</f>
        <v>103.75</v>
      </c>
      <c r="AE14" s="81">
        <f t="shared" si="44"/>
        <v>101.625</v>
      </c>
      <c r="AF14" s="81">
        <f t="shared" si="44"/>
        <v>106.825</v>
      </c>
      <c r="AG14" s="81">
        <f t="shared" si="44"/>
        <v>107</v>
      </c>
      <c r="AH14" s="66"/>
      <c r="AI14" s="82">
        <v>2014</v>
      </c>
      <c r="AJ14" s="15">
        <f>1-SUM(AK14:AO14)</f>
        <v>0.626</v>
      </c>
      <c r="AK14" s="15">
        <v>0.193</v>
      </c>
      <c r="AL14" s="15">
        <v>8.1000000000000003E-2</v>
      </c>
      <c r="AM14" s="15">
        <v>0.06</v>
      </c>
      <c r="AN14" s="15">
        <v>0.03</v>
      </c>
      <c r="AO14" s="15">
        <v>0.01</v>
      </c>
      <c r="AP14" s="83">
        <f t="shared" si="12"/>
        <v>1</v>
      </c>
      <c r="AQ14" s="68">
        <v>2014</v>
      </c>
      <c r="AR14" s="84">
        <f t="shared" si="13"/>
        <v>1.0676099774512855</v>
      </c>
      <c r="AS14" s="84">
        <f t="shared" si="4"/>
        <v>1.0661863602222998</v>
      </c>
      <c r="AT14" s="84">
        <f>SQRT(AR14*AS14)</f>
        <v>1.0668979313860336</v>
      </c>
      <c r="AU14" s="85">
        <f>AU13*AT14</f>
        <v>1.423314448373836</v>
      </c>
      <c r="AW14" s="65" t="s">
        <v>75</v>
      </c>
      <c r="AX14" s="84">
        <f t="shared" si="14"/>
        <v>1.0162587173990512</v>
      </c>
      <c r="AY14" s="84">
        <f t="shared" si="5"/>
        <v>1.0162420689580887</v>
      </c>
      <c r="AZ14" s="84">
        <f t="shared" ref="AZ14" si="45">SQRT(AX14*AY14)</f>
        <v>1.0162503931444775</v>
      </c>
      <c r="BA14" s="86">
        <f t="shared" ref="BA14" si="46">BA13*AZ14</f>
        <v>1.3697741381060762</v>
      </c>
      <c r="BB14" s="66"/>
      <c r="BC14" s="66" t="s">
        <v>146</v>
      </c>
      <c r="BD14" s="87">
        <f t="shared" si="16"/>
        <v>1.0218100058981423</v>
      </c>
      <c r="BE14" s="87">
        <f t="shared" si="7"/>
        <v>1.0217801407054614</v>
      </c>
      <c r="BF14" s="87">
        <f t="shared" ref="BF14" si="47">SQRT(BD14*BE14)</f>
        <v>1.0217950731926888</v>
      </c>
      <c r="BG14" s="86">
        <f t="shared" ref="BG14" si="48">BG13*BF14</f>
        <v>1.3737279338375419</v>
      </c>
      <c r="BH14" s="66"/>
      <c r="BI14" s="68">
        <v>2014</v>
      </c>
      <c r="BJ14" s="86">
        <f t="shared" si="25"/>
        <v>1.4474794810663403</v>
      </c>
      <c r="BK14" s="90"/>
      <c r="BL14" s="66" t="s">
        <v>146</v>
      </c>
      <c r="BM14" s="86">
        <f t="shared" si="21"/>
        <v>1.3640242211841762</v>
      </c>
      <c r="BN14" s="66"/>
      <c r="BO14" s="66"/>
    </row>
    <row r="15" spans="1:68" ht="15" x14ac:dyDescent="0.25">
      <c r="B15" s="19"/>
      <c r="C15" s="18">
        <v>36586</v>
      </c>
      <c r="D15" s="21">
        <v>66.5</v>
      </c>
      <c r="E15" s="20"/>
      <c r="F15" s="20"/>
      <c r="G15" s="20">
        <v>62.2</v>
      </c>
      <c r="H15" s="21"/>
      <c r="I15" s="91"/>
      <c r="J15" s="77"/>
      <c r="K15" s="68"/>
      <c r="L15" s="81"/>
      <c r="M15" s="79"/>
      <c r="N15" s="79"/>
      <c r="O15" s="79"/>
      <c r="P15" s="79"/>
      <c r="Q15" s="79"/>
      <c r="S15" s="65"/>
      <c r="AA15" s="66"/>
      <c r="AB15" s="66"/>
      <c r="AC15" s="66"/>
      <c r="AD15" s="66"/>
      <c r="AE15" s="66"/>
      <c r="AF15" s="66"/>
      <c r="AG15" s="66"/>
      <c r="AH15" s="66"/>
      <c r="AW15" s="65"/>
      <c r="BA15" s="66"/>
      <c r="BB15" s="66"/>
      <c r="BC15" s="66"/>
      <c r="BD15" s="66"/>
      <c r="BE15" s="66"/>
      <c r="BF15" s="66"/>
      <c r="BG15" s="66"/>
      <c r="BH15" s="66"/>
      <c r="BI15" s="68"/>
      <c r="BJ15" s="66"/>
      <c r="BK15" s="66"/>
      <c r="BL15" s="66"/>
      <c r="BM15" s="66"/>
      <c r="BN15" s="66"/>
      <c r="BO15" s="66"/>
    </row>
    <row r="16" spans="1:68" ht="15" x14ac:dyDescent="0.25">
      <c r="B16" s="19"/>
      <c r="C16" s="18">
        <v>36678</v>
      </c>
      <c r="D16" s="21">
        <v>67.8</v>
      </c>
      <c r="E16" s="20"/>
      <c r="F16" s="20"/>
      <c r="G16" s="20">
        <v>63.1</v>
      </c>
      <c r="H16" s="21"/>
      <c r="I16" s="91"/>
      <c r="J16" s="77"/>
      <c r="AJ16" s="65"/>
      <c r="AK16" s="14"/>
      <c r="AR16" s="65"/>
      <c r="AS16" s="14"/>
      <c r="AW16" s="65"/>
      <c r="AY16" s="14"/>
      <c r="BI16" s="65"/>
    </row>
    <row r="17" spans="1:61" ht="15" x14ac:dyDescent="0.25">
      <c r="B17" s="19"/>
      <c r="C17" s="18">
        <v>36770</v>
      </c>
      <c r="D17" s="21">
        <v>69</v>
      </c>
      <c r="E17" s="20"/>
      <c r="F17" s="20"/>
      <c r="G17" s="20">
        <v>64.2</v>
      </c>
      <c r="H17" s="21"/>
      <c r="I17" s="91"/>
      <c r="J17" s="77"/>
      <c r="K17" s="65"/>
      <c r="L17" s="14" t="s">
        <v>64</v>
      </c>
      <c r="S17" s="65"/>
      <c r="T17" s="14" t="s">
        <v>64</v>
      </c>
      <c r="AA17" s="66"/>
      <c r="AB17" s="67" t="s">
        <v>64</v>
      </c>
      <c r="AC17" s="66"/>
      <c r="AD17" s="66"/>
      <c r="AE17" s="66"/>
      <c r="AF17" s="66"/>
      <c r="AG17" s="66"/>
      <c r="AH17" s="66"/>
      <c r="AJ17" s="65"/>
      <c r="AR17" s="65"/>
      <c r="AW17" s="65"/>
      <c r="BI17" s="65"/>
    </row>
    <row r="18" spans="1:61" ht="30" x14ac:dyDescent="0.25">
      <c r="B18" s="19"/>
      <c r="C18" s="18">
        <v>36861</v>
      </c>
      <c r="D18" s="21">
        <v>70.099999999999994</v>
      </c>
      <c r="E18" s="20"/>
      <c r="F18" s="20"/>
      <c r="G18" s="20">
        <v>64.7</v>
      </c>
      <c r="H18" s="21"/>
      <c r="I18" s="91"/>
      <c r="J18" s="91"/>
      <c r="K18" s="65"/>
      <c r="L18" s="73" t="s">
        <v>35</v>
      </c>
      <c r="M18" s="73" t="s">
        <v>63</v>
      </c>
      <c r="N18" s="73" t="s">
        <v>36</v>
      </c>
      <c r="O18" s="73" t="s">
        <v>37</v>
      </c>
      <c r="P18" s="73" t="s">
        <v>38</v>
      </c>
      <c r="Q18" s="73" t="s">
        <v>39</v>
      </c>
      <c r="S18" s="65"/>
      <c r="T18" s="73" t="s">
        <v>35</v>
      </c>
      <c r="U18" s="73" t="s">
        <v>63</v>
      </c>
      <c r="V18" s="73" t="s">
        <v>36</v>
      </c>
      <c r="W18" s="73" t="s">
        <v>37</v>
      </c>
      <c r="X18" s="73" t="s">
        <v>38</v>
      </c>
      <c r="Y18" s="73" t="s">
        <v>39</v>
      </c>
      <c r="AA18" s="66"/>
      <c r="AB18" s="74" t="s">
        <v>35</v>
      </c>
      <c r="AC18" s="74" t="s">
        <v>63</v>
      </c>
      <c r="AD18" s="74" t="s">
        <v>36</v>
      </c>
      <c r="AE18" s="74" t="s">
        <v>37</v>
      </c>
      <c r="AF18" s="74" t="s">
        <v>38</v>
      </c>
      <c r="AG18" s="74" t="s">
        <v>39</v>
      </c>
      <c r="AH18" s="66"/>
      <c r="AJ18" s="65"/>
      <c r="AK18" s="75"/>
      <c r="AL18" s="75"/>
      <c r="AM18" s="75"/>
      <c r="AN18" s="75"/>
      <c r="AO18" s="75"/>
      <c r="AP18" s="75"/>
      <c r="AR18" s="65"/>
      <c r="AW18" s="65"/>
      <c r="BI18" s="65"/>
    </row>
    <row r="19" spans="1:61" ht="15" x14ac:dyDescent="0.25">
      <c r="B19" s="19"/>
      <c r="C19" s="18">
        <v>36951</v>
      </c>
      <c r="D19" s="21">
        <v>69.400000000000006</v>
      </c>
      <c r="E19" s="20"/>
      <c r="F19" s="20"/>
      <c r="G19" s="20">
        <v>65.2</v>
      </c>
      <c r="H19" s="21"/>
      <c r="I19" s="91"/>
      <c r="J19" s="91"/>
      <c r="K19" s="82">
        <v>2006</v>
      </c>
      <c r="L19" s="84">
        <f>L13/L13</f>
        <v>1</v>
      </c>
      <c r="M19" s="84">
        <f>M6/M6</f>
        <v>1</v>
      </c>
      <c r="N19" s="84">
        <f>N6/N6</f>
        <v>1</v>
      </c>
      <c r="O19" s="84">
        <f>O6/O6</f>
        <v>1</v>
      </c>
      <c r="P19" s="84">
        <f>P6/P6</f>
        <v>1</v>
      </c>
      <c r="Q19" s="84">
        <f>Q6/Q6</f>
        <v>1</v>
      </c>
      <c r="S19" s="65" t="s">
        <v>27</v>
      </c>
      <c r="T19" s="84">
        <f t="shared" ref="T19:Y19" si="49">T6/T6</f>
        <v>1</v>
      </c>
      <c r="U19" s="84">
        <f t="shared" si="49"/>
        <v>1</v>
      </c>
      <c r="V19" s="84">
        <f t="shared" si="49"/>
        <v>1</v>
      </c>
      <c r="W19" s="84">
        <f t="shared" si="49"/>
        <v>1</v>
      </c>
      <c r="X19" s="84">
        <f t="shared" si="49"/>
        <v>1</v>
      </c>
      <c r="Y19" s="84">
        <f t="shared" si="49"/>
        <v>1</v>
      </c>
      <c r="AA19" s="66" t="s">
        <v>89</v>
      </c>
      <c r="AB19" s="87">
        <f t="shared" ref="AB19:AG19" si="50">AB6/AB6</f>
        <v>1</v>
      </c>
      <c r="AC19" s="87">
        <f t="shared" si="50"/>
        <v>1</v>
      </c>
      <c r="AD19" s="87">
        <f t="shared" si="50"/>
        <v>1</v>
      </c>
      <c r="AE19" s="87">
        <f t="shared" si="50"/>
        <v>1</v>
      </c>
      <c r="AF19" s="87">
        <f t="shared" si="50"/>
        <v>1</v>
      </c>
      <c r="AG19" s="87">
        <f t="shared" si="50"/>
        <v>1</v>
      </c>
      <c r="AH19" s="66"/>
      <c r="AJ19" s="65"/>
      <c r="AK19" s="80"/>
      <c r="AL19" s="80"/>
      <c r="AM19" s="80"/>
      <c r="AN19" s="80"/>
      <c r="AO19" s="80"/>
      <c r="AP19" s="80"/>
      <c r="AR19" s="65"/>
      <c r="AS19" s="69"/>
      <c r="AW19" s="65"/>
      <c r="AY19" s="69"/>
      <c r="BI19" s="65"/>
    </row>
    <row r="20" spans="1:61" ht="15" x14ac:dyDescent="0.25">
      <c r="B20" s="19"/>
      <c r="C20" s="18">
        <v>37043</v>
      </c>
      <c r="D20" s="21">
        <v>70.8</v>
      </c>
      <c r="E20" s="20"/>
      <c r="F20" s="20"/>
      <c r="G20" s="20">
        <v>65.5</v>
      </c>
      <c r="H20" s="21"/>
      <c r="I20" s="91"/>
      <c r="J20" s="91"/>
      <c r="K20" s="82">
        <v>2007</v>
      </c>
      <c r="L20" s="84">
        <f t="shared" ref="L20:Q27" si="51">L7/L6</f>
        <v>1.0387614577662689</v>
      </c>
      <c r="M20" s="84">
        <f t="shared" si="51"/>
        <v>1.0476758045292014</v>
      </c>
      <c r="N20" s="84">
        <f t="shared" si="51"/>
        <v>0.98987341772151893</v>
      </c>
      <c r="O20" s="84">
        <f t="shared" si="51"/>
        <v>1.0461401952085181</v>
      </c>
      <c r="P20" s="84">
        <f t="shared" si="51"/>
        <v>1.045643153526971</v>
      </c>
      <c r="Q20" s="84">
        <f t="shared" si="51"/>
        <v>1.0333027803238619</v>
      </c>
      <c r="S20" s="65" t="s">
        <v>28</v>
      </c>
      <c r="T20" s="84">
        <f t="shared" ref="T20:Y27" si="52">T7/T6</f>
        <v>1.0344089709369082</v>
      </c>
      <c r="U20" s="84">
        <f t="shared" si="52"/>
        <v>1.0565631724561944</v>
      </c>
      <c r="V20" s="84">
        <f t="shared" si="52"/>
        <v>0.99543610547667338</v>
      </c>
      <c r="W20" s="84">
        <f t="shared" si="52"/>
        <v>1.0525838621940165</v>
      </c>
      <c r="X20" s="84">
        <f t="shared" si="52"/>
        <v>1.0460745680509247</v>
      </c>
      <c r="Y20" s="84">
        <f t="shared" si="52"/>
        <v>1.051919446192574</v>
      </c>
      <c r="AA20" s="66" t="s">
        <v>90</v>
      </c>
      <c r="AB20" s="87">
        <f t="shared" ref="AB20:AG27" si="53">AB7/AB6</f>
        <v>1.0277303881955047</v>
      </c>
      <c r="AC20" s="87">
        <f t="shared" si="53"/>
        <v>1.0644959298685035</v>
      </c>
      <c r="AD20" s="87">
        <f t="shared" si="53"/>
        <v>1.0048518896833503</v>
      </c>
      <c r="AE20" s="87">
        <f t="shared" si="53"/>
        <v>1.0412371134020619</v>
      </c>
      <c r="AF20" s="87">
        <f t="shared" si="53"/>
        <v>1.0491400491400491</v>
      </c>
      <c r="AG20" s="87">
        <f t="shared" si="53"/>
        <v>1.0608</v>
      </c>
      <c r="AH20" s="66"/>
      <c r="AJ20" s="65"/>
      <c r="AK20" s="79"/>
      <c r="AL20" s="79"/>
      <c r="AM20" s="79"/>
      <c r="AN20" s="79"/>
      <c r="AO20" s="79"/>
      <c r="AP20" s="79"/>
      <c r="AR20" s="65"/>
      <c r="AW20" s="65"/>
      <c r="BI20" s="65"/>
    </row>
    <row r="21" spans="1:61" ht="15" x14ac:dyDescent="0.25">
      <c r="B21" s="19"/>
      <c r="C21" s="18">
        <v>37135</v>
      </c>
      <c r="D21" s="21">
        <v>71.400000000000006</v>
      </c>
      <c r="E21" s="21">
        <v>92.3</v>
      </c>
      <c r="F21" s="21">
        <v>74.099999999999994</v>
      </c>
      <c r="G21" s="21">
        <v>67.400000000000006</v>
      </c>
      <c r="H21" s="21">
        <v>66.2</v>
      </c>
      <c r="I21" s="91"/>
      <c r="J21" s="91"/>
      <c r="K21" s="82">
        <v>2008</v>
      </c>
      <c r="L21" s="84">
        <f t="shared" si="51"/>
        <v>1.0435401514132137</v>
      </c>
      <c r="M21" s="84">
        <f t="shared" si="51"/>
        <v>1.0722411831626848</v>
      </c>
      <c r="N21" s="84">
        <f t="shared" si="51"/>
        <v>1.0007672634271101</v>
      </c>
      <c r="O21" s="84">
        <f t="shared" si="51"/>
        <v>1.0432569974554708</v>
      </c>
      <c r="P21" s="84">
        <f t="shared" si="51"/>
        <v>1.0325963718820863</v>
      </c>
      <c r="Q21" s="84">
        <f t="shared" si="51"/>
        <v>1.0366646954464815</v>
      </c>
      <c r="S21" s="65" t="s">
        <v>29</v>
      </c>
      <c r="T21" s="84">
        <f t="shared" si="52"/>
        <v>1.0317002674124423</v>
      </c>
      <c r="U21" s="84">
        <f t="shared" si="52"/>
        <v>1.0555717195228393</v>
      </c>
      <c r="V21" s="84">
        <f t="shared" si="52"/>
        <v>0.99363219561895078</v>
      </c>
      <c r="W21" s="84">
        <f t="shared" si="52"/>
        <v>1.0364628194085559</v>
      </c>
      <c r="X21" s="84">
        <f t="shared" si="52"/>
        <v>1.0373804694291509</v>
      </c>
      <c r="Y21" s="84">
        <f t="shared" si="52"/>
        <v>1.0305115166018546</v>
      </c>
      <c r="AA21" s="66" t="s">
        <v>91</v>
      </c>
      <c r="AB21" s="87">
        <f t="shared" si="53"/>
        <v>1.0335347651983982</v>
      </c>
      <c r="AC21" s="87">
        <f t="shared" si="53"/>
        <v>1.0494117647058825</v>
      </c>
      <c r="AD21" s="87">
        <f t="shared" si="53"/>
        <v>0.99288437102922511</v>
      </c>
      <c r="AE21" s="87">
        <f t="shared" si="53"/>
        <v>1.0401863715783342</v>
      </c>
      <c r="AF21" s="87">
        <f t="shared" si="53"/>
        <v>1.040983606557377</v>
      </c>
      <c r="AG21" s="87">
        <f t="shared" si="53"/>
        <v>1.0298642533936651</v>
      </c>
      <c r="AH21" s="66"/>
      <c r="AJ21" s="65"/>
      <c r="AK21" s="79"/>
      <c r="AL21" s="79"/>
      <c r="AM21" s="79"/>
      <c r="AN21" s="79"/>
      <c r="AO21" s="79"/>
      <c r="AP21" s="79"/>
      <c r="AR21" s="65"/>
      <c r="AS21" s="84"/>
      <c r="AT21" s="84"/>
      <c r="AU21" s="84"/>
      <c r="AV21" s="84"/>
      <c r="AW21" s="65"/>
      <c r="AX21" s="65"/>
      <c r="AY21" s="84"/>
      <c r="BI21" s="65"/>
    </row>
    <row r="22" spans="1:61" ht="15" x14ac:dyDescent="0.25">
      <c r="B22" s="19"/>
      <c r="C22" s="18">
        <v>37226</v>
      </c>
      <c r="D22" s="21">
        <v>71.5</v>
      </c>
      <c r="E22" s="21">
        <v>92.6</v>
      </c>
      <c r="F22" s="21">
        <v>74.400000000000006</v>
      </c>
      <c r="G22" s="21">
        <v>67.8</v>
      </c>
      <c r="H22" s="21">
        <v>67.5</v>
      </c>
      <c r="I22" s="91"/>
      <c r="J22" s="91"/>
      <c r="K22" s="82">
        <v>2009</v>
      </c>
      <c r="L22" s="84">
        <f t="shared" si="51"/>
        <v>1.0712652102802152</v>
      </c>
      <c r="M22" s="84">
        <f t="shared" si="51"/>
        <v>0.98541114058355439</v>
      </c>
      <c r="N22" s="84">
        <f t="shared" si="51"/>
        <v>0.9907998977766419</v>
      </c>
      <c r="O22" s="84">
        <f t="shared" si="51"/>
        <v>1.0265582655826557</v>
      </c>
      <c r="P22" s="84">
        <f t="shared" si="51"/>
        <v>1.0304693933571232</v>
      </c>
      <c r="Q22" s="84">
        <f t="shared" si="51"/>
        <v>1.047347404449515</v>
      </c>
      <c r="S22" s="65" t="s">
        <v>30</v>
      </c>
      <c r="T22" s="84">
        <f t="shared" si="52"/>
        <v>1.0644706046739092</v>
      </c>
      <c r="U22" s="84">
        <f t="shared" si="52"/>
        <v>1.0457552370452041</v>
      </c>
      <c r="V22" s="84">
        <f t="shared" si="52"/>
        <v>1.0035888233786208</v>
      </c>
      <c r="W22" s="84">
        <f t="shared" si="52"/>
        <v>1.0360110803324101</v>
      </c>
      <c r="X22" s="84">
        <f t="shared" si="52"/>
        <v>1.0435754189944133</v>
      </c>
      <c r="Y22" s="84">
        <f t="shared" si="52"/>
        <v>1.0426705370101597</v>
      </c>
      <c r="AA22" s="66" t="s">
        <v>92</v>
      </c>
      <c r="AB22" s="87">
        <f t="shared" si="53"/>
        <v>1.0555665135675842</v>
      </c>
      <c r="AC22" s="87">
        <f t="shared" si="53"/>
        <v>1.0644618834080717</v>
      </c>
      <c r="AD22" s="87">
        <f t="shared" si="53"/>
        <v>1.0025595085743535</v>
      </c>
      <c r="AE22" s="87">
        <f t="shared" si="53"/>
        <v>1.04003359462486</v>
      </c>
      <c r="AF22" s="87">
        <f t="shared" si="53"/>
        <v>1.0371203599550054</v>
      </c>
      <c r="AG22" s="87">
        <f t="shared" si="53"/>
        <v>1.0398359695371999</v>
      </c>
      <c r="AH22" s="66"/>
      <c r="AJ22" s="65"/>
      <c r="AK22" s="79"/>
      <c r="AL22" s="79"/>
      <c r="AM22" s="79"/>
      <c r="AN22" s="79"/>
      <c r="AO22" s="79"/>
      <c r="AP22" s="79"/>
      <c r="AR22" s="65"/>
      <c r="AS22" s="84"/>
      <c r="AT22" s="84"/>
      <c r="AU22" s="84"/>
      <c r="AV22" s="84"/>
      <c r="AW22" s="65"/>
      <c r="AX22" s="65"/>
      <c r="AY22" s="84"/>
      <c r="BI22" s="65"/>
    </row>
    <row r="23" spans="1:61" ht="15" x14ac:dyDescent="0.25">
      <c r="B23" s="19"/>
      <c r="C23" s="18">
        <v>37316</v>
      </c>
      <c r="D23" s="21">
        <v>71.2</v>
      </c>
      <c r="E23" s="21">
        <v>92.5</v>
      </c>
      <c r="F23" s="21">
        <v>75</v>
      </c>
      <c r="G23" s="21">
        <v>68.3</v>
      </c>
      <c r="H23" s="21">
        <v>68.400000000000006</v>
      </c>
      <c r="I23" s="91"/>
      <c r="J23" s="91"/>
      <c r="K23" s="82">
        <v>2010</v>
      </c>
      <c r="L23" s="84">
        <f t="shared" si="51"/>
        <v>1.0907052175455494</v>
      </c>
      <c r="M23" s="84">
        <f t="shared" si="51"/>
        <v>1.0169582772543742</v>
      </c>
      <c r="N23" s="84">
        <f t="shared" si="51"/>
        <v>1.0136703636832602</v>
      </c>
      <c r="O23" s="84">
        <f t="shared" si="51"/>
        <v>1.0087117212249208</v>
      </c>
      <c r="P23" s="84">
        <f t="shared" si="51"/>
        <v>1.0167820990942993</v>
      </c>
      <c r="Q23" s="84">
        <f t="shared" si="51"/>
        <v>1.0400326797385622</v>
      </c>
      <c r="S23" s="65" t="s">
        <v>31</v>
      </c>
      <c r="T23" s="84">
        <f t="shared" si="52"/>
        <v>1.0835110886501318</v>
      </c>
      <c r="U23" s="84">
        <f t="shared" si="52"/>
        <v>0.97996837111228263</v>
      </c>
      <c r="V23" s="84">
        <f t="shared" si="52"/>
        <v>0.99335887611749674</v>
      </c>
      <c r="W23" s="84">
        <f t="shared" si="52"/>
        <v>1.0189839572192512</v>
      </c>
      <c r="X23" s="84">
        <f t="shared" si="52"/>
        <v>1.0077623126338331</v>
      </c>
      <c r="Y23" s="84">
        <f t="shared" si="52"/>
        <v>1.040367483296214</v>
      </c>
      <c r="AA23" s="66" t="s">
        <v>93</v>
      </c>
      <c r="AB23" s="87">
        <f t="shared" si="53"/>
        <v>1.0775473158751767</v>
      </c>
      <c r="AC23" s="87">
        <f t="shared" si="53"/>
        <v>0.976303317535545</v>
      </c>
      <c r="AD23" s="87">
        <f t="shared" si="53"/>
        <v>0.98672453408220584</v>
      </c>
      <c r="AE23" s="87">
        <f t="shared" si="53"/>
        <v>1.0226110363391654</v>
      </c>
      <c r="AF23" s="87">
        <f t="shared" si="53"/>
        <v>1.0184381778741867</v>
      </c>
      <c r="AG23" s="87">
        <f t="shared" si="53"/>
        <v>1.0430985915492959</v>
      </c>
      <c r="AH23" s="66"/>
      <c r="AJ23" s="65"/>
      <c r="AK23" s="79"/>
      <c r="AL23" s="79"/>
      <c r="AM23" s="79"/>
      <c r="AN23" s="79"/>
      <c r="AO23" s="79"/>
      <c r="AP23" s="79"/>
      <c r="AR23" s="65"/>
      <c r="AS23" s="84"/>
      <c r="AT23" s="84"/>
      <c r="AU23" s="84"/>
      <c r="AV23" s="84"/>
      <c r="AW23" s="65"/>
      <c r="AX23" s="65"/>
      <c r="AY23" s="84"/>
      <c r="BI23" s="65"/>
    </row>
    <row r="24" spans="1:61" ht="15" x14ac:dyDescent="0.25">
      <c r="B24" s="19"/>
      <c r="C24" s="18">
        <v>37408</v>
      </c>
      <c r="D24" s="21">
        <v>71.5</v>
      </c>
      <c r="E24" s="21">
        <v>91.6</v>
      </c>
      <c r="F24" s="21">
        <v>75.2</v>
      </c>
      <c r="G24" s="21">
        <v>69.2</v>
      </c>
      <c r="H24" s="21">
        <v>68.5</v>
      </c>
      <c r="I24" s="91"/>
      <c r="J24" s="91"/>
      <c r="K24" s="82">
        <v>2011</v>
      </c>
      <c r="L24" s="84">
        <f t="shared" si="51"/>
        <v>1.0466689899517916</v>
      </c>
      <c r="M24" s="84">
        <f t="shared" si="51"/>
        <v>1.0492323980942297</v>
      </c>
      <c r="N24" s="84">
        <f t="shared" si="51"/>
        <v>1.0122137404580154</v>
      </c>
      <c r="O24" s="84">
        <f t="shared" si="51"/>
        <v>1.0282648521329496</v>
      </c>
      <c r="P24" s="84">
        <f t="shared" si="51"/>
        <v>1.03248624574273</v>
      </c>
      <c r="Q24" s="84">
        <f t="shared" si="51"/>
        <v>1.0295888976171772</v>
      </c>
      <c r="S24" s="65" t="s">
        <v>32</v>
      </c>
      <c r="T24" s="84">
        <f t="shared" si="52"/>
        <v>1.0762870486470768</v>
      </c>
      <c r="U24" s="84">
        <f t="shared" si="52"/>
        <v>1.0424959655728887</v>
      </c>
      <c r="V24" s="84">
        <f t="shared" si="52"/>
        <v>1.0149138596040113</v>
      </c>
      <c r="W24" s="84">
        <f t="shared" si="52"/>
        <v>1.0112831277879821</v>
      </c>
      <c r="X24" s="84">
        <f t="shared" si="52"/>
        <v>1.0286852589641433</v>
      </c>
      <c r="Y24" s="84">
        <f t="shared" si="52"/>
        <v>1.0382659887610381</v>
      </c>
      <c r="AA24" s="66" t="s">
        <v>94</v>
      </c>
      <c r="AB24" s="87">
        <f t="shared" si="53"/>
        <v>1.0850344349204777</v>
      </c>
      <c r="AC24" s="87">
        <f t="shared" si="53"/>
        <v>1.0304746494066883</v>
      </c>
      <c r="AD24" s="87">
        <f t="shared" si="53"/>
        <v>1.0219922380336353</v>
      </c>
      <c r="AE24" s="87">
        <f t="shared" si="53"/>
        <v>1.0100026322716504</v>
      </c>
      <c r="AF24" s="87">
        <f t="shared" si="53"/>
        <v>1.0244941427050054</v>
      </c>
      <c r="AG24" s="87">
        <f t="shared" si="53"/>
        <v>1.0413178503915743</v>
      </c>
      <c r="AH24" s="66"/>
      <c r="AJ24" s="65"/>
      <c r="AK24" s="79"/>
      <c r="AL24" s="79"/>
      <c r="AM24" s="79"/>
      <c r="AN24" s="79"/>
      <c r="AO24" s="79"/>
      <c r="AP24" s="79"/>
      <c r="AR24" s="65"/>
      <c r="AS24" s="84"/>
      <c r="AT24" s="84"/>
      <c r="AU24" s="84"/>
      <c r="AV24" s="84"/>
      <c r="AW24" s="65"/>
      <c r="AX24" s="65"/>
      <c r="AY24" s="84"/>
      <c r="BI24" s="65"/>
    </row>
    <row r="25" spans="1:61" ht="15" x14ac:dyDescent="0.25">
      <c r="B25" s="19"/>
      <c r="C25" s="18">
        <v>37500</v>
      </c>
      <c r="D25" s="21">
        <v>71.5</v>
      </c>
      <c r="E25" s="21">
        <v>91.8</v>
      </c>
      <c r="F25" s="21">
        <v>75.900000000000006</v>
      </c>
      <c r="G25" s="21">
        <v>70.400000000000006</v>
      </c>
      <c r="H25" s="21">
        <v>69.099999999999994</v>
      </c>
      <c r="I25" s="91"/>
      <c r="J25" s="91"/>
      <c r="K25" s="82">
        <v>2012</v>
      </c>
      <c r="L25" s="84">
        <f t="shared" si="51"/>
        <v>1.0450264975999559</v>
      </c>
      <c r="M25" s="84">
        <f t="shared" si="51"/>
        <v>1.0184157416750756</v>
      </c>
      <c r="N25" s="84">
        <f t="shared" si="51"/>
        <v>1.0047762694821518</v>
      </c>
      <c r="O25" s="84">
        <f t="shared" si="51"/>
        <v>1.0231611096971238</v>
      </c>
      <c r="P25" s="84">
        <f t="shared" si="51"/>
        <v>1.0350164932758181</v>
      </c>
      <c r="Q25" s="84">
        <f t="shared" si="51"/>
        <v>1.0427263479145474</v>
      </c>
      <c r="S25" s="65" t="s">
        <v>33</v>
      </c>
      <c r="T25" s="84">
        <f t="shared" si="52"/>
        <v>1.0247128280457674</v>
      </c>
      <c r="U25" s="84">
        <f t="shared" si="52"/>
        <v>1.0319917440660473</v>
      </c>
      <c r="V25" s="84">
        <f t="shared" si="52"/>
        <v>1.0131745629592095</v>
      </c>
      <c r="W25" s="84">
        <f t="shared" si="52"/>
        <v>1.0378827192527245</v>
      </c>
      <c r="X25" s="84">
        <f t="shared" si="52"/>
        <v>1.0327911179963853</v>
      </c>
      <c r="Y25" s="84">
        <f t="shared" si="52"/>
        <v>1.0309278350515463</v>
      </c>
      <c r="AA25" s="66" t="s">
        <v>95</v>
      </c>
      <c r="AB25" s="87">
        <f t="shared" si="53"/>
        <v>1.0314965124376405</v>
      </c>
      <c r="AC25" s="87">
        <f t="shared" si="53"/>
        <v>1.0439675477623658</v>
      </c>
      <c r="AD25" s="87">
        <f t="shared" si="53"/>
        <v>1.0106329113924051</v>
      </c>
      <c r="AE25" s="87">
        <f t="shared" si="53"/>
        <v>1.033880635913474</v>
      </c>
      <c r="AF25" s="87">
        <f t="shared" si="53"/>
        <v>1.0322245322245323</v>
      </c>
      <c r="AG25" s="87">
        <f t="shared" si="53"/>
        <v>1.0256742738589211</v>
      </c>
      <c r="AH25" s="66"/>
      <c r="AJ25" s="65"/>
      <c r="AK25" s="79"/>
      <c r="AL25" s="79"/>
      <c r="AM25" s="79"/>
      <c r="AN25" s="79"/>
      <c r="AO25" s="79"/>
      <c r="AP25" s="79"/>
      <c r="AR25" s="65"/>
      <c r="AS25" s="84"/>
      <c r="AT25" s="84"/>
      <c r="AU25" s="84"/>
      <c r="AV25" s="84"/>
      <c r="AW25" s="65"/>
      <c r="AX25" s="65"/>
      <c r="AY25" s="84"/>
      <c r="BI25" s="65"/>
    </row>
    <row r="26" spans="1:61" ht="15" x14ac:dyDescent="0.25">
      <c r="B26" s="19"/>
      <c r="C26" s="18">
        <v>37591</v>
      </c>
      <c r="D26" s="21">
        <v>72.8</v>
      </c>
      <c r="E26" s="21">
        <v>91.9</v>
      </c>
      <c r="F26" s="21">
        <v>76.5</v>
      </c>
      <c r="G26" s="21">
        <v>70.7</v>
      </c>
      <c r="H26" s="21">
        <v>69.3</v>
      </c>
      <c r="I26" s="91"/>
      <c r="J26" s="91"/>
      <c r="K26" s="82">
        <v>2013</v>
      </c>
      <c r="L26" s="84">
        <f t="shared" si="51"/>
        <v>1.0351053266000771</v>
      </c>
      <c r="M26" s="84">
        <f t="shared" si="51"/>
        <v>1.015110230369086</v>
      </c>
      <c r="N26" s="84">
        <f t="shared" si="51"/>
        <v>1.0350262697022767</v>
      </c>
      <c r="O26" s="84">
        <f t="shared" si="51"/>
        <v>1.0077114427860696</v>
      </c>
      <c r="P26" s="84">
        <f t="shared" si="51"/>
        <v>1.0392253003187055</v>
      </c>
      <c r="Q26" s="84">
        <f t="shared" si="51"/>
        <v>1.0351219512195122</v>
      </c>
      <c r="S26" s="65" t="s">
        <v>34</v>
      </c>
      <c r="T26" s="84">
        <f t="shared" si="52"/>
        <v>1.0660507930928425</v>
      </c>
      <c r="U26" s="84">
        <f t="shared" si="52"/>
        <v>1.0165</v>
      </c>
      <c r="V26" s="84">
        <f t="shared" si="52"/>
        <v>1.01600400100025</v>
      </c>
      <c r="W26" s="84">
        <f t="shared" si="52"/>
        <v>1.0089999999999999</v>
      </c>
      <c r="X26" s="84">
        <f t="shared" si="52"/>
        <v>1.0422499999999999</v>
      </c>
      <c r="Y26" s="84">
        <f t="shared" si="52"/>
        <v>1.04725</v>
      </c>
      <c r="AA26" s="66" t="s">
        <v>96</v>
      </c>
      <c r="AB26" s="87">
        <f t="shared" si="53"/>
        <v>1.060969941121785</v>
      </c>
      <c r="AC26" s="87">
        <f t="shared" si="53"/>
        <v>1.0162948107295062</v>
      </c>
      <c r="AD26" s="87">
        <f t="shared" si="53"/>
        <v>1.0075150300601203</v>
      </c>
      <c r="AE26" s="87">
        <f t="shared" si="53"/>
        <v>1.0151247794303</v>
      </c>
      <c r="AF26" s="87">
        <f t="shared" si="53"/>
        <v>1.0370090634441089</v>
      </c>
      <c r="AG26" s="87">
        <f t="shared" si="53"/>
        <v>1.0493046776232617</v>
      </c>
      <c r="AH26" s="66"/>
      <c r="AJ26" s="65"/>
      <c r="AK26" s="79"/>
      <c r="AL26" s="79"/>
      <c r="AM26" s="79"/>
      <c r="AN26" s="79"/>
      <c r="AO26" s="79"/>
      <c r="AP26" s="79"/>
      <c r="AR26" s="65"/>
      <c r="AS26" s="84"/>
      <c r="AT26" s="84"/>
      <c r="AU26" s="84"/>
      <c r="AV26" s="84"/>
      <c r="AW26" s="65"/>
      <c r="AX26" s="65"/>
      <c r="AY26" s="84"/>
      <c r="BI26" s="65"/>
    </row>
    <row r="27" spans="1:61" ht="15" x14ac:dyDescent="0.25">
      <c r="B27" s="19"/>
      <c r="C27" s="18">
        <v>37681</v>
      </c>
      <c r="D27" s="21">
        <v>73.8</v>
      </c>
      <c r="E27" s="21">
        <v>92.9</v>
      </c>
      <c r="F27" s="21">
        <v>77</v>
      </c>
      <c r="G27" s="21">
        <v>71</v>
      </c>
      <c r="H27" s="21">
        <v>70.900000000000006</v>
      </c>
      <c r="I27" s="91"/>
      <c r="J27" s="91"/>
      <c r="K27" s="68">
        <v>2014</v>
      </c>
      <c r="L27" s="84">
        <f t="shared" si="51"/>
        <v>1.09721345191514</v>
      </c>
      <c r="M27" s="84">
        <f t="shared" si="51"/>
        <v>1.0156173743289409</v>
      </c>
      <c r="N27" s="84">
        <f t="shared" si="51"/>
        <v>1.009185400048344</v>
      </c>
      <c r="O27" s="84">
        <f t="shared" si="51"/>
        <v>1.0303628733646013</v>
      </c>
      <c r="P27" s="84">
        <f t="shared" si="51"/>
        <v>1.028072658645907</v>
      </c>
      <c r="Q27" s="84">
        <f t="shared" si="51"/>
        <v>1.0332233741753063</v>
      </c>
      <c r="S27" s="65" t="s">
        <v>75</v>
      </c>
      <c r="T27" s="84">
        <f t="shared" si="52"/>
        <v>1.0141938608331871</v>
      </c>
      <c r="U27" s="84">
        <f t="shared" si="52"/>
        <v>1.0194294146581406</v>
      </c>
      <c r="V27" s="84">
        <f t="shared" si="52"/>
        <v>1.0206743785380261</v>
      </c>
      <c r="W27" s="84">
        <f t="shared" si="52"/>
        <v>1.0113974231912788</v>
      </c>
      <c r="X27" s="84">
        <f t="shared" si="52"/>
        <v>1.0319021348045094</v>
      </c>
      <c r="Y27" s="84">
        <f t="shared" si="52"/>
        <v>1.0307949391262832</v>
      </c>
      <c r="AA27" s="66" t="s">
        <v>146</v>
      </c>
      <c r="AB27" s="87">
        <f t="shared" si="53"/>
        <v>1.0223543524748344</v>
      </c>
      <c r="AC27" s="87">
        <f t="shared" si="53"/>
        <v>1.0167735569807597</v>
      </c>
      <c r="AD27" s="87">
        <f t="shared" si="53"/>
        <v>1.0318249627051219</v>
      </c>
      <c r="AE27" s="87">
        <f t="shared" si="53"/>
        <v>1.0094363049416439</v>
      </c>
      <c r="AF27" s="87">
        <f t="shared" si="53"/>
        <v>1.0373877154649187</v>
      </c>
      <c r="AG27" s="87">
        <f t="shared" si="53"/>
        <v>1.0313253012048194</v>
      </c>
      <c r="AH27" s="66"/>
      <c r="AJ27" s="65"/>
      <c r="AK27" s="79"/>
      <c r="AL27" s="79"/>
      <c r="AM27" s="79"/>
      <c r="AN27" s="79"/>
      <c r="AO27" s="79"/>
      <c r="AP27" s="79"/>
      <c r="AR27" s="65"/>
      <c r="AS27" s="84"/>
      <c r="AT27" s="84"/>
      <c r="AU27" s="84"/>
      <c r="AV27" s="84"/>
      <c r="AW27" s="65"/>
      <c r="AX27" s="65"/>
      <c r="AY27" s="84"/>
      <c r="BI27" s="65"/>
    </row>
    <row r="28" spans="1:61" ht="15" x14ac:dyDescent="0.25">
      <c r="B28" s="19"/>
      <c r="C28" s="18">
        <v>37773</v>
      </c>
      <c r="D28" s="21">
        <v>73.3</v>
      </c>
      <c r="E28" s="21">
        <v>93.1</v>
      </c>
      <c r="F28" s="21">
        <v>77.599999999999994</v>
      </c>
      <c r="G28" s="21">
        <v>71.400000000000006</v>
      </c>
      <c r="H28" s="21">
        <v>71.2</v>
      </c>
      <c r="I28" s="91"/>
      <c r="J28" s="91"/>
      <c r="K28" s="65"/>
      <c r="S28" s="65"/>
      <c r="AA28" s="66"/>
      <c r="AB28" s="66"/>
      <c r="AC28" s="66"/>
      <c r="AD28" s="66"/>
      <c r="AE28" s="66"/>
      <c r="AF28" s="66"/>
      <c r="AG28" s="66"/>
      <c r="AH28" s="66"/>
      <c r="AJ28" s="65"/>
      <c r="AK28" s="14"/>
      <c r="AR28" s="65"/>
      <c r="AS28" s="84"/>
      <c r="AT28" s="84"/>
      <c r="AU28" s="84"/>
      <c r="AV28" s="84"/>
      <c r="AW28" s="65"/>
      <c r="AX28" s="65"/>
      <c r="AY28" s="84"/>
      <c r="BI28" s="65"/>
    </row>
    <row r="29" spans="1:61" ht="15" x14ac:dyDescent="0.25">
      <c r="B29" s="19"/>
      <c r="C29" s="18">
        <v>37865</v>
      </c>
      <c r="D29" s="21">
        <v>73.400000000000006</v>
      </c>
      <c r="E29" s="21">
        <v>93.4</v>
      </c>
      <c r="F29" s="21">
        <v>78.099999999999994</v>
      </c>
      <c r="G29" s="21">
        <v>73.2</v>
      </c>
      <c r="H29" s="21">
        <v>71</v>
      </c>
      <c r="I29" s="91"/>
      <c r="J29" s="91"/>
      <c r="AH29" s="66"/>
      <c r="AJ29" s="65"/>
      <c r="AK29" s="75"/>
      <c r="AL29" s="75"/>
      <c r="AM29" s="75"/>
      <c r="AN29" s="75"/>
      <c r="AO29" s="75"/>
      <c r="AP29" s="75"/>
      <c r="AR29" s="65"/>
      <c r="AW29" s="65"/>
      <c r="BI29" s="65"/>
    </row>
    <row r="30" spans="1:61" ht="15" x14ac:dyDescent="0.25">
      <c r="B30" s="19"/>
      <c r="C30" s="18">
        <v>37956</v>
      </c>
      <c r="D30" s="21">
        <v>73.400000000000006</v>
      </c>
      <c r="E30" s="21">
        <v>93.5</v>
      </c>
      <c r="F30" s="21">
        <v>78.5</v>
      </c>
      <c r="G30" s="21">
        <v>73.5</v>
      </c>
      <c r="H30" s="21">
        <v>71.900000000000006</v>
      </c>
      <c r="I30" s="91"/>
      <c r="J30" s="91"/>
      <c r="K30" s="65"/>
      <c r="L30" s="14" t="s">
        <v>65</v>
      </c>
      <c r="S30" s="65"/>
      <c r="T30" s="14" t="s">
        <v>65</v>
      </c>
      <c r="AA30" s="66"/>
      <c r="AB30" s="67" t="s">
        <v>65</v>
      </c>
      <c r="AC30" s="66"/>
      <c r="AD30" s="66"/>
      <c r="AE30" s="66"/>
      <c r="AF30" s="66"/>
      <c r="AG30" s="66"/>
      <c r="AH30" s="66"/>
      <c r="AJ30" s="65"/>
      <c r="AK30" s="84"/>
      <c r="AL30" s="84"/>
      <c r="AM30" s="84"/>
      <c r="AN30" s="84"/>
      <c r="AO30" s="84"/>
      <c r="AP30" s="84"/>
      <c r="AR30" s="65"/>
      <c r="AW30" s="65"/>
      <c r="BI30" s="65"/>
    </row>
    <row r="31" spans="1:61" ht="30" x14ac:dyDescent="0.25">
      <c r="B31" s="19"/>
      <c r="C31" s="18">
        <v>38047</v>
      </c>
      <c r="D31" s="21">
        <v>73.8</v>
      </c>
      <c r="E31" s="21">
        <v>94.2</v>
      </c>
      <c r="F31" s="21">
        <v>79.3</v>
      </c>
      <c r="G31" s="21">
        <v>76.599999999999994</v>
      </c>
      <c r="H31" s="21">
        <v>73.900000000000006</v>
      </c>
      <c r="I31" s="91"/>
      <c r="J31" s="91"/>
      <c r="K31" s="65"/>
      <c r="L31" s="73" t="s">
        <v>35</v>
      </c>
      <c r="M31" s="73" t="s">
        <v>63</v>
      </c>
      <c r="N31" s="73" t="s">
        <v>36</v>
      </c>
      <c r="O31" s="73" t="s">
        <v>37</v>
      </c>
      <c r="P31" s="73" t="s">
        <v>38</v>
      </c>
      <c r="Q31" s="73" t="s">
        <v>39</v>
      </c>
      <c r="S31" s="65"/>
      <c r="T31" s="73" t="s">
        <v>35</v>
      </c>
      <c r="U31" s="73" t="s">
        <v>63</v>
      </c>
      <c r="V31" s="73" t="s">
        <v>36</v>
      </c>
      <c r="W31" s="73" t="s">
        <v>37</v>
      </c>
      <c r="X31" s="73" t="s">
        <v>38</v>
      </c>
      <c r="Y31" s="73" t="s">
        <v>39</v>
      </c>
      <c r="AA31" s="66"/>
      <c r="AB31" s="74" t="s">
        <v>35</v>
      </c>
      <c r="AC31" s="74" t="s">
        <v>63</v>
      </c>
      <c r="AD31" s="74" t="s">
        <v>36</v>
      </c>
      <c r="AE31" s="74" t="s">
        <v>37</v>
      </c>
      <c r="AF31" s="74" t="s">
        <v>38</v>
      </c>
      <c r="AG31" s="74" t="s">
        <v>39</v>
      </c>
      <c r="AH31" s="66"/>
      <c r="AJ31" s="65"/>
      <c r="AK31" s="84"/>
      <c r="AL31" s="84"/>
      <c r="AM31" s="84"/>
      <c r="AN31" s="84"/>
      <c r="AO31" s="84"/>
      <c r="AP31" s="84"/>
      <c r="AR31" s="65"/>
      <c r="AW31" s="65"/>
      <c r="BI31" s="65"/>
    </row>
    <row r="32" spans="1:61" ht="15" x14ac:dyDescent="0.25">
      <c r="A32" s="18">
        <v>34653</v>
      </c>
      <c r="B32" s="93">
        <v>670.8</v>
      </c>
      <c r="C32" s="18">
        <v>38139</v>
      </c>
      <c r="D32" s="21">
        <v>74.400000000000006</v>
      </c>
      <c r="E32" s="21">
        <v>95.3</v>
      </c>
      <c r="F32" s="21">
        <v>79.8</v>
      </c>
      <c r="G32" s="21">
        <v>76.5</v>
      </c>
      <c r="H32" s="21">
        <v>74.099999999999994</v>
      </c>
      <c r="I32" s="91"/>
      <c r="J32" s="91"/>
      <c r="K32" s="82">
        <v>2006</v>
      </c>
      <c r="L32" s="84">
        <f>L13/L13</f>
        <v>1</v>
      </c>
      <c r="M32" s="84">
        <f>M6/M6</f>
        <v>1</v>
      </c>
      <c r="N32" s="84">
        <f>N6/N6</f>
        <v>1</v>
      </c>
      <c r="O32" s="84">
        <f>O6/O6</f>
        <v>1</v>
      </c>
      <c r="P32" s="84">
        <f>P6/P6</f>
        <v>1</v>
      </c>
      <c r="Q32" s="84">
        <f>Q6/Q6</f>
        <v>1</v>
      </c>
      <c r="S32" s="65" t="s">
        <v>27</v>
      </c>
      <c r="T32" s="84">
        <f t="shared" ref="T32:Y32" si="54">T6/T6</f>
        <v>1</v>
      </c>
      <c r="U32" s="84">
        <f t="shared" si="54"/>
        <v>1</v>
      </c>
      <c r="V32" s="84">
        <f t="shared" si="54"/>
        <v>1</v>
      </c>
      <c r="W32" s="84">
        <f t="shared" si="54"/>
        <v>1</v>
      </c>
      <c r="X32" s="84">
        <f t="shared" si="54"/>
        <v>1</v>
      </c>
      <c r="Y32" s="84">
        <f t="shared" si="54"/>
        <v>1</v>
      </c>
      <c r="AA32" s="66" t="s">
        <v>89</v>
      </c>
      <c r="AB32" s="87">
        <f t="shared" ref="AB32:AG32" si="55">AB6/AB6</f>
        <v>1</v>
      </c>
      <c r="AC32" s="87">
        <f t="shared" si="55"/>
        <v>1</v>
      </c>
      <c r="AD32" s="87">
        <f t="shared" si="55"/>
        <v>1</v>
      </c>
      <c r="AE32" s="87">
        <f t="shared" si="55"/>
        <v>1</v>
      </c>
      <c r="AF32" s="87">
        <f t="shared" si="55"/>
        <v>1</v>
      </c>
      <c r="AG32" s="87">
        <f t="shared" si="55"/>
        <v>1</v>
      </c>
      <c r="AH32" s="66"/>
      <c r="AJ32" s="65"/>
      <c r="AK32" s="84"/>
      <c r="AL32" s="84"/>
      <c r="AM32" s="84"/>
      <c r="AN32" s="84"/>
      <c r="AO32" s="84"/>
      <c r="AP32" s="84"/>
      <c r="AR32" s="65"/>
      <c r="AW32" s="65"/>
      <c r="BI32" s="65"/>
    </row>
    <row r="33" spans="1:61" ht="15" x14ac:dyDescent="0.25">
      <c r="A33" s="18">
        <v>34834</v>
      </c>
      <c r="B33" s="93">
        <v>673.7</v>
      </c>
      <c r="C33" s="18">
        <v>38231</v>
      </c>
      <c r="D33" s="21">
        <v>75.8</v>
      </c>
      <c r="E33" s="21">
        <v>93.5</v>
      </c>
      <c r="F33" s="21">
        <v>80.099999999999994</v>
      </c>
      <c r="G33" s="21">
        <v>77.099999999999994</v>
      </c>
      <c r="H33" s="21">
        <v>74.8</v>
      </c>
      <c r="I33" s="91"/>
      <c r="J33" s="91"/>
      <c r="K33" s="82">
        <v>2007</v>
      </c>
      <c r="L33" s="84">
        <f t="shared" ref="L33:Q40" si="56">L6/L7</f>
        <v>0.96268492879046486</v>
      </c>
      <c r="M33" s="84">
        <f t="shared" si="56"/>
        <v>0.95449374288964728</v>
      </c>
      <c r="N33" s="84">
        <f t="shared" si="56"/>
        <v>1.0102301790281329</v>
      </c>
      <c r="O33" s="84">
        <f t="shared" si="56"/>
        <v>0.95589482612383381</v>
      </c>
      <c r="P33" s="84">
        <f t="shared" si="56"/>
        <v>0.95634920634920628</v>
      </c>
      <c r="Q33" s="84">
        <f t="shared" si="56"/>
        <v>0.96777054997043177</v>
      </c>
      <c r="S33" s="65" t="s">
        <v>28</v>
      </c>
      <c r="T33" s="84">
        <f t="shared" ref="T33:Y40" si="57">T6/T7</f>
        <v>0.9667356220763027</v>
      </c>
      <c r="U33" s="84">
        <f t="shared" si="57"/>
        <v>0.94646494035496065</v>
      </c>
      <c r="V33" s="84">
        <f t="shared" si="57"/>
        <v>1.0045848191543556</v>
      </c>
      <c r="W33" s="84">
        <f t="shared" si="57"/>
        <v>0.95004306632213598</v>
      </c>
      <c r="X33" s="84">
        <f t="shared" si="57"/>
        <v>0.95595479571138786</v>
      </c>
      <c r="Y33" s="84">
        <f t="shared" si="57"/>
        <v>0.95064313490876462</v>
      </c>
      <c r="AA33" s="66" t="s">
        <v>90</v>
      </c>
      <c r="AB33" s="87">
        <f t="shared" ref="AB33:AG40" si="58">AB6/AB7</f>
        <v>0.97301783764106287</v>
      </c>
      <c r="AC33" s="87">
        <f t="shared" si="58"/>
        <v>0.93941176470588228</v>
      </c>
      <c r="AD33" s="87">
        <f t="shared" si="58"/>
        <v>0.99517153748411691</v>
      </c>
      <c r="AE33" s="87">
        <f t="shared" si="58"/>
        <v>0.96039603960396036</v>
      </c>
      <c r="AF33" s="87">
        <f t="shared" si="58"/>
        <v>0.95316159250585475</v>
      </c>
      <c r="AG33" s="87">
        <f t="shared" si="58"/>
        <v>0.94268476621417796</v>
      </c>
      <c r="AH33" s="66"/>
      <c r="AJ33" s="65"/>
      <c r="AK33" s="84"/>
      <c r="AL33" s="84"/>
      <c r="AM33" s="84"/>
      <c r="AN33" s="84"/>
      <c r="AO33" s="84"/>
      <c r="AP33" s="84"/>
      <c r="AR33" s="65"/>
      <c r="AW33" s="65"/>
      <c r="BI33" s="65"/>
    </row>
    <row r="34" spans="1:61" ht="15" x14ac:dyDescent="0.25">
      <c r="A34" s="18">
        <v>35018</v>
      </c>
      <c r="B34" s="93">
        <v>701.1</v>
      </c>
      <c r="C34" s="18">
        <v>38322</v>
      </c>
      <c r="D34" s="21">
        <v>76.900000000000006</v>
      </c>
      <c r="E34" s="21">
        <v>93.8</v>
      </c>
      <c r="F34" s="21">
        <v>80.400000000000006</v>
      </c>
      <c r="G34" s="21">
        <v>77.400000000000006</v>
      </c>
      <c r="H34" s="21">
        <v>75</v>
      </c>
      <c r="I34" s="91"/>
      <c r="J34" s="91"/>
      <c r="K34" s="82">
        <v>2008</v>
      </c>
      <c r="L34" s="84">
        <f t="shared" si="56"/>
        <v>0.9582764962572361</v>
      </c>
      <c r="M34" s="84">
        <f t="shared" si="56"/>
        <v>0.93262599469496033</v>
      </c>
      <c r="N34" s="84">
        <f t="shared" si="56"/>
        <v>0.99923332481472016</v>
      </c>
      <c r="O34" s="84">
        <f t="shared" si="56"/>
        <v>0.95853658536585362</v>
      </c>
      <c r="P34" s="84">
        <f t="shared" si="56"/>
        <v>0.96843261048586315</v>
      </c>
      <c r="Q34" s="84">
        <f t="shared" si="56"/>
        <v>0.96463205932686813</v>
      </c>
      <c r="S34" s="65" t="s">
        <v>29</v>
      </c>
      <c r="T34" s="84">
        <f t="shared" si="57"/>
        <v>0.96927376253187547</v>
      </c>
      <c r="U34" s="84">
        <f t="shared" si="57"/>
        <v>0.94735391400220537</v>
      </c>
      <c r="V34" s="84">
        <f t="shared" si="57"/>
        <v>1.0064086131761085</v>
      </c>
      <c r="W34" s="84">
        <f t="shared" si="57"/>
        <v>0.96481994459833798</v>
      </c>
      <c r="X34" s="84">
        <f t="shared" si="57"/>
        <v>0.96396648044692745</v>
      </c>
      <c r="Y34" s="84">
        <f t="shared" si="57"/>
        <v>0.97039187227866475</v>
      </c>
      <c r="AA34" s="66" t="s">
        <v>91</v>
      </c>
      <c r="AB34" s="87">
        <f t="shared" si="58"/>
        <v>0.96755332638282299</v>
      </c>
      <c r="AC34" s="87">
        <f t="shared" si="58"/>
        <v>0.952914798206278</v>
      </c>
      <c r="AD34" s="87">
        <f t="shared" si="58"/>
        <v>1.0071666240081902</v>
      </c>
      <c r="AE34" s="87">
        <f t="shared" si="58"/>
        <v>0.96136618141097441</v>
      </c>
      <c r="AF34" s="87">
        <f t="shared" si="58"/>
        <v>0.96062992125984248</v>
      </c>
      <c r="AG34" s="87">
        <f t="shared" si="58"/>
        <v>0.97100175746924433</v>
      </c>
      <c r="AH34" s="66"/>
      <c r="AJ34" s="65"/>
      <c r="AK34" s="84"/>
      <c r="AL34" s="84"/>
      <c r="AM34" s="84"/>
      <c r="AN34" s="84"/>
      <c r="AO34" s="84"/>
      <c r="AP34" s="84"/>
      <c r="AR34" s="65"/>
      <c r="AW34" s="65"/>
      <c r="BI34" s="65"/>
    </row>
    <row r="35" spans="1:61" ht="15" x14ac:dyDescent="0.25">
      <c r="A35" s="18">
        <v>35200</v>
      </c>
      <c r="B35" s="93">
        <v>722.3</v>
      </c>
      <c r="C35" s="18">
        <v>38412</v>
      </c>
      <c r="D35" s="21">
        <v>76.7</v>
      </c>
      <c r="E35" s="21">
        <v>94</v>
      </c>
      <c r="F35" s="21">
        <v>81.400000000000006</v>
      </c>
      <c r="G35" s="21">
        <v>77.8</v>
      </c>
      <c r="H35" s="21">
        <v>76</v>
      </c>
      <c r="I35" s="91"/>
      <c r="J35" s="91"/>
      <c r="K35" s="82">
        <v>2009</v>
      </c>
      <c r="L35" s="84">
        <f t="shared" si="56"/>
        <v>0.93347566074550858</v>
      </c>
      <c r="M35" s="84">
        <f t="shared" si="56"/>
        <v>1.0148048452220726</v>
      </c>
      <c r="N35" s="84">
        <f t="shared" si="56"/>
        <v>1.0092855300490071</v>
      </c>
      <c r="O35" s="84">
        <f t="shared" si="56"/>
        <v>0.97412882787750799</v>
      </c>
      <c r="P35" s="84">
        <f t="shared" si="56"/>
        <v>0.97043153969099638</v>
      </c>
      <c r="Q35" s="84">
        <f t="shared" si="56"/>
        <v>0.95479302832244017</v>
      </c>
      <c r="S35" s="65" t="s">
        <v>30</v>
      </c>
      <c r="T35" s="84">
        <f t="shared" si="57"/>
        <v>0.93943411458162429</v>
      </c>
      <c r="U35" s="84">
        <f t="shared" si="57"/>
        <v>0.95624670532419609</v>
      </c>
      <c r="V35" s="84">
        <f t="shared" si="57"/>
        <v>0.99642401021711369</v>
      </c>
      <c r="W35" s="84">
        <f t="shared" si="57"/>
        <v>0.96524064171122992</v>
      </c>
      <c r="X35" s="84">
        <f t="shared" si="57"/>
        <v>0.95824411134903653</v>
      </c>
      <c r="Y35" s="84">
        <f t="shared" si="57"/>
        <v>0.95907572383073503</v>
      </c>
      <c r="AA35" s="66" t="s">
        <v>92</v>
      </c>
      <c r="AB35" s="87">
        <f t="shared" si="58"/>
        <v>0.94735858626304692</v>
      </c>
      <c r="AC35" s="87">
        <f t="shared" si="58"/>
        <v>0.93944181147972616</v>
      </c>
      <c r="AD35" s="87">
        <f t="shared" si="58"/>
        <v>0.99744702578503974</v>
      </c>
      <c r="AE35" s="87">
        <f t="shared" si="58"/>
        <v>0.96150740242261101</v>
      </c>
      <c r="AF35" s="87">
        <f t="shared" si="58"/>
        <v>0.96420824295010865</v>
      </c>
      <c r="AG35" s="87">
        <f t="shared" si="58"/>
        <v>0.96169014084507032</v>
      </c>
      <c r="AH35" s="66"/>
      <c r="AJ35" s="65"/>
      <c r="AK35" s="84"/>
      <c r="AL35" s="84"/>
      <c r="AM35" s="84"/>
      <c r="AN35" s="84"/>
      <c r="AO35" s="84"/>
      <c r="AP35" s="84"/>
      <c r="AR35" s="65"/>
      <c r="AW35" s="65"/>
      <c r="BI35" s="65"/>
    </row>
    <row r="36" spans="1:61" ht="15" x14ac:dyDescent="0.25">
      <c r="A36" s="18">
        <v>35384</v>
      </c>
      <c r="B36" s="93">
        <v>747.2</v>
      </c>
      <c r="C36" s="18">
        <v>38504</v>
      </c>
      <c r="D36" s="21">
        <v>77.8</v>
      </c>
      <c r="E36" s="21">
        <v>96.1</v>
      </c>
      <c r="F36" s="21">
        <v>81.8</v>
      </c>
      <c r="G36" s="21">
        <v>78.7</v>
      </c>
      <c r="H36" s="21">
        <v>76.3</v>
      </c>
      <c r="I36" s="91"/>
      <c r="J36" s="91"/>
      <c r="K36" s="82">
        <v>2010</v>
      </c>
      <c r="L36" s="84">
        <f t="shared" si="56"/>
        <v>0.91683800894464751</v>
      </c>
      <c r="M36" s="84">
        <f t="shared" si="56"/>
        <v>0.98332451032292212</v>
      </c>
      <c r="N36" s="84">
        <f t="shared" si="56"/>
        <v>0.98651399491094149</v>
      </c>
      <c r="O36" s="84">
        <f t="shared" si="56"/>
        <v>0.991363517403821</v>
      </c>
      <c r="P36" s="84">
        <f t="shared" si="56"/>
        <v>0.9834948912758712</v>
      </c>
      <c r="Q36" s="84">
        <f t="shared" si="56"/>
        <v>0.96150824823252168</v>
      </c>
      <c r="S36" s="65" t="s">
        <v>31</v>
      </c>
      <c r="T36" s="84">
        <f t="shared" si="57"/>
        <v>0.92292548777311345</v>
      </c>
      <c r="U36" s="84">
        <f t="shared" si="57"/>
        <v>1.0204410973641742</v>
      </c>
      <c r="V36" s="84">
        <f t="shared" si="57"/>
        <v>1.0066855232707637</v>
      </c>
      <c r="W36" s="84">
        <f t="shared" si="57"/>
        <v>0.98136971923379701</v>
      </c>
      <c r="X36" s="84">
        <f t="shared" si="57"/>
        <v>0.99229747675962809</v>
      </c>
      <c r="Y36" s="84">
        <f t="shared" si="57"/>
        <v>0.96119882258496103</v>
      </c>
      <c r="AA36" s="66" t="s">
        <v>93</v>
      </c>
      <c r="AB36" s="87">
        <f t="shared" si="58"/>
        <v>0.92803349353416242</v>
      </c>
      <c r="AC36" s="87">
        <f t="shared" si="58"/>
        <v>1.0242718446601942</v>
      </c>
      <c r="AD36" s="87">
        <f t="shared" si="58"/>
        <v>1.0134540750323415</v>
      </c>
      <c r="AE36" s="87">
        <f t="shared" si="58"/>
        <v>0.9778889181363517</v>
      </c>
      <c r="AF36" s="87">
        <f t="shared" si="58"/>
        <v>0.98189563365282195</v>
      </c>
      <c r="AG36" s="87">
        <f t="shared" si="58"/>
        <v>0.95868214960842557</v>
      </c>
      <c r="AH36" s="66"/>
      <c r="AJ36" s="65"/>
      <c r="AK36" s="84"/>
      <c r="AL36" s="84"/>
      <c r="AM36" s="84"/>
      <c r="AN36" s="84"/>
      <c r="AO36" s="84"/>
      <c r="AP36" s="84"/>
      <c r="AR36" s="65"/>
      <c r="AW36" s="65"/>
      <c r="BI36" s="65"/>
    </row>
    <row r="37" spans="1:61" ht="15" x14ac:dyDescent="0.25">
      <c r="A37" s="18">
        <v>35565</v>
      </c>
      <c r="B37" s="93">
        <v>757.2</v>
      </c>
      <c r="C37" s="18">
        <v>38596</v>
      </c>
      <c r="D37" s="21">
        <v>79.599999999999994</v>
      </c>
      <c r="E37" s="21">
        <v>97.7</v>
      </c>
      <c r="F37" s="21">
        <v>82.5</v>
      </c>
      <c r="G37" s="21">
        <v>81.5</v>
      </c>
      <c r="H37" s="21">
        <v>77.8</v>
      </c>
      <c r="I37" s="91"/>
      <c r="J37" s="91"/>
      <c r="K37" s="82">
        <v>2011</v>
      </c>
      <c r="L37" s="84">
        <f t="shared" si="56"/>
        <v>0.9554118920118756</v>
      </c>
      <c r="M37" s="84">
        <f t="shared" si="56"/>
        <v>0.95307769929364283</v>
      </c>
      <c r="N37" s="84">
        <f t="shared" si="56"/>
        <v>0.98793363499245845</v>
      </c>
      <c r="O37" s="84">
        <f t="shared" si="56"/>
        <v>0.97251208959022639</v>
      </c>
      <c r="P37" s="84">
        <f t="shared" si="56"/>
        <v>0.96853590459274286</v>
      </c>
      <c r="Q37" s="84">
        <f t="shared" si="56"/>
        <v>0.97126144455747709</v>
      </c>
      <c r="S37" s="65" t="s">
        <v>32</v>
      </c>
      <c r="T37" s="84">
        <f t="shared" si="57"/>
        <v>0.92912016478970749</v>
      </c>
      <c r="U37" s="84">
        <f t="shared" si="57"/>
        <v>0.95923632610939114</v>
      </c>
      <c r="V37" s="84">
        <f t="shared" si="57"/>
        <v>0.98530529516088161</v>
      </c>
      <c r="W37" s="84">
        <f t="shared" si="57"/>
        <v>0.98884276076803324</v>
      </c>
      <c r="X37" s="84">
        <f t="shared" si="57"/>
        <v>0.97211463981409774</v>
      </c>
      <c r="Y37" s="84">
        <f t="shared" si="57"/>
        <v>0.96314432989690735</v>
      </c>
      <c r="AA37" s="66" t="s">
        <v>94</v>
      </c>
      <c r="AB37" s="87">
        <f t="shared" si="58"/>
        <v>0.92162973617817956</v>
      </c>
      <c r="AC37" s="87">
        <f t="shared" si="58"/>
        <v>0.9704265898979324</v>
      </c>
      <c r="AD37" s="87">
        <f t="shared" si="58"/>
        <v>0.97848101265822784</v>
      </c>
      <c r="AE37" s="87">
        <f t="shared" si="58"/>
        <v>0.99009642950221521</v>
      </c>
      <c r="AF37" s="87">
        <f t="shared" si="58"/>
        <v>0.97609147609147617</v>
      </c>
      <c r="AG37" s="87">
        <f t="shared" si="58"/>
        <v>0.9603215767634854</v>
      </c>
      <c r="AH37" s="66"/>
      <c r="AJ37" s="65"/>
      <c r="AK37" s="84"/>
      <c r="AL37" s="84"/>
      <c r="AM37" s="84"/>
      <c r="AN37" s="84"/>
      <c r="AO37" s="84"/>
      <c r="AP37" s="84"/>
      <c r="AR37" s="65"/>
      <c r="AW37" s="65"/>
      <c r="BI37" s="65"/>
    </row>
    <row r="38" spans="1:61" ht="15" x14ac:dyDescent="0.25">
      <c r="A38" s="18">
        <v>35749</v>
      </c>
      <c r="B38" s="93">
        <v>786.3</v>
      </c>
      <c r="C38" s="18">
        <v>38687</v>
      </c>
      <c r="D38" s="21">
        <v>80.400000000000006</v>
      </c>
      <c r="E38" s="21">
        <v>98.6</v>
      </c>
      <c r="F38" s="21">
        <v>83</v>
      </c>
      <c r="G38" s="21">
        <v>83</v>
      </c>
      <c r="H38" s="21">
        <v>78.5</v>
      </c>
      <c r="I38" s="91"/>
      <c r="J38" s="91"/>
      <c r="K38" s="82">
        <v>2012</v>
      </c>
      <c r="L38" s="84">
        <f t="shared" si="56"/>
        <v>0.95691353501239895</v>
      </c>
      <c r="M38" s="84">
        <f t="shared" si="56"/>
        <v>0.98191726529601187</v>
      </c>
      <c r="N38" s="84">
        <f t="shared" si="56"/>
        <v>0.99524643482611952</v>
      </c>
      <c r="O38" s="84">
        <f t="shared" si="56"/>
        <v>0.9773631840796021</v>
      </c>
      <c r="P38" s="84">
        <f t="shared" si="56"/>
        <v>0.9661681784751166</v>
      </c>
      <c r="Q38" s="84">
        <f t="shared" si="56"/>
        <v>0.9590243902439024</v>
      </c>
      <c r="S38" s="65" t="s">
        <v>33</v>
      </c>
      <c r="T38" s="84">
        <f t="shared" si="57"/>
        <v>0.97588316709873013</v>
      </c>
      <c r="U38" s="84">
        <f t="shared" si="57"/>
        <v>0.96900000000000008</v>
      </c>
      <c r="V38" s="84">
        <f t="shared" si="57"/>
        <v>0.98699674918729685</v>
      </c>
      <c r="W38" s="84">
        <f t="shared" si="57"/>
        <v>0.96349999999999991</v>
      </c>
      <c r="X38" s="84">
        <f t="shared" si="57"/>
        <v>0.96824999999999983</v>
      </c>
      <c r="Y38" s="84">
        <f t="shared" si="57"/>
        <v>0.97</v>
      </c>
      <c r="AA38" s="66" t="s">
        <v>95</v>
      </c>
      <c r="AB38" s="87">
        <f t="shared" si="58"/>
        <v>0.96946522643764665</v>
      </c>
      <c r="AC38" s="87">
        <f t="shared" si="58"/>
        <v>0.95788418149912269</v>
      </c>
      <c r="AD38" s="87">
        <f t="shared" si="58"/>
        <v>0.98947895791583174</v>
      </c>
      <c r="AE38" s="87">
        <f t="shared" si="58"/>
        <v>0.96722964456768334</v>
      </c>
      <c r="AF38" s="87">
        <f t="shared" si="58"/>
        <v>0.96878147029204431</v>
      </c>
      <c r="AG38" s="87">
        <f t="shared" si="58"/>
        <v>0.974968394437421</v>
      </c>
      <c r="AH38" s="66"/>
      <c r="AJ38" s="65"/>
      <c r="AR38" s="65"/>
      <c r="AW38" s="65"/>
      <c r="BI38" s="65"/>
    </row>
    <row r="39" spans="1:61" ht="15" x14ac:dyDescent="0.25">
      <c r="A39" s="18">
        <v>35930</v>
      </c>
      <c r="B39" s="93">
        <v>814</v>
      </c>
      <c r="C39" s="18">
        <v>38777</v>
      </c>
      <c r="D39" s="21">
        <v>81.599999999999994</v>
      </c>
      <c r="E39" s="21">
        <v>99.2</v>
      </c>
      <c r="F39" s="21">
        <v>82.5</v>
      </c>
      <c r="G39" s="21">
        <v>82.4</v>
      </c>
      <c r="H39" s="21">
        <v>79.900000000000006</v>
      </c>
      <c r="I39" s="91"/>
      <c r="J39" s="91"/>
      <c r="K39" s="82">
        <v>2013</v>
      </c>
      <c r="L39" s="84">
        <f t="shared" si="56"/>
        <v>0.9660852613758788</v>
      </c>
      <c r="M39" s="84">
        <f t="shared" si="56"/>
        <v>0.98511469009272812</v>
      </c>
      <c r="N39" s="84">
        <f t="shared" si="56"/>
        <v>0.96615905245346867</v>
      </c>
      <c r="O39" s="84">
        <f t="shared" si="56"/>
        <v>0.99234756850160444</v>
      </c>
      <c r="P39" s="84">
        <f t="shared" si="56"/>
        <v>0.96225524887945268</v>
      </c>
      <c r="Q39" s="84">
        <f t="shared" si="56"/>
        <v>0.96606974552309133</v>
      </c>
      <c r="S39" s="65" t="s">
        <v>34</v>
      </c>
      <c r="T39" s="84">
        <f t="shared" si="57"/>
        <v>0.93804160784758195</v>
      </c>
      <c r="U39" s="84">
        <f t="shared" si="57"/>
        <v>0.98376783079193308</v>
      </c>
      <c r="V39" s="84">
        <f t="shared" si="57"/>
        <v>0.98424809254245638</v>
      </c>
      <c r="W39" s="84">
        <f t="shared" si="57"/>
        <v>0.99108027750247774</v>
      </c>
      <c r="X39" s="84">
        <f t="shared" si="57"/>
        <v>0.95946270088750307</v>
      </c>
      <c r="Y39" s="84">
        <f t="shared" si="57"/>
        <v>0.95488183337312016</v>
      </c>
      <c r="AA39" s="66" t="s">
        <v>96</v>
      </c>
      <c r="AB39" s="87">
        <f t="shared" si="58"/>
        <v>0.94253377144943418</v>
      </c>
      <c r="AC39" s="87">
        <f t="shared" si="58"/>
        <v>0.98396645288603835</v>
      </c>
      <c r="AD39" s="87">
        <f t="shared" si="58"/>
        <v>0.99254102436598712</v>
      </c>
      <c r="AE39" s="87">
        <f t="shared" si="58"/>
        <v>0.98510057114477279</v>
      </c>
      <c r="AF39" s="87">
        <f t="shared" si="58"/>
        <v>0.96431172614712302</v>
      </c>
      <c r="AG39" s="87">
        <f t="shared" si="58"/>
        <v>0.95301204819277108</v>
      </c>
      <c r="AH39" s="66"/>
      <c r="AJ39" s="65"/>
      <c r="AK39" s="14"/>
      <c r="AR39" s="65"/>
      <c r="AW39" s="65"/>
      <c r="BI39" s="65"/>
    </row>
    <row r="40" spans="1:61" ht="15" x14ac:dyDescent="0.25">
      <c r="A40" s="18">
        <v>36114</v>
      </c>
      <c r="B40" s="93">
        <v>827.1</v>
      </c>
      <c r="C40" s="18">
        <v>38869</v>
      </c>
      <c r="D40" s="21">
        <v>83.7</v>
      </c>
      <c r="E40" s="21">
        <v>98.9</v>
      </c>
      <c r="F40" s="21">
        <v>82.9</v>
      </c>
      <c r="G40" s="21">
        <v>83</v>
      </c>
      <c r="H40" s="21">
        <v>81.599999999999994</v>
      </c>
      <c r="I40" s="91"/>
      <c r="J40" s="91"/>
      <c r="K40" s="68">
        <v>2014</v>
      </c>
      <c r="L40" s="84">
        <f t="shared" si="56"/>
        <v>0.9113996900553325</v>
      </c>
      <c r="M40" s="84">
        <f t="shared" si="56"/>
        <v>0.98462277751081217</v>
      </c>
      <c r="N40" s="84">
        <f t="shared" si="56"/>
        <v>0.99089820359281444</v>
      </c>
      <c r="O40" s="84">
        <f t="shared" si="56"/>
        <v>0.97053186391950164</v>
      </c>
      <c r="P40" s="84">
        <f t="shared" si="56"/>
        <v>0.97269389628269853</v>
      </c>
      <c r="Q40" s="84">
        <f t="shared" si="56"/>
        <v>0.96784492588369453</v>
      </c>
      <c r="S40" s="65" t="s">
        <v>75</v>
      </c>
      <c r="T40" s="84">
        <f t="shared" si="57"/>
        <v>0.98600478529664282</v>
      </c>
      <c r="U40" s="84">
        <f t="shared" si="57"/>
        <v>0.98094089264173712</v>
      </c>
      <c r="V40" s="84">
        <f t="shared" si="57"/>
        <v>0.97974439353749687</v>
      </c>
      <c r="W40" s="84">
        <f t="shared" si="57"/>
        <v>0.988731014208721</v>
      </c>
      <c r="X40" s="84">
        <f t="shared" si="57"/>
        <v>0.96908414690841471</v>
      </c>
      <c r="Y40" s="84">
        <f t="shared" si="57"/>
        <v>0.97012505789717451</v>
      </c>
      <c r="AA40" s="66" t="s">
        <v>146</v>
      </c>
      <c r="AB40" s="87">
        <f t="shared" si="58"/>
        <v>0.97813443800506084</v>
      </c>
      <c r="AC40" s="87">
        <f t="shared" si="58"/>
        <v>0.9835031538088308</v>
      </c>
      <c r="AD40" s="87">
        <f t="shared" si="58"/>
        <v>0.96915662650602408</v>
      </c>
      <c r="AE40" s="87">
        <f t="shared" si="58"/>
        <v>0.99065190651906521</v>
      </c>
      <c r="AF40" s="87">
        <f t="shared" si="58"/>
        <v>0.96395974725017552</v>
      </c>
      <c r="AG40" s="87">
        <f t="shared" si="58"/>
        <v>0.96962616822429903</v>
      </c>
      <c r="AH40" s="66"/>
      <c r="AJ40" s="65"/>
      <c r="AK40" s="75"/>
      <c r="AL40" s="75"/>
      <c r="AM40" s="75"/>
      <c r="AN40" s="75"/>
      <c r="AO40" s="75"/>
      <c r="AP40" s="75"/>
      <c r="AR40" s="65"/>
      <c r="AW40" s="65"/>
      <c r="BI40" s="65"/>
    </row>
    <row r="41" spans="1:61" ht="15" x14ac:dyDescent="0.25">
      <c r="A41" s="18">
        <v>36295</v>
      </c>
      <c r="B41" s="93">
        <v>825</v>
      </c>
      <c r="C41" s="18">
        <v>38961</v>
      </c>
      <c r="D41" s="21">
        <v>84.8</v>
      </c>
      <c r="E41" s="21">
        <v>99.3</v>
      </c>
      <c r="F41" s="21">
        <v>85.9</v>
      </c>
      <c r="G41" s="21">
        <v>85.8</v>
      </c>
      <c r="H41" s="21">
        <v>82.6</v>
      </c>
      <c r="I41" s="91"/>
      <c r="J41" s="91"/>
      <c r="K41" s="65"/>
      <c r="L41" s="84"/>
      <c r="M41" s="84"/>
      <c r="N41" s="84"/>
      <c r="O41" s="84"/>
      <c r="P41" s="84"/>
      <c r="Q41" s="84"/>
      <c r="S41" s="65"/>
      <c r="T41" s="84"/>
      <c r="U41" s="84"/>
      <c r="V41" s="84"/>
      <c r="W41" s="84"/>
      <c r="X41" s="84"/>
      <c r="Y41" s="84"/>
      <c r="AA41" s="66"/>
      <c r="AB41" s="66"/>
      <c r="AC41" s="66"/>
      <c r="AD41" s="66"/>
      <c r="AE41" s="66"/>
      <c r="AF41" s="66"/>
      <c r="AG41" s="66"/>
      <c r="AH41" s="66"/>
      <c r="AJ41" s="65"/>
      <c r="AK41" s="84"/>
      <c r="AL41" s="84"/>
      <c r="AM41" s="84"/>
      <c r="AN41" s="84"/>
      <c r="AO41" s="84"/>
      <c r="AP41" s="84"/>
      <c r="AR41" s="65"/>
      <c r="AW41" s="65"/>
      <c r="BI41" s="65"/>
    </row>
    <row r="42" spans="1:61" ht="15" x14ac:dyDescent="0.25">
      <c r="A42" s="18">
        <v>36479</v>
      </c>
      <c r="B42" s="93">
        <v>869.5</v>
      </c>
      <c r="C42" s="18">
        <v>39052</v>
      </c>
      <c r="D42" s="21">
        <v>85.5</v>
      </c>
      <c r="E42" s="21">
        <v>97.6</v>
      </c>
      <c r="F42" s="21">
        <v>86.8</v>
      </c>
      <c r="G42" s="21">
        <v>86.2</v>
      </c>
      <c r="H42" s="21">
        <v>83.2</v>
      </c>
      <c r="I42" s="91"/>
      <c r="J42" s="91"/>
      <c r="K42" s="65"/>
      <c r="L42" s="84"/>
      <c r="M42" s="84"/>
      <c r="N42" s="84"/>
      <c r="O42" s="84"/>
      <c r="P42" s="84"/>
      <c r="Q42" s="84"/>
      <c r="S42" s="65"/>
      <c r="T42" s="84"/>
      <c r="U42" s="84"/>
      <c r="V42" s="84"/>
      <c r="W42" s="84"/>
      <c r="X42" s="84"/>
      <c r="Y42" s="84"/>
      <c r="AA42" s="66"/>
      <c r="AB42" s="66"/>
      <c r="AC42" s="66"/>
      <c r="AD42" s="66"/>
      <c r="AE42" s="66"/>
      <c r="AF42" s="66"/>
      <c r="AG42" s="66"/>
      <c r="AJ42" s="65"/>
      <c r="AK42" s="84"/>
      <c r="AL42" s="84"/>
      <c r="AM42" s="84"/>
      <c r="AN42" s="84"/>
      <c r="AO42" s="84"/>
      <c r="AP42" s="84"/>
      <c r="AR42" s="65"/>
      <c r="AW42" s="65"/>
      <c r="BI42" s="65"/>
    </row>
    <row r="43" spans="1:61" ht="15" x14ac:dyDescent="0.25">
      <c r="A43" s="18">
        <v>36661</v>
      </c>
      <c r="B43" s="93">
        <v>881.8</v>
      </c>
      <c r="C43" s="18">
        <v>39142</v>
      </c>
      <c r="D43" s="21">
        <v>86</v>
      </c>
      <c r="E43" s="21">
        <v>97.7</v>
      </c>
      <c r="F43" s="21">
        <v>87.8</v>
      </c>
      <c r="G43" s="21">
        <v>86.6</v>
      </c>
      <c r="H43" s="21">
        <v>84.1</v>
      </c>
      <c r="I43" s="91"/>
      <c r="J43" s="91"/>
      <c r="K43" s="65"/>
      <c r="L43" s="84"/>
      <c r="M43" s="84"/>
      <c r="N43" s="84"/>
      <c r="O43" s="84"/>
      <c r="P43" s="84"/>
      <c r="Q43" s="84"/>
      <c r="S43" s="65"/>
      <c r="T43" s="84"/>
      <c r="U43" s="84"/>
      <c r="V43" s="84"/>
      <c r="W43" s="84"/>
      <c r="X43" s="84"/>
      <c r="Y43" s="84"/>
      <c r="AA43" s="66"/>
      <c r="AB43" s="66"/>
      <c r="AC43" s="66"/>
      <c r="AD43" s="66"/>
      <c r="AE43" s="66"/>
      <c r="AF43" s="66"/>
      <c r="AG43" s="66"/>
      <c r="AJ43" s="65"/>
      <c r="AK43" s="84"/>
      <c r="AL43" s="84"/>
      <c r="AM43" s="84"/>
      <c r="AN43" s="84"/>
      <c r="AO43" s="84"/>
      <c r="AP43" s="84"/>
      <c r="AR43" s="65"/>
    </row>
    <row r="44" spans="1:61" ht="15" x14ac:dyDescent="0.25">
      <c r="A44" s="18">
        <v>36845</v>
      </c>
      <c r="B44" s="93">
        <v>906.3</v>
      </c>
      <c r="C44" s="18">
        <v>39234</v>
      </c>
      <c r="D44" s="21">
        <v>87.4</v>
      </c>
      <c r="E44" s="21">
        <v>98</v>
      </c>
      <c r="F44" s="21">
        <v>87.8</v>
      </c>
      <c r="G44" s="21">
        <v>86.5</v>
      </c>
      <c r="H44" s="21">
        <v>84.4</v>
      </c>
      <c r="I44" s="91"/>
      <c r="J44" s="91"/>
      <c r="K44" s="65"/>
      <c r="L44" s="84"/>
      <c r="M44" s="84"/>
      <c r="N44" s="84"/>
      <c r="O44" s="84"/>
      <c r="P44" s="84"/>
      <c r="Q44" s="84"/>
      <c r="S44" s="65"/>
      <c r="T44" s="84"/>
      <c r="U44" s="84"/>
      <c r="V44" s="84"/>
      <c r="W44" s="84"/>
      <c r="X44" s="84"/>
      <c r="Y44" s="84"/>
      <c r="AJ44" s="65"/>
      <c r="AK44" s="84"/>
      <c r="AL44" s="84"/>
      <c r="AM44" s="84"/>
      <c r="AN44" s="84"/>
      <c r="AO44" s="84"/>
      <c r="AP44" s="84"/>
    </row>
    <row r="45" spans="1:61" ht="15" x14ac:dyDescent="0.25">
      <c r="A45" s="18">
        <v>37026</v>
      </c>
      <c r="B45" s="93">
        <v>936.6</v>
      </c>
      <c r="C45" s="18">
        <v>39326</v>
      </c>
      <c r="D45" s="21">
        <v>88.6</v>
      </c>
      <c r="E45" s="21">
        <v>98</v>
      </c>
      <c r="F45" s="21">
        <v>88.8</v>
      </c>
      <c r="G45" s="21">
        <v>90</v>
      </c>
      <c r="H45" s="21">
        <v>84.6</v>
      </c>
      <c r="I45" s="91"/>
      <c r="J45" s="91"/>
      <c r="K45" s="91"/>
      <c r="L45" s="84"/>
      <c r="M45" s="84"/>
      <c r="N45" s="84"/>
      <c r="O45" s="84"/>
      <c r="P45" s="84"/>
      <c r="Q45" s="84"/>
      <c r="T45" s="84"/>
      <c r="U45" s="84"/>
      <c r="V45" s="84"/>
      <c r="W45" s="84"/>
      <c r="X45" s="84"/>
      <c r="Y45" s="84"/>
      <c r="AJ45" s="65"/>
      <c r="AK45" s="84"/>
      <c r="AL45" s="84"/>
      <c r="AM45" s="84"/>
      <c r="AN45" s="84"/>
      <c r="AO45" s="84"/>
      <c r="AP45" s="84"/>
    </row>
    <row r="46" spans="1:61" ht="15" x14ac:dyDescent="0.25">
      <c r="A46" s="18">
        <v>37210</v>
      </c>
      <c r="B46" s="93">
        <v>991.1</v>
      </c>
      <c r="C46" s="18">
        <v>39417</v>
      </c>
      <c r="D46" s="21">
        <v>89.6</v>
      </c>
      <c r="E46" s="21">
        <v>97.3</v>
      </c>
      <c r="F46" s="21">
        <v>89.3</v>
      </c>
      <c r="G46" s="21">
        <v>89.7</v>
      </c>
      <c r="H46" s="21">
        <v>85.1</v>
      </c>
      <c r="I46" s="91"/>
      <c r="J46" s="91"/>
      <c r="K46" s="91"/>
      <c r="L46" s="84"/>
      <c r="M46" s="84"/>
      <c r="N46" s="84"/>
      <c r="O46" s="84"/>
      <c r="P46" s="84"/>
      <c r="Q46" s="84"/>
      <c r="T46" s="84"/>
      <c r="U46" s="84"/>
      <c r="V46" s="84"/>
      <c r="W46" s="84"/>
      <c r="X46" s="84"/>
      <c r="Y46" s="84"/>
      <c r="AJ46" s="65"/>
      <c r="AK46" s="84"/>
      <c r="AL46" s="84"/>
      <c r="AM46" s="84"/>
      <c r="AN46" s="84"/>
      <c r="AO46" s="84"/>
      <c r="AP46" s="84"/>
    </row>
    <row r="47" spans="1:61" ht="15" x14ac:dyDescent="0.25">
      <c r="A47" s="18">
        <v>37391</v>
      </c>
      <c r="B47" s="93">
        <v>992</v>
      </c>
      <c r="C47" s="18">
        <v>39508</v>
      </c>
      <c r="D47" s="21">
        <v>91.2</v>
      </c>
      <c r="E47" s="21">
        <v>97.4</v>
      </c>
      <c r="F47" s="21">
        <v>91.3</v>
      </c>
      <c r="G47" s="21">
        <v>89.4</v>
      </c>
      <c r="H47" s="21">
        <v>87.3</v>
      </c>
      <c r="I47" s="91"/>
      <c r="J47" s="91"/>
      <c r="K47" s="91"/>
      <c r="L47" s="91"/>
      <c r="M47" s="91"/>
      <c r="N47" s="91"/>
      <c r="O47" s="91"/>
      <c r="P47" s="91"/>
      <c r="Q47" s="91"/>
      <c r="AJ47" s="65"/>
      <c r="AK47" s="84"/>
      <c r="AL47" s="84"/>
      <c r="AM47" s="84"/>
      <c r="AN47" s="84"/>
      <c r="AO47" s="84"/>
      <c r="AP47" s="84"/>
    </row>
    <row r="48" spans="1:61" ht="15" x14ac:dyDescent="0.25">
      <c r="A48" s="18">
        <v>37575</v>
      </c>
      <c r="B48" s="93">
        <v>981.9</v>
      </c>
      <c r="C48" s="18">
        <v>39600</v>
      </c>
      <c r="D48" s="21">
        <v>93.4</v>
      </c>
      <c r="E48" s="21">
        <v>97.4</v>
      </c>
      <c r="F48" s="21">
        <v>91.6</v>
      </c>
      <c r="G48" s="21">
        <v>88.9</v>
      </c>
      <c r="H48" s="21">
        <v>87.5</v>
      </c>
      <c r="I48" s="91"/>
      <c r="J48" s="91"/>
      <c r="K48" s="91"/>
      <c r="L48" s="91"/>
      <c r="M48" s="91"/>
      <c r="N48" s="91"/>
      <c r="O48" s="91"/>
      <c r="P48" s="91"/>
      <c r="Q48" s="79"/>
      <c r="R48" s="79"/>
      <c r="S48" s="79"/>
      <c r="T48" s="79"/>
      <c r="U48" s="79"/>
      <c r="V48" s="79"/>
      <c r="W48" s="91"/>
      <c r="AJ48" s="65"/>
      <c r="AK48" s="84"/>
      <c r="AL48" s="84"/>
      <c r="AM48" s="84"/>
      <c r="AN48" s="84"/>
      <c r="AO48" s="84"/>
      <c r="AP48" s="84"/>
    </row>
    <row r="49" spans="1:23" ht="15" x14ac:dyDescent="0.25">
      <c r="A49" s="18">
        <v>37756</v>
      </c>
      <c r="B49" s="93">
        <v>1029.3</v>
      </c>
      <c r="C49" s="18">
        <v>39692</v>
      </c>
      <c r="D49" s="21">
        <v>96.2</v>
      </c>
      <c r="E49" s="21">
        <v>99</v>
      </c>
      <c r="F49" s="21">
        <v>92.8</v>
      </c>
      <c r="G49" s="21">
        <v>92.4</v>
      </c>
      <c r="H49" s="21">
        <v>88</v>
      </c>
      <c r="I49" s="91"/>
      <c r="J49" s="91"/>
      <c r="K49" s="91"/>
      <c r="L49" s="91"/>
      <c r="M49" s="91"/>
      <c r="N49" s="91"/>
      <c r="O49" s="91"/>
      <c r="P49" s="91"/>
      <c r="Q49" s="79"/>
      <c r="R49" s="79"/>
      <c r="S49" s="79"/>
      <c r="T49" s="79"/>
      <c r="U49" s="79"/>
      <c r="V49" s="79"/>
      <c r="W49" s="91"/>
    </row>
    <row r="50" spans="1:23" ht="15" x14ac:dyDescent="0.25">
      <c r="A50" s="18">
        <v>37940</v>
      </c>
      <c r="B50" s="93">
        <v>1046.3</v>
      </c>
      <c r="C50" s="18">
        <v>39783</v>
      </c>
      <c r="D50" s="21">
        <v>96.2</v>
      </c>
      <c r="E50" s="21">
        <v>97.5</v>
      </c>
      <c r="F50" s="21">
        <v>93.3</v>
      </c>
      <c r="G50" s="21">
        <v>93.6</v>
      </c>
      <c r="H50" s="21">
        <v>87.8</v>
      </c>
      <c r="I50" s="91"/>
      <c r="J50" s="91"/>
      <c r="K50" s="91"/>
      <c r="L50" s="91"/>
      <c r="M50" s="91"/>
      <c r="N50" s="91"/>
      <c r="O50" s="91"/>
      <c r="P50" s="91"/>
      <c r="Q50" s="79"/>
      <c r="R50" s="79"/>
      <c r="S50" s="79"/>
      <c r="T50" s="79"/>
      <c r="U50" s="79"/>
      <c r="V50" s="79"/>
      <c r="W50" s="91"/>
    </row>
    <row r="51" spans="1:23" ht="15" x14ac:dyDescent="0.25">
      <c r="A51" s="18">
        <v>38122</v>
      </c>
      <c r="B51" s="93">
        <v>1066.2</v>
      </c>
      <c r="C51" s="18">
        <v>39873</v>
      </c>
      <c r="D51" s="21">
        <v>94</v>
      </c>
      <c r="E51" s="21">
        <v>97.8</v>
      </c>
      <c r="F51" s="21">
        <v>93.8</v>
      </c>
      <c r="G51" s="21">
        <v>93.9</v>
      </c>
      <c r="H51" s="21">
        <v>91.7</v>
      </c>
      <c r="I51" s="91"/>
      <c r="J51" s="91"/>
      <c r="K51" s="91"/>
      <c r="L51" s="91"/>
      <c r="M51" s="91"/>
      <c r="N51" s="91"/>
      <c r="O51" s="91"/>
      <c r="P51" s="91"/>
      <c r="Q51" s="79"/>
      <c r="R51" s="79"/>
      <c r="S51" s="79"/>
      <c r="T51" s="79"/>
      <c r="U51" s="79"/>
      <c r="V51" s="79"/>
      <c r="W51" s="91"/>
    </row>
    <row r="52" spans="1:23" ht="15" x14ac:dyDescent="0.25">
      <c r="A52" s="18">
        <v>38306</v>
      </c>
      <c r="B52" s="93">
        <v>1089.7</v>
      </c>
      <c r="C52" s="18">
        <v>39965</v>
      </c>
      <c r="D52" s="21">
        <v>93</v>
      </c>
      <c r="E52" s="21">
        <v>97.2</v>
      </c>
      <c r="F52" s="21">
        <v>94.1</v>
      </c>
      <c r="G52" s="21">
        <v>93.7</v>
      </c>
      <c r="H52" s="21">
        <v>91.7</v>
      </c>
      <c r="I52" s="91"/>
      <c r="J52" s="91"/>
      <c r="K52" s="91"/>
      <c r="L52" s="91"/>
      <c r="M52" s="91"/>
      <c r="N52" s="91"/>
      <c r="O52" s="91"/>
      <c r="P52" s="91"/>
      <c r="Q52" s="79"/>
      <c r="R52" s="79"/>
      <c r="S52" s="79"/>
      <c r="T52" s="79"/>
      <c r="U52" s="79"/>
      <c r="V52" s="79"/>
      <c r="W52" s="91"/>
    </row>
    <row r="53" spans="1:23" ht="15" x14ac:dyDescent="0.25">
      <c r="A53" s="18">
        <v>38487</v>
      </c>
      <c r="B53" s="93">
        <v>1105.2</v>
      </c>
      <c r="C53" s="18">
        <v>40057</v>
      </c>
      <c r="D53" s="21">
        <v>92.5</v>
      </c>
      <c r="E53" s="21">
        <v>97</v>
      </c>
      <c r="F53" s="21">
        <v>95.3</v>
      </c>
      <c r="G53" s="21">
        <v>93.6</v>
      </c>
      <c r="H53" s="21">
        <v>91.8</v>
      </c>
      <c r="I53" s="91"/>
      <c r="J53" s="91"/>
      <c r="K53" s="91"/>
      <c r="L53" s="91"/>
      <c r="M53" s="91"/>
      <c r="N53" s="91"/>
      <c r="O53" s="91"/>
      <c r="P53" s="91"/>
      <c r="Q53" s="79"/>
      <c r="R53" s="79"/>
      <c r="S53" s="79"/>
      <c r="T53" s="79"/>
      <c r="U53" s="79"/>
      <c r="V53" s="79"/>
      <c r="W53" s="91"/>
    </row>
    <row r="54" spans="1:23" ht="15" x14ac:dyDescent="0.25">
      <c r="A54" s="18">
        <v>38671</v>
      </c>
      <c r="B54" s="93">
        <v>1115.2</v>
      </c>
      <c r="C54" s="18">
        <v>40148</v>
      </c>
      <c r="D54" s="21">
        <v>92</v>
      </c>
      <c r="E54" s="21">
        <v>95.7</v>
      </c>
      <c r="F54" s="21">
        <v>95.6</v>
      </c>
      <c r="G54" s="21">
        <v>94.2</v>
      </c>
      <c r="H54" s="21">
        <v>92</v>
      </c>
      <c r="I54" s="91"/>
      <c r="J54" s="91"/>
      <c r="K54" s="91"/>
      <c r="L54" s="91"/>
      <c r="M54" s="91"/>
      <c r="N54" s="91"/>
      <c r="O54" s="91"/>
      <c r="P54" s="91"/>
      <c r="Q54" s="79"/>
      <c r="R54" s="79"/>
      <c r="S54" s="79"/>
      <c r="T54" s="79"/>
      <c r="U54" s="79"/>
      <c r="V54" s="79"/>
      <c r="W54" s="91"/>
    </row>
    <row r="55" spans="1:23" ht="15" x14ac:dyDescent="0.25">
      <c r="A55" s="18">
        <v>38852</v>
      </c>
      <c r="B55" s="93">
        <v>1115.7</v>
      </c>
      <c r="C55" s="18">
        <v>40238</v>
      </c>
      <c r="D55" s="21">
        <v>93.3</v>
      </c>
      <c r="E55" s="21">
        <v>96.6</v>
      </c>
      <c r="F55" s="21">
        <v>94.9</v>
      </c>
      <c r="G55" s="21">
        <v>94.1</v>
      </c>
      <c r="H55" s="21">
        <v>94.8</v>
      </c>
      <c r="I55" s="91"/>
      <c r="J55" s="91"/>
      <c r="K55" s="91"/>
      <c r="L55" s="91"/>
      <c r="M55" s="91"/>
      <c r="N55" s="91"/>
      <c r="O55" s="91"/>
      <c r="P55" s="91"/>
      <c r="Q55" s="79"/>
      <c r="R55" s="79"/>
      <c r="S55" s="79"/>
      <c r="T55" s="79"/>
      <c r="U55" s="79"/>
      <c r="V55" s="79"/>
      <c r="W55" s="91"/>
    </row>
    <row r="56" spans="1:23" ht="15" x14ac:dyDescent="0.25">
      <c r="A56" s="18">
        <v>39036</v>
      </c>
      <c r="B56" s="93">
        <v>1142</v>
      </c>
      <c r="C56" s="18">
        <v>40330</v>
      </c>
      <c r="D56" s="21">
        <v>94</v>
      </c>
      <c r="E56" s="21">
        <v>99.6</v>
      </c>
      <c r="F56" s="21">
        <v>95.3</v>
      </c>
      <c r="G56" s="21">
        <v>94.6</v>
      </c>
      <c r="H56" s="21">
        <v>95.1</v>
      </c>
      <c r="I56" s="91"/>
      <c r="J56" s="91"/>
      <c r="K56" s="91"/>
      <c r="L56" s="91"/>
      <c r="M56" s="91"/>
      <c r="N56" s="91"/>
      <c r="O56" s="91"/>
      <c r="P56" s="91"/>
      <c r="Q56" s="91"/>
    </row>
    <row r="57" spans="1:23" ht="15" x14ac:dyDescent="0.25">
      <c r="A57" s="18">
        <v>39217</v>
      </c>
      <c r="B57" s="93">
        <v>1162.9000000000001</v>
      </c>
      <c r="C57" s="18">
        <v>40422</v>
      </c>
      <c r="D57" s="21">
        <v>95</v>
      </c>
      <c r="E57" s="21">
        <v>98.5</v>
      </c>
      <c r="F57" s="21">
        <v>95.6</v>
      </c>
      <c r="G57" s="21">
        <v>96</v>
      </c>
      <c r="H57" s="21">
        <v>96</v>
      </c>
      <c r="I57" s="91"/>
      <c r="J57" s="91"/>
      <c r="K57" s="91"/>
      <c r="L57" s="91"/>
      <c r="M57" s="91"/>
      <c r="N57" s="91"/>
      <c r="O57" s="91"/>
      <c r="P57" s="91"/>
      <c r="Q57" s="91"/>
    </row>
    <row r="58" spans="1:23" ht="15" x14ac:dyDescent="0.25">
      <c r="A58" s="18">
        <v>39401</v>
      </c>
      <c r="B58" s="93">
        <v>1186.3</v>
      </c>
      <c r="C58" s="18">
        <v>40513</v>
      </c>
      <c r="D58" s="21">
        <v>95.5</v>
      </c>
      <c r="E58" s="21">
        <v>98.3</v>
      </c>
      <c r="F58" s="21">
        <v>96.3</v>
      </c>
      <c r="G58" s="21">
        <v>97</v>
      </c>
      <c r="H58" s="21">
        <v>96</v>
      </c>
      <c r="I58" s="91"/>
      <c r="J58" s="91"/>
      <c r="K58" s="91"/>
      <c r="L58" s="91"/>
      <c r="M58" s="91"/>
      <c r="N58" s="91"/>
      <c r="O58" s="91"/>
      <c r="P58" s="91"/>
      <c r="Q58" s="91"/>
    </row>
    <row r="59" spans="1:23" ht="15" x14ac:dyDescent="0.25">
      <c r="A59" s="18">
        <v>39583</v>
      </c>
      <c r="B59" s="93">
        <v>1188</v>
      </c>
      <c r="C59" s="18">
        <v>40603</v>
      </c>
      <c r="D59" s="21">
        <v>97.6</v>
      </c>
      <c r="E59" s="21">
        <v>98.6</v>
      </c>
      <c r="F59" s="21">
        <v>96.5</v>
      </c>
      <c r="G59" s="21">
        <v>97.2</v>
      </c>
      <c r="H59" s="21">
        <v>98.5</v>
      </c>
      <c r="I59" s="91"/>
      <c r="J59" s="91"/>
      <c r="K59" s="91"/>
      <c r="L59" s="91"/>
      <c r="M59" s="91"/>
      <c r="N59" s="91"/>
      <c r="O59" s="91"/>
      <c r="P59" s="91"/>
      <c r="Q59" s="91"/>
    </row>
    <row r="60" spans="1:23" ht="15" x14ac:dyDescent="0.25">
      <c r="A60" s="18">
        <v>39767</v>
      </c>
      <c r="B60" s="93">
        <v>1254</v>
      </c>
      <c r="C60" s="18">
        <v>40695</v>
      </c>
      <c r="D60" s="21">
        <v>99.5</v>
      </c>
      <c r="E60" s="21">
        <v>99.3</v>
      </c>
      <c r="F60" s="21">
        <v>97</v>
      </c>
      <c r="G60" s="21">
        <v>97.1</v>
      </c>
      <c r="H60" s="21">
        <v>97.5</v>
      </c>
      <c r="I60" s="91"/>
      <c r="J60" s="91"/>
      <c r="K60" s="91"/>
      <c r="L60" s="91"/>
      <c r="M60" s="91"/>
      <c r="N60" s="91"/>
      <c r="O60" s="91"/>
      <c r="P60" s="91"/>
      <c r="Q60" s="91"/>
    </row>
    <row r="61" spans="1:23" ht="15" x14ac:dyDescent="0.25">
      <c r="A61" s="18">
        <v>39948</v>
      </c>
      <c r="B61" s="93">
        <v>1271.0999999999999</v>
      </c>
      <c r="C61" s="18">
        <v>40787</v>
      </c>
      <c r="D61" s="21">
        <v>99.6</v>
      </c>
      <c r="E61" s="21">
        <v>100.1</v>
      </c>
      <c r="F61" s="21">
        <v>99.6</v>
      </c>
      <c r="G61" s="21">
        <v>99.8</v>
      </c>
      <c r="H61" s="21">
        <v>98.4</v>
      </c>
      <c r="I61" s="91"/>
      <c r="J61" s="91"/>
      <c r="K61" s="91"/>
      <c r="L61" s="91"/>
      <c r="M61" s="91"/>
      <c r="N61" s="91"/>
      <c r="O61" s="91"/>
      <c r="P61" s="91"/>
      <c r="Q61" s="91"/>
    </row>
    <row r="62" spans="1:23" ht="15" x14ac:dyDescent="0.25">
      <c r="A62" s="18">
        <v>40132</v>
      </c>
      <c r="B62" s="93">
        <v>1339.7</v>
      </c>
      <c r="C62" s="18">
        <v>40878</v>
      </c>
      <c r="D62" s="21">
        <v>99.7</v>
      </c>
      <c r="E62" s="21">
        <v>99.8</v>
      </c>
      <c r="F62" s="21">
        <v>99.8</v>
      </c>
      <c r="G62" s="21">
        <v>100</v>
      </c>
      <c r="H62" s="21">
        <v>98.8</v>
      </c>
      <c r="I62" s="91"/>
      <c r="J62" s="91"/>
      <c r="K62" s="91"/>
      <c r="L62" s="91"/>
      <c r="M62" s="91"/>
      <c r="N62" s="91"/>
      <c r="O62" s="91"/>
      <c r="P62" s="91"/>
      <c r="Q62" s="91"/>
    </row>
    <row r="63" spans="1:23" ht="15" x14ac:dyDescent="0.25">
      <c r="A63" s="18">
        <v>40313</v>
      </c>
      <c r="B63" s="93">
        <v>1391.5</v>
      </c>
      <c r="C63" s="18">
        <v>40969</v>
      </c>
      <c r="D63" s="21">
        <v>100.1</v>
      </c>
      <c r="E63" s="21">
        <v>100</v>
      </c>
      <c r="F63" s="21">
        <v>100.3</v>
      </c>
      <c r="G63" s="21">
        <v>100.3</v>
      </c>
      <c r="H63" s="21">
        <v>100.8</v>
      </c>
      <c r="I63" s="91"/>
      <c r="J63" s="91"/>
      <c r="K63" s="91"/>
      <c r="L63" s="91"/>
      <c r="M63" s="91"/>
      <c r="N63" s="91"/>
      <c r="O63" s="91"/>
      <c r="P63" s="91"/>
      <c r="Q63" s="91"/>
    </row>
    <row r="64" spans="1:23" ht="15" x14ac:dyDescent="0.25">
      <c r="A64" s="18">
        <v>40497</v>
      </c>
      <c r="B64" s="93">
        <v>1461.2</v>
      </c>
      <c r="C64" s="18">
        <v>41061</v>
      </c>
      <c r="D64" s="21">
        <v>100.6</v>
      </c>
      <c r="E64" s="21">
        <v>100</v>
      </c>
      <c r="F64" s="21">
        <v>100.3</v>
      </c>
      <c r="G64" s="21">
        <v>99.9</v>
      </c>
      <c r="H64" s="21">
        <v>102</v>
      </c>
      <c r="I64" s="91"/>
      <c r="J64" s="91"/>
      <c r="K64" s="91"/>
      <c r="L64" s="91"/>
      <c r="M64" s="91"/>
      <c r="N64" s="91"/>
      <c r="O64" s="91"/>
      <c r="P64" s="91"/>
      <c r="Q64" s="91"/>
    </row>
    <row r="65" spans="1:17" ht="15" x14ac:dyDescent="0.25">
      <c r="A65" s="18">
        <v>40678</v>
      </c>
      <c r="B65" s="93">
        <v>1492.3</v>
      </c>
      <c r="C65" s="18">
        <v>41153</v>
      </c>
      <c r="D65" s="21">
        <v>101.2</v>
      </c>
      <c r="E65" s="21">
        <v>100.1</v>
      </c>
      <c r="F65" s="21">
        <v>100.4</v>
      </c>
      <c r="G65" s="21">
        <v>103.3</v>
      </c>
      <c r="H65" s="21">
        <v>103.6</v>
      </c>
      <c r="I65" s="91"/>
      <c r="J65" s="91"/>
      <c r="K65" s="91"/>
      <c r="L65" s="91"/>
      <c r="M65" s="91"/>
      <c r="N65" s="91"/>
      <c r="O65" s="91"/>
      <c r="P65" s="91"/>
      <c r="Q65" s="91"/>
    </row>
    <row r="66" spans="1:17" ht="15" x14ac:dyDescent="0.25">
      <c r="A66" s="18">
        <v>40862</v>
      </c>
      <c r="B66" s="93">
        <v>1508.3</v>
      </c>
      <c r="C66" s="18">
        <v>41244</v>
      </c>
      <c r="D66" s="21">
        <v>101.8</v>
      </c>
      <c r="E66" s="21">
        <v>99.6</v>
      </c>
      <c r="F66" s="21">
        <v>101</v>
      </c>
      <c r="G66" s="21">
        <v>104.4</v>
      </c>
      <c r="H66" s="21">
        <v>103.6</v>
      </c>
      <c r="I66" s="91"/>
      <c r="J66" s="91"/>
      <c r="K66" s="91"/>
      <c r="L66" s="91"/>
      <c r="M66" s="91"/>
      <c r="N66" s="91"/>
      <c r="O66" s="91"/>
      <c r="P66" s="91"/>
      <c r="Q66" s="91"/>
    </row>
    <row r="67" spans="1:17" ht="15" x14ac:dyDescent="0.25">
      <c r="A67" s="18">
        <v>41044</v>
      </c>
      <c r="B67" s="93">
        <v>1509.2</v>
      </c>
      <c r="C67" s="18">
        <v>41334</v>
      </c>
      <c r="D67" s="21">
        <v>101.8</v>
      </c>
      <c r="E67" s="21">
        <v>102.5</v>
      </c>
      <c r="F67" s="21">
        <v>101</v>
      </c>
      <c r="G67" s="21">
        <v>104.3</v>
      </c>
      <c r="H67" s="21">
        <v>105.8</v>
      </c>
      <c r="I67" s="91"/>
      <c r="J67" s="91"/>
      <c r="K67" s="91"/>
      <c r="L67" s="91"/>
      <c r="M67" s="91"/>
      <c r="N67" s="91"/>
      <c r="O67" s="91"/>
      <c r="P67" s="91"/>
      <c r="Q67" s="91"/>
    </row>
    <row r="68" spans="1:17" ht="15" x14ac:dyDescent="0.25">
      <c r="A68" s="18">
        <v>41228</v>
      </c>
      <c r="B68" s="93">
        <v>1610.5</v>
      </c>
      <c r="C68" s="18">
        <v>41426</v>
      </c>
      <c r="D68" s="21">
        <v>101.8</v>
      </c>
      <c r="E68" s="21">
        <v>104.1</v>
      </c>
      <c r="F68" s="21">
        <v>101.2</v>
      </c>
      <c r="G68" s="21">
        <v>104.9</v>
      </c>
      <c r="H68" s="21">
        <v>105.9</v>
      </c>
      <c r="I68" s="91"/>
      <c r="J68" s="91"/>
      <c r="K68" s="91"/>
      <c r="L68" s="91"/>
      <c r="M68" s="91"/>
      <c r="N68" s="91"/>
      <c r="O68" s="91"/>
      <c r="P68" s="91"/>
      <c r="Q68" s="91"/>
    </row>
    <row r="69" spans="1:17" ht="15" x14ac:dyDescent="0.25">
      <c r="A69" s="18">
        <v>41409</v>
      </c>
      <c r="B69" s="93">
        <v>1622.9</v>
      </c>
      <c r="C69" s="18">
        <v>41518</v>
      </c>
      <c r="D69" s="21">
        <v>102.9</v>
      </c>
      <c r="E69" s="21">
        <v>103.5</v>
      </c>
      <c r="F69" s="21">
        <v>101.5</v>
      </c>
      <c r="G69" s="21">
        <v>106.8</v>
      </c>
      <c r="H69" s="21">
        <v>106.4</v>
      </c>
      <c r="I69" s="91"/>
      <c r="J69" s="91"/>
      <c r="K69" s="91"/>
      <c r="L69" s="91"/>
      <c r="M69" s="91"/>
      <c r="N69" s="91"/>
      <c r="O69" s="91"/>
      <c r="P69" s="91"/>
      <c r="Q69" s="91"/>
    </row>
    <row r="70" spans="1:17" ht="15" x14ac:dyDescent="0.25">
      <c r="A70" s="18">
        <v>41593</v>
      </c>
      <c r="B70" s="93">
        <v>1619.9</v>
      </c>
      <c r="C70" s="18">
        <v>41609</v>
      </c>
      <c r="D70" s="21">
        <v>103.3</v>
      </c>
      <c r="E70" s="21">
        <v>103.6</v>
      </c>
      <c r="F70" s="21">
        <v>101.4</v>
      </c>
      <c r="G70" s="21">
        <v>107.9</v>
      </c>
      <c r="H70" s="21">
        <v>106.3</v>
      </c>
      <c r="I70" s="91"/>
      <c r="J70" s="91"/>
      <c r="K70" s="91"/>
      <c r="L70" s="91"/>
      <c r="M70" s="91"/>
      <c r="N70" s="91"/>
      <c r="O70" s="91"/>
      <c r="P70" s="91"/>
      <c r="Q70" s="91"/>
    </row>
    <row r="71" spans="1:17" ht="15" x14ac:dyDescent="0.25">
      <c r="A71" s="18">
        <v>41774</v>
      </c>
      <c r="B71" s="93">
        <v>1659.1</v>
      </c>
      <c r="C71" s="18">
        <v>41699</v>
      </c>
      <c r="D71" s="21">
        <v>104.2</v>
      </c>
      <c r="E71" s="21">
        <v>103.8</v>
      </c>
      <c r="F71" s="21">
        <v>102.4</v>
      </c>
      <c r="G71" s="21">
        <v>107.7</v>
      </c>
      <c r="H71" s="21">
        <v>109.4</v>
      </c>
      <c r="J71" s="91"/>
      <c r="K71" s="91"/>
      <c r="L71" s="91"/>
      <c r="M71" s="91"/>
      <c r="N71" s="91"/>
      <c r="O71" s="91"/>
      <c r="P71" s="91"/>
      <c r="Q71" s="91"/>
    </row>
    <row r="72" spans="1:17" ht="15" x14ac:dyDescent="0.25">
      <c r="A72" s="18">
        <v>41958</v>
      </c>
      <c r="B72" s="93">
        <v>1631.2</v>
      </c>
      <c r="C72" s="18">
        <v>41791</v>
      </c>
      <c r="D72" s="21">
        <v>104.1</v>
      </c>
      <c r="E72" s="21">
        <v>103.8</v>
      </c>
      <c r="F72" s="21">
        <v>102.9</v>
      </c>
      <c r="G72" s="21">
        <v>107.8</v>
      </c>
      <c r="H72" s="21">
        <v>109.7</v>
      </c>
      <c r="J72" s="91"/>
      <c r="K72" s="91"/>
      <c r="L72" s="91"/>
      <c r="M72" s="91"/>
      <c r="N72" s="91"/>
      <c r="O72" s="91"/>
      <c r="P72" s="91"/>
      <c r="Q72" s="91"/>
    </row>
    <row r="73" spans="1:17" ht="15" x14ac:dyDescent="0.25">
      <c r="A73" s="18">
        <v>42139</v>
      </c>
      <c r="B73" s="15">
        <v>1661.4</v>
      </c>
      <c r="C73" s="18">
        <v>41883</v>
      </c>
      <c r="D73" s="21">
        <v>104.1</v>
      </c>
      <c r="E73" s="21">
        <v>104.9</v>
      </c>
      <c r="F73" s="21">
        <v>105.3</v>
      </c>
      <c r="G73" s="21">
        <v>109.9</v>
      </c>
      <c r="H73" s="21">
        <v>109.7</v>
      </c>
      <c r="J73" s="91"/>
      <c r="K73" s="91"/>
      <c r="L73" s="91"/>
      <c r="M73" s="91"/>
      <c r="N73" s="91"/>
      <c r="O73" s="91"/>
      <c r="P73" s="91"/>
      <c r="Q73" s="91"/>
    </row>
    <row r="74" spans="1:17" ht="15" x14ac:dyDescent="0.25">
      <c r="C74" s="18">
        <v>41974</v>
      </c>
      <c r="D74" s="21">
        <v>103.8</v>
      </c>
      <c r="E74" s="21">
        <v>105</v>
      </c>
      <c r="F74" s="21">
        <v>106.8</v>
      </c>
      <c r="G74" s="21">
        <v>110.4</v>
      </c>
      <c r="H74" s="21">
        <v>109.7</v>
      </c>
      <c r="J74" s="91"/>
      <c r="K74" s="91"/>
      <c r="L74" s="91"/>
      <c r="M74" s="91"/>
      <c r="N74" s="91"/>
      <c r="O74" s="91"/>
      <c r="P74" s="91"/>
      <c r="Q74" s="91"/>
    </row>
    <row r="75" spans="1:17" ht="15" x14ac:dyDescent="0.25">
      <c r="C75" s="18">
        <v>42064</v>
      </c>
      <c r="D75" s="21">
        <v>103.6</v>
      </c>
      <c r="E75" s="21">
        <v>104.5</v>
      </c>
      <c r="F75" s="21">
        <v>107.4</v>
      </c>
      <c r="G75" s="21">
        <v>110.1</v>
      </c>
      <c r="H75" s="21">
        <v>111</v>
      </c>
      <c r="J75" s="91"/>
      <c r="K75" s="91"/>
      <c r="L75" s="91"/>
      <c r="M75" s="91"/>
      <c r="N75" s="91"/>
      <c r="O75" s="91"/>
      <c r="P75" s="91"/>
      <c r="Q75" s="91"/>
    </row>
    <row r="76" spans="1:17" ht="15" x14ac:dyDescent="0.25">
      <c r="C76" s="18">
        <v>42156</v>
      </c>
      <c r="D76" s="15">
        <v>104.1</v>
      </c>
      <c r="E76" s="15">
        <v>104.5</v>
      </c>
      <c r="F76" s="15">
        <v>107.3</v>
      </c>
      <c r="G76" s="15">
        <v>110.4</v>
      </c>
      <c r="H76" s="15">
        <v>111</v>
      </c>
    </row>
    <row r="77" spans="1:17" x14ac:dyDescent="0.35">
      <c r="C77" s="18">
        <v>42248</v>
      </c>
      <c r="D77" s="15">
        <v>104.5</v>
      </c>
      <c r="E77" s="15">
        <v>104.6</v>
      </c>
      <c r="F77" s="15">
        <v>108</v>
      </c>
      <c r="G77" s="15">
        <v>111.9</v>
      </c>
      <c r="H77" s="15">
        <v>111.2</v>
      </c>
    </row>
    <row r="78" spans="1:17" x14ac:dyDescent="0.35">
      <c r="C78" s="18">
        <v>42339</v>
      </c>
      <c r="D78" s="15">
        <v>104.3</v>
      </c>
      <c r="E78" s="15">
        <v>104.3</v>
      </c>
      <c r="F78" s="15">
        <v>108.7</v>
      </c>
      <c r="G78" s="15">
        <v>111.6</v>
      </c>
      <c r="H78" s="15">
        <v>111.4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Wu, Su</cp:lastModifiedBy>
  <dcterms:created xsi:type="dcterms:W3CDTF">2014-04-09T01:06:53Z</dcterms:created>
  <dcterms:modified xsi:type="dcterms:W3CDTF">2016-11-07T02:17:56Z</dcterms:modified>
</cp:coreProperties>
</file>