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54A32F34-C5B5-4702-8F1D-CB8E1123DDB1}" xr6:coauthVersionLast="47" xr6:coauthVersionMax="47" xr10:uidLastSave="{00000000-0000-0000-0000-000000000000}"/>
  <bookViews>
    <workbookView xWindow="11445" yWindow="-16320" windowWidth="29040" windowHeight="15840" xr2:uid="{00000000-000D-0000-FFFF-FFFF00000000}"/>
  </bookViews>
  <sheets>
    <sheet name="Draft Decision" sheetId="12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0</definedName>
    <definedName name="_AtRisk_SimSetting_ReportOptionReportsFileType">1</definedName>
    <definedName name="_AtRisk_SimSetting_ReportOptionSelectiveQR">FALSE</definedName>
    <definedName name="_AtRisk_SimSetting_ReportsList">0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anscount">1</definedName>
    <definedName name="ARR">#REF!</definedName>
    <definedName name="ARR_Fmt2">#REF!</definedName>
    <definedName name="CA">#REF!</definedName>
    <definedName name="CA_Fmt2">#REF!</definedName>
    <definedName name="Calendar">#REF!</definedName>
    <definedName name="CESS">#REF!</definedName>
    <definedName name="CESS_Fmt2">#REF!</definedName>
    <definedName name="CPI">#REF!</definedName>
    <definedName name="CPI_Fmt2">#REF!</definedName>
    <definedName name="CRCP_final_year">#REF!</definedName>
    <definedName name="CRCP_span" localSheetId="0">CONCATENATE(CRCP_y1, " to ",CRCP_y5)</definedName>
    <definedName name="CRCP_span">CONCATENATE(CRCP_y1, " to ",CRCP_y5)</definedName>
    <definedName name="CRCP_start_year">#REF!</definedName>
    <definedName name="CRCP_y1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16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Y">#REF!</definedName>
    <definedName name="dms_020303_01_UOM">#REF!</definedName>
    <definedName name="dms_020501_01_UOM">#REF!</definedName>
    <definedName name="dms_020501_02_UOM">#REF!</definedName>
    <definedName name="dms_020501_03_UOM">#REF!</definedName>
    <definedName name="dms_020501_04_UOM">#REF!</definedName>
    <definedName name="dms_020603_01_UOM">#REF!</definedName>
    <definedName name="dms_020701_01_Rows">#REF!</definedName>
    <definedName name="dms_020701_01_UOM">#REF!</definedName>
    <definedName name="dms_020701_02_UOM">#REF!</definedName>
    <definedName name="dms_0306_Year">#REF!</definedName>
    <definedName name="dms_030601_01_UOM">#REF!</definedName>
    <definedName name="dms_030601_02_UOM">#REF!</definedName>
    <definedName name="dms_030605_UOM">#REF!</definedName>
    <definedName name="dms_03060703_UOM">#REF!</definedName>
    <definedName name="dms_030701_01_UOM">#REF!</definedName>
    <definedName name="dms_030702_01_UOM">#REF!</definedName>
    <definedName name="dms_030703_01_UOM">#REF!</definedName>
    <definedName name="dms_040102_01_UOM">#REF!</definedName>
    <definedName name="dms_040102_04_UOM">#REF!</definedName>
    <definedName name="dms_0502_Inst_Year">#REF!</definedName>
    <definedName name="dms_060101_Rows">#REF!</definedName>
    <definedName name="dms_060101_StartDateTxt">#REF!</definedName>
    <definedName name="dms_060101_StartDateVal">#REF!</definedName>
    <definedName name="dms_060102_Rows">#REF!</definedName>
    <definedName name="dms_0603_FeederList">#REF!</definedName>
    <definedName name="dms_060301_Avg_Duration_Sustained_Int_Row">#REF!</definedName>
    <definedName name="dms_060301_checkvalue">#REF!</definedName>
    <definedName name="dms_060301_CustNo_Affected_Row">#REF!</definedName>
    <definedName name="dms_060301_Effect_unplanned_SAIDI_Row">#REF!</definedName>
    <definedName name="dms_060301_Effect_unplanned_SAIFI_Row">#REF!</definedName>
    <definedName name="dms_060301_LastRow">#REF!</definedName>
    <definedName name="dms_060301_MaxRows">#REF!</definedName>
    <definedName name="dms_060701_ARR_MaxRows">#REF!</definedName>
    <definedName name="dms_060701_Feeder_Header_Lvl4">#REF!</definedName>
    <definedName name="dms_060701_MaxCols">#REF!</definedName>
    <definedName name="dms_060701_MaxRows">#REF!</definedName>
    <definedName name="dms_060701_OffsetRows">#REF!</definedName>
    <definedName name="dms_060701_Reset_MaxRows">#REF!</definedName>
    <definedName name="dms_060701_Rows">#REF!</definedName>
    <definedName name="dms_060701_StartDateTxt">#REF!</definedName>
    <definedName name="dms_060701_StartDateVal">#REF!</definedName>
    <definedName name="dms_0608_LastRow">#REF!</definedName>
    <definedName name="dms_0608_OffsetRows">#REF!</definedName>
    <definedName name="dms_060801_01_Rows">#REF!</definedName>
    <definedName name="dms_060801_02_Rows">#REF!</definedName>
    <definedName name="dms_060801_03_Rows">#REF!</definedName>
    <definedName name="dms_060801_04_Rows">#REF!</definedName>
    <definedName name="dms_060801_MaxRows">#REF!</definedName>
    <definedName name="dms_070904_01_Rows">#REF!</definedName>
    <definedName name="dms_070904_Start_Year">#REF!</definedName>
    <definedName name="dms_663">#REF!</definedName>
    <definedName name="dms_663_List">#REF!</definedName>
    <definedName name="dms_ABN">#REF!</definedName>
    <definedName name="dms_ABN_List">#REF!</definedName>
    <definedName name="dms_Addr1">#REF!</definedName>
    <definedName name="dms_Addr1_List">#REF!</definedName>
    <definedName name="dms_Addr2">#REF!</definedName>
    <definedName name="dms_Addr2_List">#REF!</definedName>
    <definedName name="dms_Amendment_Text">#REF!</definedName>
    <definedName name="dms_AmendmentReason">#REF!</definedName>
    <definedName name="dms_ARR">#REF!</definedName>
    <definedName name="dms_Beg">#REF!</definedName>
    <definedName name="dms_CA">#REF!</definedName>
    <definedName name="dms_Cal_Year_B4_CRY">#REF!</definedName>
    <definedName name="dms_CBD_flag">#REF!</definedName>
    <definedName name="dms_CBD_flag_NSP">#REF!</definedName>
    <definedName name="dms_CF_3.6.1">#REF!</definedName>
    <definedName name="dms_CF_3.6.5">#REF!</definedName>
    <definedName name="dms_CF_3.6.6.1">#REF!</definedName>
    <definedName name="dms_CF_3.6.6.2">#REF!</definedName>
    <definedName name="dms_CF_3.6.6.3">#REF!</definedName>
    <definedName name="dms_CF_3.6.7.1">#REF!</definedName>
    <definedName name="dms_CF_3.6.7.2">#REF!</definedName>
    <definedName name="dms_CF_3.6.7.3">#REF!</definedName>
    <definedName name="dms_CF_3.6.7.4">#REF!</definedName>
    <definedName name="dms_CF_3.6.8">#REF!</definedName>
    <definedName name="dms_CF_4.1">#REF!</definedName>
    <definedName name="dms_CF_4.4.1">#REF!</definedName>
    <definedName name="dms_CF_6.8">#REF!</definedName>
    <definedName name="dms_CF_7.12">#REF!</definedName>
    <definedName name="dms_CF_8.1_A">#REF!</definedName>
    <definedName name="dms_CF_8.1_B">#REF!</definedName>
    <definedName name="dms_CF_8.1_Neg">#REF!</definedName>
    <definedName name="dms_CF_F10">#REF!</definedName>
    <definedName name="dms_CF_TradingName">#REF!</definedName>
    <definedName name="dms_Classification">#REF!</definedName>
    <definedName name="dms_Confid_status_List">#REF!</definedName>
    <definedName name="dms_ContactEmail">#REF!</definedName>
    <definedName name="dms_ContactEmail2">#REF!</definedName>
    <definedName name="dms_ContactName1">#REF!</definedName>
    <definedName name="dms_ContactName2">#REF!</definedName>
    <definedName name="dms_ContactPh1">#REF!</definedName>
    <definedName name="dms_ContactPh2">#REF!</definedName>
    <definedName name="dms_CRCP_FinalYear_Resul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">#REF!</definedName>
    <definedName name="dms_DataQuality_List">#REF!</definedName>
    <definedName name="dms_Defined_Names_Used">#REF!</definedName>
    <definedName name="dms_DeterminationRef">#REF!</definedName>
    <definedName name="dms_DeterminationRef_List">#REF!</definedName>
    <definedName name="dms_DISCARD">#REF!</definedName>
    <definedName name="dms_DNSP_020301_ProjectTrigger">#REF!</definedName>
    <definedName name="dms_DNSP_020301_ProjectType">#REF!</definedName>
    <definedName name="dms_DNSP_020301_SubstationType">#REF!</definedName>
    <definedName name="dms_DNSP_020302_ProjectTrigger">#REF!</definedName>
    <definedName name="dms_DNSP_020302_ProjectType">#REF!</definedName>
    <definedName name="dms_dollar_nom_UOM">#REF!</definedName>
    <definedName name="dms_DollarReal">#REF!</definedName>
    <definedName name="dms_DollarReal_Prev">#REF!</definedName>
    <definedName name="dms_DollarReal_year">#REF!</definedName>
    <definedName name="dms_DQ_1">#REF!</definedName>
    <definedName name="dms_DQ_2">#REF!</definedName>
    <definedName name="dms_E020202_UOM">#REF!</definedName>
    <definedName name="dms_E050201_UOM">#REF!</definedName>
    <definedName name="dms_E050302_UOM">#REF!</definedName>
    <definedName name="dms_EB">#REF!</definedName>
    <definedName name="dms_EB_RAB_PIT">#REF!</definedName>
    <definedName name="dms_EBSS_status">#REF!</definedName>
    <definedName name="dms_End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">#REF!</definedName>
    <definedName name="dms_FormControl_Choices">#REF!</definedName>
    <definedName name="dms_FormControl_List">#REF!</definedName>
    <definedName name="dms_FRCP_start_row">#REF!</definedName>
    <definedName name="dms_FRCP_y1">#REF!</definedName>
    <definedName name="dms_FRCPlength_List">#REF!</definedName>
    <definedName name="dms_FRCPlength_Num">#REF!</definedName>
    <definedName name="dms_Header_Span">#REF!</definedName>
    <definedName name="dms_Jurisdiction">#REF!</definedName>
    <definedName name="dms_JurisdictionList">#REF!</definedName>
    <definedName name="dms_LeapYear_Result">#REF!</definedName>
    <definedName name="dms_LongRural_flag">#REF!</definedName>
    <definedName name="dms_LongRural_flag_NSP">#REF!</definedName>
    <definedName name="dms_Mid">#REF!</definedName>
    <definedName name="dms_Model">#REF!</definedName>
    <definedName name="dms_Model_List">#REF!</definedName>
    <definedName name="dms_Model_Name_Format1">#REF!</definedName>
    <definedName name="dms_Model_Span">#REF!</definedName>
    <definedName name="dms_Model_Span_List">#REF!</definedName>
    <definedName name="dms_Multi_RYE_flag">#REF!</definedName>
    <definedName name="dms_MultiYear_ABC_RIN">#REF!</definedName>
    <definedName name="dms_MultiYear_FinalYear_Result">#REF!</definedName>
    <definedName name="dms_MultiYear_Flag">#REF!</definedName>
    <definedName name="dms_MultiYear_ResponseFlag">#REF!</definedName>
    <definedName name="dms_N0205_AssetType">#REF!</definedName>
    <definedName name="dms_PAddr1">#REF!</definedName>
    <definedName name="dms_PAddr1_List">#REF!</definedName>
    <definedName name="dms_PAddr2">#REF!</definedName>
    <definedName name="dms_PAddr2_List">#REF!</definedName>
    <definedName name="dms_Partial">#REF!</definedName>
    <definedName name="dms_PostCode">#REF!</definedName>
    <definedName name="dms_PostCode_List">#REF!</definedName>
    <definedName name="dms_PPostCode">#REF!</definedName>
    <definedName name="dms_PPostCode_List">#REF!</definedName>
    <definedName name="dms_PRCP_BaseYear" localSheetId="0">'Draft Decision'!$C$23</definedName>
    <definedName name="dms_PRCP_BaseYear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>#REF!</definedName>
    <definedName name="dms_PSuburb">#REF!</definedName>
    <definedName name="dms_PSuburb_List">#REF!</definedName>
    <definedName name="dms_PTRM_RAB_PIT">#REF!</definedName>
    <definedName name="dms_PTRM_TAB_PIT">#REF!</definedName>
    <definedName name="dms_Public_Lighting">#REF!</definedName>
    <definedName name="dms_Public_Lighting_List">#REF!</definedName>
    <definedName name="dms_Reason_Interruption">#REF!</definedName>
    <definedName name="dms_Reset_final_year">#REF!</definedName>
    <definedName name="dms_Reset_RYE">#REF!</definedName>
    <definedName name="dms_Reset_Span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">#REF!</definedName>
    <definedName name="dms_RYE_01">#REF!</definedName>
    <definedName name="dms_RYE_02">#REF!</definedName>
    <definedName name="dms_RYE_03">#REF!</definedName>
    <definedName name="dms_RYE_04">#REF!</definedName>
    <definedName name="dms_RYE_05">#REF!</definedName>
    <definedName name="dms_RYE_06">#REF!</definedName>
    <definedName name="dms_RYE_07">#REF!</definedName>
    <definedName name="dms_RYE_08">#REF!</definedName>
    <definedName name="dms_RYE_09">#REF!</definedName>
    <definedName name="dms_RYE_result">#REF!</definedName>
    <definedName name="dms_RYE_start_row">#REF!</definedName>
    <definedName name="dms_S140101_UOM">#REF!</definedName>
    <definedName name="dms_Sector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hortRural_flag_NSP">#REF!</definedName>
    <definedName name="dms_SingleYear_FinalYear_Result">#REF!</definedName>
    <definedName name="dms_SingleYear_Model">#REF!</definedName>
    <definedName name="dms_SingleYearModel">#REF!</definedName>
    <definedName name="dms_Source">#REF!</definedName>
    <definedName name="dms_SourceList">#REF!</definedName>
    <definedName name="dms_Specified_FinalYear">#REF!</definedName>
    <definedName name="dms_Specified_RYE">#REF!</definedName>
    <definedName name="dms_SpecifiedYear_final_year">#REF!</definedName>
    <definedName name="dms_SpecifiedYear_Span">#REF!</definedName>
    <definedName name="dms_start_year">#REF!</definedName>
    <definedName name="dms_State">#REF!</definedName>
    <definedName name="dms_State_List">#REF!</definedName>
    <definedName name="dms_STPIS_Detail">'[1]6'!$O$15:$O$37</definedName>
    <definedName name="dms_STPIS_Exclusion_List">#REF!</definedName>
    <definedName name="dms_STPIS_Reasons">'[1]6'!$P$17:$P$30</definedName>
    <definedName name="dms_SubmissionDate">#REF!</definedName>
    <definedName name="dms_Suburb">#REF!</definedName>
    <definedName name="dms_Suburb_List">#REF!</definedName>
    <definedName name="dms_TNSP_0203_ProjectTrigger">#REF!</definedName>
    <definedName name="dms_TNSP_0203_SubstationType">#REF!</definedName>
    <definedName name="dms_TNSP_020301_ProjectTrigger">#REF!</definedName>
    <definedName name="dms_TNSP_020301_ProjectType">#REF!</definedName>
    <definedName name="dms_TNSP_020302_ProjectType">#REF!</definedName>
    <definedName name="dms_Today">#REF!</definedName>
    <definedName name="dms_TradingName">#REF!</definedName>
    <definedName name="dms_TradingName_List">#REF!</definedName>
    <definedName name="dms_TradingNameFull">#REF!</definedName>
    <definedName name="dms_TradingNameFull_List">#REF!</definedName>
    <definedName name="dms_Typed_Submission_Date">#REF!</definedName>
    <definedName name="dms_Urban_flag">#REF!</definedName>
    <definedName name="dms_Urban_flag_NSP">#REF!</definedName>
    <definedName name="dms_Worksheet_List">#REF!</definedName>
    <definedName name="DMS_Xfactor">#REF!</definedName>
    <definedName name="dms_y1">#REF!</definedName>
    <definedName name="dms_y10">#REF!</definedName>
    <definedName name="dms_y11">#REF!</definedName>
    <definedName name="dms_y12">#REF!</definedName>
    <definedName name="dms_y13">#REF!</definedName>
    <definedName name="dms_y14">#REF!</definedName>
    <definedName name="dms_y15">#REF!</definedName>
    <definedName name="dms_y16">#REF!</definedName>
    <definedName name="dms_y2">#REF!</definedName>
    <definedName name="dms_y3">#REF!</definedName>
    <definedName name="dms_y4">#REF!</definedName>
    <definedName name="dms_y5">#REF!</definedName>
    <definedName name="dms_y6">#REF!</definedName>
    <definedName name="dms_y7">#REF!</definedName>
    <definedName name="dms_y8">#REF!</definedName>
    <definedName name="dms_y9">#REF!</definedName>
    <definedName name="EB">#REF!</definedName>
    <definedName name="EB_Fmt2">#REF!</definedName>
    <definedName name="Financial">#REF!</definedName>
    <definedName name="FRCP_1to5">"2015-16 to 2019-20"</definedName>
    <definedName name="FRCP_final_year">#REF!</definedName>
    <definedName name="FRCP_span" localSheetId="0">CONCATENATE(FRCP_y1, " to ", [0]!FRCP_y5)</definedName>
    <definedName name="FRCP_span">CONCATENATE(FRCP_y1, " to ", FRCP_y5)</definedName>
    <definedName name="FRCP_start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16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Y">#REF!</definedName>
    <definedName name="JurisdictionList">#REF!</definedName>
    <definedName name="Pal_Workbook_GUID">"529WMXZIFTLVDHHTP5YWIZTF"</definedName>
    <definedName name="PRCP_final_year">#REF!</definedName>
    <definedName name="PRCP_start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16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icing">#REF!</definedName>
    <definedName name="Pricing_Fmt2">#REF!</definedName>
    <definedName name="PTRM">#REF!</definedName>
    <definedName name="PTRM_Fmt2">#REF!</definedName>
    <definedName name="RCP_1to5">"2015-16 to 2019-20"</definedName>
    <definedName name="Reset">#REF!</definedName>
    <definedName name="Reset_Fmt2">#REF!</definedName>
    <definedName name="RFM">#REF!</definedName>
    <definedName name="RFM_Fmt2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wapState">FALSE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">"DB1DBDNW70XXB8T23ZSWMQ5UT"</definedName>
    <definedName name="SAPBEXdnldView">"9TBQQ3NCWST3RM5B0G39PE629"</definedName>
    <definedName name="SAPBEXsysID">"BWP"</definedName>
    <definedName name="Sector">#REF!</definedName>
    <definedName name="Segment">#REF!</definedName>
    <definedName name="WACC">#REF!</definedName>
    <definedName name="WACC_Fmt2">#REF!</definedName>
    <definedName name="wrn.Allocation._.of._.Cash._.Flows.">{"Allocation of Cash Flows",#N/A,FALSE,"Cash Flow Worksheet"}</definedName>
    <definedName name="wvu.Incomplete._.Note.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2" l="1"/>
  <c r="N16" i="12"/>
  <c r="I36" i="12" s="1"/>
  <c r="M16" i="12"/>
  <c r="H50" i="12"/>
  <c r="B46" i="12"/>
  <c r="B45" i="12"/>
  <c r="B44" i="12"/>
  <c r="G36" i="12"/>
  <c r="F36" i="12"/>
  <c r="E36" i="12"/>
  <c r="L16" i="12"/>
  <c r="K16" i="12"/>
  <c r="J16" i="12"/>
  <c r="I16" i="12"/>
  <c r="H16" i="12"/>
  <c r="G16" i="12"/>
  <c r="F16" i="12"/>
  <c r="E16" i="12"/>
  <c r="C36" i="12" l="1"/>
  <c r="H34" i="12"/>
  <c r="H36" i="12" s="1"/>
  <c r="D36" i="12"/>
  <c r="M17" i="12"/>
  <c r="P45" i="12" l="1"/>
  <c r="P46" i="12"/>
  <c r="P48" i="12"/>
  <c r="L17" i="12"/>
  <c r="P47" i="12"/>
  <c r="P49" i="12"/>
  <c r="P44" i="12"/>
  <c r="P42" i="12"/>
  <c r="C50" i="12" l="1"/>
  <c r="G50" i="12"/>
  <c r="F50" i="12"/>
  <c r="D50" i="12"/>
  <c r="E50" i="12"/>
  <c r="O46" i="12"/>
  <c r="O48" i="12"/>
  <c r="O42" i="12"/>
  <c r="O47" i="12"/>
  <c r="O49" i="12"/>
  <c r="K17" i="12"/>
  <c r="O44" i="12"/>
  <c r="O45" i="12"/>
  <c r="P50" i="12"/>
  <c r="N44" i="12" l="1"/>
  <c r="N42" i="12"/>
  <c r="N45" i="12"/>
  <c r="J17" i="12"/>
  <c r="N47" i="12"/>
  <c r="N49" i="12"/>
  <c r="N46" i="12"/>
  <c r="N48" i="12"/>
  <c r="O50" i="12"/>
  <c r="M46" i="12" l="1"/>
  <c r="M48" i="12"/>
  <c r="M42" i="12"/>
  <c r="M47" i="12"/>
  <c r="M49" i="12"/>
  <c r="M44" i="12"/>
  <c r="M45" i="12"/>
  <c r="I17" i="12"/>
  <c r="N50" i="12"/>
  <c r="M50" i="12" l="1"/>
  <c r="N34" i="12"/>
  <c r="Q35" i="12"/>
  <c r="L49" i="12"/>
  <c r="L45" i="12"/>
  <c r="M32" i="12"/>
  <c r="Q32" i="12"/>
  <c r="O34" i="12"/>
  <c r="Q31" i="12"/>
  <c r="P29" i="12"/>
  <c r="L47" i="12"/>
  <c r="O33" i="12"/>
  <c r="L44" i="12"/>
  <c r="M33" i="12"/>
  <c r="P34" i="12"/>
  <c r="L46" i="12"/>
  <c r="L48" i="12"/>
  <c r="N32" i="12"/>
  <c r="N33" i="12"/>
  <c r="Q34" i="12"/>
  <c r="N31" i="12"/>
  <c r="M31" i="12"/>
  <c r="Q29" i="12"/>
  <c r="M35" i="12"/>
  <c r="O32" i="12"/>
  <c r="P33" i="12"/>
  <c r="N35" i="12"/>
  <c r="O31" i="12"/>
  <c r="N29" i="12"/>
  <c r="M29" i="12"/>
  <c r="H17" i="12"/>
  <c r="L42" i="12"/>
  <c r="P32" i="12"/>
  <c r="M34" i="12"/>
  <c r="P35" i="12"/>
  <c r="P31" i="12"/>
  <c r="O29" i="12"/>
  <c r="Q33" i="12"/>
  <c r="O35" i="12"/>
  <c r="G17" i="12" l="1"/>
  <c r="Q36" i="12"/>
  <c r="L50" i="12"/>
  <c r="M36" i="12"/>
  <c r="P36" i="12"/>
  <c r="O36" i="12"/>
  <c r="N36" i="12"/>
  <c r="N53" i="12" l="1"/>
  <c r="Q60" i="12" s="1"/>
  <c r="O53" i="12"/>
  <c r="P61" i="12" s="1"/>
  <c r="Q50" i="12"/>
  <c r="Q53" i="12" s="1"/>
  <c r="P53" i="12"/>
  <c r="F17" i="12"/>
  <c r="K49" i="12"/>
  <c r="K44" i="12"/>
  <c r="K47" i="12"/>
  <c r="K42" i="12"/>
  <c r="K46" i="12"/>
  <c r="K45" i="12"/>
  <c r="K48" i="12"/>
  <c r="S60" i="12" l="1"/>
  <c r="Q61" i="12"/>
  <c r="R61" i="12"/>
  <c r="S61" i="12"/>
  <c r="O60" i="12"/>
  <c r="P60" i="12"/>
  <c r="R60" i="12"/>
  <c r="T61" i="12"/>
  <c r="T63" i="12"/>
  <c r="V63" i="12"/>
  <c r="V64" i="12" s="1"/>
  <c r="V66" i="12" s="1"/>
  <c r="R63" i="12"/>
  <c r="S63" i="12"/>
  <c r="U63" i="12"/>
  <c r="E17" i="12"/>
  <c r="K50" i="12"/>
  <c r="S62" i="12"/>
  <c r="Q62" i="12"/>
  <c r="U62" i="12"/>
  <c r="T62" i="12"/>
  <c r="R62" i="12"/>
  <c r="T64" i="12" l="1"/>
  <c r="T66" i="12" s="1"/>
  <c r="D17" i="12"/>
  <c r="K29" i="12" s="1"/>
  <c r="U64" i="12"/>
  <c r="U66" i="12" s="1"/>
  <c r="S64" i="12"/>
  <c r="S66" i="12" s="1"/>
  <c r="K33" i="12" l="1"/>
  <c r="K35" i="12"/>
  <c r="L29" i="12"/>
  <c r="L35" i="12"/>
  <c r="L33" i="12"/>
  <c r="K32" i="12"/>
  <c r="L31" i="12"/>
  <c r="K34" i="12"/>
  <c r="K31" i="12"/>
  <c r="L32" i="12"/>
  <c r="L34" i="12"/>
  <c r="L36" i="12" l="1"/>
  <c r="K36" i="12"/>
  <c r="M53" i="12" l="1"/>
  <c r="Q59" i="12" l="1"/>
  <c r="R59" i="12"/>
  <c r="R64" i="12" s="1"/>
  <c r="O59" i="12"/>
  <c r="P59" i="12"/>
  <c r="N59" i="12"/>
  <c r="W64" i="12" l="1"/>
  <c r="R66" i="12"/>
  <c r="W66" i="12" s="1"/>
</calcChain>
</file>

<file path=xl/sharedStrings.xml><?xml version="1.0" encoding="utf-8"?>
<sst xmlns="http://schemas.openxmlformats.org/spreadsheetml/2006/main" count="112" uniqueCount="62">
  <si>
    <t>ElectraNet</t>
  </si>
  <si>
    <t>Actual</t>
  </si>
  <si>
    <t>2016-17</t>
  </si>
  <si>
    <t>2017-18</t>
  </si>
  <si>
    <t>2018-19</t>
  </si>
  <si>
    <t>2019-20</t>
  </si>
  <si>
    <t>2020-21</t>
  </si>
  <si>
    <t>2011-12</t>
  </si>
  <si>
    <t>2021-22</t>
  </si>
  <si>
    <t>2012-13</t>
  </si>
  <si>
    <t>2022-23</t>
  </si>
  <si>
    <t>2013-14</t>
  </si>
  <si>
    <t>2023-24</t>
  </si>
  <si>
    <t>2014-15</t>
  </si>
  <si>
    <t>2024-25</t>
  </si>
  <si>
    <t>2015-16</t>
  </si>
  <si>
    <t>2025-26</t>
  </si>
  <si>
    <t>2026-27</t>
  </si>
  <si>
    <t>2027-28</t>
  </si>
  <si>
    <t>Forthcoming regulatory control period</t>
  </si>
  <si>
    <t>Current regulatory control period</t>
  </si>
  <si>
    <t>7.5 EBSS</t>
  </si>
  <si>
    <t>Intstructions</t>
  </si>
  <si>
    <t>Actual and estimated inflation</t>
  </si>
  <si>
    <t>Estimated</t>
  </si>
  <si>
    <t xml:space="preserve">Inflation rate (per cent) </t>
  </si>
  <si>
    <t>7.5.1.1 - Opex allowance applicable to EBSS (EBSS target)</t>
  </si>
  <si>
    <t>Previous period</t>
  </si>
  <si>
    <t>Total opex allowance</t>
  </si>
  <si>
    <t xml:space="preserve">Approved excludable costs - allowance </t>
  </si>
  <si>
    <t>Debt raising costs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</si>
  <si>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</si>
  <si>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</si>
  <si>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</si>
  <si>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</si>
  <si>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</si>
  <si>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Movements in provisions related to opex</t>
  </si>
  <si>
    <t>Actual opex for EBSS purposes</t>
  </si>
  <si>
    <t>Carryover</t>
  </si>
  <si>
    <t>Total</t>
  </si>
  <si>
    <t>7.5.1 -  The carryover amounts that arise from applying the EBSS during the current regulatory control period</t>
  </si>
  <si>
    <t xml:space="preserve">Other adjustments or exclusions required by the EBSS </t>
  </si>
  <si>
    <t>Approved opex, pass throughs and contingent projects</t>
  </si>
  <si>
    <t>Capitalised opex that has been excluded from the regulatory asset base</t>
  </si>
  <si>
    <r>
      <t xml:space="preserve">
Efficiency gains are calculated using the formulae outlined on page 6 and 7 of version 2 of the </t>
    </r>
    <r>
      <rPr>
        <i/>
        <sz val="12"/>
        <color theme="1"/>
        <rFont val="Arial"/>
        <family val="2"/>
      </rPr>
      <t>Efficiency benefit sharing scheme</t>
    </r>
    <r>
      <rPr>
        <sz val="12"/>
        <color theme="1"/>
        <rFont val="Arial"/>
        <family val="2"/>
      </rPr>
      <t xml:space="preserve">.  </t>
    </r>
  </si>
  <si>
    <t>Base year used to forecast opex for the current period (drop down menu)</t>
  </si>
  <si>
    <t>ABS CPI index - June</t>
  </si>
  <si>
    <t>Network support costs</t>
  </si>
  <si>
    <t>EFFICIENCY BENEFIT SHARING SCHEME</t>
  </si>
  <si>
    <t>Network capability projects</t>
  </si>
  <si>
    <t>2023-24 to 2027-28</t>
  </si>
  <si>
    <t>ElectraNet is required to populate all input cells (yellow) in this worksheet.</t>
  </si>
  <si>
    <t>Reconstructed cumulative index (2022-23=1)</t>
  </si>
  <si>
    <t>$m, real June 2013</t>
  </si>
  <si>
    <t>$m, real June 2018</t>
  </si>
  <si>
    <t>$m, real June 2023</t>
  </si>
  <si>
    <t>Non-recurrent efficiency adjustment made to 2015-16 opex, $m, real June 2018</t>
  </si>
  <si>
    <t>Base year non-recurrent efficiency gain $m, real June 2023</t>
  </si>
  <si>
    <t>ElectraNet to nominate base year used to forecast opex 
(drop down menu)</t>
  </si>
  <si>
    <t>Total Carryover Amount ($m, June 2023)</t>
  </si>
  <si>
    <t>PTRM inputs ($m, June 2023)</t>
  </si>
  <si>
    <t>Incremental gain $m, real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</si>
</sst>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.0_ ;\-#,##0.0\ "/>
    <numFmt numFmtId="188" formatCode="#,##0;\(#,##0\)"/>
    <numFmt numFmtId="189" formatCode="0.000"/>
    <numFmt numFmtId="190" formatCode="_-* #,##0.0_-;\-* #,##0.0_-;_-* &quot;-&quot;??_-;_-@_-"/>
    <numFmt numFmtId="191" formatCode="#,##0_ ;[Red]\-#,##0\ "/>
    <numFmt numFmtId="192" formatCode="0.00000000000"/>
    <numFmt numFmtId="193" formatCode="0.0000000000"/>
    <numFmt numFmtId="194" formatCode="0.0000000"/>
    <numFmt numFmtId="195" formatCode="#,##0.000_ ;\-#,##0.000\ 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b/>
      <sz val="11"/>
      <color rgb="FFFF0000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FF0000"/>
      <name val="Arial"/>
      <family val="2"/>
    </font>
    <font>
      <sz val="8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auto="1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0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69" fontId="15" fillId="0" borderId="0"/>
    <xf numFmtId="169" fontId="15" fillId="0" borderId="0"/>
    <xf numFmtId="0" fontId="16" fillId="12" borderId="0" applyNumberFormat="0" applyBorder="0" applyAlignment="0" applyProtection="0"/>
    <xf numFmtId="0" fontId="1" fillId="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20" fillId="31" borderId="0" applyNumberFormat="0" applyBorder="0" applyAlignment="0" applyProtection="0"/>
    <xf numFmtId="0" fontId="21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15" borderId="34" applyNumberFormat="0" applyAlignment="0" applyProtection="0"/>
    <xf numFmtId="0" fontId="23" fillId="15" borderId="34" applyNumberFormat="0" applyAlignment="0" applyProtection="0"/>
    <xf numFmtId="0" fontId="23" fillId="15" borderId="34" applyNumberFormat="0" applyAlignment="0" applyProtection="0"/>
    <xf numFmtId="0" fontId="23" fillId="15" borderId="34" applyNumberFormat="0" applyAlignment="0" applyProtection="0"/>
    <xf numFmtId="0" fontId="23" fillId="15" borderId="34" applyNumberFormat="0" applyAlignment="0" applyProtection="0"/>
    <xf numFmtId="0" fontId="23" fillId="15" borderId="34" applyNumberFormat="0" applyAlignment="0" applyProtection="0"/>
    <xf numFmtId="0" fontId="23" fillId="15" borderId="34" applyNumberFormat="0" applyAlignment="0" applyProtection="0"/>
    <xf numFmtId="0" fontId="24" fillId="33" borderId="35" applyNumberFormat="0" applyAlignment="0" applyProtection="0"/>
    <xf numFmtId="0" fontId="24" fillId="33" borderId="35" applyNumberFormat="0" applyAlignment="0" applyProtection="0"/>
    <xf numFmtId="165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39" borderId="0" applyNumberFormat="0" applyBorder="0" applyAlignment="0" applyProtection="0"/>
    <xf numFmtId="0" fontId="7" fillId="0" borderId="0" applyFill="0" applyBorder="0">
      <alignment vertical="center"/>
    </xf>
    <xf numFmtId="0" fontId="34" fillId="0" borderId="37" applyNumberFormat="0" applyFill="0" applyAlignment="0" applyProtection="0"/>
    <xf numFmtId="0" fontId="7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38" applyNumberFormat="0" applyFill="0" applyAlignment="0" applyProtection="0"/>
    <xf numFmtId="0" fontId="35" fillId="0" borderId="0" applyFill="0" applyBorder="0">
      <alignment vertical="center"/>
    </xf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8" fillId="0" borderId="0" applyFill="0" applyBorder="0">
      <alignment vertical="center"/>
    </xf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8" fillId="0" borderId="0" applyFill="0" applyBorder="0">
      <alignment vertical="center"/>
    </xf>
    <xf numFmtId="0" fontId="15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5" fillId="0" borderId="0" applyFill="0" applyBorder="0">
      <alignment vertical="center"/>
    </xf>
    <xf numFmtId="172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6" fillId="13" borderId="34" applyNumberFormat="0" applyAlignment="0" applyProtection="0"/>
    <xf numFmtId="0" fontId="46" fillId="13" borderId="34" applyNumberFormat="0" applyAlignment="0" applyProtection="0"/>
    <xf numFmtId="0" fontId="46" fillId="13" borderId="34" applyNumberFormat="0" applyAlignment="0" applyProtection="0"/>
    <xf numFmtId="0" fontId="46" fillId="13" borderId="34" applyNumberFormat="0" applyAlignment="0" applyProtection="0"/>
    <xf numFmtId="0" fontId="46" fillId="13" borderId="34" applyNumberFormat="0" applyAlignment="0" applyProtection="0"/>
    <xf numFmtId="0" fontId="46" fillId="13" borderId="34" applyNumberFormat="0" applyAlignment="0" applyProtection="0"/>
    <xf numFmtId="0" fontId="46" fillId="13" borderId="34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5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6">
      <protection locked="0"/>
    </xf>
    <xf numFmtId="175" fontId="1" fillId="35" borderId="16">
      <protection locked="0"/>
    </xf>
    <xf numFmtId="175" fontId="1" fillId="35" borderId="16">
      <protection locked="0"/>
    </xf>
    <xf numFmtId="49" fontId="1" fillId="35" borderId="16" applyFont="0" applyAlignment="0">
      <alignment horizontal="left" vertical="center" wrapText="1"/>
      <protection locked="0"/>
    </xf>
    <xf numFmtId="49" fontId="1" fillId="35" borderId="16" applyFont="0" applyAlignment="0">
      <alignment horizontal="left" vertical="center" wrapText="1"/>
      <protection locked="0"/>
    </xf>
    <xf numFmtId="49" fontId="1" fillId="35" borderId="16" applyFont="0" applyAlignment="0">
      <alignment horizontal="left" vertical="center" wrapText="1"/>
      <protection locked="0"/>
    </xf>
    <xf numFmtId="172" fontId="47" fillId="45" borderId="0" applyBorder="0" applyAlignment="0"/>
    <xf numFmtId="0" fontId="15" fillId="32" borderId="0"/>
    <xf numFmtId="0" fontId="48" fillId="0" borderId="40" applyNumberFormat="0" applyFill="0" applyAlignment="0" applyProtection="0"/>
    <xf numFmtId="173" fontId="11" fillId="32" borderId="41" applyFont="0" applyBorder="0" applyAlignment="0"/>
    <xf numFmtId="172" fontId="35" fillId="32" borderId="0" applyFont="0" applyBorder="0" applyAlignment="0"/>
    <xf numFmtId="176" fontId="49" fillId="0" borderId="0"/>
    <xf numFmtId="0" fontId="50" fillId="0" borderId="0" applyFill="0" applyBorder="0">
      <alignment horizontal="left" vertical="center"/>
    </xf>
    <xf numFmtId="0" fontId="51" fillId="16" borderId="0" applyNumberFormat="0" applyBorder="0" applyAlignment="0" applyProtection="0"/>
    <xf numFmtId="175" fontId="1" fillId="4" borderId="16"/>
    <xf numFmtId="175" fontId="1" fillId="4" borderId="16"/>
    <xf numFmtId="175" fontId="1" fillId="4" borderId="16"/>
    <xf numFmtId="177" fontId="52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9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4" fillId="14" borderId="42" applyNumberFormat="0" applyFont="0" applyAlignment="0" applyProtection="0"/>
    <xf numFmtId="0" fontId="53" fillId="15" borderId="43" applyNumberFormat="0" applyAlignment="0" applyProtection="0"/>
    <xf numFmtId="0" fontId="53" fillId="15" borderId="43" applyNumberFormat="0" applyAlignment="0" applyProtection="0"/>
    <xf numFmtId="0" fontId="53" fillId="15" borderId="43" applyNumberFormat="0" applyAlignment="0" applyProtection="0"/>
    <xf numFmtId="0" fontId="53" fillId="15" borderId="43" applyNumberFormat="0" applyAlignment="0" applyProtection="0"/>
    <xf numFmtId="0" fontId="53" fillId="15" borderId="43" applyNumberFormat="0" applyAlignment="0" applyProtection="0"/>
    <xf numFmtId="0" fontId="53" fillId="15" borderId="43" applyNumberFormat="0" applyAlignment="0" applyProtection="0"/>
    <xf numFmtId="0" fontId="53" fillId="15" borderId="43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4" fillId="0" borderId="0"/>
    <xf numFmtId="0" fontId="38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79" fontId="55" fillId="0" borderId="7"/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3" fontId="25" fillId="0" borderId="0" applyFont="0" applyFill="0" applyBorder="0" applyAlignment="0" applyProtection="0"/>
    <xf numFmtId="0" fontId="25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5" fillId="0" borderId="0" applyFill="0" applyBorder="0">
      <alignment horizontal="right" vertical="center"/>
    </xf>
    <xf numFmtId="182" fontId="15" fillId="0" borderId="0" applyFill="0" applyBorder="0">
      <alignment horizontal="right" vertical="center"/>
    </xf>
    <xf numFmtId="183" fontId="15" fillId="0" borderId="0" applyFill="0" applyBorder="0">
      <alignment horizontal="right" vertical="center"/>
    </xf>
    <xf numFmtId="175" fontId="6" fillId="35" borderId="20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9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0" fillId="48" borderId="44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8" applyFill="0" applyBorder="0" applyProtection="0">
      <alignment horizontal="left" vertical="top"/>
    </xf>
    <xf numFmtId="0" fontId="58" fillId="49" borderId="0">
      <alignment horizontal="left" vertical="center"/>
      <protection locked="0"/>
    </xf>
    <xf numFmtId="0" fontId="63" fillId="11" borderId="0">
      <alignment vertical="center"/>
      <protection locked="0"/>
    </xf>
    <xf numFmtId="49" fontId="4" fillId="0" borderId="0" applyFont="0" applyFill="0" applyBorder="0" applyAlignment="0" applyProtection="0"/>
    <xf numFmtId="0" fontId="64" fillId="0" borderId="0"/>
    <xf numFmtId="49" fontId="4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6" fontId="66" fillId="0" borderId="0"/>
    <xf numFmtId="0" fontId="57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69" fillId="0" borderId="0" applyNumberFormat="0" applyFill="0" applyBorder="0" applyAlignment="0" applyProtection="0"/>
    <xf numFmtId="184" fontId="4" fillId="0" borderId="44" applyBorder="0" applyProtection="0">
      <alignment horizontal="right"/>
    </xf>
    <xf numFmtId="184" fontId="4" fillId="0" borderId="44" applyBorder="0" applyProtection="0">
      <alignment horizontal="right"/>
    </xf>
    <xf numFmtId="184" fontId="4" fillId="0" borderId="44" applyBorder="0" applyProtection="0">
      <alignment horizontal="right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0" borderId="4">
      <alignment horizontal="center"/>
    </xf>
    <xf numFmtId="0" fontId="56" fillId="0" borderId="4">
      <alignment horizontal="center"/>
    </xf>
    <xf numFmtId="0" fontId="56" fillId="0" borderId="4">
      <alignment horizontal="center"/>
    </xf>
    <xf numFmtId="0" fontId="28" fillId="11" borderId="29">
      <alignment vertical="center"/>
    </xf>
    <xf numFmtId="49" fontId="70" fillId="11" borderId="0">
      <alignment vertical="center"/>
    </xf>
    <xf numFmtId="0" fontId="88" fillId="0" borderId="0"/>
  </cellStyleXfs>
  <cellXfs count="3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6" fillId="5" borderId="0" xfId="5" applyFont="1" applyFill="1" applyProtection="1"/>
    <xf numFmtId="0" fontId="58" fillId="48" borderId="0" xfId="0" applyFont="1" applyFill="1" applyBorder="1" applyAlignment="1" applyProtection="1">
      <alignment vertical="center"/>
    </xf>
    <xf numFmtId="0" fontId="58" fillId="48" borderId="0" xfId="0" applyFont="1" applyFill="1" applyAlignment="1" applyProtection="1">
      <alignment vertical="center" wrapText="1"/>
    </xf>
    <xf numFmtId="0" fontId="0" fillId="0" borderId="0" xfId="0" applyProtection="1"/>
    <xf numFmtId="0" fontId="0" fillId="5" borderId="0" xfId="0" applyFill="1" applyProtection="1"/>
    <xf numFmtId="0" fontId="58" fillId="48" borderId="0" xfId="0" applyFont="1" applyFill="1" applyBorder="1" applyAlignment="1" applyProtection="1">
      <alignment horizontal="left" vertical="center"/>
    </xf>
    <xf numFmtId="0" fontId="58" fillId="49" borderId="0" xfId="651" applyProtection="1">
      <alignment horizontal="left" vertical="center"/>
    </xf>
    <xf numFmtId="0" fontId="7" fillId="0" borderId="0" xfId="0" applyFont="1" applyAlignment="1" applyProtection="1">
      <alignment horizontal="left" wrapText="1"/>
    </xf>
    <xf numFmtId="0" fontId="0" fillId="5" borderId="0" xfId="0" applyFill="1" applyAlignment="1" applyProtection="1">
      <alignment horizontal="left" vertical="top" wrapText="1"/>
    </xf>
    <xf numFmtId="0" fontId="50" fillId="4" borderId="29" xfId="0" applyFont="1" applyFill="1" applyBorder="1" applyAlignment="1" applyProtection="1">
      <alignment horizontal="left" vertical="center"/>
    </xf>
    <xf numFmtId="0" fontId="50" fillId="4" borderId="30" xfId="0" applyFont="1" applyFill="1" applyBorder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5" fillId="7" borderId="59" xfId="0" quotePrefix="1" applyFont="1" applyFill="1" applyBorder="1" applyAlignment="1" applyProtection="1">
      <alignment horizontal="right" vertical="center"/>
    </xf>
    <xf numFmtId="0" fontId="5" fillId="7" borderId="59" xfId="0" applyFont="1" applyFill="1" applyBorder="1" applyAlignment="1" applyProtection="1">
      <alignment horizontal="right" vertical="center"/>
    </xf>
    <xf numFmtId="0" fontId="5" fillId="7" borderId="60" xfId="0" applyFont="1" applyFill="1" applyBorder="1" applyAlignment="1" applyProtection="1">
      <alignment horizontal="right" vertical="center"/>
    </xf>
    <xf numFmtId="185" fontId="7" fillId="4" borderId="61" xfId="0" applyNumberFormat="1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left" vertical="center" wrapText="1" indent="1"/>
    </xf>
    <xf numFmtId="0" fontId="0" fillId="0" borderId="0" xfId="0" applyFill="1" applyProtection="1"/>
    <xf numFmtId="0" fontId="8" fillId="5" borderId="21" xfId="0" applyFont="1" applyFill="1" applyBorder="1" applyAlignment="1" applyProtection="1">
      <alignment horizontal="left" vertical="center" wrapText="1" indent="1"/>
    </xf>
    <xf numFmtId="0" fontId="8" fillId="5" borderId="10" xfId="0" applyFont="1" applyFill="1" applyBorder="1" applyAlignment="1" applyProtection="1">
      <alignment horizontal="left" vertical="center" wrapText="1" indent="1"/>
    </xf>
    <xf numFmtId="10" fontId="4" fillId="5" borderId="65" xfId="1" applyNumberFormat="1" applyFont="1" applyFill="1" applyBorder="1" applyAlignment="1" applyProtection="1">
      <alignment horizontal="right" vertical="center" wrapText="1"/>
    </xf>
    <xf numFmtId="0" fontId="8" fillId="5" borderId="66" xfId="0" applyFont="1" applyFill="1" applyBorder="1" applyAlignment="1" applyProtection="1">
      <alignment horizontal="left" vertical="center" wrapText="1" indent="1"/>
    </xf>
    <xf numFmtId="185" fontId="7" fillId="4" borderId="67" xfId="0" applyNumberFormat="1" applyFont="1" applyFill="1" applyBorder="1" applyAlignment="1" applyProtection="1">
      <alignment vertical="center"/>
    </xf>
    <xf numFmtId="2" fontId="4" fillId="5" borderId="68" xfId="1" applyNumberFormat="1" applyFont="1" applyFill="1" applyBorder="1" applyAlignment="1" applyProtection="1">
      <alignment horizontal="right" vertical="center" wrapText="1"/>
    </xf>
    <xf numFmtId="2" fontId="4" fillId="5" borderId="63" xfId="1" applyNumberFormat="1" applyFont="1" applyFill="1" applyBorder="1" applyAlignment="1" applyProtection="1">
      <alignment horizontal="right" vertical="center" wrapText="1"/>
    </xf>
    <xf numFmtId="0" fontId="8" fillId="5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Border="1" applyProtection="1"/>
    <xf numFmtId="185" fontId="4" fillId="5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28" fillId="11" borderId="0" xfId="652" applyFont="1">
      <alignment vertical="center"/>
      <protection locked="0"/>
    </xf>
    <xf numFmtId="0" fontId="72" fillId="11" borderId="0" xfId="652" applyFont="1">
      <alignment vertical="center"/>
      <protection locked="0"/>
    </xf>
    <xf numFmtId="0" fontId="73" fillId="5" borderId="0" xfId="0" applyFont="1" applyFill="1" applyProtection="1"/>
    <xf numFmtId="0" fontId="74" fillId="4" borderId="29" xfId="0" applyFont="1" applyFill="1" applyBorder="1" applyAlignment="1" applyProtection="1">
      <alignment horizontal="left" vertical="center"/>
      <protection locked="0"/>
    </xf>
    <xf numFmtId="0" fontId="74" fillId="4" borderId="30" xfId="0" applyFont="1" applyFill="1" applyBorder="1" applyAlignment="1" applyProtection="1">
      <alignment horizontal="left" vertical="center"/>
      <protection locked="0"/>
    </xf>
    <xf numFmtId="0" fontId="74" fillId="4" borderId="31" xfId="0" applyFont="1" applyFill="1" applyBorder="1" applyAlignment="1" applyProtection="1">
      <alignment horizontal="left" vertical="center"/>
      <protection locked="0"/>
    </xf>
    <xf numFmtId="0" fontId="75" fillId="5" borderId="0" xfId="0" applyFont="1" applyFill="1" applyBorder="1" applyProtection="1"/>
    <xf numFmtId="0" fontId="6" fillId="5" borderId="0" xfId="0" applyFont="1" applyFill="1" applyProtection="1"/>
    <xf numFmtId="0" fontId="7" fillId="4" borderId="46" xfId="0" applyFont="1" applyFill="1" applyBorder="1" applyAlignment="1" applyProtection="1">
      <alignment horizontal="right" vertical="center"/>
    </xf>
    <xf numFmtId="0" fontId="7" fillId="4" borderId="64" xfId="0" applyFont="1" applyFill="1" applyBorder="1" applyAlignment="1" applyProtection="1">
      <alignment horizontal="right" vertical="center"/>
    </xf>
    <xf numFmtId="0" fontId="7" fillId="6" borderId="72" xfId="0" applyFont="1" applyFill="1" applyBorder="1" applyAlignment="1" applyProtection="1">
      <alignment horizontal="right" vertical="center"/>
    </xf>
    <xf numFmtId="0" fontId="7" fillId="6" borderId="73" xfId="0" applyFont="1" applyFill="1" applyBorder="1" applyAlignment="1" applyProtection="1">
      <alignment horizontal="right" vertical="center"/>
    </xf>
    <xf numFmtId="0" fontId="4" fillId="0" borderId="36" xfId="0" applyFont="1" applyBorder="1" applyAlignment="1" applyProtection="1">
      <alignment horizontal="left" vertical="center" wrapText="1" indent="1"/>
    </xf>
    <xf numFmtId="167" fontId="7" fillId="4" borderId="19" xfId="0" applyNumberFormat="1" applyFont="1" applyFill="1" applyBorder="1" applyAlignment="1" applyProtection="1">
      <alignment horizontal="left"/>
    </xf>
    <xf numFmtId="167" fontId="7" fillId="4" borderId="74" xfId="0" applyNumberFormat="1" applyFont="1" applyFill="1" applyBorder="1" applyAlignment="1" applyProtection="1">
      <alignment horizontal="left"/>
    </xf>
    <xf numFmtId="185" fontId="4" fillId="5" borderId="75" xfId="1" applyNumberFormat="1" applyFont="1" applyFill="1" applyBorder="1" applyAlignment="1" applyProtection="1">
      <alignment horizontal="right" vertical="center" wrapText="1"/>
    </xf>
    <xf numFmtId="185" fontId="4" fillId="5" borderId="62" xfId="1" applyNumberFormat="1" applyFont="1" applyFill="1" applyBorder="1" applyAlignment="1" applyProtection="1">
      <alignment horizontal="right" vertical="center" wrapText="1"/>
    </xf>
    <xf numFmtId="185" fontId="4" fillId="5" borderId="76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/>
    </xf>
    <xf numFmtId="0" fontId="6" fillId="0" borderId="0" xfId="0" applyFont="1" applyProtection="1"/>
    <xf numFmtId="167" fontId="7" fillId="4" borderId="18" xfId="0" applyNumberFormat="1" applyFont="1" applyFill="1" applyBorder="1" applyAlignment="1" applyProtection="1">
      <alignment horizontal="left"/>
    </xf>
    <xf numFmtId="167" fontId="7" fillId="4" borderId="78" xfId="0" applyNumberFormat="1" applyFont="1" applyFill="1" applyBorder="1" applyAlignment="1" applyProtection="1">
      <alignment horizontal="left"/>
    </xf>
    <xf numFmtId="167" fontId="7" fillId="4" borderId="79" xfId="0" applyNumberFormat="1" applyFont="1" applyFill="1" applyBorder="1" applyAlignment="1" applyProtection="1">
      <alignment horizontal="left"/>
    </xf>
    <xf numFmtId="185" fontId="4" fillId="5" borderId="18" xfId="1" applyNumberFormat="1" applyFont="1" applyFill="1" applyBorder="1" applyAlignment="1" applyProtection="1">
      <alignment horizontal="right" wrapText="1"/>
    </xf>
    <xf numFmtId="186" fontId="6" fillId="0" borderId="0" xfId="0" applyNumberFormat="1" applyFont="1" applyFill="1" applyProtection="1"/>
    <xf numFmtId="0" fontId="0" fillId="0" borderId="0" xfId="0" applyFill="1" applyBorder="1" applyProtection="1"/>
    <xf numFmtId="186" fontId="7" fillId="0" borderId="0" xfId="0" applyNumberFormat="1" applyFont="1" applyFill="1" applyProtection="1"/>
    <xf numFmtId="0" fontId="6" fillId="0" borderId="0" xfId="0" applyFont="1" applyFill="1" applyProtection="1"/>
    <xf numFmtId="185" fontId="7" fillId="50" borderId="80" xfId="1" applyNumberFormat="1" applyFont="1" applyFill="1" applyBorder="1" applyAlignment="1" applyProtection="1">
      <alignment horizontal="right" wrapText="1"/>
    </xf>
    <xf numFmtId="185" fontId="7" fillId="50" borderId="81" xfId="1" applyNumberFormat="1" applyFont="1" applyFill="1" applyBorder="1" applyAlignment="1" applyProtection="1">
      <alignment horizontal="right" wrapText="1"/>
    </xf>
    <xf numFmtId="185" fontId="7" fillId="50" borderId="82" xfId="1" applyNumberFormat="1" applyFont="1" applyFill="1" applyBorder="1" applyAlignment="1" applyProtection="1">
      <alignment horizontal="right" wrapText="1"/>
    </xf>
    <xf numFmtId="0" fontId="76" fillId="0" borderId="4" xfId="0" applyFont="1" applyFill="1" applyBorder="1" applyAlignment="1" applyProtection="1">
      <alignment vertical="center"/>
    </xf>
    <xf numFmtId="0" fontId="76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/>
    <xf numFmtId="0" fontId="12" fillId="5" borderId="6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right"/>
    </xf>
    <xf numFmtId="0" fontId="4" fillId="0" borderId="49" xfId="0" applyFont="1" applyBorder="1" applyAlignment="1" applyProtection="1">
      <alignment horizontal="left" vertical="center" wrapText="1" indent="1"/>
    </xf>
    <xf numFmtId="0" fontId="76" fillId="9" borderId="77" xfId="0" applyFont="1" applyFill="1" applyBorder="1" applyAlignment="1" applyProtection="1">
      <alignment horizontal="left" vertical="center" wrapText="1" indent="1"/>
    </xf>
    <xf numFmtId="0" fontId="4" fillId="0" borderId="77" xfId="0" applyFont="1" applyBorder="1" applyAlignment="1" applyProtection="1">
      <alignment horizontal="left" vertical="center" wrapText="1" indent="3"/>
    </xf>
    <xf numFmtId="187" fontId="4" fillId="5" borderId="78" xfId="0" applyNumberFormat="1" applyFont="1" applyFill="1" applyBorder="1" applyAlignment="1" applyProtection="1">
      <alignment horizontal="right" vertical="center"/>
    </xf>
    <xf numFmtId="0" fontId="78" fillId="0" borderId="0" xfId="0" applyFont="1" applyFill="1" applyProtection="1"/>
    <xf numFmtId="0" fontId="6" fillId="4" borderId="6" xfId="0" applyFont="1" applyFill="1" applyBorder="1" applyProtection="1"/>
    <xf numFmtId="0" fontId="4" fillId="0" borderId="77" xfId="0" applyFont="1" applyBorder="1" applyAlignment="1" applyProtection="1">
      <alignment horizontal="left" vertical="center" wrapText="1" indent="1"/>
    </xf>
    <xf numFmtId="0" fontId="7" fillId="50" borderId="67" xfId="0" applyFont="1" applyFill="1" applyBorder="1" applyAlignment="1" applyProtection="1">
      <alignment horizontal="right" wrapText="1"/>
    </xf>
    <xf numFmtId="0" fontId="6" fillId="0" borderId="0" xfId="0" applyFont="1" applyFill="1" applyAlignment="1" applyProtection="1"/>
    <xf numFmtId="0" fontId="0" fillId="0" borderId="0" xfId="0" applyFill="1" applyAlignment="1" applyProtection="1"/>
    <xf numFmtId="0" fontId="0" fillId="5" borderId="0" xfId="0" applyFill="1" applyAlignment="1" applyProtection="1"/>
    <xf numFmtId="0" fontId="7" fillId="4" borderId="57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0" fillId="4" borderId="47" xfId="0" applyFill="1" applyBorder="1"/>
    <xf numFmtId="187" fontId="4" fillId="9" borderId="80" xfId="0" applyNumberFormat="1" applyFont="1" applyFill="1" applyBorder="1" applyAlignment="1" applyProtection="1">
      <alignment horizontal="right" vertical="center"/>
    </xf>
    <xf numFmtId="187" fontId="4" fillId="9" borderId="81" xfId="0" applyNumberFormat="1" applyFont="1" applyFill="1" applyBorder="1" applyAlignment="1" applyProtection="1">
      <alignment horizontal="right" vertical="center"/>
    </xf>
    <xf numFmtId="187" fontId="4" fillId="9" borderId="8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/>
    </xf>
    <xf numFmtId="0" fontId="59" fillId="4" borderId="29" xfId="0" applyFont="1" applyFill="1" applyBorder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left" vertical="center"/>
    </xf>
    <xf numFmtId="0" fontId="59" fillId="4" borderId="2" xfId="0" applyFont="1" applyFill="1" applyBorder="1" applyAlignment="1" applyProtection="1">
      <alignment horizontal="left" vertical="center"/>
    </xf>
    <xf numFmtId="0" fontId="59" fillId="4" borderId="3" xfId="0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left"/>
    </xf>
    <xf numFmtId="0" fontId="7" fillId="5" borderId="2" xfId="0" applyFont="1" applyFill="1" applyBorder="1" applyAlignment="1" applyProtection="1">
      <alignment horizontal="left"/>
    </xf>
    <xf numFmtId="0" fontId="7" fillId="5" borderId="5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7" fillId="34" borderId="24" xfId="0" applyFont="1" applyFill="1" applyBorder="1" applyAlignment="1" applyProtection="1">
      <alignment horizontal="centerContinuous" vertical="center"/>
    </xf>
    <xf numFmtId="0" fontId="7" fillId="34" borderId="25" xfId="0" applyFont="1" applyFill="1" applyBorder="1" applyAlignment="1" applyProtection="1">
      <alignment horizontal="centerContinuous" vertical="center"/>
    </xf>
    <xf numFmtId="0" fontId="7" fillId="34" borderId="26" xfId="0" applyFont="1" applyFill="1" applyBorder="1" applyAlignment="1" applyProtection="1">
      <alignment horizontal="centerContinuous" vertical="center"/>
    </xf>
    <xf numFmtId="0" fontId="7" fillId="34" borderId="52" xfId="0" applyFont="1" applyFill="1" applyBorder="1" applyAlignment="1" applyProtection="1">
      <alignment horizontal="centerContinuous" vertical="center"/>
    </xf>
    <xf numFmtId="0" fontId="7" fillId="34" borderId="85" xfId="0" applyFont="1" applyFill="1" applyBorder="1" applyAlignment="1" applyProtection="1">
      <alignment horizontal="centerContinuous" vertical="center"/>
    </xf>
    <xf numFmtId="0" fontId="7" fillId="6" borderId="86" xfId="0" applyFont="1" applyFill="1" applyBorder="1" applyAlignment="1" applyProtection="1">
      <alignment horizontal="right" vertical="center"/>
    </xf>
    <xf numFmtId="0" fontId="3" fillId="9" borderId="87" xfId="0" applyFont="1" applyFill="1" applyBorder="1"/>
    <xf numFmtId="187" fontId="4" fillId="32" borderId="0" xfId="0" applyNumberFormat="1" applyFont="1" applyFill="1" applyBorder="1" applyAlignment="1" applyProtection="1">
      <alignment horizontal="left" vertical="center"/>
    </xf>
    <xf numFmtId="187" fontId="4" fillId="5" borderId="80" xfId="0" applyNumberFormat="1" applyFont="1" applyFill="1" applyBorder="1" applyAlignment="1" applyProtection="1">
      <alignment horizontal="right" vertical="center"/>
    </xf>
    <xf numFmtId="187" fontId="4" fillId="5" borderId="65" xfId="0" applyNumberFormat="1" applyFont="1" applyFill="1" applyBorder="1" applyAlignment="1" applyProtection="1">
      <alignment horizontal="right" vertical="center"/>
    </xf>
    <xf numFmtId="187" fontId="4" fillId="5" borderId="89" xfId="0" applyNumberFormat="1" applyFont="1" applyFill="1" applyBorder="1" applyAlignment="1" applyProtection="1">
      <alignment horizontal="right" vertical="center"/>
    </xf>
    <xf numFmtId="187" fontId="4" fillId="32" borderId="0" xfId="0" applyNumberFormat="1" applyFont="1" applyFill="1" applyBorder="1" applyAlignment="1" applyProtection="1">
      <alignment horizontal="right" vertical="center"/>
    </xf>
    <xf numFmtId="187" fontId="4" fillId="5" borderId="46" xfId="0" applyNumberFormat="1" applyFont="1" applyFill="1" applyBorder="1" applyAlignment="1" applyProtection="1">
      <alignment horizontal="right" vertical="center"/>
    </xf>
    <xf numFmtId="187" fontId="4" fillId="5" borderId="90" xfId="0" applyNumberFormat="1" applyFont="1" applyFill="1" applyBorder="1" applyAlignment="1" applyProtection="1">
      <alignment horizontal="right" vertical="center"/>
    </xf>
    <xf numFmtId="187" fontId="4" fillId="5" borderId="66" xfId="0" applyNumberFormat="1" applyFont="1" applyFill="1" applyBorder="1" applyAlignment="1" applyProtection="1">
      <alignment horizontal="right" vertical="center"/>
    </xf>
    <xf numFmtId="187" fontId="4" fillId="5" borderId="92" xfId="0" applyNumberFormat="1" applyFont="1" applyFill="1" applyBorder="1" applyAlignment="1" applyProtection="1">
      <alignment horizontal="right" vertical="center"/>
    </xf>
    <xf numFmtId="187" fontId="4" fillId="32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79" fillId="52" borderId="29" xfId="0" applyFont="1" applyFill="1" applyBorder="1" applyAlignment="1" applyProtection="1"/>
    <xf numFmtId="0" fontId="79" fillId="52" borderId="30" xfId="0" applyFont="1" applyFill="1" applyBorder="1" applyAlignment="1" applyProtection="1">
      <alignment wrapText="1"/>
    </xf>
    <xf numFmtId="187" fontId="79" fillId="52" borderId="30" xfId="0" applyNumberFormat="1" applyFont="1" applyFill="1" applyBorder="1" applyAlignment="1" applyProtection="1">
      <alignment horizontal="right"/>
    </xf>
    <xf numFmtId="187" fontId="79" fillId="52" borderId="31" xfId="0" applyNumberFormat="1" applyFont="1" applyFill="1" applyBorder="1" applyAlignment="1" applyProtection="1">
      <alignment horizontal="right"/>
    </xf>
    <xf numFmtId="187" fontId="79" fillId="52" borderId="29" xfId="0" applyNumberFormat="1" applyFont="1" applyFill="1" applyBorder="1" applyAlignment="1" applyProtection="1">
      <alignment horizontal="right"/>
    </xf>
    <xf numFmtId="0" fontId="7" fillId="5" borderId="30" xfId="0" applyFont="1" applyFill="1" applyBorder="1" applyAlignment="1" applyProtection="1">
      <alignment horizontal="left" wrapText="1"/>
    </xf>
    <xf numFmtId="0" fontId="79" fillId="52" borderId="29" xfId="0" applyFont="1" applyFill="1" applyBorder="1" applyAlignment="1" applyProtection="1">
      <alignment vertical="center"/>
    </xf>
    <xf numFmtId="0" fontId="79" fillId="52" borderId="30" xfId="0" applyFont="1" applyFill="1" applyBorder="1" applyAlignment="1" applyProtection="1">
      <alignment vertical="center"/>
    </xf>
    <xf numFmtId="2" fontId="7" fillId="52" borderId="30" xfId="0" applyNumberFormat="1" applyFont="1" applyFill="1" applyBorder="1" applyAlignment="1" applyProtection="1">
      <alignment horizontal="right"/>
    </xf>
    <xf numFmtId="187" fontId="79" fillId="52" borderId="3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80" fillId="0" borderId="0" xfId="0" applyFont="1" applyFill="1" applyAlignment="1" applyProtection="1">
      <alignment horizontal="center" wrapText="1"/>
    </xf>
    <xf numFmtId="0" fontId="2" fillId="0" borderId="0" xfId="0" applyFont="1" applyProtection="1"/>
    <xf numFmtId="0" fontId="7" fillId="0" borderId="0" xfId="0" applyFont="1" applyFill="1" applyAlignment="1" applyProtection="1">
      <alignment vertical="center" wrapText="1"/>
    </xf>
    <xf numFmtId="0" fontId="81" fillId="0" borderId="0" xfId="0" applyFont="1" applyFill="1" applyBorder="1" applyAlignment="1" applyProtection="1">
      <alignment horizontal="left" vertical="center"/>
    </xf>
    <xf numFmtId="0" fontId="0" fillId="5" borderId="0" xfId="0" applyFill="1" applyAlignment="1" applyProtection="1">
      <alignment horizontal="left" vertical="center"/>
    </xf>
    <xf numFmtId="0" fontId="4" fillId="0" borderId="0" xfId="0" applyFont="1" applyAlignment="1" applyProtection="1"/>
    <xf numFmtId="0" fontId="0" fillId="0" borderId="0" xfId="0" applyAlignment="1" applyProtection="1">
      <alignment horizontal="left"/>
    </xf>
    <xf numFmtId="0" fontId="78" fillId="0" borderId="0" xfId="0" applyFont="1" applyProtection="1"/>
    <xf numFmtId="0" fontId="9" fillId="0" borderId="0" xfId="0" applyFont="1" applyAlignment="1" applyProtection="1">
      <alignment horizontal="left"/>
    </xf>
    <xf numFmtId="0" fontId="0" fillId="0" borderId="0" xfId="0" applyAlignment="1" applyProtection="1"/>
    <xf numFmtId="0" fontId="10" fillId="5" borderId="0" xfId="0" applyFont="1" applyFill="1" applyProtection="1">
      <protection locked="0"/>
    </xf>
    <xf numFmtId="0" fontId="50" fillId="4" borderId="48" xfId="0" applyFont="1" applyFill="1" applyBorder="1" applyAlignment="1" applyProtection="1">
      <alignment horizontal="left" wrapText="1"/>
      <protection locked="0"/>
    </xf>
    <xf numFmtId="0" fontId="50" fillId="4" borderId="54" xfId="0" applyFont="1" applyFill="1" applyBorder="1" applyAlignment="1" applyProtection="1">
      <alignment horizontal="left" wrapText="1"/>
      <protection locked="0"/>
    </xf>
    <xf numFmtId="0" fontId="10" fillId="5" borderId="0" xfId="0" applyFont="1" applyFill="1" applyProtection="1"/>
    <xf numFmtId="0" fontId="0" fillId="0" borderId="0" xfId="0" applyAlignment="1">
      <alignment vertical="top" wrapText="1"/>
    </xf>
    <xf numFmtId="0" fontId="74" fillId="4" borderId="2" xfId="0" applyFont="1" applyFill="1" applyBorder="1" applyAlignment="1" applyProtection="1">
      <alignment horizontal="left" vertical="center"/>
      <protection locked="0"/>
    </xf>
    <xf numFmtId="185" fontId="4" fillId="5" borderId="32" xfId="1" applyNumberFormat="1" applyFont="1" applyFill="1" applyBorder="1" applyAlignment="1" applyProtection="1">
      <alignment horizontal="right" wrapText="1"/>
    </xf>
    <xf numFmtId="185" fontId="4" fillId="5" borderId="68" xfId="1" applyNumberFormat="1" applyFont="1" applyFill="1" applyBorder="1" applyAlignment="1" applyProtection="1">
      <alignment horizontal="right" wrapText="1"/>
    </xf>
    <xf numFmtId="185" fontId="4" fillId="5" borderId="33" xfId="1" applyNumberFormat="1" applyFont="1" applyFill="1" applyBorder="1" applyAlignment="1" applyProtection="1">
      <alignment horizontal="right" wrapText="1"/>
    </xf>
    <xf numFmtId="0" fontId="6" fillId="4" borderId="49" xfId="0" applyFont="1" applyFill="1" applyBorder="1" applyProtection="1"/>
    <xf numFmtId="0" fontId="5" fillId="9" borderId="15" xfId="0" applyFont="1" applyFill="1" applyBorder="1" applyAlignment="1" applyProtection="1"/>
    <xf numFmtId="0" fontId="0" fillId="34" borderId="96" xfId="0" applyFill="1" applyBorder="1" applyAlignment="1">
      <alignment horizontal="centerContinuous"/>
    </xf>
    <xf numFmtId="0" fontId="7" fillId="6" borderId="98" xfId="0" applyFont="1" applyFill="1" applyBorder="1" applyAlignment="1" applyProtection="1">
      <alignment horizontal="right" vertical="center"/>
    </xf>
    <xf numFmtId="185" fontId="4" fillId="10" borderId="88" xfId="1" applyNumberFormat="1" applyFont="1" applyFill="1" applyBorder="1" applyAlignment="1" applyProtection="1">
      <alignment horizontal="right" vertical="center" wrapText="1"/>
    </xf>
    <xf numFmtId="185" fontId="4" fillId="10" borderId="84" xfId="1" applyNumberFormat="1" applyFont="1" applyFill="1" applyBorder="1" applyAlignment="1" applyProtection="1">
      <alignment horizontal="right" vertical="center" wrapText="1"/>
    </xf>
    <xf numFmtId="185" fontId="4" fillId="10" borderId="19" xfId="1" applyNumberFormat="1" applyFont="1" applyFill="1" applyBorder="1" applyAlignment="1" applyProtection="1">
      <alignment horizontal="right" wrapText="1"/>
    </xf>
    <xf numFmtId="185" fontId="4" fillId="10" borderId="74" xfId="1" applyNumberFormat="1" applyFont="1" applyFill="1" applyBorder="1" applyAlignment="1" applyProtection="1">
      <alignment horizontal="right" wrapText="1"/>
    </xf>
    <xf numFmtId="185" fontId="4" fillId="10" borderId="46" xfId="1" applyNumberFormat="1" applyFont="1" applyFill="1" applyBorder="1" applyAlignment="1" applyProtection="1">
      <alignment horizontal="right" wrapText="1"/>
    </xf>
    <xf numFmtId="185" fontId="4" fillId="10" borderId="64" xfId="1" applyNumberFormat="1" applyFont="1" applyFill="1" applyBorder="1" applyAlignment="1" applyProtection="1">
      <alignment horizontal="right" wrapText="1"/>
    </xf>
    <xf numFmtId="10" fontId="4" fillId="5" borderId="71" xfId="1" applyNumberFormat="1" applyFont="1" applyFill="1" applyBorder="1" applyAlignment="1" applyProtection="1">
      <alignment horizontal="right" vertical="center" wrapText="1"/>
    </xf>
    <xf numFmtId="2" fontId="4" fillId="5" borderId="99" xfId="1" applyNumberFormat="1" applyFont="1" applyFill="1" applyBorder="1" applyAlignment="1" applyProtection="1">
      <alignment horizontal="right" vertical="center" wrapText="1"/>
    </xf>
    <xf numFmtId="0" fontId="4" fillId="0" borderId="100" xfId="0" applyFont="1" applyBorder="1" applyAlignment="1" applyProtection="1">
      <alignment horizontal="left" vertical="center" wrapText="1" indent="1"/>
    </xf>
    <xf numFmtId="0" fontId="7" fillId="50" borderId="29" xfId="0" applyFont="1" applyFill="1" applyBorder="1" applyAlignment="1" applyProtection="1">
      <alignment horizontal="right" vertical="center" wrapText="1" indent="1"/>
    </xf>
    <xf numFmtId="187" fontId="4" fillId="5" borderId="76" xfId="0" applyNumberFormat="1" applyFont="1" applyFill="1" applyBorder="1" applyAlignment="1" applyProtection="1">
      <alignment horizontal="right" vertical="center"/>
    </xf>
    <xf numFmtId="187" fontId="4" fillId="5" borderId="102" xfId="0" applyNumberFormat="1" applyFont="1" applyFill="1" applyBorder="1" applyAlignment="1" applyProtection="1">
      <alignment horizontal="right" vertical="center"/>
    </xf>
    <xf numFmtId="187" fontId="4" fillId="32" borderId="47" xfId="0" applyNumberFormat="1" applyFont="1" applyFill="1" applyBorder="1" applyAlignment="1" applyProtection="1">
      <alignment horizontal="right" vertical="center"/>
    </xf>
    <xf numFmtId="187" fontId="4" fillId="5" borderId="103" xfId="0" applyNumberFormat="1" applyFont="1" applyFill="1" applyBorder="1" applyAlignment="1" applyProtection="1">
      <alignment horizontal="right" vertical="center"/>
    </xf>
    <xf numFmtId="0" fontId="0" fillId="4" borderId="49" xfId="0" applyFill="1" applyBorder="1"/>
    <xf numFmtId="0" fontId="59" fillId="4" borderId="1" xfId="0" applyFont="1" applyFill="1" applyBorder="1" applyAlignment="1" applyProtection="1">
      <alignment horizontal="left" vertical="center"/>
    </xf>
    <xf numFmtId="49" fontId="84" fillId="11" borderId="0" xfId="704" applyFont="1">
      <alignment vertical="center"/>
    </xf>
    <xf numFmtId="0" fontId="50" fillId="4" borderId="31" xfId="0" applyFont="1" applyFill="1" applyBorder="1" applyAlignment="1" applyProtection="1">
      <alignment horizontal="left" vertical="center"/>
    </xf>
    <xf numFmtId="0" fontId="50" fillId="4" borderId="5" xfId="0" applyFont="1" applyFill="1" applyBorder="1" applyAlignment="1" applyProtection="1">
      <alignment horizontal="left" vertical="center"/>
    </xf>
    <xf numFmtId="0" fontId="5" fillId="7" borderId="107" xfId="0" quotePrefix="1" applyFont="1" applyFill="1" applyBorder="1" applyAlignment="1" applyProtection="1">
      <alignment horizontal="right" vertical="center"/>
    </xf>
    <xf numFmtId="0" fontId="85" fillId="0" borderId="9" xfId="0" applyFont="1" applyBorder="1"/>
    <xf numFmtId="187" fontId="4" fillId="5" borderId="50" xfId="0" applyNumberFormat="1" applyFont="1" applyFill="1" applyBorder="1" applyAlignment="1" applyProtection="1">
      <alignment horizontal="right" vertical="center"/>
    </xf>
    <xf numFmtId="187" fontId="4" fillId="5" borderId="106" xfId="0" applyNumberFormat="1" applyFont="1" applyFill="1" applyBorder="1" applyAlignment="1" applyProtection="1">
      <alignment horizontal="right" vertical="center"/>
    </xf>
    <xf numFmtId="187" fontId="4" fillId="5" borderId="23" xfId="0" applyNumberFormat="1" applyFont="1" applyFill="1" applyBorder="1" applyAlignment="1" applyProtection="1">
      <alignment horizontal="right" vertical="center"/>
    </xf>
    <xf numFmtId="187" fontId="4" fillId="5" borderId="108" xfId="0" applyNumberFormat="1" applyFont="1" applyFill="1" applyBorder="1" applyAlignment="1" applyProtection="1">
      <alignment horizontal="right" vertical="center"/>
    </xf>
    <xf numFmtId="187" fontId="7" fillId="5" borderId="0" xfId="0" applyNumberFormat="1" applyFont="1" applyFill="1" applyBorder="1" applyAlignment="1" applyProtection="1">
      <alignment horizontal="right" vertical="center"/>
    </xf>
    <xf numFmtId="187" fontId="79" fillId="52" borderId="29" xfId="0" applyNumberFormat="1" applyFont="1" applyFill="1" applyBorder="1" applyAlignment="1" applyProtection="1">
      <alignment horizontal="right" vertical="center"/>
    </xf>
    <xf numFmtId="187" fontId="79" fillId="52" borderId="31" xfId="0" applyNumberFormat="1" applyFont="1" applyFill="1" applyBorder="1" applyAlignment="1" applyProtection="1">
      <alignment horizontal="right" vertical="center"/>
    </xf>
    <xf numFmtId="0" fontId="7" fillId="6" borderId="104" xfId="0" applyFont="1" applyFill="1" applyBorder="1" applyAlignment="1" applyProtection="1">
      <alignment horizontal="right" vertical="center"/>
    </xf>
    <xf numFmtId="0" fontId="7" fillId="51" borderId="104" xfId="0" applyFont="1" applyFill="1" applyBorder="1" applyAlignment="1" applyProtection="1">
      <alignment horizontal="right" vertical="center"/>
    </xf>
    <xf numFmtId="0" fontId="0" fillId="9" borderId="6" xfId="0" applyFill="1" applyBorder="1"/>
    <xf numFmtId="0" fontId="5" fillId="0" borderId="0" xfId="0" applyFont="1"/>
    <xf numFmtId="190" fontId="4" fillId="5" borderId="88" xfId="0" applyNumberFormat="1" applyFont="1" applyFill="1" applyBorder="1" applyAlignment="1" applyProtection="1">
      <alignment horizontal="right" vertical="center"/>
    </xf>
    <xf numFmtId="190" fontId="4" fillId="5" borderId="84" xfId="0" applyNumberFormat="1" applyFont="1" applyFill="1" applyBorder="1" applyAlignment="1" applyProtection="1">
      <alignment horizontal="right" vertical="center"/>
    </xf>
    <xf numFmtId="190" fontId="4" fillId="5" borderId="75" xfId="0" applyNumberFormat="1" applyFont="1" applyFill="1" applyBorder="1" applyAlignment="1" applyProtection="1">
      <alignment horizontal="right" vertical="center"/>
    </xf>
    <xf numFmtId="190" fontId="4" fillId="5" borderId="62" xfId="0" applyNumberFormat="1" applyFont="1" applyFill="1" applyBorder="1" applyAlignment="1" applyProtection="1">
      <alignment horizontal="right" vertical="center"/>
    </xf>
    <xf numFmtId="190" fontId="7" fillId="4" borderId="19" xfId="0" applyNumberFormat="1" applyFont="1" applyFill="1" applyBorder="1" applyAlignment="1" applyProtection="1">
      <alignment horizontal="left"/>
    </xf>
    <xf numFmtId="190" fontId="7" fillId="4" borderId="74" xfId="0" applyNumberFormat="1" applyFont="1" applyFill="1" applyBorder="1" applyAlignment="1" applyProtection="1">
      <alignment horizontal="left"/>
    </xf>
    <xf numFmtId="190" fontId="7" fillId="4" borderId="18" xfId="0" applyNumberFormat="1" applyFont="1" applyFill="1" applyBorder="1" applyAlignment="1" applyProtection="1">
      <alignment horizontal="left"/>
    </xf>
    <xf numFmtId="190" fontId="7" fillId="4" borderId="78" xfId="0" applyNumberFormat="1" applyFont="1" applyFill="1" applyBorder="1" applyAlignment="1" applyProtection="1">
      <alignment horizontal="left"/>
    </xf>
    <xf numFmtId="190" fontId="4" fillId="5" borderId="19" xfId="0" applyNumberFormat="1" applyFont="1" applyFill="1" applyBorder="1" applyAlignment="1" applyProtection="1">
      <alignment horizontal="right" vertical="center"/>
    </xf>
    <xf numFmtId="190" fontId="4" fillId="5" borderId="74" xfId="0" applyNumberFormat="1" applyFont="1" applyFill="1" applyBorder="1" applyAlignment="1" applyProtection="1">
      <alignment horizontal="right" vertical="center"/>
    </xf>
    <xf numFmtId="190" fontId="4" fillId="5" borderId="18" xfId="0" applyNumberFormat="1" applyFont="1" applyFill="1" applyBorder="1" applyAlignment="1" applyProtection="1">
      <alignment horizontal="right" vertical="center"/>
    </xf>
    <xf numFmtId="190" fontId="4" fillId="5" borderId="46" xfId="0" applyNumberFormat="1" applyFont="1" applyFill="1" applyBorder="1" applyAlignment="1" applyProtection="1">
      <alignment horizontal="right" vertical="center"/>
    </xf>
    <xf numFmtId="190" fontId="4" fillId="5" borderId="64" xfId="0" applyNumberFormat="1" applyFont="1" applyFill="1" applyBorder="1" applyAlignment="1" applyProtection="1">
      <alignment horizontal="right" vertical="center"/>
    </xf>
    <xf numFmtId="190" fontId="4" fillId="5" borderId="68" xfId="0" applyNumberFormat="1" applyFont="1" applyFill="1" applyBorder="1" applyAlignment="1" applyProtection="1">
      <alignment horizontal="right" vertical="center"/>
    </xf>
    <xf numFmtId="167" fontId="7" fillId="4" borderId="88" xfId="0" applyNumberFormat="1" applyFont="1" applyFill="1" applyBorder="1" applyAlignment="1" applyProtection="1">
      <alignment horizontal="left"/>
    </xf>
    <xf numFmtId="0" fontId="4" fillId="0" borderId="77" xfId="0" applyFont="1" applyBorder="1" applyAlignment="1" applyProtection="1">
      <alignment horizontal="left" vertical="center" indent="4"/>
    </xf>
    <xf numFmtId="0" fontId="4" fillId="0" borderId="77" xfId="453" applyFont="1" applyFill="1" applyBorder="1" applyAlignment="1" applyProtection="1">
      <alignment horizontal="left" vertical="center" indent="1"/>
    </xf>
    <xf numFmtId="0" fontId="58" fillId="48" borderId="0" xfId="5" applyNumberFormat="1" applyFont="1" applyFill="1" applyBorder="1" applyAlignment="1" applyProtection="1">
      <alignment vertical="center"/>
    </xf>
    <xf numFmtId="0" fontId="3" fillId="35" borderId="9" xfId="0" applyFont="1" applyFill="1" applyBorder="1" applyProtection="1">
      <protection locked="0"/>
    </xf>
    <xf numFmtId="0" fontId="3" fillId="35" borderId="9" xfId="0" applyFont="1" applyFill="1" applyBorder="1" applyAlignment="1" applyProtection="1">
      <alignment horizontal="right"/>
      <protection locked="0"/>
    </xf>
    <xf numFmtId="188" fontId="5" fillId="35" borderId="9" xfId="0" applyNumberFormat="1" applyFont="1" applyFill="1" applyBorder="1" applyAlignment="1" applyProtection="1">
      <alignment horizontal="center"/>
      <protection locked="0"/>
    </xf>
    <xf numFmtId="2" fontId="6" fillId="35" borderId="109" xfId="0" applyNumberFormat="1" applyFont="1" applyFill="1" applyBorder="1" applyProtection="1">
      <protection locked="0"/>
    </xf>
    <xf numFmtId="190" fontId="0" fillId="0" borderId="0" xfId="0" applyNumberFormat="1"/>
    <xf numFmtId="190" fontId="87" fillId="0" borderId="0" xfId="0" applyNumberFormat="1" applyFont="1" applyFill="1" applyBorder="1" applyAlignment="1" applyProtection="1">
      <alignment horizontal="left" vertical="center"/>
    </xf>
    <xf numFmtId="43" fontId="4" fillId="0" borderId="0" xfId="0" applyNumberFormat="1" applyFont="1" applyAlignment="1" applyProtection="1"/>
    <xf numFmtId="189" fontId="6" fillId="5" borderId="0" xfId="0" applyNumberFormat="1" applyFont="1" applyFill="1" applyBorder="1" applyProtection="1"/>
    <xf numFmtId="43" fontId="76" fillId="0" borderId="0" xfId="0" applyNumberFormat="1" applyFont="1" applyFill="1" applyBorder="1" applyAlignment="1" applyProtection="1">
      <alignment vertical="center"/>
    </xf>
    <xf numFmtId="0" fontId="0" fillId="0" borderId="0" xfId="0"/>
    <xf numFmtId="192" fontId="76" fillId="0" borderId="0" xfId="0" applyNumberFormat="1" applyFont="1" applyFill="1" applyBorder="1" applyAlignment="1" applyProtection="1">
      <alignment vertical="center"/>
    </xf>
    <xf numFmtId="192" fontId="77" fillId="0" borderId="0" xfId="0" applyNumberFormat="1" applyFont="1" applyBorder="1" applyProtection="1"/>
    <xf numFmtId="192" fontId="74" fillId="4" borderId="30" xfId="0" applyNumberFormat="1" applyFont="1" applyFill="1" applyBorder="1" applyAlignment="1" applyProtection="1">
      <alignment horizontal="left" vertical="center"/>
      <protection locked="0"/>
    </xf>
    <xf numFmtId="192" fontId="7" fillId="4" borderId="46" xfId="0" applyNumberFormat="1" applyFont="1" applyFill="1" applyBorder="1" applyAlignment="1" applyProtection="1">
      <alignment horizontal="right" vertical="center"/>
    </xf>
    <xf numFmtId="192" fontId="7" fillId="4" borderId="64" xfId="0" applyNumberFormat="1" applyFont="1" applyFill="1" applyBorder="1" applyAlignment="1" applyProtection="1">
      <alignment horizontal="right" vertical="center"/>
    </xf>
    <xf numFmtId="192" fontId="7" fillId="6" borderId="72" xfId="0" applyNumberFormat="1" applyFont="1" applyFill="1" applyBorder="1" applyAlignment="1" applyProtection="1">
      <alignment horizontal="right" vertical="center"/>
    </xf>
    <xf numFmtId="192" fontId="7" fillId="6" borderId="73" xfId="0" applyNumberFormat="1" applyFont="1" applyFill="1" applyBorder="1" applyAlignment="1" applyProtection="1">
      <alignment horizontal="right" vertical="center"/>
    </xf>
    <xf numFmtId="192" fontId="7" fillId="6" borderId="98" xfId="0" applyNumberFormat="1" applyFont="1" applyFill="1" applyBorder="1" applyAlignment="1" applyProtection="1">
      <alignment horizontal="right" vertical="center"/>
    </xf>
    <xf numFmtId="192" fontId="7" fillId="4" borderId="83" xfId="0" applyNumberFormat="1" applyFont="1" applyFill="1" applyBorder="1" applyAlignment="1" applyProtection="1"/>
    <xf numFmtId="192" fontId="7" fillId="4" borderId="101" xfId="0" applyNumberFormat="1" applyFont="1" applyFill="1" applyBorder="1" applyAlignment="1" applyProtection="1"/>
    <xf numFmtId="192" fontId="7" fillId="50" borderId="98" xfId="1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185" fontId="8" fillId="0" borderId="0" xfId="0" applyNumberFormat="1" applyFont="1" applyAlignment="1" applyProtection="1">
      <alignment horizontal="left" wrapText="1"/>
    </xf>
    <xf numFmtId="191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left"/>
    </xf>
    <xf numFmtId="185" fontId="8" fillId="0" borderId="0" xfId="0" applyNumberFormat="1" applyFont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194" fontId="4" fillId="5" borderId="0" xfId="1" applyNumberFormat="1" applyFont="1" applyFill="1" applyBorder="1" applyAlignment="1" applyProtection="1">
      <alignment horizontal="right" vertical="center" wrapText="1"/>
    </xf>
    <xf numFmtId="0" fontId="0" fillId="5" borderId="0" xfId="0" applyFont="1" applyFill="1" applyBorder="1" applyProtection="1"/>
    <xf numFmtId="193" fontId="0" fillId="5" borderId="0" xfId="0" applyNumberFormat="1" applyFont="1" applyFill="1" applyBorder="1" applyProtection="1"/>
    <xf numFmtId="2" fontId="6" fillId="0" borderId="0" xfId="0" applyNumberFormat="1" applyFont="1" applyBorder="1" applyProtection="1"/>
    <xf numFmtId="2" fontId="4" fillId="5" borderId="0" xfId="1" applyNumberFormat="1" applyFont="1" applyFill="1" applyBorder="1" applyAlignment="1" applyProtection="1">
      <alignment horizontal="right" vertical="center" wrapText="1"/>
    </xf>
    <xf numFmtId="187" fontId="2" fillId="0" borderId="0" xfId="0" applyNumberFormat="1" applyFont="1" applyProtection="1"/>
    <xf numFmtId="195" fontId="9" fillId="0" borderId="0" xfId="0" applyNumberFormat="1" applyFont="1" applyAlignment="1" applyProtection="1">
      <alignment horizontal="left"/>
    </xf>
    <xf numFmtId="0" fontId="6" fillId="0" borderId="0" xfId="5" applyFont="1" applyFill="1" applyProtection="1"/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left"/>
    </xf>
    <xf numFmtId="193" fontId="8" fillId="0" borderId="0" xfId="0" applyNumberFormat="1" applyFont="1" applyFill="1" applyAlignment="1" applyProtection="1">
      <alignment horizontal="left"/>
    </xf>
    <xf numFmtId="185" fontId="8" fillId="0" borderId="0" xfId="0" applyNumberFormat="1" applyFont="1" applyFill="1" applyAlignment="1" applyProtection="1">
      <alignment horizontal="left"/>
    </xf>
    <xf numFmtId="0" fontId="0" fillId="0" borderId="0" xfId="0" applyFill="1" applyAlignment="1">
      <alignment vertical="center"/>
    </xf>
    <xf numFmtId="3" fontId="8" fillId="0" borderId="0" xfId="0" applyNumberFormat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5" applyFont="1" applyFill="1" applyBorder="1" applyProtection="1"/>
    <xf numFmtId="185" fontId="4" fillId="35" borderId="93" xfId="0" applyNumberFormat="1" applyFont="1" applyFill="1" applyBorder="1" applyAlignment="1" applyProtection="1">
      <alignment vertical="center" wrapText="1"/>
      <protection locked="0"/>
    </xf>
    <xf numFmtId="185" fontId="7" fillId="4" borderId="22" xfId="0" applyNumberFormat="1" applyFont="1" applyFill="1" applyBorder="1" applyAlignment="1" applyProtection="1">
      <alignment vertical="center"/>
    </xf>
    <xf numFmtId="185" fontId="7" fillId="4" borderId="16" xfId="0" applyNumberFormat="1" applyFont="1" applyFill="1" applyBorder="1" applyAlignment="1" applyProtection="1">
      <alignment vertical="center"/>
    </xf>
    <xf numFmtId="185" fontId="4" fillId="35" borderId="22" xfId="0" applyNumberFormat="1" applyFont="1" applyFill="1" applyBorder="1" applyAlignment="1" applyProtection="1">
      <alignment vertical="center" wrapText="1"/>
      <protection locked="0"/>
    </xf>
    <xf numFmtId="185" fontId="4" fillId="35" borderId="17" xfId="0" applyNumberFormat="1" applyFont="1" applyFill="1" applyBorder="1" applyAlignment="1" applyProtection="1">
      <alignment vertical="center" wrapText="1"/>
      <protection locked="0"/>
    </xf>
    <xf numFmtId="185" fontId="4" fillId="35" borderId="16" xfId="0" applyNumberFormat="1" applyFont="1" applyFill="1" applyBorder="1" applyAlignment="1" applyProtection="1">
      <alignment vertical="center" wrapText="1"/>
      <protection locked="0"/>
    </xf>
    <xf numFmtId="185" fontId="4" fillId="35" borderId="94" xfId="0" applyNumberFormat="1" applyFont="1" applyFill="1" applyBorder="1" applyAlignment="1" applyProtection="1">
      <alignment vertical="center" wrapText="1"/>
      <protection locked="0"/>
    </xf>
    <xf numFmtId="185" fontId="4" fillId="35" borderId="28" xfId="0" applyNumberFormat="1" applyFont="1" applyFill="1" applyBorder="1" applyAlignment="1" applyProtection="1">
      <alignment vertical="center" wrapText="1"/>
      <protection locked="0"/>
    </xf>
    <xf numFmtId="185" fontId="4" fillId="35" borderId="27" xfId="0" applyNumberFormat="1" applyFont="1" applyFill="1" applyBorder="1" applyAlignment="1" applyProtection="1">
      <alignment vertical="center" wrapText="1"/>
      <protection locked="0"/>
    </xf>
    <xf numFmtId="185" fontId="4" fillId="35" borderId="75" xfId="0" applyNumberFormat="1" applyFont="1" applyFill="1" applyBorder="1" applyAlignment="1" applyProtection="1">
      <alignment vertical="center" wrapText="1"/>
      <protection locked="0"/>
    </xf>
    <xf numFmtId="185" fontId="4" fillId="35" borderId="91" xfId="0" applyNumberFormat="1" applyFont="1" applyFill="1" applyBorder="1" applyAlignment="1" applyProtection="1">
      <alignment vertical="center" wrapText="1"/>
      <protection locked="0"/>
    </xf>
    <xf numFmtId="185" fontId="4" fillId="35" borderId="62" xfId="0" applyNumberFormat="1" applyFont="1" applyFill="1" applyBorder="1" applyAlignment="1" applyProtection="1">
      <alignment vertical="center" wrapText="1"/>
      <protection locked="0"/>
    </xf>
    <xf numFmtId="185" fontId="7" fillId="4" borderId="18" xfId="0" applyNumberFormat="1" applyFont="1" applyFill="1" applyBorder="1" applyAlignment="1" applyProtection="1"/>
    <xf numFmtId="185" fontId="7" fillId="4" borderId="95" xfId="0" applyNumberFormat="1" applyFont="1" applyFill="1" applyBorder="1" applyAlignment="1" applyProtection="1"/>
    <xf numFmtId="185" fontId="7" fillId="4" borderId="78" xfId="0" applyNumberFormat="1" applyFont="1" applyFill="1" applyBorder="1" applyAlignment="1" applyProtection="1"/>
    <xf numFmtId="185" fontId="7" fillId="4" borderId="74" xfId="0" applyNumberFormat="1" applyFont="1" applyFill="1" applyBorder="1" applyAlignment="1" applyProtection="1"/>
    <xf numFmtId="185" fontId="4" fillId="35" borderId="78" xfId="0" applyNumberFormat="1" applyFont="1" applyFill="1" applyBorder="1" applyAlignment="1" applyProtection="1">
      <alignment vertical="center" wrapText="1"/>
      <protection locked="0"/>
    </xf>
    <xf numFmtId="185" fontId="4" fillId="35" borderId="74" xfId="0" applyNumberFormat="1" applyFont="1" applyFill="1" applyBorder="1" applyAlignment="1" applyProtection="1">
      <alignment vertical="center" wrapText="1"/>
      <protection locked="0"/>
    </xf>
    <xf numFmtId="185" fontId="4" fillId="35" borderId="18" xfId="0" applyNumberFormat="1" applyFont="1" applyFill="1" applyBorder="1" applyAlignment="1" applyProtection="1">
      <alignment vertical="center" wrapText="1"/>
      <protection locked="0"/>
    </xf>
    <xf numFmtId="185" fontId="4" fillId="35" borderId="63" xfId="0" applyNumberFormat="1" applyFont="1" applyFill="1" applyBorder="1" applyAlignment="1" applyProtection="1">
      <alignment vertical="center" wrapText="1"/>
      <protection locked="0"/>
    </xf>
    <xf numFmtId="185" fontId="4" fillId="35" borderId="64" xfId="0" applyNumberFormat="1" applyFont="1" applyFill="1" applyBorder="1" applyAlignment="1" applyProtection="1">
      <alignment vertical="center" wrapText="1"/>
      <protection locked="0"/>
    </xf>
    <xf numFmtId="185" fontId="4" fillId="35" borderId="68" xfId="0" applyNumberFormat="1" applyFont="1" applyFill="1" applyBorder="1" applyAlignment="1" applyProtection="1">
      <alignment vertical="center" wrapText="1"/>
      <protection locked="0"/>
    </xf>
    <xf numFmtId="185" fontId="7" fillId="50" borderId="73" xfId="1" applyNumberFormat="1" applyFont="1" applyFill="1" applyBorder="1" applyAlignment="1" applyProtection="1">
      <alignment horizontal="right" wrapText="1"/>
    </xf>
    <xf numFmtId="0" fontId="82" fillId="4" borderId="105" xfId="0" applyFont="1" applyFill="1" applyBorder="1" applyAlignment="1">
      <alignment horizontal="left"/>
    </xf>
    <xf numFmtId="0" fontId="7" fillId="4" borderId="46" xfId="0" applyFont="1" applyFill="1" applyBorder="1" applyAlignment="1">
      <alignment horizontal="right" vertical="center"/>
    </xf>
    <xf numFmtId="0" fontId="7" fillId="4" borderId="64" xfId="0" applyFont="1" applyFill="1" applyBorder="1" applyAlignment="1">
      <alignment horizontal="right" vertical="center"/>
    </xf>
    <xf numFmtId="0" fontId="7" fillId="6" borderId="72" xfId="0" applyFont="1" applyFill="1" applyBorder="1" applyAlignment="1">
      <alignment horizontal="right" vertical="center"/>
    </xf>
    <xf numFmtId="0" fontId="7" fillId="6" borderId="73" xfId="0" applyFont="1" applyFill="1" applyBorder="1" applyAlignment="1">
      <alignment horizontal="right" vertical="center"/>
    </xf>
    <xf numFmtId="0" fontId="7" fillId="6" borderId="98" xfId="0" applyFont="1" applyFill="1" applyBorder="1" applyAlignment="1">
      <alignment horizontal="right" vertical="center"/>
    </xf>
    <xf numFmtId="185" fontId="4" fillId="35" borderId="110" xfId="0" applyNumberFormat="1" applyFont="1" applyFill="1" applyBorder="1" applyAlignment="1" applyProtection="1">
      <alignment vertical="center" wrapText="1"/>
      <protection locked="0"/>
    </xf>
    <xf numFmtId="185" fontId="7" fillId="4" borderId="111" xfId="0" applyNumberFormat="1" applyFont="1" applyFill="1" applyBorder="1" applyAlignment="1" applyProtection="1">
      <alignment vertical="center"/>
    </xf>
    <xf numFmtId="185" fontId="4" fillId="35" borderId="111" xfId="0" applyNumberFormat="1" applyFont="1" applyFill="1" applyBorder="1" applyAlignment="1" applyProtection="1">
      <alignment vertical="center" wrapText="1"/>
      <protection locked="0"/>
    </xf>
    <xf numFmtId="185" fontId="4" fillId="35" borderId="112" xfId="0" applyNumberFormat="1" applyFont="1" applyFill="1" applyBorder="1" applyAlignment="1" applyProtection="1">
      <alignment vertical="center" wrapText="1"/>
      <protection locked="0"/>
    </xf>
    <xf numFmtId="185" fontId="8" fillId="0" borderId="0" xfId="0" applyNumberFormat="1" applyFont="1" applyFill="1" applyAlignment="1" applyProtection="1">
      <alignment horizontal="center"/>
    </xf>
    <xf numFmtId="0" fontId="4" fillId="5" borderId="88" xfId="0" applyFont="1" applyFill="1" applyBorder="1" applyAlignment="1" applyProtection="1">
      <alignment horizontal="center"/>
    </xf>
    <xf numFmtId="0" fontId="4" fillId="5" borderId="84" xfId="0" applyFont="1" applyFill="1" applyBorder="1" applyAlignment="1" applyProtection="1">
      <alignment horizontal="center"/>
    </xf>
    <xf numFmtId="0" fontId="83" fillId="54" borderId="55" xfId="0" applyFont="1" applyFill="1" applyBorder="1" applyAlignment="1" applyProtection="1">
      <alignment horizontal="left" vertical="top" wrapText="1"/>
      <protection locked="0"/>
    </xf>
    <xf numFmtId="0" fontId="83" fillId="54" borderId="44" xfId="0" applyFont="1" applyFill="1" applyBorder="1" applyAlignment="1" applyProtection="1">
      <alignment horizontal="left" vertical="top" wrapText="1"/>
      <protection locked="0"/>
    </xf>
    <xf numFmtId="0" fontId="83" fillId="54" borderId="56" xfId="0" applyFont="1" applyFill="1" applyBorder="1" applyAlignment="1" applyProtection="1">
      <alignment horizontal="left" vertical="top" wrapText="1"/>
      <protection locked="0"/>
    </xf>
    <xf numFmtId="185" fontId="7" fillId="7" borderId="69" xfId="0" applyNumberFormat="1" applyFont="1" applyFill="1" applyBorder="1" applyAlignment="1" applyProtection="1">
      <alignment horizontal="center" vertical="center"/>
    </xf>
    <xf numFmtId="185" fontId="7" fillId="7" borderId="57" xfId="0" applyNumberFormat="1" applyFont="1" applyFill="1" applyBorder="1" applyAlignment="1" applyProtection="1">
      <alignment horizontal="center" vertical="center"/>
    </xf>
    <xf numFmtId="185" fontId="7" fillId="7" borderId="58" xfId="0" applyNumberFormat="1" applyFont="1" applyFill="1" applyBorder="1" applyAlignment="1" applyProtection="1">
      <alignment horizontal="center" vertical="center"/>
    </xf>
    <xf numFmtId="0" fontId="7" fillId="10" borderId="69" xfId="0" applyFont="1" applyFill="1" applyBorder="1" applyAlignment="1" applyProtection="1">
      <alignment horizontal="center" vertical="center"/>
    </xf>
    <xf numFmtId="0" fontId="7" fillId="10" borderId="97" xfId="0" applyFont="1" applyFill="1" applyBorder="1" applyAlignment="1" applyProtection="1">
      <alignment horizontal="center" vertical="center"/>
    </xf>
    <xf numFmtId="0" fontId="7" fillId="10" borderId="57" xfId="0" applyFont="1" applyFill="1" applyBorder="1" applyAlignment="1" applyProtection="1">
      <alignment horizontal="center" vertical="center"/>
    </xf>
    <xf numFmtId="0" fontId="7" fillId="10" borderId="58" xfId="0" applyFont="1" applyFill="1" applyBorder="1" applyAlignment="1" applyProtection="1">
      <alignment horizontal="center" vertical="center"/>
    </xf>
    <xf numFmtId="0" fontId="7" fillId="6" borderId="69" xfId="0" applyFont="1" applyFill="1" applyBorder="1" applyAlignment="1" applyProtection="1">
      <alignment horizontal="center" vertical="center"/>
    </xf>
    <xf numFmtId="0" fontId="7" fillId="6" borderId="57" xfId="0" applyFont="1" applyFill="1" applyBorder="1" applyAlignment="1" applyProtection="1">
      <alignment horizontal="center" vertical="center"/>
    </xf>
    <xf numFmtId="0" fontId="7" fillId="6" borderId="58" xfId="0" applyFont="1" applyFill="1" applyBorder="1" applyAlignment="1" applyProtection="1">
      <alignment horizontal="center" vertical="center"/>
    </xf>
    <xf numFmtId="0" fontId="5" fillId="51" borderId="14" xfId="0" applyFont="1" applyFill="1" applyBorder="1" applyAlignment="1" applyProtection="1">
      <alignment horizontal="center" vertical="center" wrapText="1"/>
    </xf>
    <xf numFmtId="0" fontId="5" fillId="51" borderId="5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/>
    </xf>
    <xf numFmtId="0" fontId="5" fillId="4" borderId="70" xfId="0" applyFont="1" applyFill="1" applyBorder="1" applyAlignment="1" applyProtection="1">
      <alignment horizontal="center"/>
    </xf>
    <xf numFmtId="0" fontId="5" fillId="6" borderId="10" xfId="0" applyFont="1" applyFill="1" applyBorder="1" applyAlignment="1" applyProtection="1">
      <alignment horizontal="center"/>
    </xf>
    <xf numFmtId="0" fontId="5" fillId="6" borderId="65" xfId="0" applyFont="1" applyFill="1" applyBorder="1" applyAlignment="1" applyProtection="1">
      <alignment horizontal="center"/>
    </xf>
    <xf numFmtId="0" fontId="5" fillId="6" borderId="71" xfId="0" applyFont="1" applyFill="1" applyBorder="1" applyAlignment="1" applyProtection="1">
      <alignment horizontal="center"/>
    </xf>
    <xf numFmtId="192" fontId="7" fillId="4" borderId="69" xfId="0" applyNumberFormat="1" applyFont="1" applyFill="1" applyBorder="1" applyAlignment="1" applyProtection="1">
      <alignment horizontal="center" vertical="center"/>
    </xf>
    <xf numFmtId="192" fontId="7" fillId="4" borderId="57" xfId="0" applyNumberFormat="1" applyFont="1" applyFill="1" applyBorder="1" applyAlignment="1" applyProtection="1">
      <alignment horizontal="center" vertical="center"/>
    </xf>
    <xf numFmtId="192" fontId="7" fillId="4" borderId="58" xfId="0" applyNumberFormat="1" applyFont="1" applyFill="1" applyBorder="1" applyAlignment="1" applyProtection="1">
      <alignment horizontal="center" vertical="center"/>
    </xf>
    <xf numFmtId="192" fontId="5" fillId="4" borderId="11" xfId="0" applyNumberFormat="1" applyFont="1" applyFill="1" applyBorder="1" applyAlignment="1" applyProtection="1">
      <alignment horizontal="center"/>
    </xf>
    <xf numFmtId="192" fontId="5" fillId="4" borderId="70" xfId="0" applyNumberFormat="1" applyFont="1" applyFill="1" applyBorder="1" applyAlignment="1" applyProtection="1">
      <alignment horizontal="center"/>
    </xf>
    <xf numFmtId="192" fontId="5" fillId="6" borderId="10" xfId="0" applyNumberFormat="1" applyFont="1" applyFill="1" applyBorder="1" applyAlignment="1" applyProtection="1">
      <alignment horizontal="center"/>
    </xf>
    <xf numFmtId="192" fontId="5" fillId="6" borderId="65" xfId="0" applyNumberFormat="1" applyFont="1" applyFill="1" applyBorder="1" applyAlignment="1" applyProtection="1">
      <alignment horizontal="center"/>
    </xf>
    <xf numFmtId="192" fontId="5" fillId="6" borderId="71" xfId="0" applyNumberFormat="1" applyFont="1" applyFill="1" applyBorder="1" applyAlignment="1" applyProtection="1">
      <alignment horizontal="center"/>
    </xf>
    <xf numFmtId="0" fontId="71" fillId="53" borderId="53" xfId="0" applyFont="1" applyFill="1" applyBorder="1" applyAlignment="1">
      <alignment horizontal="center" vertical="center" wrapText="1"/>
    </xf>
    <xf numFmtId="0" fontId="71" fillId="53" borderId="54" xfId="0" applyFont="1" applyFill="1" applyBorder="1" applyAlignment="1">
      <alignment horizontal="center" vertical="center" wrapText="1"/>
    </xf>
    <xf numFmtId="0" fontId="71" fillId="53" borderId="8" xfId="0" applyFont="1" applyFill="1" applyBorder="1" applyAlignment="1">
      <alignment horizontal="center" vertical="center" wrapText="1"/>
    </xf>
    <xf numFmtId="0" fontId="71" fillId="53" borderId="41" xfId="0" applyFont="1" applyFill="1" applyBorder="1" applyAlignment="1">
      <alignment horizontal="center" vertical="center" wrapText="1"/>
    </xf>
    <xf numFmtId="0" fontId="71" fillId="53" borderId="44" xfId="0" applyFont="1" applyFill="1" applyBorder="1" applyAlignment="1">
      <alignment horizontal="center" vertical="center" wrapText="1"/>
    </xf>
    <xf numFmtId="0" fontId="71" fillId="53" borderId="5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 applyProtection="1">
      <alignment horizontal="center"/>
    </xf>
    <xf numFmtId="0" fontId="4" fillId="5" borderId="74" xfId="0" applyFont="1" applyFill="1" applyBorder="1" applyAlignment="1" applyProtection="1">
      <alignment horizontal="center"/>
    </xf>
    <xf numFmtId="0" fontId="4" fillId="5" borderId="46" xfId="0" applyFont="1" applyFill="1" applyBorder="1" applyAlignment="1" applyProtection="1">
      <alignment horizontal="center"/>
    </xf>
    <xf numFmtId="0" fontId="4" fillId="5" borderId="64" xfId="0" applyFont="1" applyFill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horizontal="center" vertical="center"/>
    </xf>
    <xf numFmtId="185" fontId="4" fillId="35" borderId="51" xfId="0" applyNumberFormat="1" applyFont="1" applyFill="1" applyBorder="1" applyAlignment="1" applyProtection="1">
      <alignment vertical="center" wrapText="1"/>
      <protection locked="0"/>
    </xf>
    <xf numFmtId="185" fontId="7" fillId="4" borderId="114" xfId="0" applyNumberFormat="1" applyFont="1" applyFill="1" applyBorder="1" applyAlignment="1" applyProtection="1">
      <alignment vertical="center"/>
    </xf>
    <xf numFmtId="185" fontId="4" fillId="35" borderId="115" xfId="0" applyNumberFormat="1" applyFont="1" applyFill="1" applyBorder="1" applyAlignment="1" applyProtection="1">
      <alignment vertical="center" wrapText="1"/>
      <protection locked="0"/>
    </xf>
    <xf numFmtId="185" fontId="4" fillId="35" borderId="114" xfId="0" applyNumberFormat="1" applyFont="1" applyFill="1" applyBorder="1" applyAlignment="1" applyProtection="1">
      <alignment vertical="center" wrapText="1"/>
      <protection locked="0"/>
    </xf>
    <xf numFmtId="185" fontId="4" fillId="35" borderId="113" xfId="0" applyNumberFormat="1" applyFont="1" applyFill="1" applyBorder="1" applyAlignment="1" applyProtection="1">
      <alignment vertical="center" wrapText="1"/>
      <protection locked="0"/>
    </xf>
    <xf numFmtId="185" fontId="7" fillId="4" borderId="116" xfId="0" applyNumberFormat="1" applyFont="1" applyFill="1" applyBorder="1" applyAlignment="1" applyProtection="1">
      <alignment vertical="center"/>
    </xf>
    <xf numFmtId="185" fontId="4" fillId="35" borderId="116" xfId="0" applyNumberFormat="1" applyFont="1" applyFill="1" applyBorder="1" applyAlignment="1" applyProtection="1">
      <alignment vertical="center" wrapText="1"/>
      <protection locked="0"/>
    </xf>
  </cellXfs>
  <cellStyles count="706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3" xr:uid="{00000000-0005-0000-0000-0000A7000000}"/>
    <cellStyle name="dms_TopHeader" xfId="704" xr:uid="{00000000-0005-0000-0000-0000BC000000}"/>
    <cellStyle name="Emphasis 1" xfId="158" xr:uid="{00000000-0005-0000-0000-0000BD000000}"/>
    <cellStyle name="Emphasis 2" xfId="159" xr:uid="{00000000-0005-0000-0000-0000BE000000}"/>
    <cellStyle name="Emphasis 3" xfId="160" xr:uid="{00000000-0005-0000-0000-0000BF000000}"/>
    <cellStyle name="Euro" xfId="161" xr:uid="{00000000-0005-0000-0000-0000C0000000}"/>
    <cellStyle name="Explanatory Text 2" xfId="162" xr:uid="{00000000-0005-0000-0000-0000C1000000}"/>
    <cellStyle name="Fixed" xfId="163" xr:uid="{00000000-0005-0000-0000-0000C2000000}"/>
    <cellStyle name="Fixed 2" xfId="164" xr:uid="{00000000-0005-0000-0000-0000C3000000}"/>
    <cellStyle name="Gilsans" xfId="165" xr:uid="{00000000-0005-0000-0000-0000C4000000}"/>
    <cellStyle name="Gilsansl" xfId="166" xr:uid="{00000000-0005-0000-0000-0000C5000000}"/>
    <cellStyle name="Good 2" xfId="167" xr:uid="{00000000-0005-0000-0000-0000C6000000}"/>
    <cellStyle name="Heading 1 2" xfId="168" xr:uid="{00000000-0005-0000-0000-0000C7000000}"/>
    <cellStyle name="Heading 1 2 2" xfId="169" xr:uid="{00000000-0005-0000-0000-0000C8000000}"/>
    <cellStyle name="Heading 1 3" xfId="170" xr:uid="{00000000-0005-0000-0000-0000C9000000}"/>
    <cellStyle name="Heading 2 2" xfId="171" xr:uid="{00000000-0005-0000-0000-0000CA000000}"/>
    <cellStyle name="Heading 2 2 2" xfId="172" xr:uid="{00000000-0005-0000-0000-0000CB000000}"/>
    <cellStyle name="Heading 2 3" xfId="173" xr:uid="{00000000-0005-0000-0000-0000CC000000}"/>
    <cellStyle name="Heading 3 2" xfId="174" xr:uid="{00000000-0005-0000-0000-0000CD000000}"/>
    <cellStyle name="Heading 3 2 2" xfId="175" xr:uid="{00000000-0005-0000-0000-0000CE000000}"/>
    <cellStyle name="Heading 3 2 2 2" xfId="176" xr:uid="{00000000-0005-0000-0000-0000CF000000}"/>
    <cellStyle name="Heading 3 2 2 2 2" xfId="177" xr:uid="{00000000-0005-0000-0000-0000D0000000}"/>
    <cellStyle name="Heading 3 2 2 2 2 2" xfId="178" xr:uid="{00000000-0005-0000-0000-0000D1000000}"/>
    <cellStyle name="Heading 3 2 2 2 2 2 2" xfId="179" xr:uid="{00000000-0005-0000-0000-0000D2000000}"/>
    <cellStyle name="Heading 3 2 2 2 2 2 3" xfId="180" xr:uid="{00000000-0005-0000-0000-0000D3000000}"/>
    <cellStyle name="Heading 3 2 2 2 2 3" xfId="181" xr:uid="{00000000-0005-0000-0000-0000D4000000}"/>
    <cellStyle name="Heading 3 2 2 2 2 3 2" xfId="182" xr:uid="{00000000-0005-0000-0000-0000D5000000}"/>
    <cellStyle name="Heading 3 2 2 2 2 3 3" xfId="183" xr:uid="{00000000-0005-0000-0000-0000D6000000}"/>
    <cellStyle name="Heading 3 2 2 2 2 4" xfId="184" xr:uid="{00000000-0005-0000-0000-0000D7000000}"/>
    <cellStyle name="Heading 3 2 2 2 2 4 2" xfId="185" xr:uid="{00000000-0005-0000-0000-0000D8000000}"/>
    <cellStyle name="Heading 3 2 2 2 2 5" xfId="186" xr:uid="{00000000-0005-0000-0000-0000D9000000}"/>
    <cellStyle name="Heading 3 2 2 2 2 6" xfId="187" xr:uid="{00000000-0005-0000-0000-0000DA000000}"/>
    <cellStyle name="Heading 3 2 2 2 3" xfId="188" xr:uid="{00000000-0005-0000-0000-0000DB000000}"/>
    <cellStyle name="Heading 3 2 2 2 3 2" xfId="189" xr:uid="{00000000-0005-0000-0000-0000DC000000}"/>
    <cellStyle name="Heading 3 2 2 2 3 3" xfId="190" xr:uid="{00000000-0005-0000-0000-0000DD000000}"/>
    <cellStyle name="Heading 3 2 2 2 4" xfId="191" xr:uid="{00000000-0005-0000-0000-0000DE000000}"/>
    <cellStyle name="Heading 3 2 2 2 4 2" xfId="192" xr:uid="{00000000-0005-0000-0000-0000DF000000}"/>
    <cellStyle name="Heading 3 2 2 2 4 3" xfId="193" xr:uid="{00000000-0005-0000-0000-0000E0000000}"/>
    <cellStyle name="Heading 3 2 2 2 5" xfId="194" xr:uid="{00000000-0005-0000-0000-0000E1000000}"/>
    <cellStyle name="Heading 3 2 2 2 5 2" xfId="195" xr:uid="{00000000-0005-0000-0000-0000E2000000}"/>
    <cellStyle name="Heading 3 2 2 2 6" xfId="196" xr:uid="{00000000-0005-0000-0000-0000E3000000}"/>
    <cellStyle name="Heading 3 2 2 3" xfId="197" xr:uid="{00000000-0005-0000-0000-0000E4000000}"/>
    <cellStyle name="Heading 3 2 2 3 2" xfId="198" xr:uid="{00000000-0005-0000-0000-0000E5000000}"/>
    <cellStyle name="Heading 3 2 2 3 2 2" xfId="199" xr:uid="{00000000-0005-0000-0000-0000E6000000}"/>
    <cellStyle name="Heading 3 2 2 3 2 2 2" xfId="200" xr:uid="{00000000-0005-0000-0000-0000E7000000}"/>
    <cellStyle name="Heading 3 2 2 3 2 2 3" xfId="201" xr:uid="{00000000-0005-0000-0000-0000E8000000}"/>
    <cellStyle name="Heading 3 2 2 3 2 3" xfId="202" xr:uid="{00000000-0005-0000-0000-0000E9000000}"/>
    <cellStyle name="Heading 3 2 2 3 2 3 2" xfId="203" xr:uid="{00000000-0005-0000-0000-0000EA000000}"/>
    <cellStyle name="Heading 3 2 2 3 2 3 3" xfId="204" xr:uid="{00000000-0005-0000-0000-0000EB000000}"/>
    <cellStyle name="Heading 3 2 2 3 2 4" xfId="205" xr:uid="{00000000-0005-0000-0000-0000EC000000}"/>
    <cellStyle name="Heading 3 2 2 3 2 4 2" xfId="206" xr:uid="{00000000-0005-0000-0000-0000ED000000}"/>
    <cellStyle name="Heading 3 2 2 3 2 5" xfId="207" xr:uid="{00000000-0005-0000-0000-0000EE000000}"/>
    <cellStyle name="Heading 3 2 2 3 2 6" xfId="208" xr:uid="{00000000-0005-0000-0000-0000EF000000}"/>
    <cellStyle name="Heading 3 2 2 3 3" xfId="209" xr:uid="{00000000-0005-0000-0000-0000F0000000}"/>
    <cellStyle name="Heading 3 2 2 3 3 2" xfId="210" xr:uid="{00000000-0005-0000-0000-0000F1000000}"/>
    <cellStyle name="Heading 3 2 2 3 3 3" xfId="211" xr:uid="{00000000-0005-0000-0000-0000F2000000}"/>
    <cellStyle name="Heading 3 2 2 3 4" xfId="212" xr:uid="{00000000-0005-0000-0000-0000F3000000}"/>
    <cellStyle name="Heading 3 2 2 3 4 2" xfId="213" xr:uid="{00000000-0005-0000-0000-0000F4000000}"/>
    <cellStyle name="Heading 3 2 2 3 4 3" xfId="214" xr:uid="{00000000-0005-0000-0000-0000F5000000}"/>
    <cellStyle name="Heading 3 2 2 3 5" xfId="215" xr:uid="{00000000-0005-0000-0000-0000F6000000}"/>
    <cellStyle name="Heading 3 2 2 3 5 2" xfId="216" xr:uid="{00000000-0005-0000-0000-0000F7000000}"/>
    <cellStyle name="Heading 3 2 2 3 6" xfId="217" xr:uid="{00000000-0005-0000-0000-0000F8000000}"/>
    <cellStyle name="Heading 3 2 2 4" xfId="218" xr:uid="{00000000-0005-0000-0000-0000F9000000}"/>
    <cellStyle name="Heading 3 2 2 4 2" xfId="219" xr:uid="{00000000-0005-0000-0000-0000FA000000}"/>
    <cellStyle name="Heading 3 2 2 4 2 2" xfId="220" xr:uid="{00000000-0005-0000-0000-0000FB000000}"/>
    <cellStyle name="Heading 3 2 2 4 2 3" xfId="221" xr:uid="{00000000-0005-0000-0000-0000FC000000}"/>
    <cellStyle name="Heading 3 2 2 4 3" xfId="222" xr:uid="{00000000-0005-0000-0000-0000FD000000}"/>
    <cellStyle name="Heading 3 2 2 4 3 2" xfId="223" xr:uid="{00000000-0005-0000-0000-0000FE000000}"/>
    <cellStyle name="Heading 3 2 2 4 3 3" xfId="224" xr:uid="{00000000-0005-0000-0000-0000FF000000}"/>
    <cellStyle name="Heading 3 2 2 4 4" xfId="225" xr:uid="{00000000-0005-0000-0000-000000010000}"/>
    <cellStyle name="Heading 3 2 2 4 4 2" xfId="226" xr:uid="{00000000-0005-0000-0000-000001010000}"/>
    <cellStyle name="Heading 3 2 2 4 5" xfId="227" xr:uid="{00000000-0005-0000-0000-000002010000}"/>
    <cellStyle name="Heading 3 2 2 4 6" xfId="228" xr:uid="{00000000-0005-0000-0000-000003010000}"/>
    <cellStyle name="Heading 3 2 2 5" xfId="229" xr:uid="{00000000-0005-0000-0000-000004010000}"/>
    <cellStyle name="Heading 3 2 2 5 2" xfId="230" xr:uid="{00000000-0005-0000-0000-000005010000}"/>
    <cellStyle name="Heading 3 2 2 5 2 2" xfId="231" xr:uid="{00000000-0005-0000-0000-000006010000}"/>
    <cellStyle name="Heading 3 2 2 5 2 3" xfId="232" xr:uid="{00000000-0005-0000-0000-000007010000}"/>
    <cellStyle name="Heading 3 2 2 5 3" xfId="233" xr:uid="{00000000-0005-0000-0000-000008010000}"/>
    <cellStyle name="Heading 3 2 2 5 3 2" xfId="234" xr:uid="{00000000-0005-0000-0000-000009010000}"/>
    <cellStyle name="Heading 3 2 2 5 4" xfId="235" xr:uid="{00000000-0005-0000-0000-00000A010000}"/>
    <cellStyle name="Heading 3 2 2 5 5" xfId="236" xr:uid="{00000000-0005-0000-0000-00000B010000}"/>
    <cellStyle name="Heading 3 2 2 6" xfId="237" xr:uid="{00000000-0005-0000-0000-00000C010000}"/>
    <cellStyle name="Heading 3 2 3" xfId="238" xr:uid="{00000000-0005-0000-0000-00000D010000}"/>
    <cellStyle name="Heading 3 2 4" xfId="239" xr:uid="{00000000-0005-0000-0000-00000E010000}"/>
    <cellStyle name="Heading 3 2 4 2" xfId="240" xr:uid="{00000000-0005-0000-0000-00000F010000}"/>
    <cellStyle name="Heading 3 2 4 2 2" xfId="241" xr:uid="{00000000-0005-0000-0000-000010010000}"/>
    <cellStyle name="Heading 3 2 4 2 2 2" xfId="242" xr:uid="{00000000-0005-0000-0000-000011010000}"/>
    <cellStyle name="Heading 3 2 4 2 2 3" xfId="243" xr:uid="{00000000-0005-0000-0000-000012010000}"/>
    <cellStyle name="Heading 3 2 4 2 3" xfId="244" xr:uid="{00000000-0005-0000-0000-000013010000}"/>
    <cellStyle name="Heading 3 2 4 2 3 2" xfId="245" xr:uid="{00000000-0005-0000-0000-000014010000}"/>
    <cellStyle name="Heading 3 2 4 2 3 3" xfId="246" xr:uid="{00000000-0005-0000-0000-000015010000}"/>
    <cellStyle name="Heading 3 2 4 2 4" xfId="247" xr:uid="{00000000-0005-0000-0000-000016010000}"/>
    <cellStyle name="Heading 3 2 4 2 4 2" xfId="248" xr:uid="{00000000-0005-0000-0000-000017010000}"/>
    <cellStyle name="Heading 3 2 4 2 5" xfId="249" xr:uid="{00000000-0005-0000-0000-000018010000}"/>
    <cellStyle name="Heading 3 2 4 2 6" xfId="250" xr:uid="{00000000-0005-0000-0000-000019010000}"/>
    <cellStyle name="Heading 3 2 4 3" xfId="251" xr:uid="{00000000-0005-0000-0000-00001A010000}"/>
    <cellStyle name="Heading 3 2 4 3 2" xfId="252" xr:uid="{00000000-0005-0000-0000-00001B010000}"/>
    <cellStyle name="Heading 3 2 4 3 3" xfId="253" xr:uid="{00000000-0005-0000-0000-00001C010000}"/>
    <cellStyle name="Heading 3 2 4 4" xfId="254" xr:uid="{00000000-0005-0000-0000-00001D010000}"/>
    <cellStyle name="Heading 3 2 4 4 2" xfId="255" xr:uid="{00000000-0005-0000-0000-00001E010000}"/>
    <cellStyle name="Heading 3 2 4 4 3" xfId="256" xr:uid="{00000000-0005-0000-0000-00001F010000}"/>
    <cellStyle name="Heading 3 2 4 5" xfId="257" xr:uid="{00000000-0005-0000-0000-000020010000}"/>
    <cellStyle name="Heading 3 2 4 5 2" xfId="258" xr:uid="{00000000-0005-0000-0000-000021010000}"/>
    <cellStyle name="Heading 3 2 4 6" xfId="259" xr:uid="{00000000-0005-0000-0000-000022010000}"/>
    <cellStyle name="Heading 3 2 5" xfId="260" xr:uid="{00000000-0005-0000-0000-000023010000}"/>
    <cellStyle name="Heading 3 2 5 2" xfId="261" xr:uid="{00000000-0005-0000-0000-000024010000}"/>
    <cellStyle name="Heading 3 2 5 2 2" xfId="262" xr:uid="{00000000-0005-0000-0000-000025010000}"/>
    <cellStyle name="Heading 3 2 5 2 2 2" xfId="263" xr:uid="{00000000-0005-0000-0000-000026010000}"/>
    <cellStyle name="Heading 3 2 5 2 2 3" xfId="264" xr:uid="{00000000-0005-0000-0000-000027010000}"/>
    <cellStyle name="Heading 3 2 5 2 3" xfId="265" xr:uid="{00000000-0005-0000-0000-000028010000}"/>
    <cellStyle name="Heading 3 2 5 2 3 2" xfId="266" xr:uid="{00000000-0005-0000-0000-000029010000}"/>
    <cellStyle name="Heading 3 2 5 2 3 3" xfId="267" xr:uid="{00000000-0005-0000-0000-00002A010000}"/>
    <cellStyle name="Heading 3 2 5 2 4" xfId="268" xr:uid="{00000000-0005-0000-0000-00002B010000}"/>
    <cellStyle name="Heading 3 2 5 2 4 2" xfId="269" xr:uid="{00000000-0005-0000-0000-00002C010000}"/>
    <cellStyle name="Heading 3 2 5 2 5" xfId="270" xr:uid="{00000000-0005-0000-0000-00002D010000}"/>
    <cellStyle name="Heading 3 2 5 2 6" xfId="271" xr:uid="{00000000-0005-0000-0000-00002E010000}"/>
    <cellStyle name="Heading 3 2 5 3" xfId="272" xr:uid="{00000000-0005-0000-0000-00002F010000}"/>
    <cellStyle name="Heading 3 2 5 3 2" xfId="273" xr:uid="{00000000-0005-0000-0000-000030010000}"/>
    <cellStyle name="Heading 3 2 5 3 3" xfId="274" xr:uid="{00000000-0005-0000-0000-000031010000}"/>
    <cellStyle name="Heading 3 2 5 4" xfId="275" xr:uid="{00000000-0005-0000-0000-000032010000}"/>
    <cellStyle name="Heading 3 2 5 4 2" xfId="276" xr:uid="{00000000-0005-0000-0000-000033010000}"/>
    <cellStyle name="Heading 3 2 5 4 3" xfId="277" xr:uid="{00000000-0005-0000-0000-000034010000}"/>
    <cellStyle name="Heading 3 2 5 5" xfId="278" xr:uid="{00000000-0005-0000-0000-000035010000}"/>
    <cellStyle name="Heading 3 2 5 5 2" xfId="279" xr:uid="{00000000-0005-0000-0000-000036010000}"/>
    <cellStyle name="Heading 3 2 5 6" xfId="280" xr:uid="{00000000-0005-0000-0000-000037010000}"/>
    <cellStyle name="Heading 3 2 6" xfId="281" xr:uid="{00000000-0005-0000-0000-000038010000}"/>
    <cellStyle name="Heading 3 2 6 2" xfId="282" xr:uid="{00000000-0005-0000-0000-000039010000}"/>
    <cellStyle name="Heading 3 2 6 2 2" xfId="283" xr:uid="{00000000-0005-0000-0000-00003A010000}"/>
    <cellStyle name="Heading 3 2 6 2 3" xfId="284" xr:uid="{00000000-0005-0000-0000-00003B010000}"/>
    <cellStyle name="Heading 3 2 6 3" xfId="285" xr:uid="{00000000-0005-0000-0000-00003C010000}"/>
    <cellStyle name="Heading 3 2 6 3 2" xfId="286" xr:uid="{00000000-0005-0000-0000-00003D010000}"/>
    <cellStyle name="Heading 3 2 6 3 3" xfId="287" xr:uid="{00000000-0005-0000-0000-00003E010000}"/>
    <cellStyle name="Heading 3 2 6 4" xfId="288" xr:uid="{00000000-0005-0000-0000-00003F010000}"/>
    <cellStyle name="Heading 3 2 6 4 2" xfId="289" xr:uid="{00000000-0005-0000-0000-000040010000}"/>
    <cellStyle name="Heading 3 2 6 5" xfId="290" xr:uid="{00000000-0005-0000-0000-000041010000}"/>
    <cellStyle name="Heading 3 2 6 6" xfId="291" xr:uid="{00000000-0005-0000-0000-000042010000}"/>
    <cellStyle name="Heading 3 2 7" xfId="292" xr:uid="{00000000-0005-0000-0000-000043010000}"/>
    <cellStyle name="Heading 3 2 7 2" xfId="293" xr:uid="{00000000-0005-0000-0000-000044010000}"/>
    <cellStyle name="Heading 3 2 7 2 2" xfId="294" xr:uid="{00000000-0005-0000-0000-000045010000}"/>
    <cellStyle name="Heading 3 2 7 2 3" xfId="295" xr:uid="{00000000-0005-0000-0000-000046010000}"/>
    <cellStyle name="Heading 3 2 7 3" xfId="296" xr:uid="{00000000-0005-0000-0000-000047010000}"/>
    <cellStyle name="Heading 3 2 7 3 2" xfId="297" xr:uid="{00000000-0005-0000-0000-000048010000}"/>
    <cellStyle name="Heading 3 2 7 4" xfId="298" xr:uid="{00000000-0005-0000-0000-000049010000}"/>
    <cellStyle name="Heading 3 2 7 5" xfId="299" xr:uid="{00000000-0005-0000-0000-00004A010000}"/>
    <cellStyle name="Heading 3 2 8" xfId="300" xr:uid="{00000000-0005-0000-0000-00004B010000}"/>
    <cellStyle name="Heading 3 3" xfId="301" xr:uid="{00000000-0005-0000-0000-00004C010000}"/>
    <cellStyle name="Heading 4 2" xfId="302" xr:uid="{00000000-0005-0000-0000-00004D010000}"/>
    <cellStyle name="Heading 4 2 2" xfId="303" xr:uid="{00000000-0005-0000-0000-00004E010000}"/>
    <cellStyle name="Heading 4 3" xfId="304" xr:uid="{00000000-0005-0000-0000-00004F010000}"/>
    <cellStyle name="Heading(4)" xfId="305" xr:uid="{00000000-0005-0000-0000-000050010000}"/>
    <cellStyle name="Hyperlink 2" xfId="306" xr:uid="{00000000-0005-0000-0000-000051010000}"/>
    <cellStyle name="Hyperlink 2 2" xfId="307" xr:uid="{00000000-0005-0000-0000-000052010000}"/>
    <cellStyle name="Hyperlink 2 3" xfId="308" xr:uid="{00000000-0005-0000-0000-000053010000}"/>
    <cellStyle name="Hyperlink 2 4" xfId="309" xr:uid="{00000000-0005-0000-0000-000054010000}"/>
    <cellStyle name="Hyperlink 3" xfId="310" xr:uid="{00000000-0005-0000-0000-000055010000}"/>
    <cellStyle name="Hyperlink 4" xfId="311" xr:uid="{00000000-0005-0000-0000-000056010000}"/>
    <cellStyle name="Hyperlink Arrow" xfId="312" xr:uid="{00000000-0005-0000-0000-000057010000}"/>
    <cellStyle name="Hyperlink Text" xfId="313" xr:uid="{00000000-0005-0000-0000-000058010000}"/>
    <cellStyle name="import" xfId="314" xr:uid="{00000000-0005-0000-0000-000059010000}"/>
    <cellStyle name="import%" xfId="315" xr:uid="{00000000-0005-0000-0000-00005A010000}"/>
    <cellStyle name="import_ICRC Electricity model 1-1  (1 Feb 2003) " xfId="316" xr:uid="{00000000-0005-0000-0000-00005B010000}"/>
    <cellStyle name="Input 2" xfId="317" xr:uid="{00000000-0005-0000-0000-00005C010000}"/>
    <cellStyle name="Input 2 2" xfId="318" xr:uid="{00000000-0005-0000-0000-00005D010000}"/>
    <cellStyle name="Input 2 2 2" xfId="319" xr:uid="{00000000-0005-0000-0000-00005E010000}"/>
    <cellStyle name="Input 2 3" xfId="320" xr:uid="{00000000-0005-0000-0000-00005F010000}"/>
    <cellStyle name="Input 2 3 2" xfId="321" xr:uid="{00000000-0005-0000-0000-000060010000}"/>
    <cellStyle name="Input 2 3 3" xfId="322" xr:uid="{00000000-0005-0000-0000-000061010000}"/>
    <cellStyle name="Input 2 4" xfId="323" xr:uid="{00000000-0005-0000-0000-000062010000}"/>
    <cellStyle name="Input1" xfId="324" xr:uid="{00000000-0005-0000-0000-000063010000}"/>
    <cellStyle name="Input1 2" xfId="325" xr:uid="{00000000-0005-0000-0000-000064010000}"/>
    <cellStyle name="Input1 2 2" xfId="326" xr:uid="{00000000-0005-0000-0000-000065010000}"/>
    <cellStyle name="Input1 3" xfId="327" xr:uid="{00000000-0005-0000-0000-000066010000}"/>
    <cellStyle name="Input1 3 2" xfId="328" xr:uid="{00000000-0005-0000-0000-000067010000}"/>
    <cellStyle name="Input1 4" xfId="329" xr:uid="{00000000-0005-0000-0000-000068010000}"/>
    <cellStyle name="Input1 5" xfId="330" xr:uid="{00000000-0005-0000-0000-000069010000}"/>
    <cellStyle name="Input1%" xfId="331" xr:uid="{00000000-0005-0000-0000-00006A010000}"/>
    <cellStyle name="Input1_ICRC Electricity model 1-1  (1 Feb 2003) " xfId="332" xr:uid="{00000000-0005-0000-0000-00006B010000}"/>
    <cellStyle name="Input1default" xfId="333" xr:uid="{00000000-0005-0000-0000-00006C010000}"/>
    <cellStyle name="Input1default%" xfId="334" xr:uid="{00000000-0005-0000-0000-00006D010000}"/>
    <cellStyle name="Input2" xfId="335" xr:uid="{00000000-0005-0000-0000-00006E010000}"/>
    <cellStyle name="Input2 2" xfId="336" xr:uid="{00000000-0005-0000-0000-00006F010000}"/>
    <cellStyle name="Input2 3" xfId="337" xr:uid="{00000000-0005-0000-0000-000070010000}"/>
    <cellStyle name="Input3" xfId="338" xr:uid="{00000000-0005-0000-0000-000071010000}"/>
    <cellStyle name="Input3 2" xfId="339" xr:uid="{00000000-0005-0000-0000-000072010000}"/>
    <cellStyle name="Input3 3" xfId="340" xr:uid="{00000000-0005-0000-0000-000073010000}"/>
    <cellStyle name="InputCell" xfId="341" xr:uid="{00000000-0005-0000-0000-000074010000}"/>
    <cellStyle name="InputCell 2" xfId="342" xr:uid="{00000000-0005-0000-0000-000075010000}"/>
    <cellStyle name="InputCell 3" xfId="343" xr:uid="{00000000-0005-0000-0000-000076010000}"/>
    <cellStyle name="InputCellText" xfId="344" xr:uid="{00000000-0005-0000-0000-000077010000}"/>
    <cellStyle name="InputCellText 2" xfId="345" xr:uid="{00000000-0005-0000-0000-000078010000}"/>
    <cellStyle name="InputCellText 3" xfId="346" xr:uid="{00000000-0005-0000-0000-000079010000}"/>
    <cellStyle name="key result" xfId="347" xr:uid="{00000000-0005-0000-0000-00007A010000}"/>
    <cellStyle name="Lines" xfId="348" xr:uid="{00000000-0005-0000-0000-00007B010000}"/>
    <cellStyle name="Linked Cell 2" xfId="349" xr:uid="{00000000-0005-0000-0000-00007C010000}"/>
    <cellStyle name="Local import" xfId="350" xr:uid="{00000000-0005-0000-0000-00007D010000}"/>
    <cellStyle name="Local import %" xfId="351" xr:uid="{00000000-0005-0000-0000-00007E010000}"/>
    <cellStyle name="Mine" xfId="352" xr:uid="{00000000-0005-0000-0000-00007F010000}"/>
    <cellStyle name="Model Name" xfId="353" xr:uid="{00000000-0005-0000-0000-000080010000}"/>
    <cellStyle name="Neutral 2" xfId="354" xr:uid="{00000000-0005-0000-0000-000081010000}"/>
    <cellStyle name="NonInputCell" xfId="355" xr:uid="{00000000-0005-0000-0000-000082010000}"/>
    <cellStyle name="NonInputCell 2" xfId="356" xr:uid="{00000000-0005-0000-0000-000083010000}"/>
    <cellStyle name="NonInputCell 3" xfId="357" xr:uid="{00000000-0005-0000-0000-000084010000}"/>
    <cellStyle name="Normal" xfId="0" builtinId="0"/>
    <cellStyle name="Normal - Style1" xfId="358" xr:uid="{00000000-0005-0000-0000-000086010000}"/>
    <cellStyle name="Normal 10" xfId="5" xr:uid="{00000000-0005-0000-0000-000087010000}"/>
    <cellStyle name="Normal 10 2" xfId="359" xr:uid="{00000000-0005-0000-0000-000088010000}"/>
    <cellStyle name="Normal 10 2 2 2" xfId="693" xr:uid="{00000000-0005-0000-0000-000089010000}"/>
    <cellStyle name="Normal 11" xfId="360" xr:uid="{00000000-0005-0000-0000-00008A010000}"/>
    <cellStyle name="Normal 11 2" xfId="361" xr:uid="{00000000-0005-0000-0000-00008B010000}"/>
    <cellStyle name="Normal 11 3" xfId="362" xr:uid="{00000000-0005-0000-0000-00008C010000}"/>
    <cellStyle name="Normal 11 4" xfId="363" xr:uid="{00000000-0005-0000-0000-00008D010000}"/>
    <cellStyle name="Normal 114" xfId="364" xr:uid="{00000000-0005-0000-0000-00008E010000}"/>
    <cellStyle name="Normal 114 2" xfId="365" xr:uid="{00000000-0005-0000-0000-00008F010000}"/>
    <cellStyle name="Normal 12" xfId="366" xr:uid="{00000000-0005-0000-0000-000090010000}"/>
    <cellStyle name="Normal 12 2" xfId="367" xr:uid="{00000000-0005-0000-0000-000091010000}"/>
    <cellStyle name="Normal 13" xfId="368" xr:uid="{00000000-0005-0000-0000-000092010000}"/>
    <cellStyle name="Normal 13 2" xfId="3" xr:uid="{00000000-0005-0000-0000-000093010000}"/>
    <cellStyle name="Normal 13_29(d) - Gas extensions -tariffs" xfId="369" xr:uid="{00000000-0005-0000-0000-000094010000}"/>
    <cellStyle name="Normal 14" xfId="7" xr:uid="{00000000-0005-0000-0000-000095010000}"/>
    <cellStyle name="Normal 14 2" xfId="370" xr:uid="{00000000-0005-0000-0000-000096010000}"/>
    <cellStyle name="Normal 14 3" xfId="371" xr:uid="{00000000-0005-0000-0000-000097010000}"/>
    <cellStyle name="Normal 14 3 2" xfId="372" xr:uid="{00000000-0005-0000-0000-000098010000}"/>
    <cellStyle name="Normal 14 3 3" xfId="373" xr:uid="{00000000-0005-0000-0000-000099010000}"/>
    <cellStyle name="Normal 14 4" xfId="374" xr:uid="{00000000-0005-0000-0000-00009A010000}"/>
    <cellStyle name="Normal 14 5" xfId="375" xr:uid="{00000000-0005-0000-0000-00009B010000}"/>
    <cellStyle name="Normal 15" xfId="376" xr:uid="{00000000-0005-0000-0000-00009C010000}"/>
    <cellStyle name="Normal 15 2" xfId="377" xr:uid="{00000000-0005-0000-0000-00009D010000}"/>
    <cellStyle name="Normal 16" xfId="378" xr:uid="{00000000-0005-0000-0000-00009E010000}"/>
    <cellStyle name="Normal 16 2" xfId="379" xr:uid="{00000000-0005-0000-0000-00009F010000}"/>
    <cellStyle name="Normal 16 3" xfId="380" xr:uid="{00000000-0005-0000-0000-0000A0010000}"/>
    <cellStyle name="Normal 17" xfId="381" xr:uid="{00000000-0005-0000-0000-0000A1010000}"/>
    <cellStyle name="Normal 17 2" xfId="382" xr:uid="{00000000-0005-0000-0000-0000A2010000}"/>
    <cellStyle name="Normal 17 2 2" xfId="383" xr:uid="{00000000-0005-0000-0000-0000A3010000}"/>
    <cellStyle name="Normal 17 2 2 2" xfId="384" xr:uid="{00000000-0005-0000-0000-0000A4010000}"/>
    <cellStyle name="Normal 17 2 2 3" xfId="385" xr:uid="{00000000-0005-0000-0000-0000A5010000}"/>
    <cellStyle name="Normal 17 2 3" xfId="386" xr:uid="{00000000-0005-0000-0000-0000A6010000}"/>
    <cellStyle name="Normal 17 2 4" xfId="387" xr:uid="{00000000-0005-0000-0000-0000A7010000}"/>
    <cellStyle name="Normal 17 3" xfId="388" xr:uid="{00000000-0005-0000-0000-0000A8010000}"/>
    <cellStyle name="Normal 17 3 2" xfId="389" xr:uid="{00000000-0005-0000-0000-0000A9010000}"/>
    <cellStyle name="Normal 17 3 2 2" xfId="390" xr:uid="{00000000-0005-0000-0000-0000AA010000}"/>
    <cellStyle name="Normal 17 3 2 3" xfId="391" xr:uid="{00000000-0005-0000-0000-0000AB010000}"/>
    <cellStyle name="Normal 17 3 3" xfId="392" xr:uid="{00000000-0005-0000-0000-0000AC010000}"/>
    <cellStyle name="Normal 17 3 4" xfId="393" xr:uid="{00000000-0005-0000-0000-0000AD010000}"/>
    <cellStyle name="Normal 17 4" xfId="394" xr:uid="{00000000-0005-0000-0000-0000AE010000}"/>
    <cellStyle name="Normal 17 4 2" xfId="395" xr:uid="{00000000-0005-0000-0000-0000AF010000}"/>
    <cellStyle name="Normal 17 4 3" xfId="396" xr:uid="{00000000-0005-0000-0000-0000B0010000}"/>
    <cellStyle name="Normal 17 5" xfId="397" xr:uid="{00000000-0005-0000-0000-0000B1010000}"/>
    <cellStyle name="Normal 17 6" xfId="398" xr:uid="{00000000-0005-0000-0000-0000B2010000}"/>
    <cellStyle name="Normal 18" xfId="399" xr:uid="{00000000-0005-0000-0000-0000B3010000}"/>
    <cellStyle name="Normal 18 2" xfId="400" xr:uid="{00000000-0005-0000-0000-0000B4010000}"/>
    <cellStyle name="Normal 19" xfId="401" xr:uid="{00000000-0005-0000-0000-0000B5010000}"/>
    <cellStyle name="Normal 2" xfId="402" xr:uid="{00000000-0005-0000-0000-0000B6010000}"/>
    <cellStyle name="Normal 2 2" xfId="403" xr:uid="{00000000-0005-0000-0000-0000B7010000}"/>
    <cellStyle name="Normal 2 2 2" xfId="2" xr:uid="{00000000-0005-0000-0000-0000B8010000}"/>
    <cellStyle name="Normal 2 2 3" xfId="404" xr:uid="{00000000-0005-0000-0000-0000B9010000}"/>
    <cellStyle name="Normal 2 2 4" xfId="405" xr:uid="{00000000-0005-0000-0000-0000BA010000}"/>
    <cellStyle name="Normal 2 2 5" xfId="406" xr:uid="{00000000-0005-0000-0000-0000BB010000}"/>
    <cellStyle name="Normal 2 3" xfId="407" xr:uid="{00000000-0005-0000-0000-0000BC010000}"/>
    <cellStyle name="Normal 2 3 2" xfId="408" xr:uid="{00000000-0005-0000-0000-0000BD010000}"/>
    <cellStyle name="Normal 2 3_29(d) - Gas extensions -tariffs" xfId="409" xr:uid="{00000000-0005-0000-0000-0000BE010000}"/>
    <cellStyle name="Normal 2 4" xfId="410" xr:uid="{00000000-0005-0000-0000-0000BF010000}"/>
    <cellStyle name="Normal 2 4 2" xfId="411" xr:uid="{00000000-0005-0000-0000-0000C0010000}"/>
    <cellStyle name="Normal 2 4 3" xfId="412" xr:uid="{00000000-0005-0000-0000-0000C1010000}"/>
    <cellStyle name="Normal 2 5" xfId="8" xr:uid="{00000000-0005-0000-0000-0000C2010000}"/>
    <cellStyle name="Normal 2 6" xfId="413" xr:uid="{00000000-0005-0000-0000-0000C3010000}"/>
    <cellStyle name="Normal 2_29(d) - Gas extensions -tariffs" xfId="414" xr:uid="{00000000-0005-0000-0000-0000C4010000}"/>
    <cellStyle name="Normal 20" xfId="415" xr:uid="{00000000-0005-0000-0000-0000C5010000}"/>
    <cellStyle name="Normal 20 2" xfId="416" xr:uid="{00000000-0005-0000-0000-0000C6010000}"/>
    <cellStyle name="Normal 20 2 2" xfId="417" xr:uid="{00000000-0005-0000-0000-0000C7010000}"/>
    <cellStyle name="Normal 20 3" xfId="418" xr:uid="{00000000-0005-0000-0000-0000C8010000}"/>
    <cellStyle name="Normal 20 4" xfId="419" xr:uid="{00000000-0005-0000-0000-0000C9010000}"/>
    <cellStyle name="Normal 21" xfId="420" xr:uid="{00000000-0005-0000-0000-0000CA010000}"/>
    <cellStyle name="Normal 21 2" xfId="421" xr:uid="{00000000-0005-0000-0000-0000CB010000}"/>
    <cellStyle name="Normal 21 3" xfId="422" xr:uid="{00000000-0005-0000-0000-0000CC010000}"/>
    <cellStyle name="Normal 22" xfId="423" xr:uid="{00000000-0005-0000-0000-0000CD010000}"/>
    <cellStyle name="Normal 23" xfId="424" xr:uid="{00000000-0005-0000-0000-0000CE010000}"/>
    <cellStyle name="Normal 23 2" xfId="425" xr:uid="{00000000-0005-0000-0000-0000CF010000}"/>
    <cellStyle name="Normal 23 2 2" xfId="426" xr:uid="{00000000-0005-0000-0000-0000D0010000}"/>
    <cellStyle name="Normal 23 3" xfId="427" xr:uid="{00000000-0005-0000-0000-0000D1010000}"/>
    <cellStyle name="Normal 23 4" xfId="428" xr:uid="{00000000-0005-0000-0000-0000D2010000}"/>
    <cellStyle name="Normal 24" xfId="429" xr:uid="{00000000-0005-0000-0000-0000D3010000}"/>
    <cellStyle name="Normal 24 2" xfId="430" xr:uid="{00000000-0005-0000-0000-0000D4010000}"/>
    <cellStyle name="Normal 24 2 2" xfId="431" xr:uid="{00000000-0005-0000-0000-0000D5010000}"/>
    <cellStyle name="Normal 24 3" xfId="432" xr:uid="{00000000-0005-0000-0000-0000D6010000}"/>
    <cellStyle name="Normal 24 4" xfId="433" xr:uid="{00000000-0005-0000-0000-0000D7010000}"/>
    <cellStyle name="Normal 25" xfId="434" xr:uid="{00000000-0005-0000-0000-0000D8010000}"/>
    <cellStyle name="Normal 25 2" xfId="435" xr:uid="{00000000-0005-0000-0000-0000D9010000}"/>
    <cellStyle name="Normal 25 2 2" xfId="436" xr:uid="{00000000-0005-0000-0000-0000DA010000}"/>
    <cellStyle name="Normal 25 3" xfId="437" xr:uid="{00000000-0005-0000-0000-0000DB010000}"/>
    <cellStyle name="Normal 25 4" xfId="438" xr:uid="{00000000-0005-0000-0000-0000DC010000}"/>
    <cellStyle name="Normal 26" xfId="439" xr:uid="{00000000-0005-0000-0000-0000DD010000}"/>
    <cellStyle name="Normal 26 2" xfId="440" xr:uid="{00000000-0005-0000-0000-0000DE010000}"/>
    <cellStyle name="Normal 26 2 2" xfId="441" xr:uid="{00000000-0005-0000-0000-0000DF010000}"/>
    <cellStyle name="Normal 26 3" xfId="442" xr:uid="{00000000-0005-0000-0000-0000E0010000}"/>
    <cellStyle name="Normal 26 4" xfId="443" xr:uid="{00000000-0005-0000-0000-0000E1010000}"/>
    <cellStyle name="Normal 27" xfId="444" xr:uid="{00000000-0005-0000-0000-0000E2010000}"/>
    <cellStyle name="Normal 28" xfId="6" xr:uid="{00000000-0005-0000-0000-0000E3010000}"/>
    <cellStyle name="Normal 29" xfId="445" xr:uid="{00000000-0005-0000-0000-0000E4010000}"/>
    <cellStyle name="Normal 3" xfId="446" xr:uid="{00000000-0005-0000-0000-0000E5010000}"/>
    <cellStyle name="Normal 3 2" xfId="447" xr:uid="{00000000-0005-0000-0000-0000E6010000}"/>
    <cellStyle name="Normal 3 2 2" xfId="448" xr:uid="{00000000-0005-0000-0000-0000E7010000}"/>
    <cellStyle name="Normal 3 3" xfId="449" xr:uid="{00000000-0005-0000-0000-0000E8010000}"/>
    <cellStyle name="Normal 3 3 2" xfId="450" xr:uid="{00000000-0005-0000-0000-0000E9010000}"/>
    <cellStyle name="Normal 3 3 3" xfId="451" xr:uid="{00000000-0005-0000-0000-0000EA010000}"/>
    <cellStyle name="Normal 3 4" xfId="452" xr:uid="{00000000-0005-0000-0000-0000EB010000}"/>
    <cellStyle name="Normal 3 5" xfId="453" xr:uid="{00000000-0005-0000-0000-0000EC010000}"/>
    <cellStyle name="Normal 3 5 2" xfId="454" xr:uid="{00000000-0005-0000-0000-0000ED010000}"/>
    <cellStyle name="Normal 3 5 3" xfId="455" xr:uid="{00000000-0005-0000-0000-0000EE010000}"/>
    <cellStyle name="Normal 3_29(d) - Gas extensions -tariffs" xfId="456" xr:uid="{00000000-0005-0000-0000-0000EF010000}"/>
    <cellStyle name="Normal 30" xfId="457" xr:uid="{00000000-0005-0000-0000-0000F0010000}"/>
    <cellStyle name="Normal 31" xfId="458" xr:uid="{00000000-0005-0000-0000-0000F1010000}"/>
    <cellStyle name="Normal 32" xfId="4" xr:uid="{00000000-0005-0000-0000-0000F2010000}"/>
    <cellStyle name="Normal 33" xfId="459" xr:uid="{00000000-0005-0000-0000-0000F3010000}"/>
    <cellStyle name="Normal 34" xfId="460" xr:uid="{00000000-0005-0000-0000-0000F4010000}"/>
    <cellStyle name="Normal 35" xfId="694" xr:uid="{00000000-0005-0000-0000-0000F5010000}"/>
    <cellStyle name="Normal 36" xfId="695" xr:uid="{00000000-0005-0000-0000-0000F6010000}"/>
    <cellStyle name="Normal 37" xfId="696" xr:uid="{00000000-0005-0000-0000-0000F7010000}"/>
    <cellStyle name="Normal 38" xfId="461" xr:uid="{00000000-0005-0000-0000-0000F8010000}"/>
    <cellStyle name="Normal 38 2" xfId="462" xr:uid="{00000000-0005-0000-0000-0000F9010000}"/>
    <cellStyle name="Normal 38_29(d) - Gas extensions -tariffs" xfId="463" xr:uid="{00000000-0005-0000-0000-0000FA010000}"/>
    <cellStyle name="Normal 39" xfId="705" xr:uid="{00000000-0005-0000-0000-0000FB010000}"/>
    <cellStyle name="Normal 4" xfId="464" xr:uid="{00000000-0005-0000-0000-0000FC010000}"/>
    <cellStyle name="Normal 4 2" xfId="465" xr:uid="{00000000-0005-0000-0000-0000FD010000}"/>
    <cellStyle name="Normal 4 2 2" xfId="466" xr:uid="{00000000-0005-0000-0000-0000FE010000}"/>
    <cellStyle name="Normal 4 2 2 2" xfId="467" xr:uid="{00000000-0005-0000-0000-0000FF010000}"/>
    <cellStyle name="Normal 4 2 2 2 2" xfId="468" xr:uid="{00000000-0005-0000-0000-000000020000}"/>
    <cellStyle name="Normal 4 2 2 2 3" xfId="469" xr:uid="{00000000-0005-0000-0000-000001020000}"/>
    <cellStyle name="Normal 4 2 2 3" xfId="470" xr:uid="{00000000-0005-0000-0000-000002020000}"/>
    <cellStyle name="Normal 4 2 2 4" xfId="471" xr:uid="{00000000-0005-0000-0000-000003020000}"/>
    <cellStyle name="Normal 4 2 3" xfId="472" xr:uid="{00000000-0005-0000-0000-000004020000}"/>
    <cellStyle name="Normal 4 2 3 2" xfId="473" xr:uid="{00000000-0005-0000-0000-000005020000}"/>
    <cellStyle name="Normal 4 2 3 2 2" xfId="474" xr:uid="{00000000-0005-0000-0000-000006020000}"/>
    <cellStyle name="Normal 4 2 3 2 3" xfId="475" xr:uid="{00000000-0005-0000-0000-000007020000}"/>
    <cellStyle name="Normal 4 2 3 3" xfId="476" xr:uid="{00000000-0005-0000-0000-000008020000}"/>
    <cellStyle name="Normal 4 2 3 4" xfId="477" xr:uid="{00000000-0005-0000-0000-000009020000}"/>
    <cellStyle name="Normal 4 3" xfId="478" xr:uid="{00000000-0005-0000-0000-00000A020000}"/>
    <cellStyle name="Normal 4 3 2" xfId="479" xr:uid="{00000000-0005-0000-0000-00000B020000}"/>
    <cellStyle name="Normal 4 3 2 2" xfId="480" xr:uid="{00000000-0005-0000-0000-00000C020000}"/>
    <cellStyle name="Normal 4 3 2 3" xfId="481" xr:uid="{00000000-0005-0000-0000-00000D020000}"/>
    <cellStyle name="Normal 4 3 3" xfId="482" xr:uid="{00000000-0005-0000-0000-00000E020000}"/>
    <cellStyle name="Normal 4 3 3 2" xfId="483" xr:uid="{00000000-0005-0000-0000-00000F020000}"/>
    <cellStyle name="Normal 4 3 4" xfId="484" xr:uid="{00000000-0005-0000-0000-000010020000}"/>
    <cellStyle name="Normal 4 4" xfId="485" xr:uid="{00000000-0005-0000-0000-000011020000}"/>
    <cellStyle name="Normal 4 5" xfId="486" xr:uid="{00000000-0005-0000-0000-000012020000}"/>
    <cellStyle name="Normal 4 6" xfId="487" xr:uid="{00000000-0005-0000-0000-000013020000}"/>
    <cellStyle name="Normal 4_29(d) - Gas extensions -tariffs" xfId="488" xr:uid="{00000000-0005-0000-0000-000014020000}"/>
    <cellStyle name="Normal 40" xfId="489" xr:uid="{00000000-0005-0000-0000-000015020000}"/>
    <cellStyle name="Normal 40 2" xfId="490" xr:uid="{00000000-0005-0000-0000-000016020000}"/>
    <cellStyle name="Normal 40_29(d) - Gas extensions -tariffs" xfId="491" xr:uid="{00000000-0005-0000-0000-000017020000}"/>
    <cellStyle name="Normal 5" xfId="492" xr:uid="{00000000-0005-0000-0000-000018020000}"/>
    <cellStyle name="Normal 5 2" xfId="493" xr:uid="{00000000-0005-0000-0000-000019020000}"/>
    <cellStyle name="Normal 5 3" xfId="494" xr:uid="{00000000-0005-0000-0000-00001A020000}"/>
    <cellStyle name="Normal 6" xfId="495" xr:uid="{00000000-0005-0000-0000-00001B020000}"/>
    <cellStyle name="Normal 6 2" xfId="496" xr:uid="{00000000-0005-0000-0000-00001C020000}"/>
    <cellStyle name="Normal 6 2 2" xfId="497" xr:uid="{00000000-0005-0000-0000-00001D020000}"/>
    <cellStyle name="Normal 6 2 3" xfId="498" xr:uid="{00000000-0005-0000-0000-00001E020000}"/>
    <cellStyle name="Normal 7" xfId="499" xr:uid="{00000000-0005-0000-0000-00001F020000}"/>
    <cellStyle name="Normal 7 2" xfId="500" xr:uid="{00000000-0005-0000-0000-000020020000}"/>
    <cellStyle name="Normal 7 2 2" xfId="501" xr:uid="{00000000-0005-0000-0000-000021020000}"/>
    <cellStyle name="Normal 7 2 2 2" xfId="502" xr:uid="{00000000-0005-0000-0000-000022020000}"/>
    <cellStyle name="Normal 7 2 2 3" xfId="503" xr:uid="{00000000-0005-0000-0000-000023020000}"/>
    <cellStyle name="Normal 7 2 3" xfId="504" xr:uid="{00000000-0005-0000-0000-000024020000}"/>
    <cellStyle name="Normal 7 2 4" xfId="505" xr:uid="{00000000-0005-0000-0000-000025020000}"/>
    <cellStyle name="Normal 8" xfId="506" xr:uid="{00000000-0005-0000-0000-000026020000}"/>
    <cellStyle name="Normal 8 2" xfId="507" xr:uid="{00000000-0005-0000-0000-000027020000}"/>
    <cellStyle name="Normal 8 2 2" xfId="508" xr:uid="{00000000-0005-0000-0000-000028020000}"/>
    <cellStyle name="Normal 8 2 3" xfId="509" xr:uid="{00000000-0005-0000-0000-000029020000}"/>
    <cellStyle name="Normal 8 2 3 2" xfId="510" xr:uid="{00000000-0005-0000-0000-00002A020000}"/>
    <cellStyle name="Normal 8 2 3 3" xfId="511" xr:uid="{00000000-0005-0000-0000-00002B020000}"/>
    <cellStyle name="Normal 8 2 4" xfId="512" xr:uid="{00000000-0005-0000-0000-00002C020000}"/>
    <cellStyle name="Normal 9" xfId="513" xr:uid="{00000000-0005-0000-0000-00002D020000}"/>
    <cellStyle name="Normal 9 2" xfId="514" xr:uid="{00000000-0005-0000-0000-00002E020000}"/>
    <cellStyle name="Note 2" xfId="515" xr:uid="{00000000-0005-0000-0000-00002F020000}"/>
    <cellStyle name="Note 2 2" xfId="516" xr:uid="{00000000-0005-0000-0000-000030020000}"/>
    <cellStyle name="Note 2 2 2" xfId="517" xr:uid="{00000000-0005-0000-0000-000031020000}"/>
    <cellStyle name="Note 2 3" xfId="518" xr:uid="{00000000-0005-0000-0000-000032020000}"/>
    <cellStyle name="Note 2 3 2" xfId="519" xr:uid="{00000000-0005-0000-0000-000033020000}"/>
    <cellStyle name="Note 2 3 3" xfId="520" xr:uid="{00000000-0005-0000-0000-000034020000}"/>
    <cellStyle name="Note 2 4" xfId="521" xr:uid="{00000000-0005-0000-0000-000035020000}"/>
    <cellStyle name="Note 3" xfId="522" xr:uid="{00000000-0005-0000-0000-000036020000}"/>
    <cellStyle name="Note 3 2" xfId="523" xr:uid="{00000000-0005-0000-0000-000037020000}"/>
    <cellStyle name="Note 3 2 2" xfId="524" xr:uid="{00000000-0005-0000-0000-000038020000}"/>
    <cellStyle name="Note 3 3" xfId="525" xr:uid="{00000000-0005-0000-0000-000039020000}"/>
    <cellStyle name="Note 3 3 2" xfId="526" xr:uid="{00000000-0005-0000-0000-00003A020000}"/>
    <cellStyle name="Note 3 3 3" xfId="527" xr:uid="{00000000-0005-0000-0000-00003B020000}"/>
    <cellStyle name="Note 3 4" xfId="528" xr:uid="{00000000-0005-0000-0000-00003C020000}"/>
    <cellStyle name="Note 4" xfId="529" xr:uid="{00000000-0005-0000-0000-00003D020000}"/>
    <cellStyle name="Note 4 2" xfId="530" xr:uid="{00000000-0005-0000-0000-00003E020000}"/>
    <cellStyle name="Note 4 2 2" xfId="531" xr:uid="{00000000-0005-0000-0000-00003F020000}"/>
    <cellStyle name="Note 4 3" xfId="532" xr:uid="{00000000-0005-0000-0000-000040020000}"/>
    <cellStyle name="Note 4 3 2" xfId="533" xr:uid="{00000000-0005-0000-0000-000041020000}"/>
    <cellStyle name="Note 4 3 3" xfId="534" xr:uid="{00000000-0005-0000-0000-000042020000}"/>
    <cellStyle name="Note 4 4" xfId="535" xr:uid="{00000000-0005-0000-0000-000043020000}"/>
    <cellStyle name="Output 2" xfId="536" xr:uid="{00000000-0005-0000-0000-000044020000}"/>
    <cellStyle name="Output 2 2" xfId="537" xr:uid="{00000000-0005-0000-0000-000045020000}"/>
    <cellStyle name="Output 2 2 2" xfId="538" xr:uid="{00000000-0005-0000-0000-000046020000}"/>
    <cellStyle name="Output 2 3" xfId="539" xr:uid="{00000000-0005-0000-0000-000047020000}"/>
    <cellStyle name="Output 2 3 2" xfId="540" xr:uid="{00000000-0005-0000-0000-000048020000}"/>
    <cellStyle name="Output 2 3 3" xfId="541" xr:uid="{00000000-0005-0000-0000-000049020000}"/>
    <cellStyle name="Output 2 4" xfId="542" xr:uid="{00000000-0005-0000-0000-00004A020000}"/>
    <cellStyle name="Percent" xfId="1" builtinId="5"/>
    <cellStyle name="Percent [2]" xfId="543" xr:uid="{00000000-0005-0000-0000-00004C020000}"/>
    <cellStyle name="Percent [2] 2" xfId="544" xr:uid="{00000000-0005-0000-0000-00004D020000}"/>
    <cellStyle name="Percent [2]_29(d) - Gas extensions -tariffs" xfId="545" xr:uid="{00000000-0005-0000-0000-00004E020000}"/>
    <cellStyle name="Percent 10" xfId="697" xr:uid="{00000000-0005-0000-0000-00004F020000}"/>
    <cellStyle name="Percent 11" xfId="698" xr:uid="{00000000-0005-0000-0000-000050020000}"/>
    <cellStyle name="Percent 12" xfId="546" xr:uid="{00000000-0005-0000-0000-000051020000}"/>
    <cellStyle name="Percent 12 2" xfId="547" xr:uid="{00000000-0005-0000-0000-000052020000}"/>
    <cellStyle name="Percent 12 2 2" xfId="548" xr:uid="{00000000-0005-0000-0000-000053020000}"/>
    <cellStyle name="Percent 12 3" xfId="549" xr:uid="{00000000-0005-0000-0000-000054020000}"/>
    <cellStyle name="Percent 12 4" xfId="550" xr:uid="{00000000-0005-0000-0000-000055020000}"/>
    <cellStyle name="Percent 2" xfId="551" xr:uid="{00000000-0005-0000-0000-000056020000}"/>
    <cellStyle name="Percent 2 2" xfId="552" xr:uid="{00000000-0005-0000-0000-000057020000}"/>
    <cellStyle name="Percent 2 2 2" xfId="553" xr:uid="{00000000-0005-0000-0000-000058020000}"/>
    <cellStyle name="Percent 2 2 2 2" xfId="554" xr:uid="{00000000-0005-0000-0000-000059020000}"/>
    <cellStyle name="Percent 2 2 2 2 2" xfId="555" xr:uid="{00000000-0005-0000-0000-00005A020000}"/>
    <cellStyle name="Percent 2 2 2 2 3" xfId="556" xr:uid="{00000000-0005-0000-0000-00005B020000}"/>
    <cellStyle name="Percent 2 2 2 3" xfId="557" xr:uid="{00000000-0005-0000-0000-00005C020000}"/>
    <cellStyle name="Percent 2 2 2 4" xfId="558" xr:uid="{00000000-0005-0000-0000-00005D020000}"/>
    <cellStyle name="Percent 2 2 3" xfId="559" xr:uid="{00000000-0005-0000-0000-00005E020000}"/>
    <cellStyle name="Percent 2 2 3 2" xfId="560" xr:uid="{00000000-0005-0000-0000-00005F020000}"/>
    <cellStyle name="Percent 2 2 3 2 2" xfId="561" xr:uid="{00000000-0005-0000-0000-000060020000}"/>
    <cellStyle name="Percent 2 2 3 2 3" xfId="562" xr:uid="{00000000-0005-0000-0000-000061020000}"/>
    <cellStyle name="Percent 2 2 3 3" xfId="563" xr:uid="{00000000-0005-0000-0000-000062020000}"/>
    <cellStyle name="Percent 2 2 3 4" xfId="564" xr:uid="{00000000-0005-0000-0000-000063020000}"/>
    <cellStyle name="Percent 2 3" xfId="565" xr:uid="{00000000-0005-0000-0000-000064020000}"/>
    <cellStyle name="Percent 2 3 2" xfId="566" xr:uid="{00000000-0005-0000-0000-000065020000}"/>
    <cellStyle name="Percent 2 3 2 2" xfId="567" xr:uid="{00000000-0005-0000-0000-000066020000}"/>
    <cellStyle name="Percent 2 3 2 3" xfId="568" xr:uid="{00000000-0005-0000-0000-000067020000}"/>
    <cellStyle name="Percent 2 3 3" xfId="569" xr:uid="{00000000-0005-0000-0000-000068020000}"/>
    <cellStyle name="Percent 2 3 4" xfId="570" xr:uid="{00000000-0005-0000-0000-000069020000}"/>
    <cellStyle name="Percent 2 4" xfId="571" xr:uid="{00000000-0005-0000-0000-00006A020000}"/>
    <cellStyle name="Percent 2 4 2" xfId="572" xr:uid="{00000000-0005-0000-0000-00006B020000}"/>
    <cellStyle name="Percent 2 4 2 2" xfId="573" xr:uid="{00000000-0005-0000-0000-00006C020000}"/>
    <cellStyle name="Percent 2 4 2 3" xfId="574" xr:uid="{00000000-0005-0000-0000-00006D020000}"/>
    <cellStyle name="Percent 2 4 3" xfId="575" xr:uid="{00000000-0005-0000-0000-00006E020000}"/>
    <cellStyle name="Percent 2 4 4" xfId="576" xr:uid="{00000000-0005-0000-0000-00006F020000}"/>
    <cellStyle name="Percent 3" xfId="577" xr:uid="{00000000-0005-0000-0000-000070020000}"/>
    <cellStyle name="Percent 3 2" xfId="578" xr:uid="{00000000-0005-0000-0000-000071020000}"/>
    <cellStyle name="Percent 3 4" xfId="579" xr:uid="{00000000-0005-0000-0000-000072020000}"/>
    <cellStyle name="Percent 3 4 2" xfId="580" xr:uid="{00000000-0005-0000-0000-000073020000}"/>
    <cellStyle name="Percent 3 4 3" xfId="581" xr:uid="{00000000-0005-0000-0000-000074020000}"/>
    <cellStyle name="Percent 4" xfId="582" xr:uid="{00000000-0005-0000-0000-000075020000}"/>
    <cellStyle name="Percent 5" xfId="583" xr:uid="{00000000-0005-0000-0000-000076020000}"/>
    <cellStyle name="Percent 5 2" xfId="584" xr:uid="{00000000-0005-0000-0000-000077020000}"/>
    <cellStyle name="Percent 5 3" xfId="585" xr:uid="{00000000-0005-0000-0000-000078020000}"/>
    <cellStyle name="Percent 6" xfId="586" xr:uid="{00000000-0005-0000-0000-000079020000}"/>
    <cellStyle name="Percent 7" xfId="587" xr:uid="{00000000-0005-0000-0000-00007A020000}"/>
    <cellStyle name="Percent 8" xfId="588" xr:uid="{00000000-0005-0000-0000-00007B020000}"/>
    <cellStyle name="Percent 9" xfId="699" xr:uid="{00000000-0005-0000-0000-00007C020000}"/>
    <cellStyle name="Percentage" xfId="589" xr:uid="{00000000-0005-0000-0000-00007D020000}"/>
    <cellStyle name="Period Title" xfId="590" xr:uid="{00000000-0005-0000-0000-00007E020000}"/>
    <cellStyle name="PSChar" xfId="591" xr:uid="{00000000-0005-0000-0000-00007F020000}"/>
    <cellStyle name="PSDate" xfId="592" xr:uid="{00000000-0005-0000-0000-000080020000}"/>
    <cellStyle name="PSDec" xfId="593" xr:uid="{00000000-0005-0000-0000-000081020000}"/>
    <cellStyle name="PSDetail" xfId="594" xr:uid="{00000000-0005-0000-0000-000082020000}"/>
    <cellStyle name="PSHeading" xfId="595" xr:uid="{00000000-0005-0000-0000-000083020000}"/>
    <cellStyle name="PSHeading 2" xfId="596" xr:uid="{00000000-0005-0000-0000-000084020000}"/>
    <cellStyle name="PSHeading 2 2" xfId="597" xr:uid="{00000000-0005-0000-0000-000085020000}"/>
    <cellStyle name="PSHeading 2 2 2" xfId="598" xr:uid="{00000000-0005-0000-0000-000086020000}"/>
    <cellStyle name="PSHeading 2 3" xfId="599" xr:uid="{00000000-0005-0000-0000-000087020000}"/>
    <cellStyle name="PSHeading 3" xfId="600" xr:uid="{00000000-0005-0000-0000-000088020000}"/>
    <cellStyle name="PSHeading 3 2" xfId="601" xr:uid="{00000000-0005-0000-0000-000089020000}"/>
    <cellStyle name="PSHeading 3 2 2" xfId="602" xr:uid="{00000000-0005-0000-0000-00008A020000}"/>
    <cellStyle name="PSHeading 3 2 2 2" xfId="700" xr:uid="{00000000-0005-0000-0000-00008B020000}"/>
    <cellStyle name="PSHeading 3 2 3" xfId="701" xr:uid="{00000000-0005-0000-0000-00008C020000}"/>
    <cellStyle name="PSHeading 3 3" xfId="603" xr:uid="{00000000-0005-0000-0000-00008D020000}"/>
    <cellStyle name="PSHeading 4" xfId="604" xr:uid="{00000000-0005-0000-0000-00008E020000}"/>
    <cellStyle name="PSHeading 4 2" xfId="605" xr:uid="{00000000-0005-0000-0000-00008F020000}"/>
    <cellStyle name="PSHeading 5" xfId="702" xr:uid="{00000000-0005-0000-0000-000090020000}"/>
    <cellStyle name="PSInt" xfId="606" xr:uid="{00000000-0005-0000-0000-000091020000}"/>
    <cellStyle name="PSSpacer" xfId="607" xr:uid="{00000000-0005-0000-0000-000092020000}"/>
    <cellStyle name="Ratio" xfId="608" xr:uid="{00000000-0005-0000-0000-000093020000}"/>
    <cellStyle name="Ratio 2" xfId="609" xr:uid="{00000000-0005-0000-0000-000094020000}"/>
    <cellStyle name="Ratio_29(d) - Gas extensions -tariffs" xfId="610" xr:uid="{00000000-0005-0000-0000-000095020000}"/>
    <cellStyle name="Right Date" xfId="611" xr:uid="{00000000-0005-0000-0000-000096020000}"/>
    <cellStyle name="Right Number" xfId="612" xr:uid="{00000000-0005-0000-0000-000097020000}"/>
    <cellStyle name="Right Year" xfId="613" xr:uid="{00000000-0005-0000-0000-000098020000}"/>
    <cellStyle name="RIN_Input$_3dp" xfId="614" xr:uid="{00000000-0005-0000-0000-000099020000}"/>
    <cellStyle name="SAPError" xfId="615" xr:uid="{00000000-0005-0000-0000-00009A020000}"/>
    <cellStyle name="SAPError 2" xfId="616" xr:uid="{00000000-0005-0000-0000-00009B020000}"/>
    <cellStyle name="SAPKey" xfId="617" xr:uid="{00000000-0005-0000-0000-00009C020000}"/>
    <cellStyle name="SAPKey 2" xfId="618" xr:uid="{00000000-0005-0000-0000-00009D020000}"/>
    <cellStyle name="SAPLocked" xfId="619" xr:uid="{00000000-0005-0000-0000-00009E020000}"/>
    <cellStyle name="SAPLocked 2" xfId="620" xr:uid="{00000000-0005-0000-0000-00009F020000}"/>
    <cellStyle name="SAPOutput" xfId="621" xr:uid="{00000000-0005-0000-0000-0000A0020000}"/>
    <cellStyle name="SAPOutput 2" xfId="622" xr:uid="{00000000-0005-0000-0000-0000A1020000}"/>
    <cellStyle name="SAPSpace" xfId="623" xr:uid="{00000000-0005-0000-0000-0000A2020000}"/>
    <cellStyle name="SAPSpace 2" xfId="624" xr:uid="{00000000-0005-0000-0000-0000A3020000}"/>
    <cellStyle name="SAPText" xfId="625" xr:uid="{00000000-0005-0000-0000-0000A4020000}"/>
    <cellStyle name="SAPText 2" xfId="626" xr:uid="{00000000-0005-0000-0000-0000A5020000}"/>
    <cellStyle name="SAPUnLocked" xfId="627" xr:uid="{00000000-0005-0000-0000-0000A6020000}"/>
    <cellStyle name="SAPUnLocked 2" xfId="628" xr:uid="{00000000-0005-0000-0000-0000A7020000}"/>
    <cellStyle name="Sheet Title" xfId="629" xr:uid="{00000000-0005-0000-0000-0000A8020000}"/>
    <cellStyle name="SheetHeader1" xfId="630" xr:uid="{00000000-0005-0000-0000-0000A9020000}"/>
    <cellStyle name="Style 1" xfId="631" xr:uid="{00000000-0005-0000-0000-0000AA020000}"/>
    <cellStyle name="Style 1 2" xfId="632" xr:uid="{00000000-0005-0000-0000-0000AB020000}"/>
    <cellStyle name="Style 1 2 2" xfId="633" xr:uid="{00000000-0005-0000-0000-0000AC020000}"/>
    <cellStyle name="Style 1 3" xfId="634" xr:uid="{00000000-0005-0000-0000-0000AD020000}"/>
    <cellStyle name="Style 1 3 2" xfId="635" xr:uid="{00000000-0005-0000-0000-0000AE020000}"/>
    <cellStyle name="Style 1 3 3" xfId="636" xr:uid="{00000000-0005-0000-0000-0000AF020000}"/>
    <cellStyle name="Style 1 4" xfId="637" xr:uid="{00000000-0005-0000-0000-0000B0020000}"/>
    <cellStyle name="Style 1_29(d) - Gas extensions -tariffs" xfId="638" xr:uid="{00000000-0005-0000-0000-0000B1020000}"/>
    <cellStyle name="Style2" xfId="639" xr:uid="{00000000-0005-0000-0000-0000B2020000}"/>
    <cellStyle name="Style3" xfId="640" xr:uid="{00000000-0005-0000-0000-0000B3020000}"/>
    <cellStyle name="Style4" xfId="641" xr:uid="{00000000-0005-0000-0000-0000B4020000}"/>
    <cellStyle name="Style4 2" xfId="642" xr:uid="{00000000-0005-0000-0000-0000B5020000}"/>
    <cellStyle name="Style4_29(d) - Gas extensions -tariffs" xfId="643" xr:uid="{00000000-0005-0000-0000-0000B6020000}"/>
    <cellStyle name="Style5" xfId="644" xr:uid="{00000000-0005-0000-0000-0000B7020000}"/>
    <cellStyle name="Style5 2" xfId="645" xr:uid="{00000000-0005-0000-0000-0000B8020000}"/>
    <cellStyle name="Style5_29(d) - Gas extensions -tariffs" xfId="646" xr:uid="{00000000-0005-0000-0000-0000B9020000}"/>
    <cellStyle name="Table Head Green" xfId="647" xr:uid="{00000000-0005-0000-0000-0000BA020000}"/>
    <cellStyle name="Table Head_pldt" xfId="648" xr:uid="{00000000-0005-0000-0000-0000BB020000}"/>
    <cellStyle name="Table Source" xfId="649" xr:uid="{00000000-0005-0000-0000-0000BC020000}"/>
    <cellStyle name="Table Units" xfId="650" xr:uid="{00000000-0005-0000-0000-0000BD020000}"/>
    <cellStyle name="TableLvl2" xfId="651" xr:uid="{00000000-0005-0000-0000-0000BE020000}"/>
    <cellStyle name="TableLvl3" xfId="652" xr:uid="{00000000-0005-0000-0000-0000BF020000}"/>
    <cellStyle name="Text" xfId="653" xr:uid="{00000000-0005-0000-0000-0000C0020000}"/>
    <cellStyle name="Text 2" xfId="654" xr:uid="{00000000-0005-0000-0000-0000C1020000}"/>
    <cellStyle name="Text 3" xfId="655" xr:uid="{00000000-0005-0000-0000-0000C2020000}"/>
    <cellStyle name="Text Head 1" xfId="656" xr:uid="{00000000-0005-0000-0000-0000C3020000}"/>
    <cellStyle name="Text Head 2" xfId="657" xr:uid="{00000000-0005-0000-0000-0000C4020000}"/>
    <cellStyle name="Text Indent 2" xfId="658" xr:uid="{00000000-0005-0000-0000-0000C5020000}"/>
    <cellStyle name="Theirs" xfId="659" xr:uid="{00000000-0005-0000-0000-0000C6020000}"/>
    <cellStyle name="Title 2" xfId="660" xr:uid="{00000000-0005-0000-0000-0000C7020000}"/>
    <cellStyle name="TOC 1" xfId="661" xr:uid="{00000000-0005-0000-0000-0000C8020000}"/>
    <cellStyle name="TOC 2" xfId="662" xr:uid="{00000000-0005-0000-0000-0000C9020000}"/>
    <cellStyle name="TOC 3" xfId="663" xr:uid="{00000000-0005-0000-0000-0000CA020000}"/>
    <cellStyle name="Total 2" xfId="664" xr:uid="{00000000-0005-0000-0000-0000CB020000}"/>
    <cellStyle name="Total 2 2" xfId="665" xr:uid="{00000000-0005-0000-0000-0000CC020000}"/>
    <cellStyle name="Total 2 2 2" xfId="666" xr:uid="{00000000-0005-0000-0000-0000CD020000}"/>
    <cellStyle name="Total 2 3" xfId="667" xr:uid="{00000000-0005-0000-0000-0000CE020000}"/>
    <cellStyle name="Total 2 3 2" xfId="668" xr:uid="{00000000-0005-0000-0000-0000CF020000}"/>
    <cellStyle name="Total 2 3 3" xfId="669" xr:uid="{00000000-0005-0000-0000-0000D0020000}"/>
    <cellStyle name="Total 2 4" xfId="670" xr:uid="{00000000-0005-0000-0000-0000D1020000}"/>
    <cellStyle name="Warning Text 2" xfId="671" xr:uid="{00000000-0005-0000-0000-0000D2020000}"/>
    <cellStyle name="year" xfId="672" xr:uid="{00000000-0005-0000-0000-0000D3020000}"/>
    <cellStyle name="year 2" xfId="673" xr:uid="{00000000-0005-0000-0000-0000D4020000}"/>
    <cellStyle name="year_29(d) - Gas extensions -tariffs" xfId="674" xr:uid="{00000000-0005-0000-0000-0000D5020000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0</xdr:rowOff>
    </xdr:from>
    <xdr:to>
      <xdr:col>0</xdr:col>
      <xdr:colOff>1052991</xdr:colOff>
      <xdr:row>4</xdr:row>
      <xdr:rowOff>5872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36072" y="0"/>
          <a:ext cx="920094" cy="1533047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33618</xdr:colOff>
      <xdr:row>0</xdr:row>
      <xdr:rowOff>56029</xdr:rowOff>
    </xdr:from>
    <xdr:to>
      <xdr:col>19</xdr:col>
      <xdr:colOff>280390</xdr:colOff>
      <xdr:row>2</xdr:row>
      <xdr:rowOff>332266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17242678" y="56029"/>
          <a:ext cx="6992713" cy="1041412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00000000-0008-0000-0600-00000F000000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00000000-0008-0000-0600-000010000000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1" tint="0.499984740745262"/>
    <pageSetUpPr fitToPage="1"/>
  </sheetPr>
  <dimension ref="A1:JZ78"/>
  <sheetViews>
    <sheetView showGridLines="0" tabSelected="1" topLeftCell="A7" zoomScale="85" zoomScaleNormal="85" workbookViewId="0">
      <selection activeCell="C40" sqref="C40:D40"/>
    </sheetView>
  </sheetViews>
  <sheetFormatPr defaultColWidth="9.1796875" defaultRowHeight="14.5"/>
  <cols>
    <col min="1" max="1" width="17.1796875" style="3" customWidth="1"/>
    <col min="2" max="2" width="69.1796875" style="7" customWidth="1"/>
    <col min="3" max="3" width="20.1796875" style="7" bestFit="1" customWidth="1"/>
    <col min="4" max="4" width="16.7265625" style="7" customWidth="1"/>
    <col min="5" max="5" width="14.81640625" style="7" customWidth="1"/>
    <col min="6" max="6" width="17.453125" style="7" customWidth="1"/>
    <col min="7" max="8" width="19.54296875" style="7" bestFit="1" customWidth="1"/>
    <col min="9" max="9" width="14.81640625" style="7" bestFit="1" customWidth="1"/>
    <col min="10" max="12" width="12.1796875" style="7" customWidth="1"/>
    <col min="13" max="13" width="13.7265625" style="7" bestFit="1" customWidth="1"/>
    <col min="14" max="16" width="15.453125" style="7" bestFit="1" customWidth="1"/>
    <col min="17" max="24" width="12.1796875" style="7" customWidth="1"/>
    <col min="25" max="29" width="12.1796875" style="208" customWidth="1"/>
    <col min="30" max="30" width="9.1796875" style="208"/>
    <col min="31" max="16384" width="9.1796875" style="7"/>
  </cols>
  <sheetData>
    <row r="1" spans="1:34" ht="30.25" customHeight="1">
      <c r="B1" s="4" t="s">
        <v>48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4" ht="30.25" customHeight="1">
      <c r="B2" s="165" t="s">
        <v>0</v>
      </c>
      <c r="C2" s="8"/>
      <c r="D2" s="8"/>
      <c r="E2" s="8"/>
      <c r="F2" s="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6"/>
      <c r="AB2" s="6"/>
      <c r="AC2" s="6"/>
      <c r="AD2" s="6"/>
    </row>
    <row r="3" spans="1:34" ht="30.25" customHeight="1">
      <c r="B3" s="198" t="s">
        <v>50</v>
      </c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4" ht="30.25" customHeight="1">
      <c r="B4" s="9" t="s">
        <v>21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6"/>
      <c r="Z4" s="6"/>
      <c r="AA4" s="6"/>
      <c r="AB4" s="6"/>
      <c r="AC4" s="6"/>
      <c r="AD4" s="6"/>
    </row>
    <row r="5" spans="1:34">
      <c r="Y5" s="6"/>
      <c r="Z5" s="6"/>
      <c r="AA5" s="6"/>
      <c r="AB5" s="6"/>
      <c r="AC5" s="6"/>
      <c r="AD5" s="6"/>
    </row>
    <row r="6" spans="1:34" ht="25.5" customHeight="1">
      <c r="B6" s="10" t="s">
        <v>22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6"/>
      <c r="Z6" s="6"/>
      <c r="AA6" s="6"/>
      <c r="AB6" s="6"/>
      <c r="AC6" s="6"/>
      <c r="AD6" s="6"/>
    </row>
    <row r="7" spans="1:34" ht="21.75" customHeight="1">
      <c r="A7" s="136"/>
      <c r="B7" s="266" t="s">
        <v>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  <c r="N7" s="208"/>
      <c r="O7" s="208"/>
      <c r="P7" s="208"/>
      <c r="Q7" s="208"/>
      <c r="R7" s="10"/>
      <c r="S7" s="10"/>
      <c r="T7" s="10"/>
      <c r="U7" s="10"/>
      <c r="V7" s="10"/>
      <c r="W7" s="10"/>
      <c r="X7" s="10"/>
      <c r="Y7" s="10"/>
      <c r="Z7" s="10"/>
      <c r="AA7" s="10"/>
      <c r="AB7" s="7"/>
      <c r="AC7" s="7"/>
      <c r="AD7" s="7"/>
    </row>
    <row r="8" spans="1:34" ht="45.65" customHeight="1">
      <c r="A8" s="139"/>
      <c r="B8" s="279" t="s">
        <v>44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1"/>
      <c r="N8" s="208"/>
      <c r="O8" s="208"/>
      <c r="P8" s="208"/>
      <c r="Q8" s="208"/>
      <c r="R8" s="208"/>
      <c r="S8" s="140"/>
      <c r="T8" s="208"/>
      <c r="U8" s="208"/>
      <c r="V8" s="208"/>
      <c r="W8" s="208"/>
      <c r="X8" s="208"/>
      <c r="AB8" s="7"/>
      <c r="AC8" s="7"/>
      <c r="AD8" s="7"/>
    </row>
    <row r="9" spans="1:34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6"/>
      <c r="Z9" s="6"/>
      <c r="AA9" s="6"/>
      <c r="AB9" s="6"/>
      <c r="AC9" s="6"/>
      <c r="AD9" s="6"/>
    </row>
    <row r="10" spans="1:34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6"/>
      <c r="Z10" s="6"/>
      <c r="AA10" s="6"/>
      <c r="AB10" s="6"/>
      <c r="AC10" s="6"/>
      <c r="AD10" s="6"/>
    </row>
    <row r="11" spans="1:34" s="208" customFormat="1" ht="15" thickBot="1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34" s="208" customFormat="1" ht="16" thickBot="1">
      <c r="A12" s="3"/>
      <c r="B12" s="12" t="s">
        <v>23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66"/>
    </row>
    <row r="13" spans="1:34" s="14" customFormat="1" ht="15.5">
      <c r="A13" s="3"/>
      <c r="B13" s="167"/>
      <c r="C13" s="282" t="s">
        <v>1</v>
      </c>
      <c r="D13" s="283"/>
      <c r="E13" s="283"/>
      <c r="F13" s="283"/>
      <c r="G13" s="283"/>
      <c r="H13" s="283"/>
      <c r="I13" s="283"/>
      <c r="J13" s="283"/>
      <c r="K13" s="283"/>
      <c r="L13" s="283"/>
      <c r="M13" s="283" t="s">
        <v>24</v>
      </c>
      <c r="N13" s="284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</row>
    <row r="14" spans="1:34" ht="16" thickBot="1">
      <c r="B14" s="167"/>
      <c r="C14" s="168" t="s">
        <v>7</v>
      </c>
      <c r="D14" s="15" t="s">
        <v>9</v>
      </c>
      <c r="E14" s="16" t="s">
        <v>11</v>
      </c>
      <c r="F14" s="16" t="s">
        <v>13</v>
      </c>
      <c r="G14" s="16" t="s">
        <v>15</v>
      </c>
      <c r="H14" s="16" t="s">
        <v>2</v>
      </c>
      <c r="I14" s="16" t="s">
        <v>3</v>
      </c>
      <c r="J14" s="16" t="s">
        <v>4</v>
      </c>
      <c r="K14" s="16" t="s">
        <v>5</v>
      </c>
      <c r="L14" s="16" t="s">
        <v>6</v>
      </c>
      <c r="M14" s="16" t="s">
        <v>8</v>
      </c>
      <c r="N14" s="17" t="s">
        <v>10</v>
      </c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AG14" s="6"/>
    </row>
    <row r="15" spans="1:34">
      <c r="B15" s="19" t="s">
        <v>46</v>
      </c>
      <c r="C15" s="195"/>
      <c r="D15" s="49">
        <v>102.8</v>
      </c>
      <c r="E15" s="49">
        <v>105.9</v>
      </c>
      <c r="F15" s="49">
        <v>107.5</v>
      </c>
      <c r="G15" s="49">
        <v>108.6</v>
      </c>
      <c r="H15" s="49">
        <v>110.7</v>
      </c>
      <c r="I15" s="49">
        <v>113</v>
      </c>
      <c r="J15" s="49">
        <v>114.8</v>
      </c>
      <c r="K15" s="49">
        <v>114.4</v>
      </c>
      <c r="L15" s="49">
        <v>118.8</v>
      </c>
      <c r="M15" s="49">
        <v>126.1</v>
      </c>
      <c r="N15" s="50">
        <v>134.04429999999999</v>
      </c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AG15" s="20"/>
      <c r="AH15" s="6"/>
    </row>
    <row r="16" spans="1:34">
      <c r="B16" s="21" t="s">
        <v>25</v>
      </c>
      <c r="C16" s="18"/>
      <c r="D16" s="22"/>
      <c r="E16" s="23">
        <f t="shared" ref="E16:N16" si="0">+E15/D15-1</f>
        <v>3.0155642023346418E-2</v>
      </c>
      <c r="F16" s="23">
        <f t="shared" si="0"/>
        <v>1.5108593012275628E-2</v>
      </c>
      <c r="G16" s="23">
        <f t="shared" si="0"/>
        <v>1.0232558139534831E-2</v>
      </c>
      <c r="H16" s="23">
        <f t="shared" si="0"/>
        <v>1.9337016574585641E-2</v>
      </c>
      <c r="I16" s="23">
        <f t="shared" si="0"/>
        <v>2.0776874435411097E-2</v>
      </c>
      <c r="J16" s="23">
        <f t="shared" si="0"/>
        <v>1.5929203539823078E-2</v>
      </c>
      <c r="K16" s="23">
        <f t="shared" si="0"/>
        <v>-3.4843205574912606E-3</v>
      </c>
      <c r="L16" s="23">
        <f t="shared" si="0"/>
        <v>3.8461538461538325E-2</v>
      </c>
      <c r="M16" s="23">
        <f t="shared" si="0"/>
        <v>6.1447811447811418E-2</v>
      </c>
      <c r="N16" s="155">
        <f t="shared" si="0"/>
        <v>6.2999999999999945E-2</v>
      </c>
      <c r="O16" s="208"/>
      <c r="P16" s="208"/>
      <c r="Q16" s="208"/>
      <c r="R16" s="208"/>
      <c r="S16" s="208"/>
      <c r="T16" s="208"/>
      <c r="U16" s="208"/>
      <c r="V16" s="208"/>
      <c r="W16" s="208"/>
      <c r="X16" s="208"/>
    </row>
    <row r="17" spans="1:286" ht="15" thickBot="1">
      <c r="B17" s="24" t="s">
        <v>52</v>
      </c>
      <c r="C17" s="25"/>
      <c r="D17" s="26">
        <f>E17/(1+E16)</f>
        <v>0.76691064073593584</v>
      </c>
      <c r="E17" s="27">
        <f t="shared" ref="E17:M17" si="1">F17/(1+F16)</f>
        <v>0.79003732348186395</v>
      </c>
      <c r="F17" s="27">
        <f t="shared" si="1"/>
        <v>0.80197367586685897</v>
      </c>
      <c r="G17" s="27">
        <f t="shared" si="1"/>
        <v>0.81017991813154311</v>
      </c>
      <c r="H17" s="27">
        <f t="shared" si="1"/>
        <v>0.82584638063684923</v>
      </c>
      <c r="I17" s="27">
        <f t="shared" si="1"/>
        <v>0.84300488719027977</v>
      </c>
      <c r="J17" s="27">
        <f t="shared" si="1"/>
        <v>0.85643328362339932</v>
      </c>
      <c r="K17" s="27">
        <f t="shared" si="1"/>
        <v>0.85344919552715059</v>
      </c>
      <c r="L17" s="27">
        <f t="shared" si="1"/>
        <v>0.88627416458588704</v>
      </c>
      <c r="M17" s="27">
        <f t="shared" si="1"/>
        <v>0.94073377234242717</v>
      </c>
      <c r="N17" s="156">
        <v>1</v>
      </c>
      <c r="O17" s="208"/>
      <c r="P17" s="208"/>
      <c r="Q17" s="208"/>
      <c r="R17" s="208"/>
      <c r="S17" s="208"/>
      <c r="T17" s="208"/>
      <c r="U17" s="208"/>
      <c r="V17" s="208"/>
      <c r="W17" s="208"/>
      <c r="X17" s="208"/>
    </row>
    <row r="18" spans="1:286">
      <c r="B18" s="28"/>
      <c r="C18" s="29"/>
      <c r="D18" s="230"/>
      <c r="E18" s="230"/>
      <c r="F18" s="230"/>
      <c r="G18" s="230"/>
      <c r="H18" s="230"/>
      <c r="I18" s="231"/>
      <c r="J18" s="231"/>
      <c r="K18" s="231"/>
      <c r="L18" s="231"/>
      <c r="M18" s="32"/>
      <c r="N18" s="31"/>
      <c r="O18" s="30"/>
      <c r="P18" s="30"/>
      <c r="Q18" s="30"/>
      <c r="R18" s="30"/>
      <c r="S18" s="31"/>
      <c r="T18" s="31"/>
      <c r="U18" s="31"/>
      <c r="V18" s="31"/>
      <c r="W18" s="31"/>
    </row>
    <row r="19" spans="1:286">
      <c r="B19" s="28"/>
      <c r="C19" s="29"/>
      <c r="D19" s="29"/>
      <c r="E19" s="29"/>
      <c r="F19" s="29"/>
      <c r="G19" s="29"/>
      <c r="H19" s="29"/>
      <c r="I19" s="29"/>
      <c r="J19" s="30"/>
      <c r="K19" s="208"/>
      <c r="L19" s="208"/>
      <c r="M19" s="208"/>
      <c r="N19" s="208"/>
      <c r="O19" s="208"/>
      <c r="P19" s="208"/>
      <c r="Q19" s="208"/>
      <c r="R19" s="30"/>
      <c r="S19" s="31"/>
      <c r="T19" s="31"/>
      <c r="U19" s="31"/>
      <c r="V19" s="31"/>
      <c r="W19" s="31"/>
    </row>
    <row r="20" spans="1:286">
      <c r="B20" s="28"/>
      <c r="C20" s="29"/>
      <c r="D20" s="29"/>
      <c r="E20" s="29"/>
      <c r="F20" s="29"/>
      <c r="G20" s="29"/>
      <c r="H20" s="29"/>
      <c r="I20" s="29"/>
      <c r="J20" s="30"/>
      <c r="K20" s="31"/>
      <c r="L20" s="227"/>
      <c r="M20" s="32"/>
      <c r="N20" s="31"/>
      <c r="O20" s="30"/>
      <c r="P20" s="30"/>
      <c r="Q20" s="30"/>
      <c r="R20" s="30"/>
      <c r="S20" s="31"/>
      <c r="T20" s="31"/>
      <c r="U20" s="31"/>
      <c r="V20" s="31"/>
      <c r="W20" s="31"/>
    </row>
    <row r="21" spans="1:286" s="35" customFormat="1" ht="18.5">
      <c r="A21" s="3"/>
      <c r="B21" s="33" t="s">
        <v>40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208"/>
      <c r="Z21" s="208"/>
      <c r="AA21" s="208"/>
      <c r="AB21" s="208"/>
      <c r="AC21" s="208"/>
      <c r="AD21" s="208"/>
    </row>
    <row r="22" spans="1:286" s="208" customFormat="1" ht="15" thickBot="1">
      <c r="A22" s="3"/>
    </row>
    <row r="23" spans="1:286" s="208" customFormat="1" ht="15" thickBot="1">
      <c r="A23" s="3"/>
      <c r="B23" s="169" t="s">
        <v>45</v>
      </c>
      <c r="C23" s="200" t="s">
        <v>15</v>
      </c>
      <c r="E23" s="32"/>
      <c r="F23" s="32"/>
      <c r="G23" s="32"/>
      <c r="H23" s="32"/>
      <c r="I23" s="228"/>
      <c r="J23" s="228"/>
      <c r="K23" s="228"/>
      <c r="L23" s="228"/>
      <c r="M23" s="229"/>
      <c r="P23" s="206"/>
      <c r="Q23" s="206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</row>
    <row r="24" spans="1:286" s="208" customFormat="1" ht="15" thickBot="1">
      <c r="A24" s="3"/>
      <c r="B24" s="169" t="s">
        <v>56</v>
      </c>
      <c r="C24" s="199">
        <v>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</row>
    <row r="25" spans="1:286" s="39" customFormat="1" ht="16" thickBot="1">
      <c r="A25" s="3"/>
      <c r="B25" s="36" t="s">
        <v>26</v>
      </c>
      <c r="C25" s="141"/>
      <c r="D25" s="141"/>
      <c r="E25" s="141"/>
      <c r="F25" s="141"/>
      <c r="G25" s="141"/>
      <c r="H25" s="141"/>
      <c r="I25" s="141"/>
      <c r="J25" s="37"/>
      <c r="K25" s="37"/>
      <c r="L25" s="37"/>
      <c r="M25" s="37"/>
      <c r="N25" s="37"/>
      <c r="O25" s="37"/>
      <c r="P25" s="37"/>
      <c r="Q25" s="38"/>
      <c r="R25" s="208"/>
      <c r="S25" s="208"/>
      <c r="T25" s="208"/>
      <c r="U25" s="208"/>
      <c r="V25" s="208"/>
      <c r="Y25" s="208"/>
      <c r="Z25" s="208"/>
      <c r="AA25" s="208"/>
      <c r="AB25" s="208"/>
      <c r="AC25" s="208"/>
      <c r="AD25" s="208"/>
    </row>
    <row r="26" spans="1:286">
      <c r="B26" s="208"/>
      <c r="C26" s="285" t="s">
        <v>53</v>
      </c>
      <c r="D26" s="286"/>
      <c r="E26" s="287" t="s">
        <v>54</v>
      </c>
      <c r="F26" s="287"/>
      <c r="G26" s="287"/>
      <c r="H26" s="287"/>
      <c r="I26" s="288"/>
      <c r="J26" s="40"/>
      <c r="K26" s="289" t="s">
        <v>55</v>
      </c>
      <c r="L26" s="290"/>
      <c r="M26" s="290"/>
      <c r="N26" s="290"/>
      <c r="O26" s="290"/>
      <c r="P26" s="290"/>
      <c r="Q26" s="291"/>
      <c r="R26" s="208"/>
      <c r="S26" s="208"/>
      <c r="T26" s="208"/>
      <c r="U26" s="208"/>
      <c r="V26" s="208"/>
      <c r="W26" s="20"/>
      <c r="X26" s="20"/>
    </row>
    <row r="27" spans="1:286">
      <c r="B27" s="208"/>
      <c r="C27" s="294" t="s">
        <v>27</v>
      </c>
      <c r="D27" s="295"/>
      <c r="E27" s="296" t="s">
        <v>20</v>
      </c>
      <c r="F27" s="297"/>
      <c r="G27" s="297"/>
      <c r="H27" s="297"/>
      <c r="I27" s="298"/>
      <c r="J27" s="40"/>
      <c r="K27" s="294" t="s">
        <v>27</v>
      </c>
      <c r="L27" s="295"/>
      <c r="M27" s="296" t="s">
        <v>20</v>
      </c>
      <c r="N27" s="297"/>
      <c r="O27" s="297"/>
      <c r="P27" s="297"/>
      <c r="Q27" s="298"/>
      <c r="R27" s="208"/>
      <c r="S27" s="208"/>
      <c r="T27" s="208"/>
      <c r="U27" s="208"/>
      <c r="V27" s="208"/>
      <c r="W27" s="20"/>
      <c r="X27" s="20"/>
    </row>
    <row r="28" spans="1:286" ht="15" thickBot="1">
      <c r="B28" s="208"/>
      <c r="C28" s="41" t="s">
        <v>15</v>
      </c>
      <c r="D28" s="42" t="s">
        <v>3</v>
      </c>
      <c r="E28" s="43" t="s">
        <v>4</v>
      </c>
      <c r="F28" s="44" t="s">
        <v>5</v>
      </c>
      <c r="G28" s="44" t="s">
        <v>6</v>
      </c>
      <c r="H28" s="44" t="s">
        <v>8</v>
      </c>
      <c r="I28" s="148" t="s">
        <v>10</v>
      </c>
      <c r="J28" s="40"/>
      <c r="K28" s="267" t="s">
        <v>15</v>
      </c>
      <c r="L28" s="268" t="s">
        <v>3</v>
      </c>
      <c r="M28" s="269" t="s">
        <v>4</v>
      </c>
      <c r="N28" s="270" t="s">
        <v>5</v>
      </c>
      <c r="O28" s="270" t="s">
        <v>6</v>
      </c>
      <c r="P28" s="270" t="s">
        <v>8</v>
      </c>
      <c r="Q28" s="271" t="s">
        <v>10</v>
      </c>
      <c r="R28" s="208"/>
      <c r="S28" s="208"/>
      <c r="T28" s="208"/>
      <c r="U28" s="208"/>
      <c r="V28" s="208"/>
      <c r="W28" s="20"/>
      <c r="X28" s="20"/>
    </row>
    <row r="29" spans="1:286">
      <c r="B29" s="45" t="s">
        <v>28</v>
      </c>
      <c r="C29" s="243">
        <v>82.988535277216727</v>
      </c>
      <c r="D29" s="319">
        <v>93.465778745209505</v>
      </c>
      <c r="E29" s="323">
        <v>90.375876212038762</v>
      </c>
      <c r="F29" s="243">
        <v>90.857707750870617</v>
      </c>
      <c r="G29" s="243">
        <v>92.526478122149356</v>
      </c>
      <c r="H29" s="243">
        <v>93.697547915017438</v>
      </c>
      <c r="I29" s="272">
        <v>93.038396236744831</v>
      </c>
      <c r="J29" s="40"/>
      <c r="K29" s="149">
        <f>+C29/$D$17</f>
        <v>108.21147975933678</v>
      </c>
      <c r="L29" s="150">
        <f t="shared" ref="L29:L35" si="2">+D29/$D$17</f>
        <v>121.873102002495</v>
      </c>
      <c r="M29" s="48">
        <f>+E29/$I$17</f>
        <v>107.20682357282642</v>
      </c>
      <c r="N29" s="49">
        <f>+F29/$I$17</f>
        <v>107.77838792097367</v>
      </c>
      <c r="O29" s="49">
        <f>+G29/$I$17</f>
        <v>109.75793797653826</v>
      </c>
      <c r="P29" s="49">
        <f>+H29/$I$17</f>
        <v>111.1470993096015</v>
      </c>
      <c r="Q29" s="50">
        <f>+I29/$I$17</f>
        <v>110.36519200599197</v>
      </c>
      <c r="R29" s="208"/>
      <c r="S29" s="208"/>
      <c r="T29" s="208"/>
      <c r="U29" s="208"/>
      <c r="V29" s="208"/>
      <c r="W29" s="20"/>
      <c r="X29" s="51"/>
    </row>
    <row r="30" spans="1:286">
      <c r="B30" s="70" t="s">
        <v>29</v>
      </c>
      <c r="C30" s="244"/>
      <c r="D30" s="320"/>
      <c r="E30" s="324"/>
      <c r="F30" s="245"/>
      <c r="G30" s="245"/>
      <c r="H30" s="245"/>
      <c r="I30" s="273"/>
      <c r="J30" s="52"/>
      <c r="K30" s="46"/>
      <c r="L30" s="47"/>
      <c r="M30" s="53"/>
      <c r="N30" s="54"/>
      <c r="O30" s="54"/>
      <c r="P30" s="54"/>
      <c r="Q30" s="55"/>
      <c r="R30" s="208"/>
      <c r="S30" s="208"/>
      <c r="T30" s="208"/>
      <c r="U30" s="208"/>
      <c r="V30" s="208"/>
      <c r="W30" s="20"/>
      <c r="X30" s="20"/>
    </row>
    <row r="31" spans="1:286">
      <c r="B31" s="196" t="s">
        <v>30</v>
      </c>
      <c r="C31" s="246">
        <v>-1.2266278741122152</v>
      </c>
      <c r="D31" s="321">
        <v>-1.291897709488357</v>
      </c>
      <c r="E31" s="325">
        <v>-1.2704737261470676</v>
      </c>
      <c r="F31" s="246">
        <v>-1.2788954713488727</v>
      </c>
      <c r="G31" s="246">
        <v>-1.3264233327552022</v>
      </c>
      <c r="H31" s="246">
        <v>-1.3705192285594761</v>
      </c>
      <c r="I31" s="274">
        <v>-1.5186172295912261</v>
      </c>
      <c r="J31" s="52"/>
      <c r="K31" s="151">
        <f t="shared" ref="K31:K35" si="3">+C31/$D$17</f>
        <v>-1.5994404158157587</v>
      </c>
      <c r="L31" s="152">
        <f t="shared" si="2"/>
        <v>-1.6845479001942623</v>
      </c>
      <c r="M31" s="56">
        <f>E31/$I$17</f>
        <v>-1.5070775335378348</v>
      </c>
      <c r="N31" s="56">
        <f t="shared" ref="N31:Q35" si="4">F31/$I$17</f>
        <v>-1.517067683452475</v>
      </c>
      <c r="O31" s="56">
        <f t="shared" si="4"/>
        <v>-1.5734467888746737</v>
      </c>
      <c r="P31" s="56">
        <f t="shared" si="4"/>
        <v>-1.625754784325619</v>
      </c>
      <c r="Q31" s="142">
        <f t="shared" si="4"/>
        <v>-1.8014334823760634</v>
      </c>
      <c r="R31" s="208"/>
      <c r="S31" s="208"/>
      <c r="T31" s="208"/>
      <c r="U31" s="208"/>
      <c r="V31" s="208"/>
      <c r="W31" s="20"/>
      <c r="X31" s="20"/>
    </row>
    <row r="32" spans="1:286">
      <c r="B32" s="196" t="s">
        <v>47</v>
      </c>
      <c r="C32" s="246">
        <v>-8.3367622757600603</v>
      </c>
      <c r="D32" s="321">
        <v>-8.6819088231110584</v>
      </c>
      <c r="E32" s="325">
        <v>-8.3733329167721067</v>
      </c>
      <c r="F32" s="246">
        <v>-8.3733329167721067</v>
      </c>
      <c r="G32" s="246">
        <v>-8.3733329167721067</v>
      </c>
      <c r="H32" s="246">
        <v>-8.3733329167721067</v>
      </c>
      <c r="I32" s="274">
        <v>-6.9781178515500901</v>
      </c>
      <c r="J32" s="52"/>
      <c r="K32" s="151">
        <f t="shared" si="3"/>
        <v>-10.870578438916967</v>
      </c>
      <c r="L32" s="152">
        <f t="shared" si="2"/>
        <v>-11.320626370211533</v>
      </c>
      <c r="M32" s="56">
        <f t="shared" ref="M32:M35" si="5">E32/$I$17</f>
        <v>-9.9327216769528768</v>
      </c>
      <c r="N32" s="56">
        <f t="shared" si="4"/>
        <v>-9.9327216769528768</v>
      </c>
      <c r="O32" s="56">
        <f t="shared" si="4"/>
        <v>-9.9327216769528768</v>
      </c>
      <c r="P32" s="56">
        <f t="shared" si="4"/>
        <v>-9.9327216769528768</v>
      </c>
      <c r="Q32" s="142">
        <f t="shared" si="4"/>
        <v>-8.2776718825534115</v>
      </c>
      <c r="R32" s="208"/>
      <c r="S32" s="208"/>
      <c r="T32" s="208"/>
      <c r="U32" s="208"/>
      <c r="V32" s="208"/>
      <c r="W32" s="20"/>
      <c r="X32" s="20"/>
    </row>
    <row r="33" spans="1:30">
      <c r="B33" s="196" t="s">
        <v>49</v>
      </c>
      <c r="C33" s="246"/>
      <c r="D33" s="322"/>
      <c r="E33" s="325"/>
      <c r="F33" s="248"/>
      <c r="G33" s="248"/>
      <c r="H33" s="248"/>
      <c r="I33" s="274"/>
      <c r="J33" s="52"/>
      <c r="K33" s="151">
        <f t="shared" si="3"/>
        <v>0</v>
      </c>
      <c r="L33" s="152">
        <f t="shared" si="2"/>
        <v>0</v>
      </c>
      <c r="M33" s="56">
        <f t="shared" si="5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142">
        <f t="shared" si="4"/>
        <v>0</v>
      </c>
      <c r="R33" s="208"/>
      <c r="S33" s="208"/>
      <c r="T33" s="208"/>
      <c r="U33" s="208"/>
      <c r="V33" s="208"/>
      <c r="W33" s="20"/>
      <c r="X33" s="20"/>
    </row>
    <row r="34" spans="1:30">
      <c r="B34" s="197" t="s">
        <v>42</v>
      </c>
      <c r="C34" s="246"/>
      <c r="D34" s="247"/>
      <c r="E34" s="246"/>
      <c r="F34" s="248"/>
      <c r="G34" s="248"/>
      <c r="H34" s="248">
        <f>(3395605.22/1000000)/((1+J16)*(1+K16)*(1+L16)*(1+M16)^0.5)</f>
        <v>3.1349446139482535</v>
      </c>
      <c r="I34" s="274">
        <f>(5.32)/((1+J16)*(1+K16)*(1+L16)*(1+M16)*(1+N16)^0.5)</f>
        <v>4.6238991888592</v>
      </c>
      <c r="J34" s="59"/>
      <c r="K34" s="151">
        <f t="shared" si="3"/>
        <v>0</v>
      </c>
      <c r="L34" s="152">
        <f t="shared" si="2"/>
        <v>0</v>
      </c>
      <c r="M34" s="56">
        <f t="shared" si="5"/>
        <v>0</v>
      </c>
      <c r="N34" s="56">
        <f t="shared" si="4"/>
        <v>0</v>
      </c>
      <c r="O34" s="56">
        <f t="shared" si="4"/>
        <v>0</v>
      </c>
      <c r="P34" s="56">
        <f t="shared" si="4"/>
        <v>3.7187739496943699</v>
      </c>
      <c r="Q34" s="142">
        <f t="shared" si="4"/>
        <v>5.4850206198336213</v>
      </c>
      <c r="R34" s="208"/>
      <c r="S34" s="208"/>
      <c r="T34" s="208"/>
      <c r="U34" s="208"/>
      <c r="V34" s="208"/>
      <c r="W34" s="20"/>
      <c r="X34" s="20"/>
    </row>
    <row r="35" spans="1:30" ht="15" thickBot="1">
      <c r="B35" s="157" t="s">
        <v>41</v>
      </c>
      <c r="C35" s="249"/>
      <c r="D35" s="250"/>
      <c r="E35" s="249"/>
      <c r="F35" s="251"/>
      <c r="G35" s="251"/>
      <c r="H35" s="251"/>
      <c r="I35" s="275"/>
      <c r="J35" s="60"/>
      <c r="K35" s="153">
        <f t="shared" si="3"/>
        <v>0</v>
      </c>
      <c r="L35" s="154">
        <f t="shared" si="2"/>
        <v>0</v>
      </c>
      <c r="M35" s="143">
        <f t="shared" si="5"/>
        <v>0</v>
      </c>
      <c r="N35" s="143">
        <f t="shared" si="4"/>
        <v>0</v>
      </c>
      <c r="O35" s="143">
        <f t="shared" si="4"/>
        <v>0</v>
      </c>
      <c r="P35" s="143">
        <f t="shared" si="4"/>
        <v>0</v>
      </c>
      <c r="Q35" s="144">
        <f t="shared" si="4"/>
        <v>0</v>
      </c>
      <c r="R35" s="208"/>
      <c r="S35" s="208"/>
      <c r="T35" s="208"/>
      <c r="U35" s="208"/>
      <c r="V35" s="208"/>
      <c r="W35" s="20"/>
      <c r="X35" s="20"/>
    </row>
    <row r="36" spans="1:30" ht="15" thickBot="1">
      <c r="B36" s="158" t="s">
        <v>31</v>
      </c>
      <c r="C36" s="62">
        <f t="shared" ref="C36:I36" si="6">SUM(C29:C35)</f>
        <v>73.42514512734445</v>
      </c>
      <c r="D36" s="62">
        <f t="shared" si="6"/>
        <v>83.491972212610094</v>
      </c>
      <c r="E36" s="62">
        <f t="shared" si="6"/>
        <v>80.732069569119574</v>
      </c>
      <c r="F36" s="62">
        <f t="shared" si="6"/>
        <v>81.205479362749628</v>
      </c>
      <c r="G36" s="62">
        <f t="shared" si="6"/>
        <v>82.826721872622045</v>
      </c>
      <c r="H36" s="62">
        <f t="shared" si="6"/>
        <v>87.0886403836341</v>
      </c>
      <c r="I36" s="63">
        <f t="shared" si="6"/>
        <v>89.165560344462705</v>
      </c>
      <c r="J36" s="60"/>
      <c r="K36" s="61">
        <f t="shared" ref="K36:Q36" si="7">+SUM(K29:K35)</f>
        <v>95.741460904604054</v>
      </c>
      <c r="L36" s="62">
        <f t="shared" si="7"/>
        <v>108.86792773208921</v>
      </c>
      <c r="M36" s="62">
        <f t="shared" si="7"/>
        <v>95.767024362335704</v>
      </c>
      <c r="N36" s="62">
        <f t="shared" si="7"/>
        <v>96.328598560568309</v>
      </c>
      <c r="O36" s="62">
        <f t="shared" si="7"/>
        <v>98.251769510710702</v>
      </c>
      <c r="P36" s="62">
        <f t="shared" si="7"/>
        <v>103.30739679801736</v>
      </c>
      <c r="Q36" s="63">
        <f t="shared" si="7"/>
        <v>105.77110726089612</v>
      </c>
      <c r="R36" s="208"/>
      <c r="S36" s="208"/>
      <c r="T36" s="208"/>
      <c r="U36" s="208"/>
      <c r="V36" s="208"/>
      <c r="W36" s="20"/>
      <c r="X36" s="20"/>
    </row>
    <row r="37" spans="1:30" ht="15" thickBot="1">
      <c r="B37" s="64"/>
      <c r="C37" s="209"/>
      <c r="D37" s="210"/>
      <c r="E37" s="210"/>
      <c r="F37" s="210"/>
      <c r="G37" s="210"/>
      <c r="H37" s="210"/>
      <c r="I37" s="210"/>
      <c r="J37" s="66"/>
      <c r="K37" s="65"/>
      <c r="L37" s="65"/>
      <c r="M37" s="65"/>
      <c r="N37" s="207"/>
      <c r="O37" s="207"/>
      <c r="P37" s="207"/>
      <c r="Q37" s="65"/>
      <c r="R37" s="208"/>
      <c r="S37" s="208"/>
      <c r="T37" s="208"/>
      <c r="U37" s="208"/>
      <c r="V37" s="208"/>
      <c r="W37" s="20"/>
      <c r="X37" s="20"/>
    </row>
    <row r="38" spans="1:30" s="39" customFormat="1" ht="16" thickBot="1">
      <c r="A38" s="3"/>
      <c r="B38" s="36" t="s">
        <v>32</v>
      </c>
      <c r="C38" s="211"/>
      <c r="D38" s="211"/>
      <c r="E38" s="211"/>
      <c r="F38" s="211"/>
      <c r="G38" s="211"/>
      <c r="H38" s="211"/>
      <c r="I38" s="211"/>
      <c r="J38" s="37"/>
      <c r="K38" s="37"/>
      <c r="L38" s="37"/>
      <c r="M38" s="37"/>
      <c r="N38" s="37"/>
      <c r="O38" s="37"/>
      <c r="P38" s="37"/>
      <c r="Q38" s="38"/>
      <c r="R38" s="208"/>
      <c r="S38" s="208"/>
      <c r="T38" s="208"/>
      <c r="U38" s="208"/>
      <c r="V38" s="208"/>
      <c r="W38" s="20"/>
      <c r="X38" s="20"/>
      <c r="Y38" s="208"/>
      <c r="Z38" s="208"/>
      <c r="AA38" s="208"/>
      <c r="AB38" s="208"/>
      <c r="AC38" s="208"/>
      <c r="AD38" s="208"/>
    </row>
    <row r="39" spans="1:30">
      <c r="B39" s="67"/>
      <c r="C39" s="299" t="s">
        <v>33</v>
      </c>
      <c r="D39" s="300"/>
      <c r="E39" s="300"/>
      <c r="F39" s="300"/>
      <c r="G39" s="300"/>
      <c r="H39" s="300"/>
      <c r="I39" s="301"/>
      <c r="J39" s="68"/>
      <c r="K39" s="289" t="s">
        <v>55</v>
      </c>
      <c r="L39" s="290"/>
      <c r="M39" s="290"/>
      <c r="N39" s="290"/>
      <c r="O39" s="290"/>
      <c r="P39" s="290"/>
      <c r="Q39" s="291"/>
      <c r="R39" s="208"/>
      <c r="S39" s="208"/>
      <c r="T39" s="208"/>
      <c r="U39" s="208"/>
      <c r="V39" s="208"/>
      <c r="W39" s="20"/>
      <c r="X39" s="20"/>
    </row>
    <row r="40" spans="1:30">
      <c r="B40" s="67"/>
      <c r="C40" s="302" t="s">
        <v>27</v>
      </c>
      <c r="D40" s="303"/>
      <c r="E40" s="304" t="s">
        <v>20</v>
      </c>
      <c r="F40" s="305"/>
      <c r="G40" s="305"/>
      <c r="H40" s="305"/>
      <c r="I40" s="306"/>
      <c r="J40" s="68"/>
      <c r="K40" s="294" t="s">
        <v>27</v>
      </c>
      <c r="L40" s="295"/>
      <c r="M40" s="296" t="s">
        <v>20</v>
      </c>
      <c r="N40" s="297"/>
      <c r="O40" s="297"/>
      <c r="P40" s="297"/>
      <c r="Q40" s="298"/>
      <c r="R40" s="208"/>
      <c r="S40" s="208"/>
      <c r="T40" s="208"/>
      <c r="U40" s="208"/>
      <c r="V40" s="208"/>
      <c r="W40" s="20"/>
      <c r="X40" s="20"/>
    </row>
    <row r="41" spans="1:30" ht="15" thickBot="1">
      <c r="B41" s="69"/>
      <c r="C41" s="212" t="s">
        <v>15</v>
      </c>
      <c r="D41" s="213" t="s">
        <v>3</v>
      </c>
      <c r="E41" s="214" t="s">
        <v>4</v>
      </c>
      <c r="F41" s="215" t="s">
        <v>5</v>
      </c>
      <c r="G41" s="215" t="s">
        <v>6</v>
      </c>
      <c r="H41" s="215" t="s">
        <v>8</v>
      </c>
      <c r="I41" s="216" t="s">
        <v>10</v>
      </c>
      <c r="J41" s="59"/>
      <c r="K41" s="41" t="s">
        <v>15</v>
      </c>
      <c r="L41" s="42" t="s">
        <v>3</v>
      </c>
      <c r="M41" s="43" t="s">
        <v>4</v>
      </c>
      <c r="N41" s="44" t="s">
        <v>5</v>
      </c>
      <c r="O41" s="44" t="s">
        <v>6</v>
      </c>
      <c r="P41" s="44" t="s">
        <v>8</v>
      </c>
      <c r="Q41" s="148" t="s">
        <v>10</v>
      </c>
      <c r="R41" s="208"/>
      <c r="S41" s="208"/>
      <c r="T41" s="208"/>
      <c r="U41" s="208"/>
      <c r="V41" s="208"/>
      <c r="W41" s="20"/>
      <c r="X41" s="20"/>
    </row>
    <row r="42" spans="1:30">
      <c r="B42" s="45" t="s">
        <v>34</v>
      </c>
      <c r="C42" s="252">
        <v>84.710000000000008</v>
      </c>
      <c r="D42" s="253">
        <v>93.127421999999996</v>
      </c>
      <c r="E42" s="252">
        <v>93.342454000000004</v>
      </c>
      <c r="F42" s="252">
        <v>99.872368640000005</v>
      </c>
      <c r="G42" s="252">
        <v>99.744818639999991</v>
      </c>
      <c r="H42" s="254">
        <v>100.16351448</v>
      </c>
      <c r="I42" s="217"/>
      <c r="J42" s="59"/>
      <c r="K42" s="181">
        <f>+C42/LOOKUP(dms_PRCP_BaseYear,$D$14:$N$14,$D$17:$N$17)*(1+LOOKUP(dms_PRCP_BaseYear,$D$14:$N$14,$D$16:$N$16))^0.5</f>
        <v>105.09060399209895</v>
      </c>
      <c r="L42" s="182">
        <f t="shared" ref="L42" si="8">+D42/I$17*(1+I$16)^0.5</f>
        <v>111.61251637233784</v>
      </c>
      <c r="M42" s="183">
        <f>+E42/J$17*(1+J$16)^0.5</f>
        <v>109.85438566825026</v>
      </c>
      <c r="N42" s="184">
        <f>+F42/K$17*(1+K$16)^0.5</f>
        <v>116.81799416047791</v>
      </c>
      <c r="O42" s="184">
        <f>+G42/L$17*(1+L$16)^0.5</f>
        <v>114.68786380158618</v>
      </c>
      <c r="P42" s="182">
        <f>+H42/M$17*(1+M$16)^0.5</f>
        <v>109.69634107172769</v>
      </c>
      <c r="Q42" s="74"/>
      <c r="R42" s="208"/>
      <c r="S42" s="208"/>
      <c r="T42" s="208"/>
      <c r="U42" s="208"/>
      <c r="V42" s="208"/>
      <c r="W42" s="20"/>
      <c r="X42" s="20"/>
    </row>
    <row r="43" spans="1:30">
      <c r="B43" s="70" t="s">
        <v>35</v>
      </c>
      <c r="C43" s="255"/>
      <c r="D43" s="256"/>
      <c r="E43" s="255"/>
      <c r="F43" s="257"/>
      <c r="G43" s="257"/>
      <c r="H43" s="258"/>
      <c r="I43" s="217"/>
      <c r="J43" s="60"/>
      <c r="K43" s="185"/>
      <c r="L43" s="186"/>
      <c r="M43" s="187"/>
      <c r="N43" s="188"/>
      <c r="O43" s="188"/>
      <c r="P43" s="186"/>
      <c r="Q43" s="74"/>
      <c r="R43" s="208"/>
      <c r="S43" s="208"/>
      <c r="T43" s="208"/>
      <c r="U43" s="208"/>
      <c r="V43" s="208"/>
      <c r="W43" s="20"/>
      <c r="X43" s="20"/>
    </row>
    <row r="44" spans="1:30">
      <c r="A44" s="234"/>
      <c r="B44" s="71" t="str">
        <f>B31</f>
        <v>Debt raising costs</v>
      </c>
      <c r="C44" s="259">
        <v>-1.27993409308842</v>
      </c>
      <c r="D44" s="260">
        <v>-1.40265713225795</v>
      </c>
      <c r="E44" s="259"/>
      <c r="F44" s="259"/>
      <c r="G44" s="259"/>
      <c r="H44" s="259"/>
      <c r="I44" s="217"/>
      <c r="J44" s="59"/>
      <c r="K44" s="189">
        <f t="shared" ref="K44:K49" si="9">+C44/LOOKUP(dms_PRCP_BaseYear,$D$14:$N$14,$D$17:$N$17)*(1+LOOKUP(dms_PRCP_BaseYear,$D$14:$N$14,$D$16:$N$16))^0.5</f>
        <v>-1.5878768375958145</v>
      </c>
      <c r="L44" s="190">
        <f t="shared" ref="L44:M49" si="10">D44/I$17*(1+I$16)^0.5</f>
        <v>-1.6810740464706182</v>
      </c>
      <c r="M44" s="191">
        <f>E44/J$17*(1+J$16)^0.5</f>
        <v>0</v>
      </c>
      <c r="N44" s="191">
        <f t="shared" ref="N44:P49" si="11">F44/K$17*(1+K$16)^0.5</f>
        <v>0</v>
      </c>
      <c r="O44" s="191">
        <f t="shared" si="11"/>
        <v>0</v>
      </c>
      <c r="P44" s="190">
        <f t="shared" si="11"/>
        <v>0</v>
      </c>
      <c r="Q44" s="74"/>
      <c r="R44" s="208"/>
      <c r="S44" s="208"/>
      <c r="T44" s="208"/>
      <c r="U44" s="208"/>
      <c r="V44" s="208"/>
      <c r="W44" s="20"/>
      <c r="X44" s="20"/>
    </row>
    <row r="45" spans="1:30">
      <c r="B45" s="71" t="str">
        <f>B32</f>
        <v>Network support costs</v>
      </c>
      <c r="C45" s="259">
        <v>-8.09</v>
      </c>
      <c r="D45" s="260">
        <v>-9.2033780000000007</v>
      </c>
      <c r="E45" s="261">
        <v>-8.3964859999999977</v>
      </c>
      <c r="F45" s="261">
        <v>-10.525904089999999</v>
      </c>
      <c r="G45" s="261">
        <v>-10.585266580000001</v>
      </c>
      <c r="H45" s="259">
        <v>-10.881759000000001</v>
      </c>
      <c r="I45" s="217"/>
      <c r="J45" s="60"/>
      <c r="K45" s="189">
        <f t="shared" si="9"/>
        <v>-10.036394596813604</v>
      </c>
      <c r="L45" s="190">
        <f t="shared" si="10"/>
        <v>-11.03017946428082</v>
      </c>
      <c r="M45" s="191">
        <f t="shared" si="10"/>
        <v>-9.8817930295904119</v>
      </c>
      <c r="N45" s="191">
        <f t="shared" si="11"/>
        <v>-12.311863824434177</v>
      </c>
      <c r="O45" s="191">
        <f t="shared" si="11"/>
        <v>-12.171074431566305</v>
      </c>
      <c r="P45" s="190">
        <f t="shared" si="11"/>
        <v>-11.917404784780096</v>
      </c>
      <c r="Q45" s="74"/>
      <c r="R45" s="208"/>
      <c r="S45" s="208"/>
      <c r="T45" s="208"/>
      <c r="U45" s="208"/>
      <c r="V45" s="208"/>
      <c r="W45" s="20"/>
      <c r="X45" s="20"/>
    </row>
    <row r="46" spans="1:30">
      <c r="B46" s="71" t="str">
        <f>B33</f>
        <v>Network capability projects</v>
      </c>
      <c r="C46" s="259"/>
      <c r="D46" s="260"/>
      <c r="E46" s="261">
        <v>-2.8653000000000001E-2</v>
      </c>
      <c r="F46" s="259"/>
      <c r="G46" s="259"/>
      <c r="H46" s="259"/>
      <c r="I46" s="217"/>
      <c r="J46" s="60"/>
      <c r="K46" s="189">
        <f t="shared" si="9"/>
        <v>0</v>
      </c>
      <c r="L46" s="190">
        <f t="shared" si="10"/>
        <v>0</v>
      </c>
      <c r="M46" s="191">
        <f t="shared" si="10"/>
        <v>-3.3721608739281428E-2</v>
      </c>
      <c r="N46" s="191">
        <f t="shared" si="11"/>
        <v>0</v>
      </c>
      <c r="O46" s="191">
        <f t="shared" si="11"/>
        <v>0</v>
      </c>
      <c r="P46" s="190">
        <f t="shared" si="11"/>
        <v>0</v>
      </c>
      <c r="Q46" s="74"/>
      <c r="R46" s="208"/>
      <c r="S46" s="307" t="s">
        <v>58</v>
      </c>
      <c r="T46" s="308"/>
      <c r="U46" s="208"/>
      <c r="V46" s="208"/>
      <c r="W46" s="20"/>
      <c r="X46" s="20"/>
    </row>
    <row r="47" spans="1:30" ht="15" customHeight="1">
      <c r="B47" s="75" t="s">
        <v>43</v>
      </c>
      <c r="C47" s="259"/>
      <c r="D47" s="260"/>
      <c r="E47" s="261"/>
      <c r="F47" s="259"/>
      <c r="G47" s="259"/>
      <c r="H47" s="259"/>
      <c r="I47" s="217"/>
      <c r="J47" s="57"/>
      <c r="K47" s="189">
        <f t="shared" si="9"/>
        <v>0</v>
      </c>
      <c r="L47" s="190">
        <f t="shared" si="10"/>
        <v>0</v>
      </c>
      <c r="M47" s="191">
        <f t="shared" si="10"/>
        <v>0</v>
      </c>
      <c r="N47" s="191">
        <f t="shared" si="11"/>
        <v>0</v>
      </c>
      <c r="O47" s="191">
        <f t="shared" si="11"/>
        <v>0</v>
      </c>
      <c r="P47" s="190">
        <f t="shared" si="11"/>
        <v>0</v>
      </c>
      <c r="Q47" s="74"/>
      <c r="R47" s="208"/>
      <c r="S47" s="309"/>
      <c r="T47" s="310"/>
      <c r="U47" s="208"/>
      <c r="V47" s="208"/>
      <c r="W47" s="58"/>
      <c r="X47" s="73"/>
    </row>
    <row r="48" spans="1:30" ht="15" customHeight="1">
      <c r="B48" s="75" t="s">
        <v>36</v>
      </c>
      <c r="C48" s="259">
        <v>-3.9356411906600006</v>
      </c>
      <c r="D48" s="259">
        <v>-1.61634122</v>
      </c>
      <c r="E48" s="259">
        <v>4.5430849161359364E-3</v>
      </c>
      <c r="F48" s="259">
        <v>-1.1242179230480172</v>
      </c>
      <c r="G48" s="259">
        <v>-0.71130897885542355</v>
      </c>
      <c r="H48" s="259">
        <v>-1.0550931000000001</v>
      </c>
      <c r="I48" s="217"/>
      <c r="J48" s="57"/>
      <c r="K48" s="189">
        <f t="shared" si="9"/>
        <v>-4.882527562538578</v>
      </c>
      <c r="L48" s="190">
        <f t="shared" si="10"/>
        <v>-1.937172821991513</v>
      </c>
      <c r="M48" s="191">
        <f t="shared" si="10"/>
        <v>5.3467396786119155E-3</v>
      </c>
      <c r="N48" s="191">
        <f t="shared" si="11"/>
        <v>-1.3149671381392389</v>
      </c>
      <c r="O48" s="191">
        <f t="shared" si="11"/>
        <v>-0.81787213010281912</v>
      </c>
      <c r="P48" s="190">
        <f t="shared" si="11"/>
        <v>-1.1555091009025713</v>
      </c>
      <c r="Q48" s="74"/>
      <c r="R48" s="208"/>
      <c r="S48" s="309"/>
      <c r="T48" s="310"/>
      <c r="U48" s="208"/>
      <c r="V48" s="208"/>
      <c r="W48" s="58"/>
      <c r="X48" s="73"/>
    </row>
    <row r="49" spans="1:30" ht="15.75" customHeight="1" thickBot="1">
      <c r="B49" s="157" t="s">
        <v>41</v>
      </c>
      <c r="C49" s="262"/>
      <c r="D49" s="263"/>
      <c r="E49" s="264"/>
      <c r="F49" s="262"/>
      <c r="G49" s="262"/>
      <c r="H49" s="262"/>
      <c r="I49" s="218"/>
      <c r="J49" s="57"/>
      <c r="K49" s="192">
        <f t="shared" si="9"/>
        <v>0</v>
      </c>
      <c r="L49" s="193">
        <f t="shared" si="10"/>
        <v>0</v>
      </c>
      <c r="M49" s="194">
        <f t="shared" si="10"/>
        <v>0</v>
      </c>
      <c r="N49" s="194">
        <f t="shared" si="11"/>
        <v>0</v>
      </c>
      <c r="O49" s="194">
        <f t="shared" si="11"/>
        <v>0</v>
      </c>
      <c r="P49" s="193">
        <f t="shared" si="11"/>
        <v>0</v>
      </c>
      <c r="Q49" s="145"/>
      <c r="R49" s="208"/>
      <c r="S49" s="309"/>
      <c r="T49" s="310"/>
      <c r="U49" s="208"/>
      <c r="V49" s="208"/>
      <c r="W49" s="58"/>
      <c r="X49" s="73"/>
    </row>
    <row r="50" spans="1:30" s="79" customFormat="1" ht="15.75" customHeight="1" thickBot="1">
      <c r="A50" s="3"/>
      <c r="B50" s="76" t="s">
        <v>37</v>
      </c>
      <c r="C50" s="265">
        <f t="shared" ref="C50:D50" si="12">SUM(C42:C49)</f>
        <v>71.404424716251583</v>
      </c>
      <c r="D50" s="265">
        <f t="shared" si="12"/>
        <v>80.905045647742043</v>
      </c>
      <c r="E50" s="265">
        <f>SUM(E42:E49)</f>
        <v>84.921858084916138</v>
      </c>
      <c r="F50" s="265">
        <f>SUM(F42:F49)</f>
        <v>88.222246626951986</v>
      </c>
      <c r="G50" s="265">
        <f>SUM(G42:G49)</f>
        <v>88.448243081144568</v>
      </c>
      <c r="H50" s="265">
        <f>SUM(H42:H49)</f>
        <v>88.226662380000008</v>
      </c>
      <c r="I50" s="219"/>
      <c r="J50" s="77"/>
      <c r="K50" s="61">
        <f t="shared" ref="K50" si="13">K42+SUM(K44:K49)</f>
        <v>88.583804995150956</v>
      </c>
      <c r="L50" s="62">
        <f t="shared" ref="L50" si="14">L42+SUM(L44:L49)</f>
        <v>96.964090039594879</v>
      </c>
      <c r="M50" s="62">
        <f t="shared" ref="M50:P50" si="15">M42+SUM(M44:M49)</f>
        <v>99.944217769599177</v>
      </c>
      <c r="N50" s="62">
        <f t="shared" si="15"/>
        <v>103.1911631979045</v>
      </c>
      <c r="O50" s="62">
        <f t="shared" si="15"/>
        <v>101.69891723991705</v>
      </c>
      <c r="P50" s="62">
        <f t="shared" si="15"/>
        <v>96.623427186045021</v>
      </c>
      <c r="Q50" s="63">
        <f>Q36-(LOOKUP($R$50,M28:P28,M36:P36)-LOOKUP($R$50,M41:P41,M50:P50))+R51</f>
        <v>109.21825499010247</v>
      </c>
      <c r="R50" s="201" t="s">
        <v>6</v>
      </c>
      <c r="S50" s="311"/>
      <c r="T50" s="312"/>
      <c r="U50" s="208"/>
      <c r="V50" s="208"/>
      <c r="W50" s="78"/>
      <c r="X50" s="78"/>
      <c r="Y50" s="208"/>
      <c r="Z50" s="208"/>
      <c r="AA50" s="208"/>
      <c r="AB50" s="208"/>
      <c r="AC50" s="208"/>
      <c r="AD50" s="208"/>
    </row>
    <row r="51" spans="1:30" s="208" customFormat="1" ht="15.65" customHeight="1" thickBot="1">
      <c r="A51" s="242"/>
      <c r="B51" s="241"/>
      <c r="C51" s="235"/>
      <c r="D51" s="235"/>
      <c r="E51" s="235"/>
      <c r="F51" s="226"/>
      <c r="G51" s="224"/>
      <c r="H51" s="224"/>
      <c r="I51" s="224"/>
      <c r="M51" s="203"/>
      <c r="N51" s="203"/>
      <c r="O51" s="203"/>
      <c r="P51" s="203"/>
      <c r="Q51" s="203"/>
      <c r="R51" s="202"/>
      <c r="S51" s="180" t="s">
        <v>57</v>
      </c>
    </row>
    <row r="52" spans="1:30" s="1" customFormat="1" ht="18.5" thickBot="1">
      <c r="A52" s="234"/>
      <c r="B52" s="236"/>
      <c r="C52" s="237"/>
      <c r="D52" s="236"/>
      <c r="E52" s="236"/>
      <c r="F52" s="235"/>
      <c r="G52" s="221"/>
      <c r="H52" s="221"/>
      <c r="I52" s="221"/>
      <c r="J52" s="114"/>
      <c r="K52" s="164" t="s">
        <v>61</v>
      </c>
      <c r="L52" s="81"/>
      <c r="M52" s="80"/>
      <c r="N52" s="81"/>
      <c r="O52" s="81"/>
      <c r="P52" s="81"/>
      <c r="Q52" s="82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</row>
    <row r="53" spans="1:30" ht="15" thickBot="1">
      <c r="A53" s="234"/>
      <c r="B53" s="238"/>
      <c r="C53" s="237"/>
      <c r="D53" s="238"/>
      <c r="E53" s="236"/>
      <c r="F53" s="236"/>
      <c r="G53" s="221"/>
      <c r="H53" s="221"/>
      <c r="I53" s="221"/>
      <c r="J53" s="114"/>
      <c r="K53" s="83"/>
      <c r="L53" s="163"/>
      <c r="M53" s="84">
        <f>(M36-M50)-((L36-L50)-(K36-K50))-C24/$I$17</f>
        <v>-8.9233751903047107</v>
      </c>
      <c r="N53" s="85">
        <f>(N36-N50)-(M36-M50)</f>
        <v>-2.6853712300727182</v>
      </c>
      <c r="O53" s="85">
        <f>(O36-O50)-(N36-N50)</f>
        <v>3.415416908129842</v>
      </c>
      <c r="P53" s="85">
        <f>(P36-P50)-(O36-O50)</f>
        <v>10.131117341178694</v>
      </c>
      <c r="Q53" s="86">
        <f>(Q36-Q50)-(P36-P50)</f>
        <v>-10.131117341178694</v>
      </c>
      <c r="R53" s="208"/>
      <c r="S53" s="208"/>
      <c r="T53" s="208"/>
      <c r="U53" s="208"/>
      <c r="V53" s="208"/>
      <c r="W53" s="208"/>
      <c r="X53" s="208"/>
    </row>
    <row r="54" spans="1:30" ht="23.25" customHeight="1" thickBot="1">
      <c r="A54" s="234"/>
      <c r="B54" s="239"/>
      <c r="C54" s="237"/>
      <c r="D54" s="238"/>
      <c r="E54" s="236"/>
      <c r="F54" s="236"/>
      <c r="G54" s="220"/>
      <c r="H54" s="220"/>
      <c r="I54" s="221"/>
      <c r="J54" s="114"/>
      <c r="K54" s="87"/>
      <c r="L54" s="87"/>
      <c r="M54" s="87"/>
      <c r="N54" s="87"/>
      <c r="O54" s="87"/>
      <c r="P54" s="87"/>
      <c r="Q54" s="87"/>
      <c r="R54" s="208"/>
      <c r="S54" s="208"/>
      <c r="T54" s="208"/>
      <c r="U54" s="208"/>
      <c r="V54" s="208"/>
      <c r="W54" s="208"/>
      <c r="X54" s="208"/>
    </row>
    <row r="55" spans="1:30" s="1" customFormat="1" ht="18.5" thickBot="1">
      <c r="A55" s="234"/>
      <c r="B55" s="238"/>
      <c r="C55" s="239"/>
      <c r="D55" s="238"/>
      <c r="E55" s="236"/>
      <c r="F55" s="236"/>
      <c r="G55" s="222"/>
      <c r="H55" s="222"/>
      <c r="I55" s="221"/>
      <c r="J55" s="114"/>
      <c r="K55" s="88" t="s">
        <v>38</v>
      </c>
      <c r="L55" s="89"/>
      <c r="M55" s="81"/>
      <c r="N55" s="81"/>
      <c r="O55" s="81"/>
      <c r="P55" s="81"/>
      <c r="Q55" s="81"/>
      <c r="R55" s="81"/>
      <c r="S55" s="81"/>
      <c r="T55" s="81"/>
      <c r="U55" s="81"/>
      <c r="V55" s="90"/>
      <c r="W55" s="91"/>
      <c r="X55" s="208"/>
      <c r="Y55" s="208"/>
      <c r="Z55" s="208"/>
      <c r="AA55" s="208"/>
      <c r="AB55" s="208"/>
    </row>
    <row r="56" spans="1:30" ht="30.25" customHeight="1">
      <c r="A56" s="234"/>
      <c r="B56" s="20"/>
      <c r="C56" s="20"/>
      <c r="D56" s="238"/>
      <c r="E56" s="240"/>
      <c r="F56" s="236"/>
      <c r="G56" s="221"/>
      <c r="H56" s="221"/>
      <c r="I56" s="221"/>
      <c r="J56" s="114"/>
      <c r="K56" s="92"/>
      <c r="L56" s="93"/>
      <c r="M56" s="317" t="s">
        <v>20</v>
      </c>
      <c r="N56" s="318"/>
      <c r="O56" s="318"/>
      <c r="P56" s="318"/>
      <c r="Q56" s="318"/>
      <c r="R56" s="292" t="s">
        <v>19</v>
      </c>
      <c r="S56" s="293"/>
      <c r="T56" s="293"/>
      <c r="U56" s="293"/>
      <c r="V56" s="293"/>
      <c r="W56" s="146"/>
      <c r="X56" s="208"/>
    </row>
    <row r="57" spans="1:30">
      <c r="A57" s="276"/>
      <c r="B57" s="276"/>
      <c r="C57" s="276"/>
      <c r="D57" s="238"/>
      <c r="E57" s="236"/>
      <c r="F57" s="236"/>
      <c r="G57" s="221"/>
      <c r="H57" s="221"/>
      <c r="I57" s="221"/>
      <c r="J57" s="114"/>
      <c r="K57" s="94"/>
      <c r="L57" s="95"/>
      <c r="M57" s="96" t="s">
        <v>55</v>
      </c>
      <c r="N57" s="97"/>
      <c r="O57" s="97"/>
      <c r="P57" s="97"/>
      <c r="Q57" s="97"/>
      <c r="R57" s="97"/>
      <c r="S57" s="97"/>
      <c r="T57" s="98"/>
      <c r="U57" s="99"/>
      <c r="V57" s="100"/>
      <c r="W57" s="147"/>
      <c r="X57" s="208"/>
    </row>
    <row r="58" spans="1:30" ht="15" thickBot="1">
      <c r="A58" s="234"/>
      <c r="B58" s="238"/>
      <c r="C58" s="238"/>
      <c r="D58" s="238"/>
      <c r="E58" s="236"/>
      <c r="F58" s="236"/>
      <c r="G58" s="221"/>
      <c r="H58" s="221"/>
      <c r="I58" s="221"/>
      <c r="J58" s="114"/>
      <c r="K58" s="94"/>
      <c r="L58" s="95"/>
      <c r="M58" s="101" t="s">
        <v>4</v>
      </c>
      <c r="N58" s="177" t="s">
        <v>5</v>
      </c>
      <c r="O58" s="177" t="s">
        <v>6</v>
      </c>
      <c r="P58" s="177" t="s">
        <v>8</v>
      </c>
      <c r="Q58" s="177" t="s">
        <v>10</v>
      </c>
      <c r="R58" s="178" t="s">
        <v>12</v>
      </c>
      <c r="S58" s="178" t="s">
        <v>14</v>
      </c>
      <c r="T58" s="178" t="s">
        <v>16</v>
      </c>
      <c r="U58" s="178" t="s">
        <v>17</v>
      </c>
      <c r="V58" s="178" t="s">
        <v>18</v>
      </c>
      <c r="W58" s="102" t="s">
        <v>39</v>
      </c>
      <c r="X58" s="208"/>
    </row>
    <row r="59" spans="1:30" ht="15" thickBot="1">
      <c r="A59" s="234"/>
      <c r="B59" s="238"/>
      <c r="C59" s="238"/>
      <c r="D59" s="238"/>
      <c r="E59" s="236"/>
      <c r="F59" s="236"/>
      <c r="G59" s="221"/>
      <c r="H59" s="221"/>
      <c r="I59" s="221"/>
      <c r="J59" s="114"/>
      <c r="K59" s="277" t="s">
        <v>4</v>
      </c>
      <c r="L59" s="278"/>
      <c r="M59" s="103"/>
      <c r="N59" s="104">
        <f>$M$53</f>
        <v>-8.9233751903047107</v>
      </c>
      <c r="O59" s="105">
        <f>$M$53</f>
        <v>-8.9233751903047107</v>
      </c>
      <c r="P59" s="106">
        <f>$M$53</f>
        <v>-8.9233751903047107</v>
      </c>
      <c r="Q59" s="105">
        <f>$M$53</f>
        <v>-8.9233751903047107</v>
      </c>
      <c r="R59" s="159">
        <f>$M$53</f>
        <v>-8.9233751903047107</v>
      </c>
      <c r="S59" s="107"/>
      <c r="T59" s="107"/>
      <c r="U59" s="107"/>
      <c r="V59" s="107"/>
      <c r="W59" s="179"/>
      <c r="X59" s="208"/>
      <c r="AC59" s="7"/>
      <c r="AD59" s="7"/>
    </row>
    <row r="60" spans="1:30" ht="15" thickBot="1">
      <c r="A60" s="234"/>
      <c r="B60" s="238"/>
      <c r="C60" s="238"/>
      <c r="D60" s="238"/>
      <c r="E60" s="238"/>
      <c r="F60" s="238"/>
      <c r="G60" s="222"/>
      <c r="H60" s="222"/>
      <c r="I60" s="221"/>
      <c r="J60" s="114"/>
      <c r="K60" s="313" t="s">
        <v>5</v>
      </c>
      <c r="L60" s="314"/>
      <c r="M60" s="103"/>
      <c r="N60" s="103"/>
      <c r="O60" s="108">
        <f>$N$53</f>
        <v>-2.6853712300727182</v>
      </c>
      <c r="P60" s="109">
        <f>$N$53</f>
        <v>-2.6853712300727182</v>
      </c>
      <c r="Q60" s="72">
        <f>$N$53</f>
        <v>-2.6853712300727182</v>
      </c>
      <c r="R60" s="109">
        <f>$N$53</f>
        <v>-2.6853712300727182</v>
      </c>
      <c r="S60" s="159">
        <f>$N$53</f>
        <v>-2.6853712300727182</v>
      </c>
      <c r="T60" s="107"/>
      <c r="U60" s="107"/>
      <c r="V60" s="107"/>
      <c r="W60" s="179"/>
      <c r="X60" s="208"/>
      <c r="AC60" s="7"/>
      <c r="AD60" s="7"/>
    </row>
    <row r="61" spans="1:30" ht="15" thickBot="1">
      <c r="B61" s="225"/>
      <c r="C61" s="225"/>
      <c r="D61" s="225"/>
      <c r="E61" s="225"/>
      <c r="F61" s="225"/>
      <c r="G61" s="225"/>
      <c r="H61" s="225"/>
      <c r="I61" s="221"/>
      <c r="J61" s="114"/>
      <c r="K61" s="313" t="s">
        <v>6</v>
      </c>
      <c r="L61" s="314"/>
      <c r="M61" s="107"/>
      <c r="N61" s="107"/>
      <c r="O61" s="103"/>
      <c r="P61" s="110">
        <f>$O$53</f>
        <v>3.415416908129842</v>
      </c>
      <c r="Q61" s="72">
        <f>$O$53</f>
        <v>3.415416908129842</v>
      </c>
      <c r="R61" s="109">
        <f>$O$53</f>
        <v>3.415416908129842</v>
      </c>
      <c r="S61" s="72">
        <f>$O$53</f>
        <v>3.415416908129842</v>
      </c>
      <c r="T61" s="160">
        <f>$O$53</f>
        <v>3.415416908129842</v>
      </c>
      <c r="U61" s="161"/>
      <c r="V61" s="107"/>
      <c r="W61" s="179"/>
      <c r="X61" s="208"/>
      <c r="AC61" s="7"/>
      <c r="AD61" s="7"/>
    </row>
    <row r="62" spans="1:30" ht="15" thickBot="1">
      <c r="B62" s="225"/>
      <c r="C62" s="225"/>
      <c r="D62" s="225"/>
      <c r="E62" s="225"/>
      <c r="F62" s="225"/>
      <c r="G62" s="225"/>
      <c r="H62" s="225"/>
      <c r="I62" s="221"/>
      <c r="J62" s="114"/>
      <c r="K62" s="313" t="s">
        <v>8</v>
      </c>
      <c r="L62" s="314"/>
      <c r="M62" s="107"/>
      <c r="N62" s="107"/>
      <c r="O62" s="107"/>
      <c r="P62" s="103"/>
      <c r="Q62" s="108">
        <f>$P$53</f>
        <v>10.131117341178694</v>
      </c>
      <c r="R62" s="72">
        <f>$P$53</f>
        <v>10.131117341178694</v>
      </c>
      <c r="S62" s="111">
        <f>$P$53</f>
        <v>10.131117341178694</v>
      </c>
      <c r="T62" s="109">
        <f>$P$53</f>
        <v>10.131117341178694</v>
      </c>
      <c r="U62" s="162">
        <f>$P$53</f>
        <v>10.131117341178694</v>
      </c>
      <c r="V62" s="161"/>
      <c r="W62" s="179"/>
      <c r="X62" s="208"/>
      <c r="AC62" s="7"/>
      <c r="AD62" s="7"/>
    </row>
    <row r="63" spans="1:30" ht="15" thickBot="1">
      <c r="B63" s="220"/>
      <c r="C63" s="223"/>
      <c r="D63" s="220"/>
      <c r="E63" s="220"/>
      <c r="F63" s="220"/>
      <c r="G63" s="221"/>
      <c r="H63" s="221"/>
      <c r="I63" s="221"/>
      <c r="J63" s="114"/>
      <c r="K63" s="315" t="s">
        <v>10</v>
      </c>
      <c r="L63" s="316"/>
      <c r="M63" s="112"/>
      <c r="N63" s="112"/>
      <c r="O63" s="107"/>
      <c r="P63" s="112"/>
      <c r="Q63" s="103"/>
      <c r="R63" s="170">
        <f>+$Q$53</f>
        <v>-10.131117341178694</v>
      </c>
      <c r="S63" s="111">
        <f>+$Q$53</f>
        <v>-10.131117341178694</v>
      </c>
      <c r="T63" s="171">
        <f>+$Q$53</f>
        <v>-10.131117341178694</v>
      </c>
      <c r="U63" s="172">
        <f>+$Q$53</f>
        <v>-10.131117341178694</v>
      </c>
      <c r="V63" s="173">
        <f>+$Q$53</f>
        <v>-10.131117341178694</v>
      </c>
      <c r="W63" s="179"/>
      <c r="X63" s="208"/>
      <c r="AC63" s="7"/>
      <c r="AD63" s="7"/>
    </row>
    <row r="64" spans="1:30" s="79" customFormat="1" ht="15" thickBot="1">
      <c r="A64" s="3"/>
      <c r="B64" s="220"/>
      <c r="C64" s="223"/>
      <c r="D64" s="220"/>
      <c r="E64" s="220"/>
      <c r="F64" s="220"/>
      <c r="G64" s="221"/>
      <c r="H64" s="221"/>
      <c r="I64" s="221"/>
      <c r="J64" s="114"/>
      <c r="K64" s="115" t="s">
        <v>59</v>
      </c>
      <c r="L64" s="116"/>
      <c r="M64" s="117"/>
      <c r="N64" s="117"/>
      <c r="O64" s="117"/>
      <c r="P64" s="117"/>
      <c r="Q64" s="117"/>
      <c r="R64" s="119">
        <f>+SUM(R59:R63)</f>
        <v>-8.1933295122475869</v>
      </c>
      <c r="S64" s="117">
        <f>+SUM(S60:S63)</f>
        <v>0.73004567805712384</v>
      </c>
      <c r="T64" s="117">
        <f>+SUM(T61:T63)</f>
        <v>3.415416908129842</v>
      </c>
      <c r="U64" s="117">
        <f>+SUM(U62:U63)</f>
        <v>0</v>
      </c>
      <c r="V64" s="118">
        <f>+SUM(V63)</f>
        <v>-10.131117341178694</v>
      </c>
      <c r="W64" s="118">
        <f>+SUM(R64:V64)</f>
        <v>-14.178984267239315</v>
      </c>
      <c r="X64" s="208"/>
      <c r="Y64" s="208"/>
      <c r="Z64" s="208"/>
      <c r="AA64" s="208"/>
      <c r="AB64" s="208"/>
      <c r="AC64" s="208"/>
    </row>
    <row r="65" spans="1:30" ht="15" thickBot="1">
      <c r="B65" s="220"/>
      <c r="C65" s="220"/>
      <c r="D65" s="220"/>
      <c r="E65" s="220"/>
      <c r="F65" s="220"/>
      <c r="G65" s="221"/>
      <c r="H65" s="221"/>
      <c r="I65" s="221"/>
      <c r="J65" s="114"/>
      <c r="K65" s="120"/>
      <c r="L65" s="120"/>
      <c r="M65" s="120"/>
      <c r="N65" s="120"/>
      <c r="O65" s="120"/>
      <c r="P65" s="120"/>
      <c r="Q65" s="120"/>
      <c r="R65" s="174"/>
      <c r="S65" s="174"/>
      <c r="T65" s="174"/>
      <c r="U65" s="174"/>
      <c r="V65" s="174"/>
      <c r="W65" s="58"/>
      <c r="X65" s="208"/>
      <c r="AD65" s="7"/>
    </row>
    <row r="66" spans="1:30" ht="15" thickBot="1">
      <c r="B66" s="220"/>
      <c r="C66" s="220"/>
      <c r="D66" s="220"/>
      <c r="E66" s="220"/>
      <c r="F66" s="220"/>
      <c r="G66" s="220"/>
      <c r="H66" s="220"/>
      <c r="I66" s="220"/>
      <c r="J66" s="113"/>
      <c r="K66" s="121" t="s">
        <v>60</v>
      </c>
      <c r="L66" s="122"/>
      <c r="M66" s="123"/>
      <c r="N66" s="123"/>
      <c r="O66" s="123"/>
      <c r="P66" s="123"/>
      <c r="Q66" s="123"/>
      <c r="R66" s="175">
        <f>R64</f>
        <v>-8.1933295122475869</v>
      </c>
      <c r="S66" s="124">
        <f>S64</f>
        <v>0.73004567805712384</v>
      </c>
      <c r="T66" s="124">
        <f>T64</f>
        <v>3.415416908129842</v>
      </c>
      <c r="U66" s="124">
        <f>U64</f>
        <v>0</v>
      </c>
      <c r="V66" s="176">
        <f>V64</f>
        <v>-10.131117341178694</v>
      </c>
      <c r="W66" s="118">
        <f>+SUM(R66:V66)</f>
        <v>-14.178984267239315</v>
      </c>
      <c r="X66" s="208"/>
      <c r="AD66" s="7"/>
    </row>
    <row r="67" spans="1:30">
      <c r="B67" s="220"/>
      <c r="C67" s="220"/>
      <c r="D67" s="220"/>
      <c r="E67" s="220"/>
      <c r="F67" s="220"/>
      <c r="G67" s="220"/>
      <c r="H67" s="220"/>
      <c r="I67" s="125"/>
      <c r="J67" s="125"/>
      <c r="K67" s="125"/>
      <c r="L67" s="125"/>
      <c r="M67" s="126"/>
      <c r="N67" s="125"/>
      <c r="O67" s="125"/>
      <c r="P67" s="125"/>
      <c r="Q67" s="126"/>
      <c r="R67" s="126"/>
      <c r="S67" s="126"/>
      <c r="T67" s="127"/>
      <c r="U67" s="127"/>
      <c r="V67" s="6"/>
      <c r="W67" s="6"/>
      <c r="X67" s="208"/>
    </row>
    <row r="68" spans="1:30" s="130" customFormat="1" ht="18">
      <c r="A68" s="3"/>
      <c r="B68" s="7"/>
      <c r="C68" s="7"/>
      <c r="D68" s="7"/>
      <c r="E68" s="7"/>
      <c r="F68" s="7"/>
      <c r="G68" s="7"/>
      <c r="H68" s="7"/>
      <c r="I68" s="7"/>
      <c r="J68" s="128"/>
      <c r="K68" s="128"/>
      <c r="L68" s="128"/>
      <c r="M68" s="204"/>
      <c r="N68" s="204"/>
      <c r="O68" s="204"/>
      <c r="P68" s="204"/>
      <c r="Q68" s="204"/>
      <c r="R68" s="129"/>
      <c r="S68" s="129"/>
      <c r="T68" s="129"/>
      <c r="U68" s="129"/>
      <c r="V68" s="129"/>
      <c r="W68" s="129"/>
      <c r="X68" s="208"/>
      <c r="Y68" s="208"/>
      <c r="Z68" s="208"/>
      <c r="AA68" s="208"/>
      <c r="AB68" s="208"/>
      <c r="AC68" s="208"/>
      <c r="AD68" s="208"/>
    </row>
    <row r="69" spans="1:30">
      <c r="J69" s="125"/>
      <c r="K69" s="125"/>
      <c r="L69" s="125"/>
      <c r="M69" s="205"/>
      <c r="N69" s="205"/>
      <c r="O69" s="205"/>
      <c r="P69" s="205"/>
      <c r="Q69" s="205"/>
      <c r="R69" s="131"/>
      <c r="S69" s="131"/>
      <c r="T69" s="127"/>
      <c r="U69" s="127"/>
      <c r="V69" s="6"/>
      <c r="W69" s="6"/>
      <c r="X69" s="6"/>
    </row>
    <row r="70" spans="1:30" s="14" customFormat="1">
      <c r="A70" s="3"/>
      <c r="B70" s="7"/>
      <c r="C70" s="7"/>
      <c r="D70" s="7"/>
      <c r="E70" s="7"/>
      <c r="F70" s="7"/>
      <c r="G70" s="7"/>
      <c r="H70" s="7"/>
      <c r="I70" s="7"/>
      <c r="Y70" s="208"/>
      <c r="Z70" s="208"/>
      <c r="AA70" s="208"/>
      <c r="AB70" s="208"/>
      <c r="AC70" s="208"/>
      <c r="AD70" s="208"/>
    </row>
    <row r="71" spans="1:30">
      <c r="J71" s="131"/>
      <c r="K71" s="131"/>
      <c r="L71" s="131"/>
      <c r="M71" s="133"/>
      <c r="N71" s="133"/>
      <c r="O71" s="133"/>
      <c r="P71" s="127"/>
      <c r="Q71" s="127"/>
      <c r="R71" s="6"/>
      <c r="S71" s="6"/>
      <c r="T71" s="6"/>
      <c r="U71" s="6"/>
      <c r="V71" s="6"/>
      <c r="W71" s="6"/>
      <c r="X71" s="6"/>
    </row>
    <row r="72" spans="1:30">
      <c r="J72" s="125"/>
      <c r="K72" s="125"/>
      <c r="L72" s="125"/>
      <c r="M72" s="132"/>
      <c r="N72" s="132"/>
      <c r="O72" s="132"/>
      <c r="P72" s="127"/>
      <c r="Q72" s="127"/>
      <c r="R72" s="6"/>
      <c r="S72" s="6"/>
      <c r="T72" s="6"/>
      <c r="U72" s="6"/>
      <c r="V72" s="6"/>
      <c r="W72" s="6"/>
      <c r="X72" s="6"/>
    </row>
    <row r="73" spans="1:30">
      <c r="J73" s="125"/>
      <c r="K73" s="125"/>
      <c r="L73" s="125"/>
      <c r="M73" s="131"/>
      <c r="N73" s="131"/>
      <c r="O73" s="131"/>
      <c r="P73" s="134"/>
      <c r="Q73" s="232"/>
      <c r="R73" s="6"/>
      <c r="S73" s="6"/>
      <c r="T73" s="6"/>
      <c r="U73" s="6"/>
      <c r="V73" s="6"/>
      <c r="W73" s="6"/>
      <c r="X73" s="6"/>
    </row>
    <row r="74" spans="1:30">
      <c r="J74" s="125"/>
      <c r="K74" s="125"/>
      <c r="L74" s="125"/>
      <c r="M74" s="125"/>
      <c r="N74" s="125"/>
      <c r="O74" s="125"/>
      <c r="P74" s="127"/>
      <c r="Q74" s="233"/>
      <c r="R74" s="6"/>
      <c r="S74" s="6"/>
      <c r="T74" s="6"/>
      <c r="U74" s="6"/>
      <c r="V74" s="6"/>
      <c r="W74" s="6"/>
      <c r="X74" s="6"/>
    </row>
    <row r="75" spans="1:30">
      <c r="M75" s="125"/>
      <c r="N75" s="125"/>
      <c r="O75" s="125"/>
      <c r="P75" s="127"/>
      <c r="Q75" s="127"/>
      <c r="R75" s="6"/>
      <c r="S75" s="6"/>
      <c r="T75" s="6"/>
      <c r="U75" s="6"/>
      <c r="V75" s="6"/>
      <c r="W75" s="6"/>
      <c r="X75" s="6"/>
    </row>
    <row r="76" spans="1:30">
      <c r="M76" s="125"/>
      <c r="N76" s="125"/>
      <c r="O76" s="125"/>
      <c r="P76" s="127"/>
      <c r="Q76" s="127"/>
      <c r="R76" s="6"/>
      <c r="S76" s="6"/>
      <c r="T76" s="6"/>
      <c r="U76" s="6"/>
      <c r="V76" s="6"/>
      <c r="W76" s="6"/>
      <c r="X76" s="6"/>
    </row>
    <row r="77" spans="1:30">
      <c r="Q77" s="127"/>
      <c r="R77" s="6"/>
      <c r="S77" s="6"/>
      <c r="T77" s="6"/>
      <c r="U77" s="6"/>
      <c r="V77" s="6"/>
      <c r="W77" s="6"/>
      <c r="X77" s="6"/>
    </row>
    <row r="78" spans="1:30" s="79" customFormat="1">
      <c r="A78" s="3"/>
      <c r="B78" s="7"/>
      <c r="C78" s="7"/>
      <c r="D78" s="7"/>
      <c r="E78" s="7"/>
      <c r="F78" s="7"/>
      <c r="G78" s="7"/>
      <c r="H78" s="7"/>
      <c r="I78" s="7"/>
      <c r="W78" s="135"/>
      <c r="X78" s="135"/>
      <c r="Y78" s="208"/>
      <c r="Z78" s="208"/>
      <c r="AA78" s="208"/>
      <c r="AB78" s="208"/>
      <c r="AC78" s="208"/>
      <c r="AD78" s="208"/>
    </row>
  </sheetData>
  <sheetProtection autoFilter="0"/>
  <mergeCells count="25">
    <mergeCell ref="K60:L60"/>
    <mergeCell ref="K61:L61"/>
    <mergeCell ref="K62:L62"/>
    <mergeCell ref="K63:L63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A57:C57"/>
    <mergeCell ref="K59:L59"/>
    <mergeCell ref="B8:M8"/>
    <mergeCell ref="C13:L13"/>
    <mergeCell ref="M13:N13"/>
    <mergeCell ref="C26:D26"/>
    <mergeCell ref="E26:I26"/>
    <mergeCell ref="K26:Q26"/>
  </mergeCells>
  <conditionalFormatting sqref="C42:H42 E29:I29 C44:H49 C31:I35">
    <cfRule type="expression" dxfId="3" priority="13">
      <formula>dms_TradingName = "Endeavour Energy"</formula>
    </cfRule>
    <cfRule type="expression" dxfId="2" priority="14">
      <formula>dms_TradingName = "TasNetworks (T)"</formula>
    </cfRule>
  </conditionalFormatting>
  <conditionalFormatting sqref="C29:D29">
    <cfRule type="expression" dxfId="1" priority="11">
      <formula>dms_TradingName = "Endeavour Energy"</formula>
    </cfRule>
    <cfRule type="expression" dxfId="0" priority="12">
      <formula>dms_TradingName = "TasNetworks (T)"</formula>
    </cfRule>
  </conditionalFormatting>
  <dataValidations count="3">
    <dataValidation type="list" allowBlank="1" showInputMessage="1" showErrorMessage="1" sqref="C23" xr:uid="{00000000-0002-0000-0600-000000000000}">
      <formula1>$E$14:$I$14</formula1>
    </dataValidation>
    <dataValidation type="list" allowBlank="1" showInputMessage="1" showErrorMessage="1" sqref="R50" xr:uid="{00000000-0002-0000-0600-000001000000}">
      <formula1>$M$41:$P$41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00000000-0002-0000-0600-000002000000}">
      <formula1>ISNUMBER(C29)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50" min="1" max="25" man="1"/>
  </rowBreaks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2022-09-26T06:12:42Z</dcterms:created>
  <dcterms:modified xsi:type="dcterms:W3CDTF">2022-11-16T00:25:32Z</dcterms:modified>
  <cp:category/>
  <cp:contentStatus/>
</cp:coreProperties>
</file>