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64.3.98\data\Current projects\ENT05 - Rate of Return Guideline\FE documents\Tax review\Draft decision\"/>
    </mc:Choice>
  </mc:AlternateContent>
  <bookViews>
    <workbookView xWindow="0" yWindow="0" windowWidth="23040" windowHeight="9192"/>
  </bookViews>
  <sheets>
    <sheet name="Current" sheetId="1" r:id="rId1"/>
    <sheet name="Economic life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3" l="1"/>
  <c r="D24" i="3"/>
  <c r="C46" i="3"/>
  <c r="C52" i="3" s="1"/>
  <c r="K31" i="3"/>
  <c r="G31" i="3"/>
  <c r="C23" i="3"/>
  <c r="C17" i="3"/>
  <c r="C10" i="3"/>
  <c r="D11" i="3" s="1"/>
  <c r="D12" i="3" s="1"/>
  <c r="D9" i="3"/>
  <c r="D13" i="3" s="1"/>
  <c r="C18" i="1"/>
  <c r="C17" i="1"/>
  <c r="D78" i="3" l="1"/>
  <c r="D14" i="3"/>
  <c r="D15" i="3" s="1"/>
  <c r="D17" i="3" s="1"/>
  <c r="E9" i="3"/>
  <c r="D10" i="3"/>
  <c r="K54" i="3"/>
  <c r="G54" i="3"/>
  <c r="J54" i="3"/>
  <c r="F54" i="3"/>
  <c r="I54" i="3"/>
  <c r="H54" i="3"/>
  <c r="M54" i="3"/>
  <c r="E54" i="3"/>
  <c r="D31" i="3"/>
  <c r="H31" i="3"/>
  <c r="L31" i="3"/>
  <c r="D54" i="3"/>
  <c r="D25" i="3"/>
  <c r="C25" i="3"/>
  <c r="E31" i="3"/>
  <c r="I31" i="3"/>
  <c r="M31" i="3"/>
  <c r="L54" i="3"/>
  <c r="F31" i="3"/>
  <c r="J31" i="3"/>
  <c r="C50" i="3"/>
  <c r="C48" i="3"/>
  <c r="C46" i="1"/>
  <c r="C23" i="1"/>
  <c r="D20" i="3" l="1"/>
  <c r="E26" i="3"/>
  <c r="E27" i="3" s="1"/>
  <c r="C55" i="3"/>
  <c r="D49" i="3"/>
  <c r="E11" i="3"/>
  <c r="E12" i="3" s="1"/>
  <c r="E10" i="3"/>
  <c r="E24" i="3"/>
  <c r="D50" i="3"/>
  <c r="D64" i="3" s="1"/>
  <c r="D48" i="3"/>
  <c r="E47" i="3"/>
  <c r="C53" i="3"/>
  <c r="C60" i="3" s="1"/>
  <c r="C51" i="3"/>
  <c r="C65" i="3" s="1"/>
  <c r="C32" i="3"/>
  <c r="D33" i="3" s="1"/>
  <c r="C29" i="3"/>
  <c r="C30" i="3" s="1"/>
  <c r="D26" i="3"/>
  <c r="D27" i="3" s="1"/>
  <c r="D28" i="3" s="1"/>
  <c r="D32" i="3"/>
  <c r="E13" i="3"/>
  <c r="F9" i="3"/>
  <c r="F54" i="1"/>
  <c r="J54" i="1"/>
  <c r="D54" i="1"/>
  <c r="L54" i="1"/>
  <c r="M54" i="1"/>
  <c r="G54" i="1"/>
  <c r="K54" i="1"/>
  <c r="I54" i="1"/>
  <c r="H54" i="1"/>
  <c r="E54" i="1"/>
  <c r="H31" i="1"/>
  <c r="L31" i="1"/>
  <c r="I31" i="1"/>
  <c r="J31" i="1"/>
  <c r="K31" i="1"/>
  <c r="E31" i="1"/>
  <c r="M31" i="1"/>
  <c r="F31" i="1"/>
  <c r="D31" i="1"/>
  <c r="G31" i="1"/>
  <c r="C52" i="1"/>
  <c r="C50" i="1"/>
  <c r="C51" i="1" s="1"/>
  <c r="C65" i="1" s="1"/>
  <c r="C48" i="1"/>
  <c r="C55" i="1" s="1"/>
  <c r="D47" i="1"/>
  <c r="C25" i="1"/>
  <c r="D24" i="1"/>
  <c r="C10" i="1"/>
  <c r="D9" i="1"/>
  <c r="D10" i="1" s="1"/>
  <c r="N41" i="3" l="1"/>
  <c r="D42" i="3"/>
  <c r="D29" i="3"/>
  <c r="D30" i="3" s="1"/>
  <c r="D37" i="3" s="1"/>
  <c r="D43" i="3" s="1"/>
  <c r="E14" i="3"/>
  <c r="E15" i="3" s="1"/>
  <c r="E17" i="3" s="1"/>
  <c r="D65" i="3"/>
  <c r="E78" i="3"/>
  <c r="C75" i="3"/>
  <c r="D51" i="3"/>
  <c r="D34" i="3"/>
  <c r="D55" i="3"/>
  <c r="D56" i="3"/>
  <c r="D57" i="3" s="1"/>
  <c r="E49" i="3"/>
  <c r="E48" i="3"/>
  <c r="E28" i="3"/>
  <c r="F24" i="3"/>
  <c r="E25" i="3"/>
  <c r="E32" i="3"/>
  <c r="E33" i="3"/>
  <c r="E34" i="3" s="1"/>
  <c r="F13" i="3"/>
  <c r="G9" i="3"/>
  <c r="C37" i="3"/>
  <c r="F47" i="3"/>
  <c r="F10" i="3"/>
  <c r="F11" i="3"/>
  <c r="F12" i="3" s="1"/>
  <c r="D56" i="1"/>
  <c r="D55" i="1"/>
  <c r="D48" i="1"/>
  <c r="E49" i="1" s="1"/>
  <c r="D26" i="1"/>
  <c r="D27" i="1" s="1"/>
  <c r="D28" i="1" s="1"/>
  <c r="D42" i="1" s="1"/>
  <c r="C32" i="1"/>
  <c r="D33" i="1" s="1"/>
  <c r="D32" i="1"/>
  <c r="D49" i="1"/>
  <c r="D50" i="1" s="1"/>
  <c r="D11" i="1"/>
  <c r="D12" i="1" s="1"/>
  <c r="D13" i="1" s="1"/>
  <c r="D78" i="1" s="1"/>
  <c r="E9" i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C53" i="1"/>
  <c r="C60" i="1" s="1"/>
  <c r="C75" i="1" s="1"/>
  <c r="E47" i="1"/>
  <c r="C29" i="1"/>
  <c r="C30" i="1" s="1"/>
  <c r="C37" i="1" s="1"/>
  <c r="C43" i="1" s="1"/>
  <c r="E24" i="1"/>
  <c r="D25" i="1"/>
  <c r="E11" i="1"/>
  <c r="E12" i="1" s="1"/>
  <c r="E20" i="3" l="1"/>
  <c r="F14" i="3"/>
  <c r="F15" i="3" s="1"/>
  <c r="F17" i="3"/>
  <c r="D52" i="3"/>
  <c r="D53" i="3" s="1"/>
  <c r="D60" i="3" s="1"/>
  <c r="D71" i="3"/>
  <c r="D67" i="3"/>
  <c r="E50" i="3"/>
  <c r="E42" i="3"/>
  <c r="O41" i="3"/>
  <c r="E29" i="3"/>
  <c r="E30" i="3" s="1"/>
  <c r="E37" i="3" s="1"/>
  <c r="G11" i="3"/>
  <c r="G12" i="3" s="1"/>
  <c r="G10" i="3"/>
  <c r="G24" i="3"/>
  <c r="C43" i="3"/>
  <c r="F33" i="3"/>
  <c r="F32" i="3"/>
  <c r="E56" i="3"/>
  <c r="E57" i="3" s="1"/>
  <c r="E55" i="3"/>
  <c r="G47" i="3"/>
  <c r="G13" i="3"/>
  <c r="H9" i="3"/>
  <c r="F26" i="3"/>
  <c r="F27" i="3" s="1"/>
  <c r="F25" i="3"/>
  <c r="F49" i="3"/>
  <c r="F48" i="3"/>
  <c r="F78" i="3"/>
  <c r="D57" i="1"/>
  <c r="N41" i="1"/>
  <c r="E55" i="1"/>
  <c r="E56" i="1"/>
  <c r="E57" i="1" s="1"/>
  <c r="E50" i="1"/>
  <c r="E51" i="1" s="1"/>
  <c r="E71" i="1" s="1"/>
  <c r="E32" i="1"/>
  <c r="E33" i="1"/>
  <c r="D34" i="1"/>
  <c r="D51" i="1"/>
  <c r="D71" i="1" s="1"/>
  <c r="D64" i="1"/>
  <c r="D65" i="1" s="1"/>
  <c r="E48" i="1"/>
  <c r="F49" i="1" s="1"/>
  <c r="D14" i="1"/>
  <c r="D15" i="1" s="1"/>
  <c r="D17" i="1" s="1"/>
  <c r="D20" i="1" s="1"/>
  <c r="E13" i="1"/>
  <c r="E78" i="1" s="1"/>
  <c r="D29" i="1"/>
  <c r="D30" i="1" s="1"/>
  <c r="E10" i="1"/>
  <c r="F47" i="1"/>
  <c r="E25" i="1"/>
  <c r="E26" i="1"/>
  <c r="E27" i="1" s="1"/>
  <c r="F24" i="1"/>
  <c r="D74" i="1" l="1"/>
  <c r="N73" i="1"/>
  <c r="E74" i="1"/>
  <c r="O73" i="1"/>
  <c r="D69" i="3"/>
  <c r="D75" i="3"/>
  <c r="E43" i="3"/>
  <c r="H24" i="3"/>
  <c r="I9" i="3"/>
  <c r="G33" i="3"/>
  <c r="G32" i="3"/>
  <c r="G14" i="3"/>
  <c r="G15" i="3" s="1"/>
  <c r="G17" i="3" s="1"/>
  <c r="F50" i="3"/>
  <c r="H11" i="3"/>
  <c r="H12" i="3" s="1"/>
  <c r="H10" i="3"/>
  <c r="E64" i="3"/>
  <c r="E65" i="3" s="1"/>
  <c r="E51" i="3"/>
  <c r="G49" i="3"/>
  <c r="G50" i="3" s="1"/>
  <c r="G48" i="3"/>
  <c r="H47" i="3"/>
  <c r="F28" i="3"/>
  <c r="F20" i="3"/>
  <c r="G78" i="3"/>
  <c r="G26" i="3"/>
  <c r="G27" i="3" s="1"/>
  <c r="G25" i="3"/>
  <c r="F56" i="3"/>
  <c r="F57" i="3" s="1"/>
  <c r="F55" i="3"/>
  <c r="F34" i="3"/>
  <c r="D74" i="3"/>
  <c r="D79" i="3"/>
  <c r="N73" i="3"/>
  <c r="D52" i="1"/>
  <c r="D53" i="1" s="1"/>
  <c r="D60" i="1" s="1"/>
  <c r="D79" i="1"/>
  <c r="E79" i="1" s="1"/>
  <c r="E64" i="1"/>
  <c r="E67" i="1" s="1"/>
  <c r="F55" i="1"/>
  <c r="F56" i="1"/>
  <c r="F57" i="1" s="1"/>
  <c r="D37" i="1"/>
  <c r="E34" i="1"/>
  <c r="F32" i="1"/>
  <c r="F33" i="1"/>
  <c r="E52" i="1"/>
  <c r="E53" i="1" s="1"/>
  <c r="D67" i="1"/>
  <c r="F48" i="1"/>
  <c r="G49" i="1" s="1"/>
  <c r="E65" i="1"/>
  <c r="F50" i="1"/>
  <c r="G47" i="1"/>
  <c r="E14" i="1"/>
  <c r="E15" i="1" s="1"/>
  <c r="E17" i="1" s="1"/>
  <c r="E20" i="1" s="1"/>
  <c r="F10" i="1"/>
  <c r="F11" i="1"/>
  <c r="G24" i="1"/>
  <c r="E28" i="1"/>
  <c r="E42" i="1" s="1"/>
  <c r="F26" i="1"/>
  <c r="F27" i="1" s="1"/>
  <c r="F25" i="1"/>
  <c r="D75" i="1" l="1"/>
  <c r="D43" i="1"/>
  <c r="F64" i="3"/>
  <c r="G34" i="3"/>
  <c r="G51" i="3"/>
  <c r="G20" i="3"/>
  <c r="G55" i="3"/>
  <c r="G56" i="3"/>
  <c r="G57" i="3" s="1"/>
  <c r="H32" i="3"/>
  <c r="H33" i="3"/>
  <c r="I47" i="3"/>
  <c r="E71" i="3"/>
  <c r="E67" i="3"/>
  <c r="E52" i="3"/>
  <c r="E53" i="3" s="1"/>
  <c r="E60" i="3" s="1"/>
  <c r="H34" i="3"/>
  <c r="I24" i="3"/>
  <c r="H26" i="3"/>
  <c r="H27" i="3" s="1"/>
  <c r="H25" i="3"/>
  <c r="F42" i="3"/>
  <c r="P41" i="3"/>
  <c r="F29" i="3"/>
  <c r="F30" i="3" s="1"/>
  <c r="F37" i="3" s="1"/>
  <c r="F65" i="3"/>
  <c r="H13" i="3"/>
  <c r="H78" i="3" s="1"/>
  <c r="G28" i="3"/>
  <c r="H49" i="3"/>
  <c r="H48" i="3"/>
  <c r="I11" i="3"/>
  <c r="I12" i="3" s="1"/>
  <c r="I10" i="3"/>
  <c r="J9" i="3"/>
  <c r="F51" i="3"/>
  <c r="D69" i="1"/>
  <c r="O41" i="1"/>
  <c r="E60" i="1"/>
  <c r="E75" i="1" s="1"/>
  <c r="G55" i="1"/>
  <c r="G56" i="1"/>
  <c r="G57" i="1" s="1"/>
  <c r="F34" i="1"/>
  <c r="G32" i="1"/>
  <c r="G33" i="1"/>
  <c r="F64" i="1"/>
  <c r="F65" i="1" s="1"/>
  <c r="G48" i="1"/>
  <c r="H49" i="1" s="1"/>
  <c r="F51" i="1"/>
  <c r="H47" i="1"/>
  <c r="F12" i="1"/>
  <c r="F13" i="1" s="1"/>
  <c r="F78" i="1" s="1"/>
  <c r="E29" i="1"/>
  <c r="E30" i="1" s="1"/>
  <c r="E37" i="1" s="1"/>
  <c r="E43" i="1" s="1"/>
  <c r="G11" i="1"/>
  <c r="G12" i="1" s="1"/>
  <c r="G13" i="1" s="1"/>
  <c r="G10" i="1"/>
  <c r="G50" i="1"/>
  <c r="H24" i="1"/>
  <c r="G26" i="1"/>
  <c r="G27" i="1" s="1"/>
  <c r="G28" i="1" s="1"/>
  <c r="G42" i="1" s="1"/>
  <c r="G25" i="1"/>
  <c r="F28" i="1"/>
  <c r="F42" i="1" s="1"/>
  <c r="F71" i="1" l="1"/>
  <c r="E69" i="3"/>
  <c r="E75" i="3"/>
  <c r="F43" i="3"/>
  <c r="I25" i="3"/>
  <c r="I26" i="3"/>
  <c r="I27" i="3" s="1"/>
  <c r="Q41" i="3"/>
  <c r="G42" i="3"/>
  <c r="G29" i="3"/>
  <c r="G30" i="3" s="1"/>
  <c r="G37" i="3" s="1"/>
  <c r="O73" i="3"/>
  <c r="E74" i="3"/>
  <c r="I49" i="3"/>
  <c r="I48" i="3"/>
  <c r="J47" i="3"/>
  <c r="H55" i="3"/>
  <c r="H56" i="3"/>
  <c r="H57" i="3" s="1"/>
  <c r="I13" i="3"/>
  <c r="J24" i="3"/>
  <c r="H50" i="3"/>
  <c r="G52" i="3"/>
  <c r="G53" i="3" s="1"/>
  <c r="G60" i="3" s="1"/>
  <c r="G71" i="3"/>
  <c r="F71" i="3"/>
  <c r="F67" i="3"/>
  <c r="F52" i="3"/>
  <c r="F53" i="3" s="1"/>
  <c r="F60" i="3" s="1"/>
  <c r="K9" i="3"/>
  <c r="H14" i="3"/>
  <c r="H15" i="3" s="1"/>
  <c r="H17" i="3" s="1"/>
  <c r="E79" i="3"/>
  <c r="F79" i="3" s="1"/>
  <c r="G79" i="3" s="1"/>
  <c r="J11" i="3"/>
  <c r="J12" i="3" s="1"/>
  <c r="J10" i="3"/>
  <c r="H28" i="3"/>
  <c r="I32" i="3"/>
  <c r="I33" i="3"/>
  <c r="G64" i="3"/>
  <c r="G67" i="3" s="1"/>
  <c r="G78" i="1"/>
  <c r="Q41" i="1"/>
  <c r="I47" i="1"/>
  <c r="J47" i="1" s="1"/>
  <c r="H55" i="1"/>
  <c r="H56" i="1"/>
  <c r="H57" i="1" s="1"/>
  <c r="F67" i="1"/>
  <c r="E69" i="1"/>
  <c r="P41" i="1"/>
  <c r="H32" i="1"/>
  <c r="H33" i="1"/>
  <c r="G34" i="1"/>
  <c r="F52" i="1"/>
  <c r="F53" i="1" s="1"/>
  <c r="H48" i="1"/>
  <c r="I49" i="1" s="1"/>
  <c r="G51" i="1"/>
  <c r="G64" i="1"/>
  <c r="H50" i="1"/>
  <c r="H51" i="1" s="1"/>
  <c r="H71" i="1" s="1"/>
  <c r="G14" i="1"/>
  <c r="G15" i="1" s="1"/>
  <c r="G17" i="1" s="1"/>
  <c r="F14" i="1"/>
  <c r="F15" i="1" s="1"/>
  <c r="F17" i="1" s="1"/>
  <c r="F20" i="1" s="1"/>
  <c r="G52" i="1"/>
  <c r="G53" i="1" s="1"/>
  <c r="G29" i="1"/>
  <c r="G30" i="1" s="1"/>
  <c r="H11" i="1"/>
  <c r="H10" i="1"/>
  <c r="F29" i="1"/>
  <c r="F30" i="1" s="1"/>
  <c r="F37" i="1" s="1"/>
  <c r="H26" i="1"/>
  <c r="H27" i="1" s="1"/>
  <c r="H25" i="1"/>
  <c r="I24" i="1"/>
  <c r="H74" i="1" l="1"/>
  <c r="R73" i="1"/>
  <c r="F74" i="1"/>
  <c r="P73" i="1"/>
  <c r="F43" i="1"/>
  <c r="G71" i="1"/>
  <c r="F79" i="1"/>
  <c r="G65" i="3"/>
  <c r="H64" i="3" s="1"/>
  <c r="H65" i="3" s="1"/>
  <c r="G43" i="3"/>
  <c r="H20" i="3"/>
  <c r="C19" i="3"/>
  <c r="D19" i="3" s="1"/>
  <c r="F69" i="3"/>
  <c r="G69" i="3" s="1"/>
  <c r="F75" i="3"/>
  <c r="J49" i="3"/>
  <c r="J50" i="3" s="1"/>
  <c r="J48" i="3"/>
  <c r="K10" i="3"/>
  <c r="K11" i="3"/>
  <c r="K12" i="3" s="1"/>
  <c r="I14" i="3"/>
  <c r="I15" i="3" s="1"/>
  <c r="I17" i="3" s="1"/>
  <c r="I20" i="3" s="1"/>
  <c r="J26" i="3"/>
  <c r="J27" i="3" s="1"/>
  <c r="J25" i="3"/>
  <c r="H51" i="3"/>
  <c r="R41" i="3"/>
  <c r="H42" i="3"/>
  <c r="H29" i="3"/>
  <c r="H30" i="3" s="1"/>
  <c r="H37" i="3" s="1"/>
  <c r="G75" i="3"/>
  <c r="K47" i="3"/>
  <c r="L9" i="3"/>
  <c r="K13" i="3"/>
  <c r="G74" i="3"/>
  <c r="Q73" i="3"/>
  <c r="I28" i="3"/>
  <c r="I50" i="3"/>
  <c r="I78" i="3"/>
  <c r="J78" i="3" s="1"/>
  <c r="K78" i="3" s="1"/>
  <c r="J28" i="3"/>
  <c r="K24" i="3"/>
  <c r="J33" i="3"/>
  <c r="J32" i="3"/>
  <c r="J13" i="3"/>
  <c r="P73" i="3"/>
  <c r="F74" i="3"/>
  <c r="I34" i="3"/>
  <c r="I56" i="3"/>
  <c r="I57" i="3" s="1"/>
  <c r="I55" i="3"/>
  <c r="G60" i="1"/>
  <c r="G75" i="1" s="1"/>
  <c r="I55" i="1"/>
  <c r="I56" i="1"/>
  <c r="I57" i="1" s="1"/>
  <c r="I50" i="1"/>
  <c r="I51" i="1" s="1"/>
  <c r="I48" i="1"/>
  <c r="J49" i="1" s="1"/>
  <c r="J50" i="1" s="1"/>
  <c r="F60" i="1"/>
  <c r="I32" i="1"/>
  <c r="I33" i="1"/>
  <c r="G37" i="1"/>
  <c r="G43" i="1" s="1"/>
  <c r="H34" i="1"/>
  <c r="G67" i="1"/>
  <c r="G20" i="1"/>
  <c r="G65" i="1"/>
  <c r="H64" i="1" s="1"/>
  <c r="H67" i="1" s="1"/>
  <c r="H52" i="1"/>
  <c r="H53" i="1" s="1"/>
  <c r="I10" i="1"/>
  <c r="I11" i="1"/>
  <c r="I12" i="1" s="1"/>
  <c r="I13" i="1" s="1"/>
  <c r="H12" i="1"/>
  <c r="H13" i="1" s="1"/>
  <c r="H78" i="1" s="1"/>
  <c r="I78" i="1" s="1"/>
  <c r="K47" i="1"/>
  <c r="H28" i="1"/>
  <c r="H42" i="1" s="1"/>
  <c r="J24" i="1"/>
  <c r="I26" i="1"/>
  <c r="I27" i="1" s="1"/>
  <c r="I25" i="1"/>
  <c r="G79" i="1" l="1"/>
  <c r="H79" i="1" s="1"/>
  <c r="G74" i="1"/>
  <c r="Q73" i="1"/>
  <c r="I71" i="1"/>
  <c r="I79" i="1" s="1"/>
  <c r="F75" i="1"/>
  <c r="I64" i="3"/>
  <c r="J34" i="3"/>
  <c r="J51" i="3"/>
  <c r="H43" i="3"/>
  <c r="C39" i="3"/>
  <c r="D39" i="3" s="1"/>
  <c r="J42" i="3"/>
  <c r="J29" i="3"/>
  <c r="J30" i="3" s="1"/>
  <c r="J37" i="3" s="1"/>
  <c r="J43" i="3" s="1"/>
  <c r="T41" i="3"/>
  <c r="L24" i="3"/>
  <c r="K33" i="3"/>
  <c r="K32" i="3"/>
  <c r="K17" i="3"/>
  <c r="K14" i="3"/>
  <c r="K15" i="3" s="1"/>
  <c r="J56" i="3"/>
  <c r="J57" i="3" s="1"/>
  <c r="J55" i="3"/>
  <c r="I42" i="3"/>
  <c r="I29" i="3"/>
  <c r="I30" i="3" s="1"/>
  <c r="I37" i="3" s="1"/>
  <c r="I43" i="3" s="1"/>
  <c r="S41" i="3"/>
  <c r="L13" i="3"/>
  <c r="L78" i="3" s="1"/>
  <c r="M9" i="3"/>
  <c r="K26" i="3"/>
  <c r="K27" i="3" s="1"/>
  <c r="K25" i="3"/>
  <c r="I51" i="3"/>
  <c r="K49" i="3"/>
  <c r="K48" i="3"/>
  <c r="H52" i="3"/>
  <c r="H53" i="3" s="1"/>
  <c r="H60" i="3" s="1"/>
  <c r="H71" i="3"/>
  <c r="H67" i="3"/>
  <c r="J14" i="3"/>
  <c r="J15" i="3" s="1"/>
  <c r="J17" i="3"/>
  <c r="J20" i="3" s="1"/>
  <c r="I65" i="3"/>
  <c r="L47" i="3"/>
  <c r="L11" i="3"/>
  <c r="L12" i="3" s="1"/>
  <c r="L10" i="3"/>
  <c r="J48" i="1"/>
  <c r="K49" i="1" s="1"/>
  <c r="J55" i="1"/>
  <c r="J56" i="1"/>
  <c r="H60" i="1"/>
  <c r="F69" i="1"/>
  <c r="G69" i="1" s="1"/>
  <c r="R41" i="1"/>
  <c r="J57" i="1"/>
  <c r="J32" i="1"/>
  <c r="J33" i="1"/>
  <c r="I34" i="1"/>
  <c r="H65" i="1"/>
  <c r="H14" i="1"/>
  <c r="H15" i="1" s="1"/>
  <c r="H17" i="1" s="1"/>
  <c r="H20" i="1" s="1"/>
  <c r="I14" i="1"/>
  <c r="I15" i="1" s="1"/>
  <c r="I17" i="1" s="1"/>
  <c r="H29" i="1"/>
  <c r="H30" i="1" s="1"/>
  <c r="J10" i="1"/>
  <c r="J11" i="1"/>
  <c r="I52" i="1"/>
  <c r="I53" i="1" s="1"/>
  <c r="L47" i="1"/>
  <c r="J51" i="1"/>
  <c r="I28" i="1"/>
  <c r="I42" i="1" s="1"/>
  <c r="K24" i="1"/>
  <c r="J26" i="1"/>
  <c r="J27" i="1" s="1"/>
  <c r="J25" i="1"/>
  <c r="K48" i="1" l="1"/>
  <c r="J71" i="1"/>
  <c r="J79" i="1" s="1"/>
  <c r="I74" i="1"/>
  <c r="S73" i="1"/>
  <c r="C62" i="1"/>
  <c r="D62" i="1" s="1"/>
  <c r="H75" i="1"/>
  <c r="K50" i="3"/>
  <c r="K51" i="3" s="1"/>
  <c r="K28" i="3"/>
  <c r="K34" i="3"/>
  <c r="H69" i="3"/>
  <c r="H75" i="3"/>
  <c r="C62" i="3"/>
  <c r="D62" i="3" s="1"/>
  <c r="H74" i="3"/>
  <c r="R73" i="3"/>
  <c r="H79" i="3"/>
  <c r="I79" i="3" s="1"/>
  <c r="K20" i="3"/>
  <c r="U41" i="3"/>
  <c r="K29" i="3"/>
  <c r="K30" i="3" s="1"/>
  <c r="K37" i="3" s="1"/>
  <c r="K43" i="3" s="1"/>
  <c r="K42" i="3"/>
  <c r="M11" i="3"/>
  <c r="M12" i="3" s="1"/>
  <c r="M10" i="3"/>
  <c r="L26" i="3"/>
  <c r="L27" i="3" s="1"/>
  <c r="L25" i="3"/>
  <c r="K55" i="3"/>
  <c r="K56" i="3"/>
  <c r="K57" i="3" s="1"/>
  <c r="L32" i="3"/>
  <c r="L33" i="3"/>
  <c r="I71" i="3"/>
  <c r="I67" i="3"/>
  <c r="I52" i="3"/>
  <c r="I53" i="3" s="1"/>
  <c r="I60" i="3" s="1"/>
  <c r="L49" i="3"/>
  <c r="L48" i="3"/>
  <c r="J71" i="3"/>
  <c r="J52" i="3"/>
  <c r="J53" i="3" s="1"/>
  <c r="J60" i="3" s="1"/>
  <c r="L17" i="3"/>
  <c r="L20" i="3" s="1"/>
  <c r="L14" i="3"/>
  <c r="L15" i="3" s="1"/>
  <c r="L50" i="3"/>
  <c r="M47" i="3"/>
  <c r="M13" i="3"/>
  <c r="N9" i="3"/>
  <c r="M24" i="3"/>
  <c r="J64" i="3"/>
  <c r="J67" i="3" s="1"/>
  <c r="H69" i="1"/>
  <c r="S41" i="1"/>
  <c r="K55" i="1"/>
  <c r="K56" i="1"/>
  <c r="K57" i="1" s="1"/>
  <c r="I60" i="1"/>
  <c r="K32" i="1"/>
  <c r="K33" i="1"/>
  <c r="J34" i="1"/>
  <c r="I20" i="1"/>
  <c r="H37" i="1"/>
  <c r="I64" i="1"/>
  <c r="I67" i="1" s="1"/>
  <c r="C19" i="1"/>
  <c r="D19" i="1" s="1"/>
  <c r="K11" i="1"/>
  <c r="K10" i="1"/>
  <c r="I29" i="1"/>
  <c r="I30" i="1" s="1"/>
  <c r="I37" i="1" s="1"/>
  <c r="I43" i="1" s="1"/>
  <c r="J12" i="1"/>
  <c r="J13" i="1" s="1"/>
  <c r="J78" i="1" s="1"/>
  <c r="K50" i="1"/>
  <c r="M47" i="1"/>
  <c r="L48" i="1"/>
  <c r="L49" i="1"/>
  <c r="J52" i="1"/>
  <c r="J53" i="1" s="1"/>
  <c r="J28" i="1"/>
  <c r="J42" i="1" s="1"/>
  <c r="L24" i="1"/>
  <c r="K26" i="1"/>
  <c r="K27" i="1" s="1"/>
  <c r="K25" i="1"/>
  <c r="H43" i="1" l="1"/>
  <c r="C39" i="1"/>
  <c r="D39" i="1" s="1"/>
  <c r="I69" i="1"/>
  <c r="I75" i="1"/>
  <c r="J74" i="1"/>
  <c r="T73" i="1"/>
  <c r="K71" i="3"/>
  <c r="K52" i="3"/>
  <c r="K53" i="3" s="1"/>
  <c r="K60" i="3" s="1"/>
  <c r="K75" i="3" s="1"/>
  <c r="J65" i="3"/>
  <c r="K64" i="3" s="1"/>
  <c r="K67" i="3" s="1"/>
  <c r="J75" i="3"/>
  <c r="T73" i="3"/>
  <c r="J74" i="3"/>
  <c r="M32" i="3"/>
  <c r="M33" i="3"/>
  <c r="K74" i="3"/>
  <c r="U73" i="3"/>
  <c r="J79" i="3"/>
  <c r="K79" i="3" s="1"/>
  <c r="L51" i="3"/>
  <c r="M49" i="3"/>
  <c r="M48" i="3"/>
  <c r="L34" i="3"/>
  <c r="S73" i="3"/>
  <c r="I74" i="3"/>
  <c r="L55" i="3"/>
  <c r="L56" i="3"/>
  <c r="L57" i="3" s="1"/>
  <c r="M28" i="3"/>
  <c r="M14" i="3"/>
  <c r="M15" i="3" s="1"/>
  <c r="M17" i="3" s="1"/>
  <c r="M20" i="3" s="1"/>
  <c r="I69" i="3"/>
  <c r="J69" i="3" s="1"/>
  <c r="K69" i="3" s="1"/>
  <c r="I75" i="3"/>
  <c r="L28" i="3"/>
  <c r="N11" i="3"/>
  <c r="N12" i="3" s="1"/>
  <c r="N10" i="3"/>
  <c r="O9" i="3"/>
  <c r="M50" i="3"/>
  <c r="M51" i="3" s="1"/>
  <c r="M26" i="3"/>
  <c r="M27" i="3" s="1"/>
  <c r="M25" i="3"/>
  <c r="M78" i="3"/>
  <c r="L55" i="1"/>
  <c r="L56" i="1"/>
  <c r="L57" i="1" s="1"/>
  <c r="T41" i="1"/>
  <c r="J60" i="1"/>
  <c r="K34" i="1"/>
  <c r="L32" i="1"/>
  <c r="L33" i="1"/>
  <c r="K51" i="1"/>
  <c r="I65" i="1"/>
  <c r="J14" i="1"/>
  <c r="J15" i="1" s="1"/>
  <c r="J17" i="1" s="1"/>
  <c r="J20" i="1" s="1"/>
  <c r="L10" i="1"/>
  <c r="L11" i="1"/>
  <c r="J29" i="1"/>
  <c r="J30" i="1" s="1"/>
  <c r="J37" i="1" s="1"/>
  <c r="J43" i="1" s="1"/>
  <c r="K12" i="1"/>
  <c r="K13" i="1" s="1"/>
  <c r="K78" i="1" s="1"/>
  <c r="L50" i="1"/>
  <c r="N47" i="1"/>
  <c r="M49" i="1"/>
  <c r="M48" i="1"/>
  <c r="M24" i="1"/>
  <c r="K28" i="1"/>
  <c r="K42" i="1" s="1"/>
  <c r="L26" i="1"/>
  <c r="L27" i="1" s="1"/>
  <c r="L25" i="1"/>
  <c r="J69" i="1" l="1"/>
  <c r="J75" i="1"/>
  <c r="K71" i="1"/>
  <c r="K79" i="1" s="1"/>
  <c r="M71" i="3"/>
  <c r="M52" i="3"/>
  <c r="M53" i="3" s="1"/>
  <c r="N26" i="3"/>
  <c r="N27" i="3" s="1"/>
  <c r="N25" i="3"/>
  <c r="O10" i="3"/>
  <c r="O11" i="3"/>
  <c r="O12" i="3" s="1"/>
  <c r="N49" i="3"/>
  <c r="N50" i="3" s="1"/>
  <c r="N51" i="3" s="1"/>
  <c r="N48" i="3"/>
  <c r="M34" i="3"/>
  <c r="O13" i="3"/>
  <c r="P9" i="3"/>
  <c r="V41" i="3"/>
  <c r="L42" i="3"/>
  <c r="L29" i="3"/>
  <c r="L30" i="3" s="1"/>
  <c r="L37" i="3" s="1"/>
  <c r="L43" i="3" s="1"/>
  <c r="L52" i="3"/>
  <c r="L53" i="3" s="1"/>
  <c r="L60" i="3" s="1"/>
  <c r="L71" i="3"/>
  <c r="M42" i="3"/>
  <c r="W41" i="3"/>
  <c r="M29" i="3"/>
  <c r="M30" i="3" s="1"/>
  <c r="M37" i="3" s="1"/>
  <c r="M43" i="3" s="1"/>
  <c r="L79" i="3"/>
  <c r="M79" i="3" s="1"/>
  <c r="N57" i="3"/>
  <c r="N13" i="3"/>
  <c r="N34" i="3"/>
  <c r="M56" i="3"/>
  <c r="M57" i="3" s="1"/>
  <c r="M55" i="3"/>
  <c r="K65" i="3"/>
  <c r="U41" i="1"/>
  <c r="M55" i="1"/>
  <c r="M56" i="1"/>
  <c r="M57" i="1" s="1"/>
  <c r="M32" i="1"/>
  <c r="M33" i="1"/>
  <c r="L34" i="1"/>
  <c r="J64" i="1"/>
  <c r="J67" i="1" s="1"/>
  <c r="L51" i="1"/>
  <c r="K52" i="1"/>
  <c r="K53" i="1" s="1"/>
  <c r="K60" i="1" s="1"/>
  <c r="K75" i="1" s="1"/>
  <c r="K14" i="1"/>
  <c r="K15" i="1" s="1"/>
  <c r="K17" i="1" s="1"/>
  <c r="K20" i="1" s="1"/>
  <c r="L12" i="1"/>
  <c r="L13" i="1" s="1"/>
  <c r="L78" i="1" s="1"/>
  <c r="M78" i="1" s="1"/>
  <c r="K29" i="1"/>
  <c r="K30" i="1" s="1"/>
  <c r="K37" i="1" s="1"/>
  <c r="K43" i="1" s="1"/>
  <c r="M11" i="1"/>
  <c r="M12" i="1" s="1"/>
  <c r="M13" i="1" s="1"/>
  <c r="M10" i="1"/>
  <c r="M50" i="1"/>
  <c r="O47" i="1"/>
  <c r="N49" i="1"/>
  <c r="N50" i="1" s="1"/>
  <c r="N48" i="1"/>
  <c r="N24" i="1"/>
  <c r="M26" i="1"/>
  <c r="M27" i="1" s="1"/>
  <c r="M25" i="1"/>
  <c r="L28" i="1"/>
  <c r="L42" i="1" s="1"/>
  <c r="L71" i="1" l="1"/>
  <c r="K74" i="1"/>
  <c r="U73" i="1"/>
  <c r="N28" i="3"/>
  <c r="M60" i="3"/>
  <c r="L69" i="3"/>
  <c r="L75" i="3"/>
  <c r="N71" i="3"/>
  <c r="N74" i="3" s="1"/>
  <c r="N52" i="3"/>
  <c r="N53" i="3" s="1"/>
  <c r="N60" i="3" s="1"/>
  <c r="O26" i="3"/>
  <c r="O27" i="3" s="1"/>
  <c r="O25" i="3"/>
  <c r="L74" i="3"/>
  <c r="V73" i="3"/>
  <c r="P11" i="3"/>
  <c r="P12" i="3" s="1"/>
  <c r="P10" i="3"/>
  <c r="L64" i="3"/>
  <c r="L67" i="3" s="1"/>
  <c r="N42" i="3"/>
  <c r="N29" i="3"/>
  <c r="N30" i="3" s="1"/>
  <c r="N37" i="3" s="1"/>
  <c r="N43" i="3" s="1"/>
  <c r="Q9" i="3"/>
  <c r="P13" i="3"/>
  <c r="O49" i="3"/>
  <c r="O48" i="3"/>
  <c r="N14" i="3"/>
  <c r="N15" i="3" s="1"/>
  <c r="N17" i="3"/>
  <c r="N20" i="3" s="1"/>
  <c r="O14" i="3"/>
  <c r="O15" i="3" s="1"/>
  <c r="O17" i="3" s="1"/>
  <c r="O20" i="3" s="1"/>
  <c r="W73" i="3"/>
  <c r="M74" i="3"/>
  <c r="N57" i="1"/>
  <c r="V41" i="1"/>
  <c r="K69" i="1"/>
  <c r="M34" i="1"/>
  <c r="M51" i="1"/>
  <c r="L52" i="1"/>
  <c r="L53" i="1" s="1"/>
  <c r="J65" i="1"/>
  <c r="M14" i="1"/>
  <c r="M15" i="1" s="1"/>
  <c r="M17" i="1" s="1"/>
  <c r="L14" i="1"/>
  <c r="L15" i="1" s="1"/>
  <c r="L17" i="1" s="1"/>
  <c r="L20" i="1" s="1"/>
  <c r="N11" i="1"/>
  <c r="N10" i="1"/>
  <c r="L29" i="1"/>
  <c r="L30" i="1" s="1"/>
  <c r="L37" i="1" s="1"/>
  <c r="L43" i="1" s="1"/>
  <c r="M52" i="1"/>
  <c r="M53" i="1" s="1"/>
  <c r="N51" i="1"/>
  <c r="N71" i="1" s="1"/>
  <c r="N74" i="1" s="1"/>
  <c r="O49" i="1"/>
  <c r="O50" i="1" s="1"/>
  <c r="O48" i="1"/>
  <c r="P47" i="1"/>
  <c r="M28" i="1"/>
  <c r="M42" i="1" s="1"/>
  <c r="O24" i="1"/>
  <c r="N26" i="1"/>
  <c r="N27" i="1" s="1"/>
  <c r="N25" i="1"/>
  <c r="L74" i="1" l="1"/>
  <c r="V73" i="1"/>
  <c r="M71" i="1"/>
  <c r="L79" i="1"/>
  <c r="N75" i="3"/>
  <c r="O34" i="3"/>
  <c r="O57" i="3"/>
  <c r="L65" i="3"/>
  <c r="P14" i="3"/>
  <c r="P15" i="3" s="1"/>
  <c r="P17" i="3" s="1"/>
  <c r="P20" i="3" s="1"/>
  <c r="R9" i="3"/>
  <c r="O50" i="3"/>
  <c r="P49" i="3"/>
  <c r="P50" i="3" s="1"/>
  <c r="P48" i="3"/>
  <c r="O28" i="3"/>
  <c r="Q11" i="3"/>
  <c r="Q12" i="3" s="1"/>
  <c r="Q10" i="3"/>
  <c r="P26" i="3"/>
  <c r="P27" i="3" s="1"/>
  <c r="P25" i="3"/>
  <c r="M69" i="3"/>
  <c r="N69" i="3" s="1"/>
  <c r="M75" i="3"/>
  <c r="M60" i="1"/>
  <c r="M75" i="1" s="1"/>
  <c r="W41" i="1"/>
  <c r="L60" i="1"/>
  <c r="O57" i="1"/>
  <c r="N34" i="1"/>
  <c r="M20" i="1"/>
  <c r="K64" i="1"/>
  <c r="K67" i="1" s="1"/>
  <c r="N52" i="1"/>
  <c r="N53" i="1" s="1"/>
  <c r="M29" i="1"/>
  <c r="M30" i="1" s="1"/>
  <c r="M37" i="1" s="1"/>
  <c r="M43" i="1" s="1"/>
  <c r="O10" i="1"/>
  <c r="O11" i="1"/>
  <c r="O12" i="1" s="1"/>
  <c r="O13" i="1" s="1"/>
  <c r="O14" i="1" s="1"/>
  <c r="O15" i="1" s="1"/>
  <c r="N12" i="1"/>
  <c r="N13" i="1" s="1"/>
  <c r="P49" i="1"/>
  <c r="P57" i="1" s="1"/>
  <c r="P48" i="1"/>
  <c r="Q47" i="1"/>
  <c r="O51" i="1"/>
  <c r="O71" i="1" s="1"/>
  <c r="O74" i="1" s="1"/>
  <c r="O26" i="1"/>
  <c r="O27" i="1" s="1"/>
  <c r="O25" i="1"/>
  <c r="P24" i="1"/>
  <c r="N28" i="1"/>
  <c r="N42" i="1" s="1"/>
  <c r="M74" i="1" l="1"/>
  <c r="W73" i="1"/>
  <c r="M79" i="1"/>
  <c r="L69" i="1"/>
  <c r="M69" i="1" s="1"/>
  <c r="L75" i="1"/>
  <c r="P51" i="3"/>
  <c r="Q49" i="3"/>
  <c r="Q48" i="3"/>
  <c r="R10" i="3"/>
  <c r="R11" i="3"/>
  <c r="R12" i="3" s="1"/>
  <c r="R13" i="3" s="1"/>
  <c r="P57" i="3"/>
  <c r="Q50" i="3"/>
  <c r="S9" i="3"/>
  <c r="M64" i="3"/>
  <c r="M67" i="3" s="1"/>
  <c r="P28" i="3"/>
  <c r="P34" i="3"/>
  <c r="Q26" i="3"/>
  <c r="Q27" i="3" s="1"/>
  <c r="Q25" i="3"/>
  <c r="O29" i="3"/>
  <c r="O30" i="3" s="1"/>
  <c r="O37" i="3" s="1"/>
  <c r="O43" i="3" s="1"/>
  <c r="O42" i="3"/>
  <c r="Q34" i="3"/>
  <c r="Q13" i="3"/>
  <c r="O51" i="3"/>
  <c r="N60" i="1"/>
  <c r="N75" i="1" s="1"/>
  <c r="O34" i="1"/>
  <c r="K65" i="1"/>
  <c r="N14" i="1"/>
  <c r="N15" i="1" s="1"/>
  <c r="N17" i="1" s="1"/>
  <c r="N20" i="1" s="1"/>
  <c r="O17" i="1"/>
  <c r="N29" i="1"/>
  <c r="N30" i="1" s="1"/>
  <c r="N37" i="1" s="1"/>
  <c r="N43" i="1" s="1"/>
  <c r="P10" i="1"/>
  <c r="P11" i="1"/>
  <c r="O28" i="1"/>
  <c r="O42" i="1" s="1"/>
  <c r="P50" i="1"/>
  <c r="R47" i="1"/>
  <c r="Q49" i="1"/>
  <c r="Q50" i="1" s="1"/>
  <c r="Q48" i="1"/>
  <c r="O52" i="1"/>
  <c r="O53" i="1" s="1"/>
  <c r="O60" i="1" s="1"/>
  <c r="O75" i="1" s="1"/>
  <c r="P26" i="1"/>
  <c r="P27" i="1" s="1"/>
  <c r="P25" i="1"/>
  <c r="Q24" i="1"/>
  <c r="Q51" i="3" l="1"/>
  <c r="Q71" i="3" s="1"/>
  <c r="Q74" i="3" s="1"/>
  <c r="Q52" i="3"/>
  <c r="Q53" i="3" s="1"/>
  <c r="R14" i="3"/>
  <c r="R15" i="3" s="1"/>
  <c r="R17" i="3"/>
  <c r="O52" i="3"/>
  <c r="O53" i="3" s="1"/>
  <c r="O60" i="3" s="1"/>
  <c r="O71" i="3"/>
  <c r="O74" i="3" s="1"/>
  <c r="R26" i="3"/>
  <c r="R27" i="3" s="1"/>
  <c r="R25" i="3"/>
  <c r="Q14" i="3"/>
  <c r="Q15" i="3" s="1"/>
  <c r="Q17" i="3" s="1"/>
  <c r="Q20" i="3" s="1"/>
  <c r="M65" i="3"/>
  <c r="R34" i="3"/>
  <c r="T9" i="3"/>
  <c r="S13" i="3"/>
  <c r="Q57" i="3"/>
  <c r="P52" i="3"/>
  <c r="P53" i="3" s="1"/>
  <c r="P60" i="3" s="1"/>
  <c r="P71" i="3"/>
  <c r="P74" i="3" s="1"/>
  <c r="R49" i="3"/>
  <c r="R50" i="3" s="1"/>
  <c r="R48" i="3"/>
  <c r="Q28" i="3"/>
  <c r="P42" i="3"/>
  <c r="P29" i="3"/>
  <c r="P30" i="3" s="1"/>
  <c r="P37" i="3" s="1"/>
  <c r="P43" i="3" s="1"/>
  <c r="S11" i="3"/>
  <c r="S12" i="3" s="1"/>
  <c r="S10" i="3"/>
  <c r="N69" i="1"/>
  <c r="O69" i="1" s="1"/>
  <c r="Q57" i="1"/>
  <c r="P34" i="1"/>
  <c r="O20" i="1"/>
  <c r="L64" i="1"/>
  <c r="L67" i="1" s="1"/>
  <c r="P51" i="1"/>
  <c r="P71" i="1" s="1"/>
  <c r="P74" i="1" s="1"/>
  <c r="Q10" i="1"/>
  <c r="Q11" i="1"/>
  <c r="Q12" i="1" s="1"/>
  <c r="Q13" i="1" s="1"/>
  <c r="O29" i="1"/>
  <c r="O30" i="1" s="1"/>
  <c r="O37" i="1" s="1"/>
  <c r="O43" i="1" s="1"/>
  <c r="P12" i="1"/>
  <c r="P13" i="1" s="1"/>
  <c r="R49" i="1"/>
  <c r="R50" i="1" s="1"/>
  <c r="R48" i="1"/>
  <c r="S47" i="1"/>
  <c r="Q51" i="1"/>
  <c r="Q71" i="1" s="1"/>
  <c r="Q74" i="1" s="1"/>
  <c r="Q25" i="1"/>
  <c r="Q26" i="1"/>
  <c r="Q27" i="1" s="1"/>
  <c r="R24" i="1"/>
  <c r="P28" i="1"/>
  <c r="P42" i="1" s="1"/>
  <c r="Q60" i="3" l="1"/>
  <c r="R51" i="3"/>
  <c r="Q75" i="3"/>
  <c r="P75" i="3"/>
  <c r="O75" i="3"/>
  <c r="O69" i="3"/>
  <c r="P69" i="3" s="1"/>
  <c r="Q69" i="3" s="1"/>
  <c r="S49" i="3"/>
  <c r="S50" i="3" s="1"/>
  <c r="S48" i="3"/>
  <c r="U9" i="3"/>
  <c r="N64" i="3"/>
  <c r="N67" i="3" s="1"/>
  <c r="S57" i="3"/>
  <c r="S14" i="3"/>
  <c r="S15" i="3" s="1"/>
  <c r="S17" i="3" s="1"/>
  <c r="S20" i="3" s="1"/>
  <c r="S26" i="3"/>
  <c r="S27" i="3" s="1"/>
  <c r="S25" i="3"/>
  <c r="T11" i="3"/>
  <c r="T12" i="3" s="1"/>
  <c r="T10" i="3"/>
  <c r="S34" i="3"/>
  <c r="S28" i="3"/>
  <c r="R57" i="3"/>
  <c r="R20" i="3"/>
  <c r="Q42" i="3"/>
  <c r="Q29" i="3"/>
  <c r="Q30" i="3" s="1"/>
  <c r="Q37" i="3" s="1"/>
  <c r="Q43" i="3" s="1"/>
  <c r="R28" i="3"/>
  <c r="R57" i="1"/>
  <c r="Q34" i="1"/>
  <c r="L65" i="1"/>
  <c r="M64" i="1" s="1"/>
  <c r="M67" i="1" s="1"/>
  <c r="P52" i="1"/>
  <c r="P53" i="1" s="1"/>
  <c r="R51" i="1"/>
  <c r="R71" i="1" s="1"/>
  <c r="R74" i="1" s="1"/>
  <c r="P14" i="1"/>
  <c r="P15" i="1" s="1"/>
  <c r="P17" i="1" s="1"/>
  <c r="P20" i="1" s="1"/>
  <c r="Q14" i="1"/>
  <c r="Q15" i="1" s="1"/>
  <c r="Q17" i="1" s="1"/>
  <c r="P29" i="1"/>
  <c r="P30" i="1" s="1"/>
  <c r="P37" i="1" s="1"/>
  <c r="P43" i="1" s="1"/>
  <c r="R10" i="1"/>
  <c r="R11" i="1"/>
  <c r="Q28" i="1"/>
  <c r="Q42" i="1" s="1"/>
  <c r="T47" i="1"/>
  <c r="S49" i="1"/>
  <c r="S50" i="1" s="1"/>
  <c r="S48" i="1"/>
  <c r="Q52" i="1"/>
  <c r="Q53" i="1" s="1"/>
  <c r="Q60" i="1" s="1"/>
  <c r="Q75" i="1" s="1"/>
  <c r="S24" i="1"/>
  <c r="R26" i="1"/>
  <c r="R27" i="1" s="1"/>
  <c r="R25" i="1"/>
  <c r="S51" i="3" l="1"/>
  <c r="V9" i="3"/>
  <c r="T13" i="3"/>
  <c r="U11" i="3"/>
  <c r="U12" i="3" s="1"/>
  <c r="U10" i="3"/>
  <c r="S29" i="3"/>
  <c r="S30" i="3" s="1"/>
  <c r="S37" i="3" s="1"/>
  <c r="S43" i="3" s="1"/>
  <c r="S42" i="3"/>
  <c r="T26" i="3"/>
  <c r="T27" i="3" s="1"/>
  <c r="T25" i="3"/>
  <c r="S52" i="3"/>
  <c r="S53" i="3" s="1"/>
  <c r="S60" i="3" s="1"/>
  <c r="S71" i="3"/>
  <c r="S74" i="3" s="1"/>
  <c r="T49" i="3"/>
  <c r="T57" i="3" s="1"/>
  <c r="T48" i="3"/>
  <c r="R71" i="3"/>
  <c r="R74" i="3" s="1"/>
  <c r="R52" i="3"/>
  <c r="R53" i="3" s="1"/>
  <c r="R60" i="3" s="1"/>
  <c r="R42" i="3"/>
  <c r="R29" i="3"/>
  <c r="R30" i="3" s="1"/>
  <c r="R37" i="3" s="1"/>
  <c r="R43" i="3" s="1"/>
  <c r="N65" i="3"/>
  <c r="S57" i="1"/>
  <c r="P60" i="1"/>
  <c r="R34" i="1"/>
  <c r="Q20" i="1"/>
  <c r="M65" i="1"/>
  <c r="N64" i="1" s="1"/>
  <c r="N67" i="1" s="1"/>
  <c r="R52" i="1"/>
  <c r="R53" i="1" s="1"/>
  <c r="R60" i="1" s="1"/>
  <c r="R75" i="1" s="1"/>
  <c r="S11" i="1"/>
  <c r="S10" i="1"/>
  <c r="Q29" i="1"/>
  <c r="Q30" i="1" s="1"/>
  <c r="Q37" i="1" s="1"/>
  <c r="Q43" i="1" s="1"/>
  <c r="R12" i="1"/>
  <c r="R13" i="1" s="1"/>
  <c r="T48" i="1"/>
  <c r="T49" i="1"/>
  <c r="T50" i="1" s="1"/>
  <c r="U47" i="1"/>
  <c r="S51" i="1"/>
  <c r="S71" i="1" s="1"/>
  <c r="S74" i="1" s="1"/>
  <c r="R28" i="1"/>
  <c r="R42" i="1" s="1"/>
  <c r="T24" i="1"/>
  <c r="S26" i="1"/>
  <c r="S27" i="1" s="1"/>
  <c r="S25" i="1"/>
  <c r="P69" i="1" l="1"/>
  <c r="Q69" i="1" s="1"/>
  <c r="R69" i="1" s="1"/>
  <c r="P75" i="1"/>
  <c r="T50" i="3"/>
  <c r="S75" i="3"/>
  <c r="R69" i="3"/>
  <c r="S69" i="3" s="1"/>
  <c r="R75" i="3"/>
  <c r="T28" i="3"/>
  <c r="T34" i="3"/>
  <c r="V11" i="3"/>
  <c r="V12" i="3" s="1"/>
  <c r="V10" i="3"/>
  <c r="U48" i="3"/>
  <c r="U49" i="3"/>
  <c r="U57" i="3" s="1"/>
  <c r="T51" i="3"/>
  <c r="T17" i="3"/>
  <c r="T20" i="3" s="1"/>
  <c r="T14" i="3"/>
  <c r="T15" i="3" s="1"/>
  <c r="W9" i="3"/>
  <c r="O64" i="3"/>
  <c r="O67" i="3" s="1"/>
  <c r="U25" i="3"/>
  <c r="U26" i="3"/>
  <c r="U27" i="3" s="1"/>
  <c r="U13" i="3"/>
  <c r="T57" i="1"/>
  <c r="S34" i="1"/>
  <c r="N65" i="1"/>
  <c r="R14" i="1"/>
  <c r="R15" i="1" s="1"/>
  <c r="R17" i="1" s="1"/>
  <c r="R20" i="1" s="1"/>
  <c r="T11" i="1"/>
  <c r="T10" i="1"/>
  <c r="S12" i="1"/>
  <c r="S13" i="1" s="1"/>
  <c r="R29" i="1"/>
  <c r="R30" i="1" s="1"/>
  <c r="R37" i="1" s="1"/>
  <c r="R43" i="1" s="1"/>
  <c r="V47" i="1"/>
  <c r="T51" i="1"/>
  <c r="T71" i="1" s="1"/>
  <c r="T74" i="1" s="1"/>
  <c r="S52" i="1"/>
  <c r="S53" i="1" s="1"/>
  <c r="S60" i="1" s="1"/>
  <c r="S75" i="1" s="1"/>
  <c r="U49" i="1"/>
  <c r="U50" i="1" s="1"/>
  <c r="U48" i="1"/>
  <c r="T26" i="1"/>
  <c r="T27" i="1" s="1"/>
  <c r="T25" i="1"/>
  <c r="U24" i="1"/>
  <c r="S28" i="1"/>
  <c r="S42" i="1" s="1"/>
  <c r="U50" i="3" l="1"/>
  <c r="O65" i="3"/>
  <c r="U51" i="3"/>
  <c r="U52" i="3" s="1"/>
  <c r="U53" i="3" s="1"/>
  <c r="U60" i="3" s="1"/>
  <c r="U71" i="3"/>
  <c r="U74" i="3" s="1"/>
  <c r="U14" i="3"/>
  <c r="U15" i="3" s="1"/>
  <c r="U17" i="3" s="1"/>
  <c r="U20" i="3" s="1"/>
  <c r="P64" i="3"/>
  <c r="P67" i="3" s="1"/>
  <c r="W11" i="3"/>
  <c r="W12" i="3" s="1"/>
  <c r="W10" i="3"/>
  <c r="V26" i="3"/>
  <c r="V27" i="3" s="1"/>
  <c r="V25" i="3"/>
  <c r="T52" i="3"/>
  <c r="T53" i="3" s="1"/>
  <c r="T60" i="3" s="1"/>
  <c r="T71" i="3"/>
  <c r="T74" i="3" s="1"/>
  <c r="U28" i="3"/>
  <c r="V13" i="3"/>
  <c r="W13" i="3"/>
  <c r="U34" i="3"/>
  <c r="V48" i="3"/>
  <c r="V49" i="3"/>
  <c r="V57" i="3" s="1"/>
  <c r="T42" i="3"/>
  <c r="T29" i="3"/>
  <c r="T30" i="3" s="1"/>
  <c r="T37" i="3" s="1"/>
  <c r="T43" i="3" s="1"/>
  <c r="S69" i="1"/>
  <c r="U57" i="1"/>
  <c r="T34" i="1"/>
  <c r="O64" i="1"/>
  <c r="O67" i="1" s="1"/>
  <c r="S14" i="1"/>
  <c r="S15" i="1" s="1"/>
  <c r="S17" i="1" s="1"/>
  <c r="S20" i="1" s="1"/>
  <c r="U11" i="1"/>
  <c r="U10" i="1"/>
  <c r="S29" i="1"/>
  <c r="S30" i="1" s="1"/>
  <c r="S37" i="1" s="1"/>
  <c r="S43" i="1" s="1"/>
  <c r="T12" i="1"/>
  <c r="T13" i="1" s="1"/>
  <c r="V49" i="1"/>
  <c r="V50" i="1" s="1"/>
  <c r="V48" i="1"/>
  <c r="W47" i="1"/>
  <c r="T52" i="1"/>
  <c r="T53" i="1" s="1"/>
  <c r="U51" i="1"/>
  <c r="U71" i="1" s="1"/>
  <c r="U74" i="1" s="1"/>
  <c r="T28" i="1"/>
  <c r="T42" i="1" s="1"/>
  <c r="U25" i="1"/>
  <c r="U26" i="1"/>
  <c r="U27" i="1" s="1"/>
  <c r="V24" i="1"/>
  <c r="V50" i="3" l="1"/>
  <c r="V51" i="3" s="1"/>
  <c r="V28" i="3"/>
  <c r="U75" i="3"/>
  <c r="W26" i="3"/>
  <c r="W27" i="3" s="1"/>
  <c r="W25" i="3"/>
  <c r="P65" i="3"/>
  <c r="V42" i="3"/>
  <c r="V29" i="3"/>
  <c r="V30" i="3" s="1"/>
  <c r="V34" i="3"/>
  <c r="V14" i="3"/>
  <c r="V15" i="3" s="1"/>
  <c r="V17" i="3"/>
  <c r="V20" i="3" s="1"/>
  <c r="T69" i="3"/>
  <c r="U69" i="3" s="1"/>
  <c r="T75" i="3"/>
  <c r="W14" i="3"/>
  <c r="W15" i="3" s="1"/>
  <c r="W17" i="3" s="1"/>
  <c r="W49" i="3"/>
  <c r="W48" i="3"/>
  <c r="W28" i="3"/>
  <c r="W34" i="3"/>
  <c r="C35" i="3" s="1"/>
  <c r="W57" i="3"/>
  <c r="C58" i="3" s="1"/>
  <c r="W50" i="3"/>
  <c r="U42" i="3"/>
  <c r="U29" i="3"/>
  <c r="U30" i="3" s="1"/>
  <c r="U37" i="3" s="1"/>
  <c r="U43" i="3" s="1"/>
  <c r="V57" i="1"/>
  <c r="T60" i="1"/>
  <c r="U34" i="1"/>
  <c r="V51" i="1"/>
  <c r="V71" i="1" s="1"/>
  <c r="V74" i="1" s="1"/>
  <c r="O65" i="1"/>
  <c r="P64" i="1" s="1"/>
  <c r="P67" i="1" s="1"/>
  <c r="T14" i="1"/>
  <c r="T15" i="1" s="1"/>
  <c r="T17" i="1" s="1"/>
  <c r="T20" i="1" s="1"/>
  <c r="V10" i="1"/>
  <c r="V11" i="1"/>
  <c r="U12" i="1"/>
  <c r="U13" i="1" s="1"/>
  <c r="T29" i="1"/>
  <c r="T30" i="1" s="1"/>
  <c r="T37" i="1" s="1"/>
  <c r="T43" i="1" s="1"/>
  <c r="W49" i="1"/>
  <c r="W50" i="1" s="1"/>
  <c r="W48" i="1"/>
  <c r="U52" i="1"/>
  <c r="U53" i="1" s="1"/>
  <c r="U28" i="1"/>
  <c r="U42" i="1" s="1"/>
  <c r="V26" i="1"/>
  <c r="V27" i="1" s="1"/>
  <c r="V28" i="1" s="1"/>
  <c r="V42" i="1" s="1"/>
  <c r="V25" i="1"/>
  <c r="W24" i="1"/>
  <c r="T69" i="1" l="1"/>
  <c r="T75" i="1"/>
  <c r="V71" i="3"/>
  <c r="V74" i="3" s="1"/>
  <c r="V52" i="3"/>
  <c r="V53" i="3" s="1"/>
  <c r="V60" i="3" s="1"/>
  <c r="V37" i="3"/>
  <c r="V43" i="3" s="1"/>
  <c r="W20" i="3"/>
  <c r="C18" i="3"/>
  <c r="V69" i="3"/>
  <c r="V75" i="3"/>
  <c r="W42" i="3"/>
  <c r="W29" i="3"/>
  <c r="W30" i="3" s="1"/>
  <c r="W37" i="3" s="1"/>
  <c r="W51" i="3"/>
  <c r="Q64" i="3"/>
  <c r="Q67" i="3" s="1"/>
  <c r="W57" i="1"/>
  <c r="C58" i="1" s="1"/>
  <c r="U60" i="1"/>
  <c r="V34" i="1"/>
  <c r="V52" i="1"/>
  <c r="V53" i="1" s="1"/>
  <c r="P65" i="1"/>
  <c r="Q64" i="1" s="1"/>
  <c r="Q67" i="1" s="1"/>
  <c r="U14" i="1"/>
  <c r="U15" i="1" s="1"/>
  <c r="U17" i="1" s="1"/>
  <c r="U20" i="1" s="1"/>
  <c r="U29" i="1"/>
  <c r="U30" i="1" s="1"/>
  <c r="U37" i="1" s="1"/>
  <c r="U43" i="1" s="1"/>
  <c r="V12" i="1"/>
  <c r="V13" i="1" s="1"/>
  <c r="V29" i="1"/>
  <c r="V30" i="1" s="1"/>
  <c r="W11" i="1"/>
  <c r="W10" i="1"/>
  <c r="W51" i="1"/>
  <c r="W71" i="1" s="1"/>
  <c r="W74" i="1" s="1"/>
  <c r="W26" i="1"/>
  <c r="W27" i="1" s="1"/>
  <c r="W25" i="1"/>
  <c r="U69" i="1" l="1"/>
  <c r="U75" i="1"/>
  <c r="W43" i="3"/>
  <c r="C38" i="3"/>
  <c r="Q65" i="3"/>
  <c r="W52" i="3"/>
  <c r="W53" i="3" s="1"/>
  <c r="W60" i="3" s="1"/>
  <c r="W71" i="3"/>
  <c r="W74" i="3" s="1"/>
  <c r="V37" i="1"/>
  <c r="V43" i="1" s="1"/>
  <c r="V60" i="1"/>
  <c r="W34" i="1"/>
  <c r="C35" i="1" s="1"/>
  <c r="Q65" i="1"/>
  <c r="V14" i="1"/>
  <c r="V15" i="1" s="1"/>
  <c r="V17" i="1" s="1"/>
  <c r="V20" i="1" s="1"/>
  <c r="W12" i="1"/>
  <c r="W13" i="1" s="1"/>
  <c r="W52" i="1"/>
  <c r="W53" i="1" s="1"/>
  <c r="W28" i="1"/>
  <c r="W42" i="1" s="1"/>
  <c r="V69" i="1" l="1"/>
  <c r="V75" i="1"/>
  <c r="W75" i="3"/>
  <c r="W69" i="3"/>
  <c r="C61" i="3"/>
  <c r="R65" i="3"/>
  <c r="R64" i="3"/>
  <c r="R67" i="3" s="1"/>
  <c r="W60" i="1"/>
  <c r="R64" i="1"/>
  <c r="R67" i="1" s="1"/>
  <c r="W29" i="1"/>
  <c r="W30" i="1" s="1"/>
  <c r="W14" i="1"/>
  <c r="W15" i="1" s="1"/>
  <c r="W17" i="1" s="1"/>
  <c r="W20" i="1" s="1"/>
  <c r="W69" i="1" l="1"/>
  <c r="W75" i="1"/>
  <c r="C61" i="1"/>
  <c r="S64" i="3"/>
  <c r="S67" i="3" s="1"/>
  <c r="W37" i="1"/>
  <c r="R65" i="1"/>
  <c r="S64" i="1" s="1"/>
  <c r="S67" i="1" s="1"/>
  <c r="C38" i="1" l="1"/>
  <c r="W43" i="1"/>
  <c r="S65" i="3"/>
  <c r="S65" i="1"/>
  <c r="T64" i="1" s="1"/>
  <c r="T67" i="1" s="1"/>
  <c r="T64" i="3" l="1"/>
  <c r="T67" i="3" s="1"/>
  <c r="T65" i="1"/>
  <c r="U64" i="1" s="1"/>
  <c r="U67" i="1" s="1"/>
  <c r="T65" i="3" l="1"/>
  <c r="U65" i="1"/>
  <c r="U64" i="3" l="1"/>
  <c r="U67" i="3" s="1"/>
  <c r="V64" i="1"/>
  <c r="V67" i="1" s="1"/>
  <c r="U65" i="3" l="1"/>
  <c r="V65" i="1"/>
  <c r="V64" i="3" l="1"/>
  <c r="V67" i="3" s="1"/>
  <c r="W64" i="1"/>
  <c r="W67" i="1" s="1"/>
  <c r="V65" i="3" l="1"/>
  <c r="W65" i="1"/>
  <c r="W64" i="3" l="1"/>
  <c r="W67" i="3" s="1"/>
  <c r="W65" i="3" l="1"/>
</calcChain>
</file>

<file path=xl/comments1.xml><?xml version="1.0" encoding="utf-8"?>
<comments xmlns="http://schemas.openxmlformats.org/spreadsheetml/2006/main">
  <authors>
    <author>Stephen Gray</author>
  </authors>
  <commentList>
    <comment ref="B41" authorId="0" shapeId="0">
      <text>
        <r>
          <rPr>
            <b/>
            <sz val="9"/>
            <color indexed="81"/>
            <rFont val="Tahoma"/>
            <charset val="1"/>
          </rPr>
          <t>Stephen Gray:</t>
        </r>
        <r>
          <rPr>
            <sz val="9"/>
            <color indexed="81"/>
            <rFont val="Tahoma"/>
            <charset val="1"/>
          </rPr>
          <t xml:space="preserve">
Relates to second "cycle" of refurbishment.</t>
        </r>
      </text>
    </comment>
    <comment ref="B71" authorId="0" shapeId="0">
      <text>
        <r>
          <rPr>
            <b/>
            <sz val="9"/>
            <color indexed="81"/>
            <rFont val="Tahoma"/>
            <charset val="1"/>
          </rPr>
          <t>Stephen Gray:</t>
        </r>
        <r>
          <rPr>
            <sz val="9"/>
            <color indexed="81"/>
            <rFont val="Tahoma"/>
            <charset val="1"/>
          </rPr>
          <t xml:space="preserve">
Recognises that up-front tax deduction will actually be received in Year 1.</t>
        </r>
      </text>
    </comment>
  </commentList>
</comments>
</file>

<file path=xl/comments2.xml><?xml version="1.0" encoding="utf-8"?>
<comments xmlns="http://schemas.openxmlformats.org/spreadsheetml/2006/main">
  <authors>
    <author>Stephen Gray</author>
  </authors>
  <commentList>
    <comment ref="B41" authorId="0" shapeId="0">
      <text>
        <r>
          <rPr>
            <b/>
            <sz val="9"/>
            <color indexed="81"/>
            <rFont val="Tahoma"/>
            <charset val="1"/>
          </rPr>
          <t>Stephen Gray:</t>
        </r>
        <r>
          <rPr>
            <sz val="9"/>
            <color indexed="81"/>
            <rFont val="Tahoma"/>
            <charset val="1"/>
          </rPr>
          <t xml:space="preserve">
Relates to second "cycle" of refurbishment.</t>
        </r>
      </text>
    </comment>
    <comment ref="B71" authorId="0" shapeId="0">
      <text>
        <r>
          <rPr>
            <b/>
            <sz val="9"/>
            <color indexed="81"/>
            <rFont val="Tahoma"/>
            <charset val="1"/>
          </rPr>
          <t>Stephen Gray:</t>
        </r>
        <r>
          <rPr>
            <sz val="9"/>
            <color indexed="81"/>
            <rFont val="Tahoma"/>
            <charset val="1"/>
          </rPr>
          <t xml:space="preserve">
Recognises that up-front tax deduction will actually be received in Year 1.</t>
        </r>
      </text>
    </comment>
  </commentList>
</comments>
</file>

<file path=xl/sharedStrings.xml><?xml version="1.0" encoding="utf-8"?>
<sst xmlns="http://schemas.openxmlformats.org/spreadsheetml/2006/main" count="128" uniqueCount="34">
  <si>
    <t>Year</t>
  </si>
  <si>
    <t>Replace asset</t>
  </si>
  <si>
    <t>Depreciation</t>
  </si>
  <si>
    <t>Asset value</t>
  </si>
  <si>
    <t>Return on capital</t>
  </si>
  <si>
    <t>WACC</t>
  </si>
  <si>
    <t>Allowed revenue</t>
  </si>
  <si>
    <t>NPV</t>
  </si>
  <si>
    <t>Taxable income</t>
  </si>
  <si>
    <t>Tax paid</t>
  </si>
  <si>
    <t>Tax</t>
  </si>
  <si>
    <t>Tax allowance</t>
  </si>
  <si>
    <t>Net cash flow to firm</t>
  </si>
  <si>
    <t>Refurbish asset</t>
  </si>
  <si>
    <t>NPV5</t>
  </si>
  <si>
    <t>Refurbish asset: Current approach</t>
  </si>
  <si>
    <t>Refurb discount</t>
  </si>
  <si>
    <t>Tax loss balance</t>
  </si>
  <si>
    <t>Tax losses used</t>
  </si>
  <si>
    <t>NSP recovery</t>
  </si>
  <si>
    <t>Allowed revenue (TLCF)</t>
  </si>
  <si>
    <t>Reg depreciation</t>
  </si>
  <si>
    <t>Reg asset value</t>
  </si>
  <si>
    <t>True depreciation</t>
  </si>
  <si>
    <t>True asset value</t>
  </si>
  <si>
    <t>True return on capital</t>
  </si>
  <si>
    <t>Reg timing error</t>
  </si>
  <si>
    <t>Reg return on capital</t>
  </si>
  <si>
    <t>Allowed revenue 2</t>
  </si>
  <si>
    <t>Total allowed revenue</t>
  </si>
  <si>
    <t>Replacement (5-yr program)</t>
  </si>
  <si>
    <t>Refurbishment (5-year program)</t>
  </si>
  <si>
    <t>Total net cash flow to firm</t>
  </si>
  <si>
    <t>Refurbish asset: Matching approach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</si>
</sst>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8">
    <xf numFmtId="0" fontId="0" fillId="0" borderId="0" xfId="0"/>
    <xf numFmtId="8" fontId="0" fillId="0" borderId="0" xfId="0" applyNumberFormat="1"/>
    <xf numFmtId="0" fontId="3" fillId="0" borderId="0" xfId="0" applyFont="1"/>
    <xf numFmtId="2" fontId="0" fillId="0" borderId="0" xfId="0" applyNumberFormat="1"/>
    <xf numFmtId="2" fontId="0" fillId="2" borderId="0" xfId="0" applyNumberFormat="1" applyFill="1"/>
    <xf numFmtId="2" fontId="0" fillId="3" borderId="0" xfId="0" applyNumberFormat="1" applyFill="1"/>
    <xf numFmtId="0" fontId="3" fillId="0" borderId="0" xfId="0" applyFont="1" applyAlignment="1">
      <alignment horizontal="center"/>
    </xf>
    <xf numFmtId="9" fontId="3" fillId="0" borderId="0" xfId="0" applyNumberFormat="1" applyFont="1"/>
    <xf numFmtId="0" fontId="2" fillId="0" borderId="1" xfId="2"/>
    <xf numFmtId="9" fontId="0" fillId="0" borderId="0" xfId="1" applyFont="1"/>
    <xf numFmtId="9" fontId="0" fillId="0" borderId="0" xfId="1" applyNumberFormat="1" applyFont="1"/>
    <xf numFmtId="2" fontId="0" fillId="0" borderId="0" xfId="1" applyNumberFormat="1" applyFont="1"/>
    <xf numFmtId="9" fontId="0" fillId="0" borderId="0" xfId="0" applyNumberFormat="1"/>
    <xf numFmtId="10" fontId="0" fillId="0" borderId="0" xfId="1" applyNumberFormat="1" applyFont="1"/>
    <xf numFmtId="0" fontId="4" fillId="0" borderId="0" xfId="0" applyFont="1"/>
    <xf numFmtId="2" fontId="4" fillId="0" borderId="0" xfId="0" applyNumberFormat="1" applyFont="1"/>
    <xf numFmtId="2" fontId="0" fillId="0" borderId="0" xfId="0" applyNumberFormat="1" applyFill="1"/>
    <xf numFmtId="0" fontId="0" fillId="0" borderId="0" xfId="0" applyFill="1"/>
  </cellXfs>
  <cellStyles count="3">
    <cellStyle name="Heading 3" xfId="2" builtinId="1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Replacement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Current!$C$6:$W$6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Current!$C$13:$W$13</c:f>
              <c:numCache>
                <c:formatCode>0.00</c:formatCode>
                <c:ptCount val="21"/>
                <c:pt idx="1">
                  <c:v>13.571428571428571</c:v>
                </c:pt>
                <c:pt idx="2">
                  <c:v>13.142857142857142</c:v>
                </c:pt>
                <c:pt idx="3">
                  <c:v>12.714285714285714</c:v>
                </c:pt>
                <c:pt idx="4">
                  <c:v>12.285714285714285</c:v>
                </c:pt>
                <c:pt idx="5">
                  <c:v>11.857142857142858</c:v>
                </c:pt>
                <c:pt idx="6">
                  <c:v>11.428571428571429</c:v>
                </c:pt>
                <c:pt idx="7">
                  <c:v>11</c:v>
                </c:pt>
                <c:pt idx="8">
                  <c:v>10.571428571428573</c:v>
                </c:pt>
                <c:pt idx="9">
                  <c:v>10.142857142857142</c:v>
                </c:pt>
                <c:pt idx="10">
                  <c:v>9.7142857142857153</c:v>
                </c:pt>
                <c:pt idx="11">
                  <c:v>9.2857142857142847</c:v>
                </c:pt>
                <c:pt idx="12">
                  <c:v>8.8571428571428577</c:v>
                </c:pt>
                <c:pt idx="13">
                  <c:v>8.4285714285714288</c:v>
                </c:pt>
                <c:pt idx="14">
                  <c:v>8</c:v>
                </c:pt>
                <c:pt idx="15">
                  <c:v>7.5714285714285712</c:v>
                </c:pt>
                <c:pt idx="16">
                  <c:v>7.1428571428571423</c:v>
                </c:pt>
                <c:pt idx="17">
                  <c:v>6.7142857142857144</c:v>
                </c:pt>
                <c:pt idx="18">
                  <c:v>6.2857142857142865</c:v>
                </c:pt>
                <c:pt idx="19">
                  <c:v>5.8571428571428568</c:v>
                </c:pt>
                <c:pt idx="20">
                  <c:v>5.4285714285714288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7F-43FD-84E8-14B57F7BFA32}"/>
            </c:ext>
          </c:extLst>
        </c:ser>
        <c:ser>
          <c:idx val="1"/>
          <c:order val="1"/>
          <c:tx>
            <c:v>Refurbishment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Current!$C$6:$W$6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Current!$C$42:$W$42</c:f>
              <c:numCache>
                <c:formatCode>0.00</c:formatCode>
                <c:ptCount val="21"/>
                <c:pt idx="1">
                  <c:v>13.571428571428571</c:v>
                </c:pt>
                <c:pt idx="2">
                  <c:v>13.142857142857142</c:v>
                </c:pt>
                <c:pt idx="3">
                  <c:v>12.714285714285714</c:v>
                </c:pt>
                <c:pt idx="4">
                  <c:v>12.285714285714285</c:v>
                </c:pt>
                <c:pt idx="5">
                  <c:v>11.857142857142858</c:v>
                </c:pt>
                <c:pt idx="6">
                  <c:v>11.428571428571429</c:v>
                </c:pt>
                <c:pt idx="7">
                  <c:v>11</c:v>
                </c:pt>
                <c:pt idx="8">
                  <c:v>10.571428571428573</c:v>
                </c:pt>
                <c:pt idx="9">
                  <c:v>10.142857142857142</c:v>
                </c:pt>
                <c:pt idx="10">
                  <c:v>9.7142857142857153</c:v>
                </c:pt>
                <c:pt idx="11">
                  <c:v>22.857142857142854</c:v>
                </c:pt>
                <c:pt idx="12">
                  <c:v>22</c:v>
                </c:pt>
                <c:pt idx="13">
                  <c:v>21.142857142857142</c:v>
                </c:pt>
                <c:pt idx="14">
                  <c:v>20.285714285714285</c:v>
                </c:pt>
                <c:pt idx="15">
                  <c:v>19.428571428571431</c:v>
                </c:pt>
                <c:pt idx="16">
                  <c:v>18.571428571428569</c:v>
                </c:pt>
                <c:pt idx="17">
                  <c:v>17.714285714285715</c:v>
                </c:pt>
                <c:pt idx="18">
                  <c:v>16.857142857142861</c:v>
                </c:pt>
                <c:pt idx="19">
                  <c:v>16</c:v>
                </c:pt>
                <c:pt idx="20">
                  <c:v>15.142857142857144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7F-43FD-84E8-14B57F7BF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262760"/>
        <c:axId val="825265056"/>
      </c:scatterChart>
      <c:valAx>
        <c:axId val="82526276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rgbClr val="F2F2F2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265056"/>
        <c:crosses val="autoZero"/>
        <c:crossBetween val="midCat"/>
      </c:valAx>
      <c:valAx>
        <c:axId val="82526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2F2F2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Consumer payment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262760"/>
        <c:crosses val="autoZero"/>
        <c:crossBetween val="midCat"/>
      </c:valAx>
      <c:spPr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c:spPr>
    </c:plotArea>
    <c:legend>
      <c:legendPos val="b"/>
      <c:layout/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38234229342022"/>
          <c:y val="5.3147072832112202E-2"/>
          <c:w val="0.82296248529278671"/>
          <c:h val="0.73751228731543694"/>
        </c:manualLayout>
      </c:layout>
      <c:scatterChart>
        <c:scatterStyle val="lineMarker"/>
        <c:varyColors val="0"/>
        <c:ser>
          <c:idx val="0"/>
          <c:order val="0"/>
          <c:tx>
            <c:v>Current approach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Current!$C$6:$W$6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Current!$C$28:$W$28</c:f>
              <c:numCache>
                <c:formatCode>0.00</c:formatCode>
                <c:ptCount val="21"/>
                <c:pt idx="1">
                  <c:v>13.571428571428571</c:v>
                </c:pt>
                <c:pt idx="2">
                  <c:v>13.142857142857142</c:v>
                </c:pt>
                <c:pt idx="3">
                  <c:v>12.714285714285714</c:v>
                </c:pt>
                <c:pt idx="4">
                  <c:v>12.285714285714285</c:v>
                </c:pt>
                <c:pt idx="5">
                  <c:v>11.857142857142858</c:v>
                </c:pt>
                <c:pt idx="6">
                  <c:v>11.428571428571429</c:v>
                </c:pt>
                <c:pt idx="7">
                  <c:v>11</c:v>
                </c:pt>
                <c:pt idx="8">
                  <c:v>10.571428571428573</c:v>
                </c:pt>
                <c:pt idx="9">
                  <c:v>10.142857142857142</c:v>
                </c:pt>
                <c:pt idx="10">
                  <c:v>9.7142857142857153</c:v>
                </c:pt>
                <c:pt idx="11">
                  <c:v>9.2857142857142847</c:v>
                </c:pt>
                <c:pt idx="12">
                  <c:v>8.8571428571428577</c:v>
                </c:pt>
                <c:pt idx="13">
                  <c:v>8.4285714285714288</c:v>
                </c:pt>
                <c:pt idx="14">
                  <c:v>8</c:v>
                </c:pt>
                <c:pt idx="15">
                  <c:v>7.5714285714285712</c:v>
                </c:pt>
                <c:pt idx="16">
                  <c:v>7.1428571428571423</c:v>
                </c:pt>
                <c:pt idx="17">
                  <c:v>6.7142857142857144</c:v>
                </c:pt>
                <c:pt idx="18">
                  <c:v>6.2857142857142865</c:v>
                </c:pt>
                <c:pt idx="19">
                  <c:v>5.8571428571428568</c:v>
                </c:pt>
                <c:pt idx="20">
                  <c:v>5.4285714285714288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C4-4CC8-84F9-9A82FD83E873}"/>
            </c:ext>
          </c:extLst>
        </c:ser>
        <c:ser>
          <c:idx val="1"/>
          <c:order val="1"/>
          <c:tx>
            <c:v>Proposed change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Current!$C$6:$W$6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Current!$C$67:$W$67</c:f>
              <c:numCache>
                <c:formatCode>0.00</c:formatCode>
                <c:ptCount val="21"/>
                <c:pt idx="1">
                  <c:v>11</c:v>
                </c:pt>
                <c:pt idx="2">
                  <c:v>10.7</c:v>
                </c:pt>
                <c:pt idx="3">
                  <c:v>10.399999999999999</c:v>
                </c:pt>
                <c:pt idx="4">
                  <c:v>10.1</c:v>
                </c:pt>
                <c:pt idx="5">
                  <c:v>9.8000000000000007</c:v>
                </c:pt>
                <c:pt idx="6">
                  <c:v>9.5</c:v>
                </c:pt>
                <c:pt idx="7">
                  <c:v>9.5000000000000053</c:v>
                </c:pt>
                <c:pt idx="8">
                  <c:v>12.714285714285715</c:v>
                </c:pt>
                <c:pt idx="9">
                  <c:v>12.285714285714286</c:v>
                </c:pt>
                <c:pt idx="10">
                  <c:v>11.857142857142859</c:v>
                </c:pt>
                <c:pt idx="11">
                  <c:v>11.428571428571429</c:v>
                </c:pt>
                <c:pt idx="12">
                  <c:v>11</c:v>
                </c:pt>
                <c:pt idx="13">
                  <c:v>10.571428571428573</c:v>
                </c:pt>
                <c:pt idx="14">
                  <c:v>10.142857142857142</c:v>
                </c:pt>
                <c:pt idx="15">
                  <c:v>9.7142857142857153</c:v>
                </c:pt>
                <c:pt idx="16">
                  <c:v>9.2857142857142865</c:v>
                </c:pt>
                <c:pt idx="17">
                  <c:v>8.8571428571428577</c:v>
                </c:pt>
                <c:pt idx="18">
                  <c:v>8.4285714285714288</c:v>
                </c:pt>
                <c:pt idx="19">
                  <c:v>8</c:v>
                </c:pt>
                <c:pt idx="20">
                  <c:v>7.5714285714285721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C4-4CC8-84F9-9A82FD83E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266368"/>
        <c:axId val="825262104"/>
      </c:scatterChart>
      <c:valAx>
        <c:axId val="825266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2F2F2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262104"/>
        <c:crosses val="autoZero"/>
        <c:crossBetween val="midCat"/>
      </c:valAx>
      <c:valAx>
        <c:axId val="825262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2F2F2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Payments by consumers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266368"/>
        <c:crosses val="autoZero"/>
        <c:crossBetween val="midCat"/>
      </c:valAx>
      <c:spPr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c:spPr>
    </c:plotArea>
    <c:legend>
      <c:legendPos val="b"/>
      <c:layout/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Replacement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Current!$C$6:$M$6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Current!$C$20:$M$20</c:f>
              <c:numCache>
                <c:formatCode>0.00%</c:formatCode>
                <c:ptCount val="11"/>
                <c:pt idx="1">
                  <c:v>0.10377358490566037</c:v>
                </c:pt>
                <c:pt idx="2">
                  <c:v>0.19900320398718402</c:v>
                </c:pt>
                <c:pt idx="3">
                  <c:v>0.28632360942254337</c:v>
                </c:pt>
                <c:pt idx="4">
                  <c:v>0.36632506940958343</c:v>
                </c:pt>
                <c:pt idx="5">
                  <c:v>0.43955637035045703</c:v>
                </c:pt>
                <c:pt idx="6">
                  <c:v>0.50652762169222632</c:v>
                </c:pt>
                <c:pt idx="7">
                  <c:v>0.56771287614548127</c:v>
                </c:pt>
                <c:pt idx="8">
                  <c:v>0.62355257719490387</c:v>
                </c:pt>
                <c:pt idx="9">
                  <c:v>0.67445584505848599</c:v>
                </c:pt>
                <c:pt idx="10">
                  <c:v>0.72080261154244074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38-408B-B6BD-83FCBA82AE24}"/>
            </c:ext>
          </c:extLst>
        </c:ser>
        <c:ser>
          <c:idx val="1"/>
          <c:order val="1"/>
          <c:tx>
            <c:v>Refurbishment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Current!$C$6:$M$6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Current!$C$69:$M$69</c:f>
              <c:numCache>
                <c:formatCode>0.00%</c:formatCode>
                <c:ptCount val="11"/>
                <c:pt idx="1">
                  <c:v>5.6603773584905655E-2</c:v>
                </c:pt>
                <c:pt idx="2">
                  <c:v>0.11000355998576006</c:v>
                </c:pt>
                <c:pt idx="3">
                  <c:v>0.16038071696769812</c:v>
                </c:pt>
                <c:pt idx="4">
                  <c:v>0.20790633676197937</c:v>
                </c:pt>
                <c:pt idx="5">
                  <c:v>0.25274182713394278</c:v>
                </c:pt>
                <c:pt idx="6">
                  <c:v>0.29503945956032335</c:v>
                </c:pt>
                <c:pt idx="7">
                  <c:v>0.33494288637766351</c:v>
                </c:pt>
                <c:pt idx="8">
                  <c:v>0.37258762865817308</c:v>
                </c:pt>
                <c:pt idx="9">
                  <c:v>0.4081015364699746</c:v>
                </c:pt>
                <c:pt idx="10">
                  <c:v>0.4416052230848817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38-408B-B6BD-83FCBA82A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301968"/>
        <c:axId val="780303608"/>
      </c:scatterChart>
      <c:valAx>
        <c:axId val="780301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2F2F2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0303608"/>
        <c:crosses val="autoZero"/>
        <c:crossBetween val="midCat"/>
      </c:valAx>
      <c:valAx>
        <c:axId val="780303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2F2F2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Proportion of investment recovered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0301968"/>
        <c:crosses val="autoZero"/>
        <c:crossBetween val="midCat"/>
      </c:valAx>
      <c:spPr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c:spPr>
    </c:plotArea>
    <c:legend>
      <c:legendPos val="b"/>
      <c:layout/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Replacement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Current!$C$6:$M$6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Current!$C$78:$M$78</c:f>
              <c:numCache>
                <c:formatCode>0.00</c:formatCode>
                <c:ptCount val="11"/>
                <c:pt idx="1">
                  <c:v>13.571428571428571</c:v>
                </c:pt>
                <c:pt idx="2">
                  <c:v>26.714285714285715</c:v>
                </c:pt>
                <c:pt idx="3">
                  <c:v>39.428571428571431</c:v>
                </c:pt>
                <c:pt idx="4">
                  <c:v>51.714285714285715</c:v>
                </c:pt>
                <c:pt idx="5">
                  <c:v>63.571428571428569</c:v>
                </c:pt>
                <c:pt idx="6">
                  <c:v>75</c:v>
                </c:pt>
                <c:pt idx="7">
                  <c:v>86</c:v>
                </c:pt>
                <c:pt idx="8">
                  <c:v>96.571428571428569</c:v>
                </c:pt>
                <c:pt idx="9">
                  <c:v>106.71428571428571</c:v>
                </c:pt>
                <c:pt idx="10">
                  <c:v>116.42857142857142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A7-454D-91A9-96585A956FA5}"/>
            </c:ext>
          </c:extLst>
        </c:ser>
        <c:ser>
          <c:idx val="1"/>
          <c:order val="1"/>
          <c:tx>
            <c:v>Refurbishment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Current!$C$6:$M$6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Current!$C$79:$M$79</c:f>
              <c:numCache>
                <c:formatCode>0.00</c:formatCode>
                <c:ptCount val="11"/>
                <c:pt idx="1">
                  <c:v>-14.285714285714285</c:v>
                </c:pt>
                <c:pt idx="2">
                  <c:v>1.0000000000000018</c:v>
                </c:pt>
                <c:pt idx="3">
                  <c:v>15.857142857142858</c:v>
                </c:pt>
                <c:pt idx="4">
                  <c:v>30.285714285714285</c:v>
                </c:pt>
                <c:pt idx="5">
                  <c:v>44.285714285714285</c:v>
                </c:pt>
                <c:pt idx="6">
                  <c:v>57.857142857142861</c:v>
                </c:pt>
                <c:pt idx="7">
                  <c:v>71</c:v>
                </c:pt>
                <c:pt idx="8">
                  <c:v>83.714285714285722</c:v>
                </c:pt>
                <c:pt idx="9">
                  <c:v>96.000000000000014</c:v>
                </c:pt>
                <c:pt idx="10">
                  <c:v>107.85714285714288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A7-454D-91A9-96585A956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019400"/>
        <c:axId val="654023992"/>
      </c:scatterChart>
      <c:valAx>
        <c:axId val="654019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2F2F2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4023992"/>
        <c:crosses val="autoZero"/>
        <c:crossBetween val="midCat"/>
      </c:valAx>
      <c:valAx>
        <c:axId val="65402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2F2F2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Allowed revenue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4019400"/>
        <c:crosses val="autoZero"/>
        <c:crossBetween val="midCat"/>
      </c:valAx>
      <c:spPr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c:spPr>
    </c:plotArea>
    <c:legend>
      <c:legendPos val="b"/>
      <c:layout/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Replacement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'Economic life'!$C$6:$W$6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'Economic life'!$C$13:$W$13</c:f>
              <c:numCache>
                <c:formatCode>0.00</c:formatCode>
                <c:ptCount val="21"/>
                <c:pt idx="1">
                  <c:v>13.571428571428571</c:v>
                </c:pt>
                <c:pt idx="2">
                  <c:v>13.142857142857142</c:v>
                </c:pt>
                <c:pt idx="3">
                  <c:v>12.714285714285714</c:v>
                </c:pt>
                <c:pt idx="4">
                  <c:v>12.285714285714285</c:v>
                </c:pt>
                <c:pt idx="5">
                  <c:v>11.857142857142858</c:v>
                </c:pt>
                <c:pt idx="6">
                  <c:v>11.428571428571429</c:v>
                </c:pt>
                <c:pt idx="7">
                  <c:v>11</c:v>
                </c:pt>
                <c:pt idx="8">
                  <c:v>10.571428571428573</c:v>
                </c:pt>
                <c:pt idx="9">
                  <c:v>10.142857142857142</c:v>
                </c:pt>
                <c:pt idx="10">
                  <c:v>9.7142857142857153</c:v>
                </c:pt>
                <c:pt idx="11">
                  <c:v>9.2857142857142847</c:v>
                </c:pt>
                <c:pt idx="12">
                  <c:v>8.8571428571428577</c:v>
                </c:pt>
                <c:pt idx="13">
                  <c:v>8.4285714285714288</c:v>
                </c:pt>
                <c:pt idx="14">
                  <c:v>8</c:v>
                </c:pt>
                <c:pt idx="15">
                  <c:v>7.5714285714285712</c:v>
                </c:pt>
                <c:pt idx="16">
                  <c:v>7.1428571428571423</c:v>
                </c:pt>
                <c:pt idx="17">
                  <c:v>6.7142857142857144</c:v>
                </c:pt>
                <c:pt idx="18">
                  <c:v>6.2857142857142865</c:v>
                </c:pt>
                <c:pt idx="19">
                  <c:v>5.8571428571428568</c:v>
                </c:pt>
                <c:pt idx="20">
                  <c:v>5.4285714285714288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77-4A4F-8AA0-44DF93B04BCC}"/>
            </c:ext>
          </c:extLst>
        </c:ser>
        <c:ser>
          <c:idx val="1"/>
          <c:order val="1"/>
          <c:tx>
            <c:v>Refurbishment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'Economic life'!$C$6:$W$6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'Economic life'!$C$42:$W$42</c:f>
              <c:numCache>
                <c:formatCode>0.00</c:formatCode>
                <c:ptCount val="21"/>
                <c:pt idx="1">
                  <c:v>5.5714285714285721</c:v>
                </c:pt>
                <c:pt idx="2">
                  <c:v>5.3142857142857149</c:v>
                </c:pt>
                <c:pt idx="3">
                  <c:v>5.0571428571428578</c:v>
                </c:pt>
                <c:pt idx="4">
                  <c:v>4.8000000000000007</c:v>
                </c:pt>
                <c:pt idx="5">
                  <c:v>4.5428571428571427</c:v>
                </c:pt>
                <c:pt idx="6">
                  <c:v>4.2857142857142865</c:v>
                </c:pt>
                <c:pt idx="7">
                  <c:v>4.0285714285714294</c:v>
                </c:pt>
                <c:pt idx="8">
                  <c:v>3.7714285714285722</c:v>
                </c:pt>
                <c:pt idx="9">
                  <c:v>3.5142857142857151</c:v>
                </c:pt>
                <c:pt idx="10">
                  <c:v>3.257142857142858</c:v>
                </c:pt>
                <c:pt idx="11">
                  <c:v>5.5714285714285721</c:v>
                </c:pt>
                <c:pt idx="12">
                  <c:v>5.3142857142857149</c:v>
                </c:pt>
                <c:pt idx="13">
                  <c:v>5.0571428571428578</c:v>
                </c:pt>
                <c:pt idx="14">
                  <c:v>4.8000000000000007</c:v>
                </c:pt>
                <c:pt idx="15">
                  <c:v>4.5428571428571427</c:v>
                </c:pt>
                <c:pt idx="16">
                  <c:v>4.2857142857142865</c:v>
                </c:pt>
                <c:pt idx="17">
                  <c:v>4.0285714285714294</c:v>
                </c:pt>
                <c:pt idx="18">
                  <c:v>3.7714285714285722</c:v>
                </c:pt>
                <c:pt idx="19">
                  <c:v>3.5142857142857151</c:v>
                </c:pt>
                <c:pt idx="20">
                  <c:v>3.257142857142858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77-4A4F-8AA0-44DF93B04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262760"/>
        <c:axId val="825265056"/>
      </c:scatterChart>
      <c:valAx>
        <c:axId val="82526276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rgbClr val="F2F2F2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265056"/>
        <c:crosses val="autoZero"/>
        <c:crossBetween val="midCat"/>
      </c:valAx>
      <c:valAx>
        <c:axId val="82526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2F2F2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Consumer payment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262760"/>
        <c:crosses val="autoZero"/>
        <c:crossBetween val="midCat"/>
      </c:valAx>
      <c:spPr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c:spPr>
    </c:plotArea>
    <c:legend>
      <c:legendPos val="b"/>
      <c:layout/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38234229342022"/>
          <c:y val="5.3147072832112202E-2"/>
          <c:w val="0.82296248529278671"/>
          <c:h val="0.73751228731543694"/>
        </c:manualLayout>
      </c:layout>
      <c:scatterChart>
        <c:scatterStyle val="lineMarker"/>
        <c:varyColors val="0"/>
        <c:ser>
          <c:idx val="0"/>
          <c:order val="0"/>
          <c:tx>
            <c:v>Current approach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'Economic life'!$C$6:$W$6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'Economic life'!$C$28:$W$28</c:f>
              <c:numCache>
                <c:formatCode>0.00</c:formatCode>
                <c:ptCount val="21"/>
                <c:pt idx="1">
                  <c:v>5.5714285714285721</c:v>
                </c:pt>
                <c:pt idx="2">
                  <c:v>5.3142857142857149</c:v>
                </c:pt>
                <c:pt idx="3">
                  <c:v>5.0571428571428578</c:v>
                </c:pt>
                <c:pt idx="4">
                  <c:v>4.8000000000000007</c:v>
                </c:pt>
                <c:pt idx="5">
                  <c:v>4.5428571428571427</c:v>
                </c:pt>
                <c:pt idx="6">
                  <c:v>4.2857142857142865</c:v>
                </c:pt>
                <c:pt idx="7">
                  <c:v>4.0285714285714294</c:v>
                </c:pt>
                <c:pt idx="8">
                  <c:v>3.7714285714285722</c:v>
                </c:pt>
                <c:pt idx="9">
                  <c:v>3.5142857142857151</c:v>
                </c:pt>
                <c:pt idx="10">
                  <c:v>3.257142857142858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9B-4FBD-8E50-81BF61098E47}"/>
            </c:ext>
          </c:extLst>
        </c:ser>
        <c:ser>
          <c:idx val="1"/>
          <c:order val="1"/>
          <c:tx>
            <c:v>Proposed change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'Economic life'!$C$6:$W$6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'Economic life'!$C$67:$W$67</c:f>
              <c:numCache>
                <c:formatCode>0.00</c:formatCode>
                <c:ptCount val="21"/>
                <c:pt idx="1">
                  <c:v>4.8000000000000007</c:v>
                </c:pt>
                <c:pt idx="2">
                  <c:v>4.620000000000001</c:v>
                </c:pt>
                <c:pt idx="3">
                  <c:v>4.4400000000000004</c:v>
                </c:pt>
                <c:pt idx="4">
                  <c:v>4.2600000000000007</c:v>
                </c:pt>
                <c:pt idx="5">
                  <c:v>4.594285714285717</c:v>
                </c:pt>
                <c:pt idx="6">
                  <c:v>5.5714285714285721</c:v>
                </c:pt>
                <c:pt idx="7">
                  <c:v>5.3142857142857158</c:v>
                </c:pt>
                <c:pt idx="8">
                  <c:v>5.0571428571428578</c:v>
                </c:pt>
                <c:pt idx="9">
                  <c:v>4.8000000000000016</c:v>
                </c:pt>
                <c:pt idx="10">
                  <c:v>4.5428571428571436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9B-4FBD-8E50-81BF61098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266368"/>
        <c:axId val="825262104"/>
      </c:scatterChart>
      <c:valAx>
        <c:axId val="825266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2F2F2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262104"/>
        <c:crosses val="autoZero"/>
        <c:crossBetween val="midCat"/>
      </c:valAx>
      <c:valAx>
        <c:axId val="825262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2F2F2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Payments by consumers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266368"/>
        <c:crosses val="autoZero"/>
        <c:crossBetween val="midCat"/>
      </c:valAx>
      <c:spPr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c:spPr>
    </c:plotArea>
    <c:legend>
      <c:legendPos val="b"/>
      <c:layout/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Replacement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'Economic life'!$C$6:$M$6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'Economic life'!$C$20:$M$20</c:f>
              <c:numCache>
                <c:formatCode>0.00%</c:formatCode>
                <c:ptCount val="11"/>
                <c:pt idx="1">
                  <c:v>0.10377358490566037</c:v>
                </c:pt>
                <c:pt idx="2">
                  <c:v>0.19900320398718402</c:v>
                </c:pt>
                <c:pt idx="3">
                  <c:v>0.28632360942254337</c:v>
                </c:pt>
                <c:pt idx="4">
                  <c:v>0.36632506940958343</c:v>
                </c:pt>
                <c:pt idx="5">
                  <c:v>0.43955637035045703</c:v>
                </c:pt>
                <c:pt idx="6">
                  <c:v>0.50652762169222632</c:v>
                </c:pt>
                <c:pt idx="7">
                  <c:v>0.56771287614548127</c:v>
                </c:pt>
                <c:pt idx="8">
                  <c:v>0.62355257719490387</c:v>
                </c:pt>
                <c:pt idx="9">
                  <c:v>0.67445584505848599</c:v>
                </c:pt>
                <c:pt idx="10">
                  <c:v>0.72080261154244074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86-4130-8CA4-FF47813CE565}"/>
            </c:ext>
          </c:extLst>
        </c:ser>
        <c:ser>
          <c:idx val="1"/>
          <c:order val="1"/>
          <c:tx>
            <c:v>Refurbishment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'Economic life'!$C$6:$M$6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'Economic life'!$C$69:$M$69</c:f>
              <c:numCache>
                <c:formatCode>0.00%</c:formatCode>
                <c:ptCount val="11"/>
                <c:pt idx="1">
                  <c:v>0.15094339622641509</c:v>
                </c:pt>
                <c:pt idx="2">
                  <c:v>0.28800284798860804</c:v>
                </c:pt>
                <c:pt idx="3">
                  <c:v>0.41226650187738867</c:v>
                </c:pt>
                <c:pt idx="4">
                  <c:v>0.52474380205718762</c:v>
                </c:pt>
                <c:pt idx="5">
                  <c:v>0.62637091356697139</c:v>
                </c:pt>
                <c:pt idx="6">
                  <c:v>0.71801578382412934</c:v>
                </c:pt>
                <c:pt idx="7">
                  <c:v>0.80048286591329898</c:v>
                </c:pt>
                <c:pt idx="8">
                  <c:v>0.87451752573163455</c:v>
                </c:pt>
                <c:pt idx="9">
                  <c:v>0.94081015364699738</c:v>
                </c:pt>
                <c:pt idx="10">
                  <c:v>0.99999999999999989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86-4130-8CA4-FF47813CE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301968"/>
        <c:axId val="780303608"/>
      </c:scatterChart>
      <c:valAx>
        <c:axId val="780301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2F2F2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0303608"/>
        <c:crosses val="autoZero"/>
        <c:crossBetween val="midCat"/>
      </c:valAx>
      <c:valAx>
        <c:axId val="780303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2F2F2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Proportion of investment recovered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0301968"/>
        <c:crosses val="autoZero"/>
        <c:crossBetween val="midCat"/>
      </c:valAx>
      <c:spPr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c:spPr>
    </c:plotArea>
    <c:legend>
      <c:legendPos val="b"/>
      <c:layout/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Replacement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'Economic life'!$C$6:$M$6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'Economic life'!$C$78:$M$78</c:f>
              <c:numCache>
                <c:formatCode>0.00</c:formatCode>
                <c:ptCount val="11"/>
                <c:pt idx="1">
                  <c:v>13.571428571428571</c:v>
                </c:pt>
                <c:pt idx="2">
                  <c:v>26.714285714285715</c:v>
                </c:pt>
                <c:pt idx="3">
                  <c:v>39.428571428571431</c:v>
                </c:pt>
                <c:pt idx="4">
                  <c:v>51.714285714285715</c:v>
                </c:pt>
                <c:pt idx="5">
                  <c:v>63.571428571428569</c:v>
                </c:pt>
                <c:pt idx="6">
                  <c:v>75</c:v>
                </c:pt>
                <c:pt idx="7">
                  <c:v>86</c:v>
                </c:pt>
                <c:pt idx="8">
                  <c:v>96.571428571428569</c:v>
                </c:pt>
                <c:pt idx="9">
                  <c:v>106.71428571428571</c:v>
                </c:pt>
                <c:pt idx="10">
                  <c:v>116.42857142857142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34-43F0-A0DE-8E2D8F3FCE07}"/>
            </c:ext>
          </c:extLst>
        </c:ser>
        <c:ser>
          <c:idx val="1"/>
          <c:order val="1"/>
          <c:tx>
            <c:v>Refurbishment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'Economic life'!$C$6:$M$6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'Economic life'!$C$79:$M$79</c:f>
              <c:numCache>
                <c:formatCode>0.00</c:formatCode>
                <c:ptCount val="11"/>
                <c:pt idx="1">
                  <c:v>-2.1428571428571415</c:v>
                </c:pt>
                <c:pt idx="2">
                  <c:v>4.45714285714286</c:v>
                </c:pt>
                <c:pt idx="3">
                  <c:v>10.800000000000004</c:v>
                </c:pt>
                <c:pt idx="4">
                  <c:v>16.885714285714293</c:v>
                </c:pt>
                <c:pt idx="5">
                  <c:v>22.714285714285722</c:v>
                </c:pt>
                <c:pt idx="6">
                  <c:v>28.285714285714295</c:v>
                </c:pt>
                <c:pt idx="7">
                  <c:v>33.600000000000009</c:v>
                </c:pt>
                <c:pt idx="8">
                  <c:v>38.657142857142865</c:v>
                </c:pt>
                <c:pt idx="9">
                  <c:v>43.45714285714287</c:v>
                </c:pt>
                <c:pt idx="10">
                  <c:v>48.000000000000014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34-43F0-A0DE-8E2D8F3FC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019400"/>
        <c:axId val="654023992"/>
      </c:scatterChart>
      <c:valAx>
        <c:axId val="654019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2F2F2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4023992"/>
        <c:crosses val="autoZero"/>
        <c:crossBetween val="midCat"/>
      </c:valAx>
      <c:valAx>
        <c:axId val="65402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2F2F2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Allowed revenue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4019400"/>
        <c:crosses val="autoZero"/>
        <c:crossBetween val="midCat"/>
      </c:valAx>
      <c:spPr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c:spPr>
    </c:plotArea>
    <c:legend>
      <c:legendPos val="b"/>
      <c:layout/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236220</xdr:colOff>
      <xdr:row>1</xdr:row>
      <xdr:rowOff>45720</xdr:rowOff>
    </xdr:from>
    <xdr:to>
      <xdr:col>33</xdr:col>
      <xdr:colOff>441960</xdr:colOff>
      <xdr:row>22</xdr:row>
      <xdr:rowOff>45720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76200</xdr:colOff>
      <xdr:row>21</xdr:row>
      <xdr:rowOff>144780</xdr:rowOff>
    </xdr:from>
    <xdr:to>
      <xdr:col>33</xdr:col>
      <xdr:colOff>502920</xdr:colOff>
      <xdr:row>48</xdr:row>
      <xdr:rowOff>53340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167640</xdr:colOff>
      <xdr:row>52</xdr:row>
      <xdr:rowOff>64770</xdr:rowOff>
    </xdr:from>
    <xdr:to>
      <xdr:col>34</xdr:col>
      <xdr:colOff>601980</xdr:colOff>
      <xdr:row>82</xdr:row>
      <xdr:rowOff>60960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116541</xdr:colOff>
      <xdr:row>83</xdr:row>
      <xdr:rowOff>161366</xdr:rowOff>
    </xdr:from>
    <xdr:to>
      <xdr:col>35</xdr:col>
      <xdr:colOff>80682</xdr:colOff>
      <xdr:row>102</xdr:row>
      <xdr:rowOff>71717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236220</xdr:colOff>
      <xdr:row>1</xdr:row>
      <xdr:rowOff>45720</xdr:rowOff>
    </xdr:from>
    <xdr:to>
      <xdr:col>33</xdr:col>
      <xdr:colOff>441960</xdr:colOff>
      <xdr:row>22</xdr:row>
      <xdr:rowOff>45720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76200</xdr:colOff>
      <xdr:row>21</xdr:row>
      <xdr:rowOff>144780</xdr:rowOff>
    </xdr:from>
    <xdr:to>
      <xdr:col>33</xdr:col>
      <xdr:colOff>502920</xdr:colOff>
      <xdr:row>48</xdr:row>
      <xdr:rowOff>53340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167640</xdr:colOff>
      <xdr:row>52</xdr:row>
      <xdr:rowOff>64770</xdr:rowOff>
    </xdr:from>
    <xdr:to>
      <xdr:col>34</xdr:col>
      <xdr:colOff>601980</xdr:colOff>
      <xdr:row>82</xdr:row>
      <xdr:rowOff>60960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116541</xdr:colOff>
      <xdr:row>83</xdr:row>
      <xdr:rowOff>161366</xdr:rowOff>
    </xdr:from>
    <xdr:to>
      <xdr:col>35</xdr:col>
      <xdr:colOff>80682</xdr:colOff>
      <xdr:row>102</xdr:row>
      <xdr:rowOff>71717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Frontier_2016">
      <a:dk1>
        <a:sysClr val="windowText" lastClr="000000"/>
      </a:dk1>
      <a:lt1>
        <a:sysClr val="window" lastClr="FFFFFF"/>
      </a:lt1>
      <a:dk2>
        <a:srgbClr val="37424A"/>
      </a:dk2>
      <a:lt2>
        <a:srgbClr val="D1DBD2"/>
      </a:lt2>
      <a:accent1>
        <a:srgbClr val="E83F35"/>
      </a:accent1>
      <a:accent2>
        <a:srgbClr val="007B87"/>
      </a:accent2>
      <a:accent3>
        <a:srgbClr val="EBC000"/>
      </a:accent3>
      <a:accent4>
        <a:srgbClr val="8DD0D2"/>
      </a:accent4>
      <a:accent5>
        <a:srgbClr val="683C5B"/>
      </a:accent5>
      <a:accent6>
        <a:srgbClr val="8BB96A"/>
      </a:accent6>
      <a:hlink>
        <a:srgbClr val="0000FF"/>
      </a:hlink>
      <a:folHlink>
        <a:srgbClr val="E83F3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W79"/>
  <sheetViews>
    <sheetView tabSelected="1" zoomScale="85" zoomScaleNormal="85" workbookViewId="0">
      <selection activeCell="C5" sqref="C5"/>
    </sheetView>
  </sheetViews>
  <sheetFormatPr defaultRowHeight="14.4" x14ac:dyDescent="0.3"/>
  <cols>
    <col min="1" max="1" width="6.5546875" customWidth="1"/>
    <col min="2" max="2" width="23.77734375" customWidth="1"/>
    <col min="3" max="3" width="10.88671875" customWidth="1"/>
    <col min="5" max="13" width="9.77734375" customWidth="1"/>
    <col min="14" max="22" width="8.88671875" customWidth="1"/>
    <col min="23" max="23" width="9.21875" customWidth="1"/>
  </cols>
  <sheetData>
    <row r="2" spans="2:23" x14ac:dyDescent="0.3">
      <c r="B2" s="2" t="s">
        <v>5</v>
      </c>
      <c r="C2" s="7">
        <v>0.06</v>
      </c>
      <c r="D2" s="12"/>
    </row>
    <row r="3" spans="2:23" x14ac:dyDescent="0.3">
      <c r="B3" s="2" t="s">
        <v>10</v>
      </c>
      <c r="C3" s="7">
        <v>0.3</v>
      </c>
    </row>
    <row r="4" spans="2:23" x14ac:dyDescent="0.3">
      <c r="B4" s="2" t="s">
        <v>16</v>
      </c>
      <c r="C4" s="7">
        <v>0</v>
      </c>
    </row>
    <row r="6" spans="2:23" s="2" customFormat="1" x14ac:dyDescent="0.3">
      <c r="B6" s="2" t="s">
        <v>0</v>
      </c>
      <c r="C6" s="6">
        <v>0</v>
      </c>
      <c r="D6" s="6">
        <v>1</v>
      </c>
      <c r="E6" s="6">
        <v>2</v>
      </c>
      <c r="F6" s="6">
        <v>3</v>
      </c>
      <c r="G6" s="6">
        <v>4</v>
      </c>
      <c r="H6" s="6">
        <v>5</v>
      </c>
      <c r="I6" s="6">
        <v>6</v>
      </c>
      <c r="J6" s="6">
        <v>7</v>
      </c>
      <c r="K6" s="6">
        <v>8</v>
      </c>
      <c r="L6" s="6">
        <v>9</v>
      </c>
      <c r="M6" s="6">
        <v>10</v>
      </c>
      <c r="N6" s="6">
        <v>11</v>
      </c>
      <c r="O6" s="6">
        <v>12</v>
      </c>
      <c r="P6" s="6">
        <v>13</v>
      </c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2:23" ht="15" thickBot="1" x14ac:dyDescent="0.35">
      <c r="B7" s="8" t="s">
        <v>1</v>
      </c>
      <c r="C7" s="8"/>
      <c r="D7" s="8"/>
    </row>
    <row r="8" spans="2:23" x14ac:dyDescent="0.3">
      <c r="B8" t="s">
        <v>1</v>
      </c>
      <c r="C8">
        <v>-100</v>
      </c>
    </row>
    <row r="9" spans="2:23" x14ac:dyDescent="0.3">
      <c r="B9" t="s">
        <v>2</v>
      </c>
      <c r="D9">
        <f>-C8/20</f>
        <v>5</v>
      </c>
      <c r="E9">
        <f>D9</f>
        <v>5</v>
      </c>
      <c r="F9">
        <f t="shared" ref="F9:W9" si="0">E9</f>
        <v>5</v>
      </c>
      <c r="G9">
        <f t="shared" si="0"/>
        <v>5</v>
      </c>
      <c r="H9">
        <f t="shared" si="0"/>
        <v>5</v>
      </c>
      <c r="I9">
        <f t="shared" si="0"/>
        <v>5</v>
      </c>
      <c r="J9">
        <f t="shared" si="0"/>
        <v>5</v>
      </c>
      <c r="K9">
        <f t="shared" si="0"/>
        <v>5</v>
      </c>
      <c r="L9">
        <f t="shared" si="0"/>
        <v>5</v>
      </c>
      <c r="M9">
        <f t="shared" si="0"/>
        <v>5</v>
      </c>
      <c r="N9">
        <f t="shared" si="0"/>
        <v>5</v>
      </c>
      <c r="O9">
        <f t="shared" si="0"/>
        <v>5</v>
      </c>
      <c r="P9">
        <f t="shared" si="0"/>
        <v>5</v>
      </c>
      <c r="Q9">
        <f t="shared" si="0"/>
        <v>5</v>
      </c>
      <c r="R9">
        <f t="shared" si="0"/>
        <v>5</v>
      </c>
      <c r="S9">
        <f t="shared" si="0"/>
        <v>5</v>
      </c>
      <c r="T9">
        <f t="shared" si="0"/>
        <v>5</v>
      </c>
      <c r="U9">
        <f t="shared" si="0"/>
        <v>5</v>
      </c>
      <c r="V9">
        <f t="shared" si="0"/>
        <v>5</v>
      </c>
      <c r="W9">
        <f t="shared" si="0"/>
        <v>5</v>
      </c>
    </row>
    <row r="10" spans="2:23" x14ac:dyDescent="0.3">
      <c r="B10" t="s">
        <v>3</v>
      </c>
      <c r="C10">
        <f>-C8</f>
        <v>100</v>
      </c>
      <c r="D10">
        <f>-C8-D9</f>
        <v>95</v>
      </c>
      <c r="E10">
        <f>D10-E9</f>
        <v>90</v>
      </c>
      <c r="F10">
        <f t="shared" ref="F10:W10" si="1">E10-F9</f>
        <v>85</v>
      </c>
      <c r="G10">
        <f t="shared" si="1"/>
        <v>80</v>
      </c>
      <c r="H10">
        <f t="shared" si="1"/>
        <v>75</v>
      </c>
      <c r="I10">
        <f t="shared" si="1"/>
        <v>70</v>
      </c>
      <c r="J10">
        <f t="shared" si="1"/>
        <v>65</v>
      </c>
      <c r="K10">
        <f t="shared" si="1"/>
        <v>60</v>
      </c>
      <c r="L10">
        <f t="shared" si="1"/>
        <v>55</v>
      </c>
      <c r="M10">
        <f t="shared" si="1"/>
        <v>50</v>
      </c>
      <c r="N10">
        <f t="shared" si="1"/>
        <v>45</v>
      </c>
      <c r="O10">
        <f t="shared" si="1"/>
        <v>40</v>
      </c>
      <c r="P10">
        <f t="shared" si="1"/>
        <v>35</v>
      </c>
      <c r="Q10">
        <f t="shared" si="1"/>
        <v>30</v>
      </c>
      <c r="R10">
        <f t="shared" si="1"/>
        <v>25</v>
      </c>
      <c r="S10">
        <f t="shared" si="1"/>
        <v>20</v>
      </c>
      <c r="T10">
        <f t="shared" si="1"/>
        <v>15</v>
      </c>
      <c r="U10">
        <f t="shared" si="1"/>
        <v>10</v>
      </c>
      <c r="V10">
        <f t="shared" si="1"/>
        <v>5</v>
      </c>
      <c r="W10">
        <f t="shared" si="1"/>
        <v>0</v>
      </c>
    </row>
    <row r="11" spans="2:23" x14ac:dyDescent="0.3">
      <c r="B11" t="s">
        <v>4</v>
      </c>
      <c r="D11" s="3">
        <f>C10*$C$2</f>
        <v>6</v>
      </c>
      <c r="E11" s="3">
        <f t="shared" ref="E11:W11" si="2">D10*$C$2</f>
        <v>5.7</v>
      </c>
      <c r="F11" s="3">
        <f t="shared" si="2"/>
        <v>5.3999999999999995</v>
      </c>
      <c r="G11" s="3">
        <f t="shared" si="2"/>
        <v>5.0999999999999996</v>
      </c>
      <c r="H11" s="3">
        <f t="shared" si="2"/>
        <v>4.8</v>
      </c>
      <c r="I11" s="3">
        <f t="shared" si="2"/>
        <v>4.5</v>
      </c>
      <c r="J11" s="3">
        <f t="shared" si="2"/>
        <v>4.2</v>
      </c>
      <c r="K11" s="3">
        <f t="shared" si="2"/>
        <v>3.9</v>
      </c>
      <c r="L11" s="3">
        <f t="shared" si="2"/>
        <v>3.5999999999999996</v>
      </c>
      <c r="M11" s="3">
        <f t="shared" si="2"/>
        <v>3.3</v>
      </c>
      <c r="N11" s="3">
        <f t="shared" si="2"/>
        <v>3</v>
      </c>
      <c r="O11" s="3">
        <f t="shared" si="2"/>
        <v>2.6999999999999997</v>
      </c>
      <c r="P11" s="3">
        <f t="shared" si="2"/>
        <v>2.4</v>
      </c>
      <c r="Q11" s="3">
        <f t="shared" si="2"/>
        <v>2.1</v>
      </c>
      <c r="R11" s="3">
        <f t="shared" si="2"/>
        <v>1.7999999999999998</v>
      </c>
      <c r="S11" s="3">
        <f t="shared" si="2"/>
        <v>1.5</v>
      </c>
      <c r="T11" s="3">
        <f t="shared" si="2"/>
        <v>1.2</v>
      </c>
      <c r="U11" s="3">
        <f t="shared" si="2"/>
        <v>0.89999999999999991</v>
      </c>
      <c r="V11" s="3">
        <f t="shared" si="2"/>
        <v>0.6</v>
      </c>
      <c r="W11" s="3">
        <f t="shared" si="2"/>
        <v>0.3</v>
      </c>
    </row>
    <row r="12" spans="2:23" x14ac:dyDescent="0.3">
      <c r="B12" t="s">
        <v>11</v>
      </c>
      <c r="D12" s="3">
        <f>D11/(1-$C$3)-D11</f>
        <v>2.5714285714285712</v>
      </c>
      <c r="E12" s="3">
        <f t="shared" ref="E12:W12" si="3">E11/(1-$C$3)-E11</f>
        <v>2.4428571428571439</v>
      </c>
      <c r="F12" s="3">
        <f t="shared" si="3"/>
        <v>2.3142857142857149</v>
      </c>
      <c r="G12" s="3">
        <f t="shared" si="3"/>
        <v>2.1857142857142859</v>
      </c>
      <c r="H12" s="3">
        <f t="shared" si="3"/>
        <v>2.0571428571428578</v>
      </c>
      <c r="I12" s="3">
        <f t="shared" si="3"/>
        <v>1.9285714285714288</v>
      </c>
      <c r="J12" s="3">
        <f t="shared" si="3"/>
        <v>1.8000000000000007</v>
      </c>
      <c r="K12" s="3">
        <f t="shared" si="3"/>
        <v>1.6714285714285722</v>
      </c>
      <c r="L12" s="3">
        <f t="shared" si="3"/>
        <v>1.5428571428571427</v>
      </c>
      <c r="M12" s="3">
        <f t="shared" si="3"/>
        <v>1.4142857142857146</v>
      </c>
      <c r="N12" s="3">
        <f t="shared" si="3"/>
        <v>1.2857142857142856</v>
      </c>
      <c r="O12" s="3">
        <f t="shared" si="3"/>
        <v>1.1571428571428575</v>
      </c>
      <c r="P12" s="3">
        <f t="shared" si="3"/>
        <v>1.0285714285714289</v>
      </c>
      <c r="Q12" s="3">
        <f t="shared" si="3"/>
        <v>0.90000000000000036</v>
      </c>
      <c r="R12" s="3">
        <f t="shared" si="3"/>
        <v>0.77142857142857135</v>
      </c>
      <c r="S12" s="3">
        <f t="shared" si="3"/>
        <v>0.64285714285714279</v>
      </c>
      <c r="T12" s="3">
        <f t="shared" si="3"/>
        <v>0.51428571428571446</v>
      </c>
      <c r="U12" s="3">
        <f t="shared" si="3"/>
        <v>0.38571428571428568</v>
      </c>
      <c r="V12" s="3">
        <f t="shared" si="3"/>
        <v>0.25714285714285723</v>
      </c>
      <c r="W12" s="3">
        <f t="shared" si="3"/>
        <v>0.12857142857142861</v>
      </c>
    </row>
    <row r="13" spans="2:23" x14ac:dyDescent="0.3">
      <c r="B13" t="s">
        <v>6</v>
      </c>
      <c r="C13" s="17"/>
      <c r="D13" s="4">
        <f>D9+D11+D12</f>
        <v>13.571428571428571</v>
      </c>
      <c r="E13" s="4">
        <f t="shared" ref="E13:W13" si="4">E9+E11+E12</f>
        <v>13.142857142857142</v>
      </c>
      <c r="F13" s="4">
        <f t="shared" si="4"/>
        <v>12.714285714285714</v>
      </c>
      <c r="G13" s="4">
        <f t="shared" si="4"/>
        <v>12.285714285714285</v>
      </c>
      <c r="H13" s="4">
        <f t="shared" si="4"/>
        <v>11.857142857142858</v>
      </c>
      <c r="I13" s="5">
        <f t="shared" si="4"/>
        <v>11.428571428571429</v>
      </c>
      <c r="J13" s="5">
        <f t="shared" si="4"/>
        <v>11</v>
      </c>
      <c r="K13" s="5">
        <f t="shared" si="4"/>
        <v>10.571428571428573</v>
      </c>
      <c r="L13" s="5">
        <f t="shared" si="4"/>
        <v>10.142857142857142</v>
      </c>
      <c r="M13" s="5">
        <f t="shared" si="4"/>
        <v>9.7142857142857153</v>
      </c>
      <c r="N13" s="3">
        <f t="shared" si="4"/>
        <v>9.2857142857142847</v>
      </c>
      <c r="O13" s="3">
        <f t="shared" si="4"/>
        <v>8.8571428571428577</v>
      </c>
      <c r="P13" s="3">
        <f t="shared" si="4"/>
        <v>8.4285714285714288</v>
      </c>
      <c r="Q13" s="3">
        <f t="shared" si="4"/>
        <v>8</v>
      </c>
      <c r="R13" s="3">
        <f t="shared" si="4"/>
        <v>7.5714285714285712</v>
      </c>
      <c r="S13" s="3">
        <f t="shared" si="4"/>
        <v>7.1428571428571423</v>
      </c>
      <c r="T13" s="3">
        <f t="shared" si="4"/>
        <v>6.7142857142857144</v>
      </c>
      <c r="U13" s="3">
        <f t="shared" si="4"/>
        <v>6.2857142857142865</v>
      </c>
      <c r="V13" s="3">
        <f t="shared" si="4"/>
        <v>5.8571428571428568</v>
      </c>
      <c r="W13" s="3">
        <f t="shared" si="4"/>
        <v>5.4285714285714288</v>
      </c>
    </row>
    <row r="14" spans="2:23" x14ac:dyDescent="0.3">
      <c r="B14" t="s">
        <v>8</v>
      </c>
      <c r="D14" s="3">
        <f>D13-D9</f>
        <v>8.5714285714285712</v>
      </c>
      <c r="E14" s="3">
        <f t="shared" ref="E14:W14" si="5">E13-E9</f>
        <v>8.1428571428571423</v>
      </c>
      <c r="F14" s="3">
        <f t="shared" si="5"/>
        <v>7.7142857142857135</v>
      </c>
      <c r="G14" s="3">
        <f t="shared" si="5"/>
        <v>7.2857142857142847</v>
      </c>
      <c r="H14" s="3">
        <f t="shared" si="5"/>
        <v>6.8571428571428577</v>
      </c>
      <c r="I14" s="3">
        <f t="shared" si="5"/>
        <v>6.4285714285714288</v>
      </c>
      <c r="J14" s="3">
        <f t="shared" si="5"/>
        <v>6</v>
      </c>
      <c r="K14" s="3">
        <f t="shared" si="5"/>
        <v>5.571428571428573</v>
      </c>
      <c r="L14" s="3">
        <f t="shared" si="5"/>
        <v>5.1428571428571423</v>
      </c>
      <c r="M14" s="3">
        <f t="shared" si="5"/>
        <v>4.7142857142857153</v>
      </c>
      <c r="N14" s="3">
        <f t="shared" si="5"/>
        <v>4.2857142857142847</v>
      </c>
      <c r="O14" s="3">
        <f t="shared" si="5"/>
        <v>3.8571428571428577</v>
      </c>
      <c r="P14" s="3">
        <f t="shared" si="5"/>
        <v>3.4285714285714288</v>
      </c>
      <c r="Q14" s="3">
        <f t="shared" si="5"/>
        <v>3</v>
      </c>
      <c r="R14" s="3">
        <f t="shared" si="5"/>
        <v>2.5714285714285712</v>
      </c>
      <c r="S14" s="3">
        <f t="shared" si="5"/>
        <v>2.1428571428571423</v>
      </c>
      <c r="T14" s="3">
        <f t="shared" si="5"/>
        <v>1.7142857142857144</v>
      </c>
      <c r="U14" s="3">
        <f t="shared" si="5"/>
        <v>1.2857142857142865</v>
      </c>
      <c r="V14" s="3">
        <f t="shared" si="5"/>
        <v>0.85714285714285676</v>
      </c>
      <c r="W14" s="3">
        <f t="shared" si="5"/>
        <v>0.42857142857142883</v>
      </c>
    </row>
    <row r="15" spans="2:23" x14ac:dyDescent="0.3">
      <c r="B15" t="s">
        <v>9</v>
      </c>
      <c r="D15" s="3">
        <f>D14*$C$3</f>
        <v>2.5714285714285712</v>
      </c>
      <c r="E15" s="3">
        <f t="shared" ref="E15:W15" si="6">E14*$C$3</f>
        <v>2.4428571428571426</v>
      </c>
      <c r="F15" s="3">
        <f t="shared" si="6"/>
        <v>2.3142857142857141</v>
      </c>
      <c r="G15" s="3">
        <f t="shared" si="6"/>
        <v>2.1857142857142855</v>
      </c>
      <c r="H15" s="3">
        <f t="shared" si="6"/>
        <v>2.0571428571428574</v>
      </c>
      <c r="I15" s="3">
        <f t="shared" si="6"/>
        <v>1.9285714285714286</v>
      </c>
      <c r="J15" s="3">
        <f t="shared" si="6"/>
        <v>1.7999999999999998</v>
      </c>
      <c r="K15" s="3">
        <f t="shared" si="6"/>
        <v>1.6714285714285719</v>
      </c>
      <c r="L15" s="3">
        <f t="shared" si="6"/>
        <v>1.5428571428571427</v>
      </c>
      <c r="M15" s="3">
        <f t="shared" si="6"/>
        <v>1.4142857142857146</v>
      </c>
      <c r="N15" s="3">
        <f t="shared" si="6"/>
        <v>1.2857142857142854</v>
      </c>
      <c r="O15" s="3">
        <f t="shared" si="6"/>
        <v>1.1571428571428573</v>
      </c>
      <c r="P15" s="3">
        <f t="shared" si="6"/>
        <v>1.0285714285714287</v>
      </c>
      <c r="Q15" s="3">
        <f t="shared" si="6"/>
        <v>0.89999999999999991</v>
      </c>
      <c r="R15" s="3">
        <f t="shared" si="6"/>
        <v>0.77142857142857135</v>
      </c>
      <c r="S15" s="3">
        <f t="shared" si="6"/>
        <v>0.64285714285714268</v>
      </c>
      <c r="T15" s="3">
        <f t="shared" si="6"/>
        <v>0.51428571428571435</v>
      </c>
      <c r="U15" s="3">
        <f t="shared" si="6"/>
        <v>0.38571428571428595</v>
      </c>
      <c r="V15" s="3">
        <f t="shared" si="6"/>
        <v>0.25714285714285701</v>
      </c>
      <c r="W15" s="3">
        <f t="shared" si="6"/>
        <v>0.12857142857142864</v>
      </c>
    </row>
    <row r="17" spans="2:23" x14ac:dyDescent="0.3">
      <c r="B17" t="s">
        <v>12</v>
      </c>
      <c r="C17">
        <f>C8</f>
        <v>-100</v>
      </c>
      <c r="D17">
        <f t="shared" ref="D17:W17" si="7">D13-D15</f>
        <v>11</v>
      </c>
      <c r="E17">
        <f t="shared" si="7"/>
        <v>10.7</v>
      </c>
      <c r="F17">
        <f t="shared" si="7"/>
        <v>10.399999999999999</v>
      </c>
      <c r="G17">
        <f t="shared" si="7"/>
        <v>10.1</v>
      </c>
      <c r="H17">
        <f t="shared" si="7"/>
        <v>9.8000000000000007</v>
      </c>
      <c r="I17">
        <f t="shared" si="7"/>
        <v>9.5</v>
      </c>
      <c r="J17">
        <f t="shared" si="7"/>
        <v>9.1999999999999993</v>
      </c>
      <c r="K17">
        <f t="shared" si="7"/>
        <v>8.9</v>
      </c>
      <c r="L17">
        <f t="shared" si="7"/>
        <v>8.6</v>
      </c>
      <c r="M17">
        <f t="shared" si="7"/>
        <v>8.3000000000000007</v>
      </c>
      <c r="N17">
        <f t="shared" si="7"/>
        <v>7.9999999999999991</v>
      </c>
      <c r="O17">
        <f t="shared" si="7"/>
        <v>7.7</v>
      </c>
      <c r="P17">
        <f t="shared" si="7"/>
        <v>7.4</v>
      </c>
      <c r="Q17">
        <f t="shared" si="7"/>
        <v>7.1</v>
      </c>
      <c r="R17">
        <f t="shared" si="7"/>
        <v>6.8</v>
      </c>
      <c r="S17">
        <f t="shared" si="7"/>
        <v>6.5</v>
      </c>
      <c r="T17">
        <f t="shared" si="7"/>
        <v>6.2</v>
      </c>
      <c r="U17">
        <f t="shared" si="7"/>
        <v>5.9</v>
      </c>
      <c r="V17">
        <f t="shared" si="7"/>
        <v>5.6</v>
      </c>
      <c r="W17">
        <f t="shared" si="7"/>
        <v>5.3</v>
      </c>
    </row>
    <row r="18" spans="2:23" x14ac:dyDescent="0.3">
      <c r="B18" t="s">
        <v>7</v>
      </c>
      <c r="C18" s="1">
        <f>NPV($C$2,D17:W17)+C17</f>
        <v>0</v>
      </c>
    </row>
    <row r="19" spans="2:23" x14ac:dyDescent="0.3">
      <c r="B19" t="s">
        <v>14</v>
      </c>
      <c r="C19" s="1">
        <f>NPV($C$2,D17:H17)</f>
        <v>43.955637035045704</v>
      </c>
      <c r="D19" s="10">
        <f>C19/C10</f>
        <v>0.43955637035045703</v>
      </c>
    </row>
    <row r="20" spans="2:23" x14ac:dyDescent="0.3">
      <c r="B20" t="s">
        <v>19</v>
      </c>
      <c r="C20" s="1"/>
      <c r="D20" s="13">
        <f>D17/(1+$C$2)^D6/$C$10</f>
        <v>0.10377358490566037</v>
      </c>
      <c r="E20" s="13">
        <f>E17/(1+$C$2)^E6/$C$10+D20</f>
        <v>0.19900320398718402</v>
      </c>
      <c r="F20" s="13">
        <f t="shared" ref="F20:W20" si="8">F17/(1+$C$2)^F6/$C$10+E20</f>
        <v>0.28632360942254337</v>
      </c>
      <c r="G20" s="13">
        <f t="shared" si="8"/>
        <v>0.36632506940958343</v>
      </c>
      <c r="H20" s="13">
        <f t="shared" si="8"/>
        <v>0.43955637035045703</v>
      </c>
      <c r="I20" s="13">
        <f t="shared" si="8"/>
        <v>0.50652762169222632</v>
      </c>
      <c r="J20" s="13">
        <f t="shared" si="8"/>
        <v>0.56771287614548127</v>
      </c>
      <c r="K20" s="13">
        <f t="shared" si="8"/>
        <v>0.62355257719490387</v>
      </c>
      <c r="L20" s="13">
        <f t="shared" si="8"/>
        <v>0.67445584505848599</v>
      </c>
      <c r="M20" s="13">
        <f t="shared" si="8"/>
        <v>0.72080261154244074</v>
      </c>
      <c r="N20" s="13">
        <f t="shared" si="8"/>
        <v>0.76294561357377044</v>
      </c>
      <c r="O20" s="13">
        <f t="shared" si="8"/>
        <v>0.80121225456919953</v>
      </c>
      <c r="P20" s="13">
        <f t="shared" si="8"/>
        <v>0.83590634221514104</v>
      </c>
      <c r="Q20" s="13">
        <f t="shared" si="8"/>
        <v>0.86730971068609786</v>
      </c>
      <c r="R20" s="13">
        <f t="shared" si="8"/>
        <v>0.89568373481611463</v>
      </c>
      <c r="S20" s="13">
        <f t="shared" si="8"/>
        <v>0.92127074325744496</v>
      </c>
      <c r="T20" s="13">
        <f t="shared" si="8"/>
        <v>0.94429533721045622</v>
      </c>
      <c r="U20" s="13">
        <f t="shared" si="8"/>
        <v>0.96496562088707927</v>
      </c>
      <c r="V20" s="13">
        <f t="shared" si="8"/>
        <v>0.9834743494750372</v>
      </c>
      <c r="W20" s="13">
        <f t="shared" si="8"/>
        <v>0.99999999999999967</v>
      </c>
    </row>
    <row r="21" spans="2:23" x14ac:dyDescent="0.3">
      <c r="C21" s="1"/>
      <c r="D21" s="10"/>
    </row>
    <row r="22" spans="2:23" ht="15" thickBot="1" x14ac:dyDescent="0.35">
      <c r="B22" s="8" t="s">
        <v>15</v>
      </c>
      <c r="C22" s="8"/>
      <c r="D22" s="8"/>
    </row>
    <row r="23" spans="2:23" x14ac:dyDescent="0.3">
      <c r="B23" t="s">
        <v>13</v>
      </c>
      <c r="C23" s="3">
        <f>C8*(1-C4)</f>
        <v>-100</v>
      </c>
    </row>
    <row r="24" spans="2:23" x14ac:dyDescent="0.3">
      <c r="B24" t="s">
        <v>21</v>
      </c>
      <c r="C24" s="3"/>
      <c r="D24" s="3">
        <f>-C23/20</f>
        <v>5</v>
      </c>
      <c r="E24" s="3">
        <f>D24</f>
        <v>5</v>
      </c>
      <c r="F24" s="3">
        <f t="shared" ref="F24:W24" si="9">E24</f>
        <v>5</v>
      </c>
      <c r="G24" s="3">
        <f t="shared" si="9"/>
        <v>5</v>
      </c>
      <c r="H24" s="3">
        <f t="shared" si="9"/>
        <v>5</v>
      </c>
      <c r="I24" s="3">
        <f t="shared" si="9"/>
        <v>5</v>
      </c>
      <c r="J24" s="3">
        <f t="shared" si="9"/>
        <v>5</v>
      </c>
      <c r="K24" s="3">
        <f t="shared" si="9"/>
        <v>5</v>
      </c>
      <c r="L24" s="3">
        <f t="shared" si="9"/>
        <v>5</v>
      </c>
      <c r="M24" s="3">
        <f t="shared" si="9"/>
        <v>5</v>
      </c>
      <c r="N24" s="3">
        <f t="shared" si="9"/>
        <v>5</v>
      </c>
      <c r="O24" s="3">
        <f t="shared" si="9"/>
        <v>5</v>
      </c>
      <c r="P24" s="3">
        <f t="shared" si="9"/>
        <v>5</v>
      </c>
      <c r="Q24" s="3">
        <f t="shared" si="9"/>
        <v>5</v>
      </c>
      <c r="R24" s="3">
        <f t="shared" si="9"/>
        <v>5</v>
      </c>
      <c r="S24" s="3">
        <f t="shared" si="9"/>
        <v>5</v>
      </c>
      <c r="T24" s="3">
        <f t="shared" si="9"/>
        <v>5</v>
      </c>
      <c r="U24" s="3">
        <f t="shared" si="9"/>
        <v>5</v>
      </c>
      <c r="V24" s="3">
        <f t="shared" si="9"/>
        <v>5</v>
      </c>
      <c r="W24" s="3">
        <f t="shared" si="9"/>
        <v>5</v>
      </c>
    </row>
    <row r="25" spans="2:23" x14ac:dyDescent="0.3">
      <c r="B25" t="s">
        <v>22</v>
      </c>
      <c r="C25" s="3">
        <f>-C23</f>
        <v>100</v>
      </c>
      <c r="D25" s="3">
        <f>-C23-D24</f>
        <v>95</v>
      </c>
      <c r="E25" s="3">
        <f>D25-E24</f>
        <v>90</v>
      </c>
      <c r="F25" s="3">
        <f t="shared" ref="F25" si="10">E25-F24</f>
        <v>85</v>
      </c>
      <c r="G25" s="3">
        <f t="shared" ref="G25" si="11">F25-G24</f>
        <v>80</v>
      </c>
      <c r="H25" s="3">
        <f t="shared" ref="H25" si="12">G25-H24</f>
        <v>75</v>
      </c>
      <c r="I25" s="3">
        <f t="shared" ref="I25" si="13">H25-I24</f>
        <v>70</v>
      </c>
      <c r="J25" s="3">
        <f t="shared" ref="J25" si="14">I25-J24</f>
        <v>65</v>
      </c>
      <c r="K25" s="3">
        <f t="shared" ref="K25" si="15">J25-K24</f>
        <v>60</v>
      </c>
      <c r="L25" s="3">
        <f t="shared" ref="L25" si="16">K25-L24</f>
        <v>55</v>
      </c>
      <c r="M25" s="3">
        <f t="shared" ref="M25" si="17">L25-M24</f>
        <v>50</v>
      </c>
      <c r="N25" s="3">
        <f t="shared" ref="N25" si="18">M25-N24</f>
        <v>45</v>
      </c>
      <c r="O25" s="3">
        <f t="shared" ref="O25" si="19">N25-O24</f>
        <v>40</v>
      </c>
      <c r="P25" s="3">
        <f t="shared" ref="P25" si="20">O25-P24</f>
        <v>35</v>
      </c>
      <c r="Q25" s="3">
        <f t="shared" ref="Q25" si="21">P25-Q24</f>
        <v>30</v>
      </c>
      <c r="R25" s="3">
        <f t="shared" ref="R25" si="22">Q25-R24</f>
        <v>25</v>
      </c>
      <c r="S25" s="3">
        <f t="shared" ref="S25" si="23">R25-S24</f>
        <v>20</v>
      </c>
      <c r="T25" s="3">
        <f t="shared" ref="T25" si="24">S25-T24</f>
        <v>15</v>
      </c>
      <c r="U25" s="3">
        <f t="shared" ref="U25" si="25">T25-U24</f>
        <v>10</v>
      </c>
      <c r="V25" s="3">
        <f t="shared" ref="V25" si="26">U25-V24</f>
        <v>5</v>
      </c>
      <c r="W25" s="3">
        <f t="shared" ref="W25" si="27">V25-W24</f>
        <v>0</v>
      </c>
    </row>
    <row r="26" spans="2:23" x14ac:dyDescent="0.3">
      <c r="B26" t="s">
        <v>27</v>
      </c>
      <c r="C26" s="3"/>
      <c r="D26" s="3">
        <f t="shared" ref="D26:W26" si="28">C25*$C$2</f>
        <v>6</v>
      </c>
      <c r="E26" s="3">
        <f t="shared" si="28"/>
        <v>5.7</v>
      </c>
      <c r="F26" s="3">
        <f t="shared" si="28"/>
        <v>5.3999999999999995</v>
      </c>
      <c r="G26" s="3">
        <f t="shared" si="28"/>
        <v>5.0999999999999996</v>
      </c>
      <c r="H26" s="3">
        <f t="shared" si="28"/>
        <v>4.8</v>
      </c>
      <c r="I26" s="3">
        <f t="shared" si="28"/>
        <v>4.5</v>
      </c>
      <c r="J26" s="3">
        <f t="shared" si="28"/>
        <v>4.2</v>
      </c>
      <c r="K26" s="3">
        <f t="shared" si="28"/>
        <v>3.9</v>
      </c>
      <c r="L26" s="3">
        <f t="shared" si="28"/>
        <v>3.5999999999999996</v>
      </c>
      <c r="M26" s="3">
        <f t="shared" si="28"/>
        <v>3.3</v>
      </c>
      <c r="N26" s="3">
        <f t="shared" si="28"/>
        <v>3</v>
      </c>
      <c r="O26" s="3">
        <f t="shared" si="28"/>
        <v>2.6999999999999997</v>
      </c>
      <c r="P26" s="3">
        <f t="shared" si="28"/>
        <v>2.4</v>
      </c>
      <c r="Q26" s="3">
        <f t="shared" si="28"/>
        <v>2.1</v>
      </c>
      <c r="R26" s="3">
        <f t="shared" si="28"/>
        <v>1.7999999999999998</v>
      </c>
      <c r="S26" s="3">
        <f t="shared" si="28"/>
        <v>1.5</v>
      </c>
      <c r="T26" s="3">
        <f t="shared" si="28"/>
        <v>1.2</v>
      </c>
      <c r="U26" s="3">
        <f t="shared" si="28"/>
        <v>0.89999999999999991</v>
      </c>
      <c r="V26" s="3">
        <f t="shared" si="28"/>
        <v>0.6</v>
      </c>
      <c r="W26" s="3">
        <f t="shared" si="28"/>
        <v>0.3</v>
      </c>
    </row>
    <row r="27" spans="2:23" x14ac:dyDescent="0.3">
      <c r="B27" t="s">
        <v>11</v>
      </c>
      <c r="C27" s="3"/>
      <c r="D27" s="3">
        <f t="shared" ref="D27:W27" si="29">D26/(1-$C$3)-D26</f>
        <v>2.5714285714285712</v>
      </c>
      <c r="E27" s="3">
        <f t="shared" si="29"/>
        <v>2.4428571428571439</v>
      </c>
      <c r="F27" s="3">
        <f t="shared" si="29"/>
        <v>2.3142857142857149</v>
      </c>
      <c r="G27" s="3">
        <f t="shared" si="29"/>
        <v>2.1857142857142859</v>
      </c>
      <c r="H27" s="3">
        <f t="shared" si="29"/>
        <v>2.0571428571428578</v>
      </c>
      <c r="I27" s="3">
        <f t="shared" si="29"/>
        <v>1.9285714285714288</v>
      </c>
      <c r="J27" s="3">
        <f t="shared" si="29"/>
        <v>1.8000000000000007</v>
      </c>
      <c r="K27" s="3">
        <f t="shared" si="29"/>
        <v>1.6714285714285722</v>
      </c>
      <c r="L27" s="3">
        <f t="shared" si="29"/>
        <v>1.5428571428571427</v>
      </c>
      <c r="M27" s="3">
        <f t="shared" si="29"/>
        <v>1.4142857142857146</v>
      </c>
      <c r="N27" s="3">
        <f t="shared" si="29"/>
        <v>1.2857142857142856</v>
      </c>
      <c r="O27" s="3">
        <f t="shared" si="29"/>
        <v>1.1571428571428575</v>
      </c>
      <c r="P27" s="3">
        <f t="shared" si="29"/>
        <v>1.0285714285714289</v>
      </c>
      <c r="Q27" s="3">
        <f t="shared" si="29"/>
        <v>0.90000000000000036</v>
      </c>
      <c r="R27" s="3">
        <f t="shared" si="29"/>
        <v>0.77142857142857135</v>
      </c>
      <c r="S27" s="3">
        <f t="shared" si="29"/>
        <v>0.64285714285714279</v>
      </c>
      <c r="T27" s="3">
        <f t="shared" si="29"/>
        <v>0.51428571428571446</v>
      </c>
      <c r="U27" s="3">
        <f t="shared" si="29"/>
        <v>0.38571428571428568</v>
      </c>
      <c r="V27" s="3">
        <f t="shared" si="29"/>
        <v>0.25714285714285723</v>
      </c>
      <c r="W27" s="3">
        <f t="shared" si="29"/>
        <v>0.12857142857142861</v>
      </c>
    </row>
    <row r="28" spans="2:23" x14ac:dyDescent="0.3">
      <c r="B28" t="s">
        <v>6</v>
      </c>
      <c r="C28" s="16"/>
      <c r="D28" s="4">
        <f t="shared" ref="D28:W28" si="30">D24+D26+D27</f>
        <v>13.571428571428571</v>
      </c>
      <c r="E28" s="4">
        <f t="shared" si="30"/>
        <v>13.142857142857142</v>
      </c>
      <c r="F28" s="4">
        <f t="shared" si="30"/>
        <v>12.714285714285714</v>
      </c>
      <c r="G28" s="4">
        <f t="shared" si="30"/>
        <v>12.285714285714285</v>
      </c>
      <c r="H28" s="4">
        <f t="shared" si="30"/>
        <v>11.857142857142858</v>
      </c>
      <c r="I28" s="5">
        <f t="shared" si="30"/>
        <v>11.428571428571429</v>
      </c>
      <c r="J28" s="5">
        <f t="shared" si="30"/>
        <v>11</v>
      </c>
      <c r="K28" s="5">
        <f t="shared" si="30"/>
        <v>10.571428571428573</v>
      </c>
      <c r="L28" s="5">
        <f t="shared" si="30"/>
        <v>10.142857142857142</v>
      </c>
      <c r="M28" s="5">
        <f t="shared" si="30"/>
        <v>9.7142857142857153</v>
      </c>
      <c r="N28" s="3">
        <f t="shared" si="30"/>
        <v>9.2857142857142847</v>
      </c>
      <c r="O28" s="3">
        <f t="shared" si="30"/>
        <v>8.8571428571428577</v>
      </c>
      <c r="P28" s="3">
        <f t="shared" si="30"/>
        <v>8.4285714285714288</v>
      </c>
      <c r="Q28" s="3">
        <f t="shared" si="30"/>
        <v>8</v>
      </c>
      <c r="R28" s="3">
        <f t="shared" si="30"/>
        <v>7.5714285714285712</v>
      </c>
      <c r="S28" s="3">
        <f t="shared" si="30"/>
        <v>7.1428571428571423</v>
      </c>
      <c r="T28" s="3">
        <f t="shared" si="30"/>
        <v>6.7142857142857144</v>
      </c>
      <c r="U28" s="3">
        <f t="shared" si="30"/>
        <v>6.2857142857142865</v>
      </c>
      <c r="V28" s="3">
        <f t="shared" si="30"/>
        <v>5.8571428571428568</v>
      </c>
      <c r="W28" s="3">
        <f t="shared" si="30"/>
        <v>5.4285714285714288</v>
      </c>
    </row>
    <row r="29" spans="2:23" x14ac:dyDescent="0.3">
      <c r="B29" t="s">
        <v>8</v>
      </c>
      <c r="C29" s="3">
        <f>-C25</f>
        <v>-100</v>
      </c>
      <c r="D29" s="3">
        <f t="shared" ref="D29:W29" si="31">D28</f>
        <v>13.571428571428571</v>
      </c>
      <c r="E29" s="3">
        <f t="shared" si="31"/>
        <v>13.142857142857142</v>
      </c>
      <c r="F29" s="3">
        <f t="shared" si="31"/>
        <v>12.714285714285714</v>
      </c>
      <c r="G29" s="3">
        <f t="shared" si="31"/>
        <v>12.285714285714285</v>
      </c>
      <c r="H29" s="3">
        <f t="shared" si="31"/>
        <v>11.857142857142858</v>
      </c>
      <c r="I29" s="3">
        <f t="shared" si="31"/>
        <v>11.428571428571429</v>
      </c>
      <c r="J29" s="3">
        <f t="shared" si="31"/>
        <v>11</v>
      </c>
      <c r="K29" s="3">
        <f t="shared" si="31"/>
        <v>10.571428571428573</v>
      </c>
      <c r="L29" s="3">
        <f t="shared" si="31"/>
        <v>10.142857142857142</v>
      </c>
      <c r="M29" s="3">
        <f t="shared" si="31"/>
        <v>9.7142857142857153</v>
      </c>
      <c r="N29" s="3">
        <f t="shared" si="31"/>
        <v>9.2857142857142847</v>
      </c>
      <c r="O29" s="3">
        <f t="shared" si="31"/>
        <v>8.8571428571428577</v>
      </c>
      <c r="P29" s="3">
        <f t="shared" si="31"/>
        <v>8.4285714285714288</v>
      </c>
      <c r="Q29" s="3">
        <f t="shared" si="31"/>
        <v>8</v>
      </c>
      <c r="R29" s="3">
        <f t="shared" si="31"/>
        <v>7.5714285714285712</v>
      </c>
      <c r="S29" s="3">
        <f t="shared" si="31"/>
        <v>7.1428571428571423</v>
      </c>
      <c r="T29" s="3">
        <f t="shared" si="31"/>
        <v>6.7142857142857144</v>
      </c>
      <c r="U29" s="3">
        <f t="shared" si="31"/>
        <v>6.2857142857142865</v>
      </c>
      <c r="V29" s="3">
        <f t="shared" si="31"/>
        <v>5.8571428571428568</v>
      </c>
      <c r="W29" s="3">
        <f t="shared" si="31"/>
        <v>5.4285714285714288</v>
      </c>
    </row>
    <row r="30" spans="2:23" x14ac:dyDescent="0.3">
      <c r="B30" t="s">
        <v>9</v>
      </c>
      <c r="C30" s="3">
        <f>C29*$C$3</f>
        <v>-30</v>
      </c>
      <c r="D30" s="3">
        <f>D29*$C$3</f>
        <v>4.0714285714285712</v>
      </c>
      <c r="E30" s="3">
        <f t="shared" ref="E30" si="32">E29*$C$3</f>
        <v>3.9428571428571426</v>
      </c>
      <c r="F30" s="3">
        <f t="shared" ref="F30" si="33">F29*$C$3</f>
        <v>3.8142857142857141</v>
      </c>
      <c r="G30" s="3">
        <f t="shared" ref="G30" si="34">G29*$C$3</f>
        <v>3.6857142857142851</v>
      </c>
      <c r="H30" s="3">
        <f t="shared" ref="H30" si="35">H29*$C$3</f>
        <v>3.5571428571428574</v>
      </c>
      <c r="I30" s="3">
        <f t="shared" ref="I30" si="36">I29*$C$3</f>
        <v>3.4285714285714284</v>
      </c>
      <c r="J30" s="3">
        <f t="shared" ref="J30" si="37">J29*$C$3</f>
        <v>3.3</v>
      </c>
      <c r="K30" s="3">
        <f t="shared" ref="K30" si="38">K29*$C$3</f>
        <v>3.1714285714285717</v>
      </c>
      <c r="L30" s="3">
        <f t="shared" ref="L30" si="39">L29*$C$3</f>
        <v>3.0428571428571427</v>
      </c>
      <c r="M30" s="3">
        <f t="shared" ref="M30" si="40">M29*$C$3</f>
        <v>2.9142857142857146</v>
      </c>
      <c r="N30" s="3">
        <f t="shared" ref="N30" si="41">N29*$C$3</f>
        <v>2.7857142857142851</v>
      </c>
      <c r="O30" s="3">
        <f t="shared" ref="O30" si="42">O29*$C$3</f>
        <v>2.657142857142857</v>
      </c>
      <c r="P30" s="3">
        <f t="shared" ref="P30" si="43">P29*$C$3</f>
        <v>2.5285714285714285</v>
      </c>
      <c r="Q30" s="3">
        <f t="shared" ref="Q30" si="44">Q29*$C$3</f>
        <v>2.4</v>
      </c>
      <c r="R30" s="3">
        <f t="shared" ref="R30" si="45">R29*$C$3</f>
        <v>2.2714285714285714</v>
      </c>
      <c r="S30" s="3">
        <f t="shared" ref="S30" si="46">S29*$C$3</f>
        <v>2.1428571428571428</v>
      </c>
      <c r="T30" s="3">
        <f t="shared" ref="T30" si="47">T29*$C$3</f>
        <v>2.0142857142857142</v>
      </c>
      <c r="U30" s="3">
        <f t="shared" ref="U30" si="48">U29*$C$3</f>
        <v>1.8857142857142859</v>
      </c>
      <c r="V30" s="3">
        <f t="shared" ref="V30" si="49">V29*$C$3</f>
        <v>1.7571428571428569</v>
      </c>
      <c r="W30" s="3">
        <f t="shared" ref="W30" si="50">W29*$C$3</f>
        <v>1.6285714285714286</v>
      </c>
    </row>
    <row r="31" spans="2:23" x14ac:dyDescent="0.3">
      <c r="B31" s="14" t="s">
        <v>23</v>
      </c>
      <c r="C31" s="15"/>
      <c r="D31" s="14">
        <f>-$C$23/10</f>
        <v>10</v>
      </c>
      <c r="E31" s="14">
        <f t="shared" ref="E31:M31" si="51">-$C$23/10</f>
        <v>10</v>
      </c>
      <c r="F31" s="14">
        <f t="shared" si="51"/>
        <v>10</v>
      </c>
      <c r="G31" s="14">
        <f t="shared" si="51"/>
        <v>10</v>
      </c>
      <c r="H31" s="14">
        <f t="shared" si="51"/>
        <v>10</v>
      </c>
      <c r="I31" s="14">
        <f t="shared" si="51"/>
        <v>10</v>
      </c>
      <c r="J31" s="14">
        <f t="shared" si="51"/>
        <v>10</v>
      </c>
      <c r="K31" s="14">
        <f t="shared" si="51"/>
        <v>10</v>
      </c>
      <c r="L31" s="14">
        <f t="shared" si="51"/>
        <v>10</v>
      </c>
      <c r="M31" s="14">
        <f t="shared" si="51"/>
        <v>10</v>
      </c>
    </row>
    <row r="32" spans="2:23" x14ac:dyDescent="0.3">
      <c r="B32" s="14" t="s">
        <v>24</v>
      </c>
      <c r="C32" s="15">
        <f>C25</f>
        <v>100</v>
      </c>
      <c r="D32" s="14">
        <f>C25-D31</f>
        <v>90</v>
      </c>
      <c r="E32" s="14">
        <f t="shared" ref="E32:M32" si="52">D32-E31</f>
        <v>80</v>
      </c>
      <c r="F32" s="14">
        <f t="shared" si="52"/>
        <v>70</v>
      </c>
      <c r="G32" s="14">
        <f t="shared" si="52"/>
        <v>60</v>
      </c>
      <c r="H32" s="14">
        <f t="shared" si="52"/>
        <v>50</v>
      </c>
      <c r="I32" s="14">
        <f t="shared" si="52"/>
        <v>40</v>
      </c>
      <c r="J32" s="14">
        <f t="shared" si="52"/>
        <v>30</v>
      </c>
      <c r="K32" s="14">
        <f t="shared" si="52"/>
        <v>20</v>
      </c>
      <c r="L32" s="14">
        <f t="shared" si="52"/>
        <v>10</v>
      </c>
      <c r="M32" s="14">
        <f t="shared" si="52"/>
        <v>0</v>
      </c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23" x14ac:dyDescent="0.3">
      <c r="B33" s="14" t="s">
        <v>25</v>
      </c>
      <c r="C33" s="15"/>
      <c r="D33" s="14">
        <f>C32*$C$2</f>
        <v>6</v>
      </c>
      <c r="E33" s="14">
        <f t="shared" ref="E33:M33" si="53">D32*$C$2</f>
        <v>5.3999999999999995</v>
      </c>
      <c r="F33" s="14">
        <f t="shared" si="53"/>
        <v>4.8</v>
      </c>
      <c r="G33" s="14">
        <f t="shared" si="53"/>
        <v>4.2</v>
      </c>
      <c r="H33" s="14">
        <f t="shared" si="53"/>
        <v>3.5999999999999996</v>
      </c>
      <c r="I33" s="14">
        <f t="shared" si="53"/>
        <v>3</v>
      </c>
      <c r="J33" s="14">
        <f t="shared" si="53"/>
        <v>2.4</v>
      </c>
      <c r="K33" s="14">
        <f t="shared" si="53"/>
        <v>1.7999999999999998</v>
      </c>
      <c r="L33" s="14">
        <f t="shared" si="53"/>
        <v>1.2</v>
      </c>
      <c r="M33" s="14">
        <f t="shared" si="53"/>
        <v>0.6</v>
      </c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2:23" x14ac:dyDescent="0.3">
      <c r="B34" s="14" t="s">
        <v>26</v>
      </c>
      <c r="C34" s="15"/>
      <c r="D34" s="15">
        <f t="shared" ref="D34:W34" si="54">(D24+D26)-(D31+D33)</f>
        <v>-5</v>
      </c>
      <c r="E34" s="15">
        <f t="shared" si="54"/>
        <v>-4.6999999999999993</v>
      </c>
      <c r="F34" s="15">
        <f t="shared" si="54"/>
        <v>-4.4000000000000021</v>
      </c>
      <c r="G34" s="15">
        <f t="shared" si="54"/>
        <v>-4.0999999999999996</v>
      </c>
      <c r="H34" s="15">
        <f t="shared" si="54"/>
        <v>-3.7999999999999989</v>
      </c>
      <c r="I34" s="15">
        <f t="shared" si="54"/>
        <v>-3.5</v>
      </c>
      <c r="J34" s="15">
        <f t="shared" si="54"/>
        <v>-3.2000000000000011</v>
      </c>
      <c r="K34" s="15">
        <f t="shared" si="54"/>
        <v>-2.9000000000000004</v>
      </c>
      <c r="L34" s="15">
        <f t="shared" si="54"/>
        <v>-2.5999999999999996</v>
      </c>
      <c r="M34" s="15">
        <f t="shared" si="54"/>
        <v>-2.2999999999999989</v>
      </c>
      <c r="N34" s="15">
        <f t="shared" si="54"/>
        <v>8</v>
      </c>
      <c r="O34" s="15">
        <f t="shared" si="54"/>
        <v>7.6999999999999993</v>
      </c>
      <c r="P34" s="15">
        <f t="shared" si="54"/>
        <v>7.4</v>
      </c>
      <c r="Q34" s="15">
        <f t="shared" si="54"/>
        <v>7.1</v>
      </c>
      <c r="R34" s="15">
        <f t="shared" si="54"/>
        <v>6.8</v>
      </c>
      <c r="S34" s="15">
        <f t="shared" si="54"/>
        <v>6.5</v>
      </c>
      <c r="T34" s="15">
        <f t="shared" si="54"/>
        <v>6.2</v>
      </c>
      <c r="U34" s="15">
        <f t="shared" si="54"/>
        <v>5.9</v>
      </c>
      <c r="V34" s="15">
        <f t="shared" si="54"/>
        <v>5.6</v>
      </c>
      <c r="W34" s="15">
        <f t="shared" si="54"/>
        <v>5.3</v>
      </c>
    </row>
    <row r="35" spans="2:23" x14ac:dyDescent="0.3">
      <c r="B35" s="14" t="s">
        <v>7</v>
      </c>
      <c r="C35" s="15">
        <f>NPV(C2,D34:W34)</f>
        <v>-1.005485003434104E-14</v>
      </c>
    </row>
    <row r="36" spans="2:23" x14ac:dyDescent="0.3">
      <c r="B36" s="14"/>
      <c r="C36" s="15"/>
    </row>
    <row r="37" spans="2:23" x14ac:dyDescent="0.3">
      <c r="B37" t="s">
        <v>12</v>
      </c>
      <c r="C37" s="3">
        <f>C23-C30</f>
        <v>-70</v>
      </c>
      <c r="D37" s="3">
        <f t="shared" ref="D37:W37" si="55">D28-D30+D34</f>
        <v>4.5</v>
      </c>
      <c r="E37" s="3">
        <f t="shared" si="55"/>
        <v>4.5</v>
      </c>
      <c r="F37" s="3">
        <f t="shared" si="55"/>
        <v>4.4999999999999964</v>
      </c>
      <c r="G37" s="3">
        <f t="shared" si="55"/>
        <v>4.5</v>
      </c>
      <c r="H37" s="3">
        <f t="shared" si="55"/>
        <v>4.5000000000000018</v>
      </c>
      <c r="I37" s="3">
        <f t="shared" si="55"/>
        <v>4.5</v>
      </c>
      <c r="J37" s="3">
        <f t="shared" si="55"/>
        <v>4.4999999999999991</v>
      </c>
      <c r="K37" s="3">
        <f t="shared" si="55"/>
        <v>4.5000000000000009</v>
      </c>
      <c r="L37" s="3">
        <f t="shared" si="55"/>
        <v>4.5</v>
      </c>
      <c r="M37" s="3">
        <f t="shared" si="55"/>
        <v>4.5000000000000018</v>
      </c>
      <c r="N37" s="3">
        <f t="shared" si="55"/>
        <v>14.5</v>
      </c>
      <c r="O37" s="3">
        <f t="shared" si="55"/>
        <v>13.9</v>
      </c>
      <c r="P37" s="3">
        <f t="shared" si="55"/>
        <v>13.3</v>
      </c>
      <c r="Q37" s="3">
        <f t="shared" si="55"/>
        <v>12.7</v>
      </c>
      <c r="R37" s="3">
        <f t="shared" si="55"/>
        <v>12.1</v>
      </c>
      <c r="S37" s="3">
        <f t="shared" si="55"/>
        <v>11.5</v>
      </c>
      <c r="T37" s="3">
        <f t="shared" si="55"/>
        <v>10.9</v>
      </c>
      <c r="U37" s="3">
        <f t="shared" si="55"/>
        <v>10.3</v>
      </c>
      <c r="V37" s="3">
        <f t="shared" si="55"/>
        <v>9.6999999999999993</v>
      </c>
      <c r="W37" s="3">
        <f t="shared" si="55"/>
        <v>9.1</v>
      </c>
    </row>
    <row r="38" spans="2:23" x14ac:dyDescent="0.3">
      <c r="B38" t="s">
        <v>7</v>
      </c>
      <c r="C38" s="1">
        <f>NPV($C$2,D37:W37)+C37</f>
        <v>12.795118172152073</v>
      </c>
    </row>
    <row r="39" spans="2:23" x14ac:dyDescent="0.3">
      <c r="B39" t="s">
        <v>14</v>
      </c>
      <c r="C39" s="1">
        <f>NPV($C$2,D37:H37)-C30</f>
        <v>48.955637035045712</v>
      </c>
      <c r="D39" s="9">
        <f>C39/C25</f>
        <v>0.48955637035045713</v>
      </c>
    </row>
    <row r="40" spans="2:23" x14ac:dyDescent="0.3">
      <c r="C40" s="1"/>
      <c r="D40" s="9"/>
    </row>
    <row r="41" spans="2:23" x14ac:dyDescent="0.3">
      <c r="B41" t="s">
        <v>28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>
        <f t="shared" ref="N41:W41" si="56">D28</f>
        <v>13.571428571428571</v>
      </c>
      <c r="O41" s="16">
        <f t="shared" si="56"/>
        <v>13.142857142857142</v>
      </c>
      <c r="P41" s="16">
        <f t="shared" si="56"/>
        <v>12.714285714285714</v>
      </c>
      <c r="Q41" s="16">
        <f t="shared" si="56"/>
        <v>12.285714285714285</v>
      </c>
      <c r="R41" s="16">
        <f t="shared" si="56"/>
        <v>11.857142857142858</v>
      </c>
      <c r="S41" s="16">
        <f t="shared" si="56"/>
        <v>11.428571428571429</v>
      </c>
      <c r="T41" s="16">
        <f t="shared" si="56"/>
        <v>11</v>
      </c>
      <c r="U41" s="16">
        <f t="shared" si="56"/>
        <v>10.571428571428573</v>
      </c>
      <c r="V41" s="16">
        <f t="shared" si="56"/>
        <v>10.142857142857142</v>
      </c>
      <c r="W41" s="16">
        <f t="shared" si="56"/>
        <v>9.7142857142857153</v>
      </c>
    </row>
    <row r="42" spans="2:23" x14ac:dyDescent="0.3">
      <c r="B42" t="s">
        <v>29</v>
      </c>
      <c r="C42" s="16"/>
      <c r="D42" s="16">
        <f t="shared" ref="D42:W42" si="57">SUM(D28,D41)</f>
        <v>13.571428571428571</v>
      </c>
      <c r="E42" s="16">
        <f t="shared" si="57"/>
        <v>13.142857142857142</v>
      </c>
      <c r="F42" s="16">
        <f t="shared" si="57"/>
        <v>12.714285714285714</v>
      </c>
      <c r="G42" s="16">
        <f t="shared" si="57"/>
        <v>12.285714285714285</v>
      </c>
      <c r="H42" s="16">
        <f t="shared" si="57"/>
        <v>11.857142857142858</v>
      </c>
      <c r="I42" s="16">
        <f t="shared" si="57"/>
        <v>11.428571428571429</v>
      </c>
      <c r="J42" s="16">
        <f t="shared" si="57"/>
        <v>11</v>
      </c>
      <c r="K42" s="16">
        <f t="shared" si="57"/>
        <v>10.571428571428573</v>
      </c>
      <c r="L42" s="16">
        <f t="shared" si="57"/>
        <v>10.142857142857142</v>
      </c>
      <c r="M42" s="16">
        <f t="shared" si="57"/>
        <v>9.7142857142857153</v>
      </c>
      <c r="N42" s="16">
        <f t="shared" si="57"/>
        <v>22.857142857142854</v>
      </c>
      <c r="O42" s="16">
        <f t="shared" si="57"/>
        <v>22</v>
      </c>
      <c r="P42" s="16">
        <f t="shared" si="57"/>
        <v>21.142857142857142</v>
      </c>
      <c r="Q42" s="16">
        <f t="shared" si="57"/>
        <v>20.285714285714285</v>
      </c>
      <c r="R42" s="16">
        <f t="shared" si="57"/>
        <v>19.428571428571431</v>
      </c>
      <c r="S42" s="16">
        <f t="shared" si="57"/>
        <v>18.571428571428569</v>
      </c>
      <c r="T42" s="16">
        <f t="shared" si="57"/>
        <v>17.714285714285715</v>
      </c>
      <c r="U42" s="16">
        <f t="shared" si="57"/>
        <v>16.857142857142861</v>
      </c>
      <c r="V42" s="16">
        <f t="shared" si="57"/>
        <v>16</v>
      </c>
      <c r="W42" s="16">
        <f t="shared" si="57"/>
        <v>15.142857142857144</v>
      </c>
    </row>
    <row r="43" spans="2:23" x14ac:dyDescent="0.3">
      <c r="B43" t="s">
        <v>32</v>
      </c>
      <c r="C43" s="16">
        <f>C37</f>
        <v>-70</v>
      </c>
      <c r="D43" s="16">
        <f t="shared" ref="D43:M43" si="58">D37</f>
        <v>4.5</v>
      </c>
      <c r="E43" s="16">
        <f t="shared" si="58"/>
        <v>4.5</v>
      </c>
      <c r="F43" s="16">
        <f t="shared" si="58"/>
        <v>4.4999999999999964</v>
      </c>
      <c r="G43" s="16">
        <f t="shared" si="58"/>
        <v>4.5</v>
      </c>
      <c r="H43" s="16">
        <f t="shared" si="58"/>
        <v>4.5000000000000018</v>
      </c>
      <c r="I43" s="16">
        <f t="shared" si="58"/>
        <v>4.5</v>
      </c>
      <c r="J43" s="16">
        <f t="shared" si="58"/>
        <v>4.4999999999999991</v>
      </c>
      <c r="K43" s="16">
        <f t="shared" si="58"/>
        <v>4.5000000000000009</v>
      </c>
      <c r="L43" s="16">
        <f t="shared" si="58"/>
        <v>4.5</v>
      </c>
      <c r="M43" s="16">
        <f t="shared" si="58"/>
        <v>4.5000000000000018</v>
      </c>
      <c r="N43" s="16">
        <f>N37+C37</f>
        <v>-55.5</v>
      </c>
      <c r="O43" s="16">
        <f t="shared" ref="O43:W43" si="59">O37+D37</f>
        <v>18.399999999999999</v>
      </c>
      <c r="P43" s="16">
        <f t="shared" si="59"/>
        <v>17.8</v>
      </c>
      <c r="Q43" s="16">
        <f t="shared" si="59"/>
        <v>17.199999999999996</v>
      </c>
      <c r="R43" s="16">
        <f t="shared" si="59"/>
        <v>16.600000000000001</v>
      </c>
      <c r="S43" s="16">
        <f t="shared" si="59"/>
        <v>16</v>
      </c>
      <c r="T43" s="16">
        <f t="shared" si="59"/>
        <v>15.4</v>
      </c>
      <c r="U43" s="16">
        <f t="shared" si="59"/>
        <v>14.8</v>
      </c>
      <c r="V43" s="16">
        <f t="shared" si="59"/>
        <v>14.2</v>
      </c>
      <c r="W43" s="16">
        <f t="shared" si="59"/>
        <v>13.6</v>
      </c>
    </row>
    <row r="44" spans="2:23" x14ac:dyDescent="0.3">
      <c r="C44" s="1"/>
      <c r="D44" s="9"/>
    </row>
    <row r="45" spans="2:23" ht="15" thickBot="1" x14ac:dyDescent="0.35">
      <c r="B45" s="8" t="s">
        <v>33</v>
      </c>
      <c r="C45" s="8"/>
      <c r="D45" s="8"/>
    </row>
    <row r="46" spans="2:23" x14ac:dyDescent="0.3">
      <c r="B46" t="s">
        <v>1</v>
      </c>
      <c r="C46" s="3">
        <f>C8*(1-C4)</f>
        <v>-100</v>
      </c>
    </row>
    <row r="47" spans="2:23" x14ac:dyDescent="0.3">
      <c r="B47" t="s">
        <v>21</v>
      </c>
      <c r="C47" s="3"/>
      <c r="D47">
        <f>-C46/20</f>
        <v>5</v>
      </c>
      <c r="E47">
        <f>D47</f>
        <v>5</v>
      </c>
      <c r="F47">
        <f t="shared" ref="F47:W47" si="60">E47</f>
        <v>5</v>
      </c>
      <c r="G47">
        <f t="shared" si="60"/>
        <v>5</v>
      </c>
      <c r="H47">
        <f t="shared" si="60"/>
        <v>5</v>
      </c>
      <c r="I47">
        <f t="shared" si="60"/>
        <v>5</v>
      </c>
      <c r="J47">
        <f t="shared" si="60"/>
        <v>5</v>
      </c>
      <c r="K47">
        <f t="shared" si="60"/>
        <v>5</v>
      </c>
      <c r="L47">
        <f t="shared" si="60"/>
        <v>5</v>
      </c>
      <c r="M47">
        <f t="shared" si="60"/>
        <v>5</v>
      </c>
      <c r="N47">
        <f t="shared" si="60"/>
        <v>5</v>
      </c>
      <c r="O47">
        <f t="shared" si="60"/>
        <v>5</v>
      </c>
      <c r="P47">
        <f t="shared" si="60"/>
        <v>5</v>
      </c>
      <c r="Q47">
        <f t="shared" si="60"/>
        <v>5</v>
      </c>
      <c r="R47">
        <f t="shared" si="60"/>
        <v>5</v>
      </c>
      <c r="S47">
        <f t="shared" si="60"/>
        <v>5</v>
      </c>
      <c r="T47">
        <f t="shared" si="60"/>
        <v>5</v>
      </c>
      <c r="U47">
        <f t="shared" si="60"/>
        <v>5</v>
      </c>
      <c r="V47">
        <f t="shared" si="60"/>
        <v>5</v>
      </c>
      <c r="W47">
        <f t="shared" si="60"/>
        <v>5</v>
      </c>
    </row>
    <row r="48" spans="2:23" x14ac:dyDescent="0.3">
      <c r="B48" t="s">
        <v>22</v>
      </c>
      <c r="C48" s="3">
        <f>-C46</f>
        <v>100</v>
      </c>
      <c r="D48">
        <f>-C46-D47</f>
        <v>95</v>
      </c>
      <c r="E48">
        <f>D48-E47</f>
        <v>90</v>
      </c>
      <c r="F48">
        <f t="shared" ref="F48" si="61">E48-F47</f>
        <v>85</v>
      </c>
      <c r="G48">
        <f t="shared" ref="G48" si="62">F48-G47</f>
        <v>80</v>
      </c>
      <c r="H48">
        <f t="shared" ref="H48" si="63">G48-H47</f>
        <v>75</v>
      </c>
      <c r="I48">
        <f t="shared" ref="I48" si="64">H48-I47</f>
        <v>70</v>
      </c>
      <c r="J48">
        <f t="shared" ref="J48" si="65">I48-J47</f>
        <v>65</v>
      </c>
      <c r="K48">
        <f t="shared" ref="K48" si="66">J48-K47</f>
        <v>60</v>
      </c>
      <c r="L48">
        <f t="shared" ref="L48" si="67">K48-L47</f>
        <v>55</v>
      </c>
      <c r="M48">
        <f t="shared" ref="M48" si="68">L48-M47</f>
        <v>50</v>
      </c>
      <c r="N48">
        <f t="shared" ref="N48" si="69">M48-N47</f>
        <v>45</v>
      </c>
      <c r="O48">
        <f t="shared" ref="O48" si="70">N48-O47</f>
        <v>40</v>
      </c>
      <c r="P48">
        <f t="shared" ref="P48" si="71">O48-P47</f>
        <v>35</v>
      </c>
      <c r="Q48">
        <f t="shared" ref="Q48" si="72">P48-Q47</f>
        <v>30</v>
      </c>
      <c r="R48">
        <f t="shared" ref="R48" si="73">Q48-R47</f>
        <v>25</v>
      </c>
      <c r="S48">
        <f t="shared" ref="S48" si="74">R48-S47</f>
        <v>20</v>
      </c>
      <c r="T48">
        <f t="shared" ref="T48" si="75">S48-T47</f>
        <v>15</v>
      </c>
      <c r="U48">
        <f t="shared" ref="U48" si="76">T48-U47</f>
        <v>10</v>
      </c>
      <c r="V48">
        <f t="shared" ref="V48" si="77">U48-V47</f>
        <v>5</v>
      </c>
      <c r="W48">
        <f t="shared" ref="W48" si="78">V48-W47</f>
        <v>0</v>
      </c>
    </row>
    <row r="49" spans="2:23" x14ac:dyDescent="0.3">
      <c r="B49" t="s">
        <v>27</v>
      </c>
      <c r="C49" s="3"/>
      <c r="D49" s="3">
        <f>C48*$C$2</f>
        <v>6</v>
      </c>
      <c r="E49" s="3">
        <f t="shared" ref="E49:W49" si="79">D48*$C$2</f>
        <v>5.7</v>
      </c>
      <c r="F49" s="3">
        <f t="shared" si="79"/>
        <v>5.3999999999999995</v>
      </c>
      <c r="G49" s="3">
        <f t="shared" si="79"/>
        <v>5.0999999999999996</v>
      </c>
      <c r="H49" s="3">
        <f t="shared" si="79"/>
        <v>4.8</v>
      </c>
      <c r="I49" s="3">
        <f t="shared" si="79"/>
        <v>4.5</v>
      </c>
      <c r="J49" s="3">
        <f t="shared" si="79"/>
        <v>4.2</v>
      </c>
      <c r="K49" s="3">
        <f t="shared" si="79"/>
        <v>3.9</v>
      </c>
      <c r="L49" s="3">
        <f t="shared" si="79"/>
        <v>3.5999999999999996</v>
      </c>
      <c r="M49" s="3">
        <f t="shared" si="79"/>
        <v>3.3</v>
      </c>
      <c r="N49" s="3">
        <f t="shared" si="79"/>
        <v>3</v>
      </c>
      <c r="O49" s="3">
        <f t="shared" si="79"/>
        <v>2.6999999999999997</v>
      </c>
      <c r="P49" s="3">
        <f t="shared" si="79"/>
        <v>2.4</v>
      </c>
      <c r="Q49" s="3">
        <f t="shared" si="79"/>
        <v>2.1</v>
      </c>
      <c r="R49" s="3">
        <f t="shared" si="79"/>
        <v>1.7999999999999998</v>
      </c>
      <c r="S49" s="3">
        <f t="shared" si="79"/>
        <v>1.5</v>
      </c>
      <c r="T49" s="3">
        <f t="shared" si="79"/>
        <v>1.2</v>
      </c>
      <c r="U49" s="3">
        <f t="shared" si="79"/>
        <v>0.89999999999999991</v>
      </c>
      <c r="V49" s="3">
        <f t="shared" si="79"/>
        <v>0.6</v>
      </c>
      <c r="W49" s="3">
        <f t="shared" si="79"/>
        <v>0.3</v>
      </c>
    </row>
    <row r="50" spans="2:23" x14ac:dyDescent="0.3">
      <c r="B50" t="s">
        <v>11</v>
      </c>
      <c r="C50" s="3">
        <f>C46*C3</f>
        <v>-30</v>
      </c>
      <c r="D50" s="3">
        <f t="shared" ref="D50:W50" si="80">(D47+D49)/(1-$C$3)-(D47+D49)</f>
        <v>4.7142857142857153</v>
      </c>
      <c r="E50" s="3">
        <f t="shared" si="80"/>
        <v>4.5857142857142872</v>
      </c>
      <c r="F50" s="3">
        <f t="shared" si="80"/>
        <v>4.4571428571428573</v>
      </c>
      <c r="G50" s="3">
        <f t="shared" si="80"/>
        <v>4.3285714285714292</v>
      </c>
      <c r="H50" s="3">
        <f t="shared" si="80"/>
        <v>4.2000000000000011</v>
      </c>
      <c r="I50" s="3">
        <f t="shared" si="80"/>
        <v>4.071428571428573</v>
      </c>
      <c r="J50" s="3">
        <f t="shared" si="80"/>
        <v>3.9428571428571431</v>
      </c>
      <c r="K50" s="3">
        <f t="shared" si="80"/>
        <v>3.8142857142857149</v>
      </c>
      <c r="L50" s="3">
        <f t="shared" si="80"/>
        <v>3.6857142857142868</v>
      </c>
      <c r="M50" s="3">
        <f t="shared" si="80"/>
        <v>3.5571428571428587</v>
      </c>
      <c r="N50" s="3">
        <f t="shared" si="80"/>
        <v>3.4285714285714288</v>
      </c>
      <c r="O50" s="3">
        <f t="shared" si="80"/>
        <v>3.3000000000000007</v>
      </c>
      <c r="P50" s="3">
        <f t="shared" si="80"/>
        <v>3.1714285714285726</v>
      </c>
      <c r="Q50" s="3">
        <f t="shared" si="80"/>
        <v>3.0428571428571427</v>
      </c>
      <c r="R50" s="3">
        <f t="shared" si="80"/>
        <v>2.9142857142857155</v>
      </c>
      <c r="S50" s="3">
        <f t="shared" si="80"/>
        <v>2.7857142857142865</v>
      </c>
      <c r="T50" s="3">
        <f t="shared" si="80"/>
        <v>2.6571428571428575</v>
      </c>
      <c r="U50" s="3">
        <f t="shared" si="80"/>
        <v>2.5285714285714285</v>
      </c>
      <c r="V50" s="3">
        <f t="shared" si="80"/>
        <v>2.4000000000000004</v>
      </c>
      <c r="W50" s="3">
        <f t="shared" si="80"/>
        <v>2.2714285714285722</v>
      </c>
    </row>
    <row r="51" spans="2:23" x14ac:dyDescent="0.3">
      <c r="B51" t="s">
        <v>6</v>
      </c>
      <c r="C51" s="4">
        <f>C50</f>
        <v>-30</v>
      </c>
      <c r="D51" s="4">
        <f t="shared" ref="D51:W51" si="81">D47+D49+D50</f>
        <v>15.714285714285715</v>
      </c>
      <c r="E51" s="4">
        <f t="shared" si="81"/>
        <v>15.285714285714286</v>
      </c>
      <c r="F51" s="4">
        <f t="shared" si="81"/>
        <v>14.857142857142856</v>
      </c>
      <c r="G51" s="4">
        <f t="shared" si="81"/>
        <v>14.428571428571429</v>
      </c>
      <c r="H51" s="4">
        <f t="shared" si="81"/>
        <v>14.000000000000002</v>
      </c>
      <c r="I51" s="5">
        <f t="shared" si="81"/>
        <v>13.571428571428573</v>
      </c>
      <c r="J51" s="5">
        <f t="shared" si="81"/>
        <v>13.142857142857142</v>
      </c>
      <c r="K51" s="5">
        <f t="shared" si="81"/>
        <v>12.714285714285715</v>
      </c>
      <c r="L51" s="5">
        <f t="shared" si="81"/>
        <v>12.285714285714286</v>
      </c>
      <c r="M51" s="5">
        <f t="shared" si="81"/>
        <v>11.857142857142859</v>
      </c>
      <c r="N51" s="3">
        <f t="shared" si="81"/>
        <v>11.428571428571429</v>
      </c>
      <c r="O51" s="3">
        <f t="shared" si="81"/>
        <v>11</v>
      </c>
      <c r="P51" s="3">
        <f t="shared" si="81"/>
        <v>10.571428571428573</v>
      </c>
      <c r="Q51" s="3">
        <f t="shared" si="81"/>
        <v>10.142857142857142</v>
      </c>
      <c r="R51" s="3">
        <f t="shared" si="81"/>
        <v>9.7142857142857153</v>
      </c>
      <c r="S51" s="3">
        <f t="shared" si="81"/>
        <v>9.2857142857142865</v>
      </c>
      <c r="T51" s="3">
        <f t="shared" si="81"/>
        <v>8.8571428571428577</v>
      </c>
      <c r="U51" s="3">
        <f t="shared" si="81"/>
        <v>8.4285714285714288</v>
      </c>
      <c r="V51" s="3">
        <f t="shared" si="81"/>
        <v>8</v>
      </c>
      <c r="W51" s="3">
        <f t="shared" si="81"/>
        <v>7.5714285714285721</v>
      </c>
    </row>
    <row r="52" spans="2:23" x14ac:dyDescent="0.3">
      <c r="B52" t="s">
        <v>8</v>
      </c>
      <c r="C52" s="3">
        <f>C46</f>
        <v>-100</v>
      </c>
      <c r="D52" s="3">
        <f>D51</f>
        <v>15.714285714285715</v>
      </c>
      <c r="E52" s="3">
        <f t="shared" ref="E52" si="82">E51</f>
        <v>15.285714285714286</v>
      </c>
      <c r="F52" s="3">
        <f t="shared" ref="F52" si="83">F51</f>
        <v>14.857142857142856</v>
      </c>
      <c r="G52" s="3">
        <f t="shared" ref="G52" si="84">G51</f>
        <v>14.428571428571429</v>
      </c>
      <c r="H52" s="3">
        <f t="shared" ref="H52" si="85">H51</f>
        <v>14.000000000000002</v>
      </c>
      <c r="I52" s="3">
        <f t="shared" ref="I52" si="86">I51</f>
        <v>13.571428571428573</v>
      </c>
      <c r="J52" s="3">
        <f t="shared" ref="J52" si="87">J51</f>
        <v>13.142857142857142</v>
      </c>
      <c r="K52" s="3">
        <f t="shared" ref="K52" si="88">K51</f>
        <v>12.714285714285715</v>
      </c>
      <c r="L52" s="3">
        <f t="shared" ref="L52" si="89">L51</f>
        <v>12.285714285714286</v>
      </c>
      <c r="M52" s="3">
        <f t="shared" ref="M52" si="90">M51</f>
        <v>11.857142857142859</v>
      </c>
      <c r="N52" s="3">
        <f t="shared" ref="N52" si="91">N51</f>
        <v>11.428571428571429</v>
      </c>
      <c r="O52" s="3">
        <f t="shared" ref="O52" si="92">O51</f>
        <v>11</v>
      </c>
      <c r="P52" s="3">
        <f t="shared" ref="P52" si="93">P51</f>
        <v>10.571428571428573</v>
      </c>
      <c r="Q52" s="3">
        <f t="shared" ref="Q52" si="94">Q51</f>
        <v>10.142857142857142</v>
      </c>
      <c r="R52" s="3">
        <f t="shared" ref="R52" si="95">R51</f>
        <v>9.7142857142857153</v>
      </c>
      <c r="S52" s="3">
        <f t="shared" ref="S52" si="96">S51</f>
        <v>9.2857142857142865</v>
      </c>
      <c r="T52" s="3">
        <f t="shared" ref="T52" si="97">T51</f>
        <v>8.8571428571428577</v>
      </c>
      <c r="U52" s="3">
        <f t="shared" ref="U52" si="98">U51</f>
        <v>8.4285714285714288</v>
      </c>
      <c r="V52" s="3">
        <f t="shared" ref="V52" si="99">V51</f>
        <v>8</v>
      </c>
      <c r="W52" s="3">
        <f t="shared" ref="W52" si="100">W51</f>
        <v>7.5714285714285721</v>
      </c>
    </row>
    <row r="53" spans="2:23" x14ac:dyDescent="0.3">
      <c r="B53" t="s">
        <v>9</v>
      </c>
      <c r="C53" s="3">
        <f>C50</f>
        <v>-30</v>
      </c>
      <c r="D53" s="3">
        <f>D52*$C$3</f>
        <v>4.7142857142857144</v>
      </c>
      <c r="E53" s="3">
        <f t="shared" ref="E53" si="101">E52*$C$3</f>
        <v>4.5857142857142854</v>
      </c>
      <c r="F53" s="3">
        <f t="shared" ref="F53" si="102">F52*$C$3</f>
        <v>4.4571428571428564</v>
      </c>
      <c r="G53" s="3">
        <f t="shared" ref="G53" si="103">G52*$C$3</f>
        <v>4.3285714285714283</v>
      </c>
      <c r="H53" s="3">
        <f t="shared" ref="H53" si="104">H52*$C$3</f>
        <v>4.2</v>
      </c>
      <c r="I53" s="3">
        <f t="shared" ref="I53" si="105">I52*$C$3</f>
        <v>4.0714285714285721</v>
      </c>
      <c r="J53" s="3">
        <f t="shared" ref="J53" si="106">J52*$C$3</f>
        <v>3.9428571428571426</v>
      </c>
      <c r="K53" s="3">
        <f t="shared" ref="K53" si="107">K52*$C$3</f>
        <v>3.8142857142857145</v>
      </c>
      <c r="L53" s="3">
        <f t="shared" ref="L53" si="108">L52*$C$3</f>
        <v>3.6857142857142859</v>
      </c>
      <c r="M53" s="3">
        <f t="shared" ref="M53" si="109">M52*$C$3</f>
        <v>3.5571428571428578</v>
      </c>
      <c r="N53" s="3">
        <f t="shared" ref="N53" si="110">N52*$C$3</f>
        <v>3.4285714285714284</v>
      </c>
      <c r="O53" s="3">
        <f t="shared" ref="O53" si="111">O52*$C$3</f>
        <v>3.3</v>
      </c>
      <c r="P53" s="3">
        <f t="shared" ref="P53" si="112">P52*$C$3</f>
        <v>3.1714285714285717</v>
      </c>
      <c r="Q53" s="3">
        <f t="shared" ref="Q53" si="113">Q52*$C$3</f>
        <v>3.0428571428571427</v>
      </c>
      <c r="R53" s="3">
        <f t="shared" ref="R53" si="114">R52*$C$3</f>
        <v>2.9142857142857146</v>
      </c>
      <c r="S53" s="3">
        <f t="shared" ref="S53" si="115">S52*$C$3</f>
        <v>2.785714285714286</v>
      </c>
      <c r="T53" s="3">
        <f t="shared" ref="T53" si="116">T52*$C$3</f>
        <v>2.657142857142857</v>
      </c>
      <c r="U53" s="3">
        <f t="shared" ref="U53" si="117">U52*$C$3</f>
        <v>2.5285714285714285</v>
      </c>
      <c r="V53" s="3">
        <f t="shared" ref="V53" si="118">V52*$C$3</f>
        <v>2.4</v>
      </c>
      <c r="W53" s="3">
        <f t="shared" ref="W53" si="119">W52*$C$3</f>
        <v>2.2714285714285714</v>
      </c>
    </row>
    <row r="54" spans="2:23" x14ac:dyDescent="0.3">
      <c r="B54" s="14" t="s">
        <v>23</v>
      </c>
      <c r="C54" s="15"/>
      <c r="D54" s="14">
        <f>-$C$23/10</f>
        <v>10</v>
      </c>
      <c r="E54" s="14">
        <f t="shared" ref="E54:M54" si="120">-$C$23/10</f>
        <v>10</v>
      </c>
      <c r="F54" s="14">
        <f t="shared" si="120"/>
        <v>10</v>
      </c>
      <c r="G54" s="14">
        <f t="shared" si="120"/>
        <v>10</v>
      </c>
      <c r="H54" s="14">
        <f t="shared" si="120"/>
        <v>10</v>
      </c>
      <c r="I54" s="14">
        <f t="shared" si="120"/>
        <v>10</v>
      </c>
      <c r="J54" s="14">
        <f t="shared" si="120"/>
        <v>10</v>
      </c>
      <c r="K54" s="14">
        <f t="shared" si="120"/>
        <v>10</v>
      </c>
      <c r="L54" s="14">
        <f t="shared" si="120"/>
        <v>10</v>
      </c>
      <c r="M54" s="14">
        <f t="shared" si="120"/>
        <v>10</v>
      </c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2:23" x14ac:dyDescent="0.3">
      <c r="B55" s="14" t="s">
        <v>24</v>
      </c>
      <c r="C55" s="15">
        <f>C48</f>
        <v>100</v>
      </c>
      <c r="D55" s="14">
        <f>C55-D54</f>
        <v>90</v>
      </c>
      <c r="E55" s="14">
        <f t="shared" ref="E55:M55" si="121">D55-E54</f>
        <v>80</v>
      </c>
      <c r="F55" s="14">
        <f t="shared" si="121"/>
        <v>70</v>
      </c>
      <c r="G55" s="14">
        <f t="shared" si="121"/>
        <v>60</v>
      </c>
      <c r="H55" s="14">
        <f t="shared" si="121"/>
        <v>50</v>
      </c>
      <c r="I55" s="14">
        <f t="shared" si="121"/>
        <v>40</v>
      </c>
      <c r="J55" s="14">
        <f t="shared" si="121"/>
        <v>30</v>
      </c>
      <c r="K55" s="14">
        <f t="shared" si="121"/>
        <v>20</v>
      </c>
      <c r="L55" s="14">
        <f t="shared" si="121"/>
        <v>10</v>
      </c>
      <c r="M55" s="14">
        <f t="shared" si="121"/>
        <v>0</v>
      </c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spans="2:23" x14ac:dyDescent="0.3">
      <c r="B56" s="14" t="s">
        <v>25</v>
      </c>
      <c r="C56" s="15"/>
      <c r="D56" s="14">
        <f>C55*$C$2</f>
        <v>6</v>
      </c>
      <c r="E56" s="14">
        <f t="shared" ref="E56:M56" si="122">D55*$C$2</f>
        <v>5.3999999999999995</v>
      </c>
      <c r="F56" s="14">
        <f t="shared" si="122"/>
        <v>4.8</v>
      </c>
      <c r="G56" s="14">
        <f t="shared" si="122"/>
        <v>4.2</v>
      </c>
      <c r="H56" s="14">
        <f t="shared" si="122"/>
        <v>3.5999999999999996</v>
      </c>
      <c r="I56" s="14">
        <f t="shared" si="122"/>
        <v>3</v>
      </c>
      <c r="J56" s="14">
        <f t="shared" si="122"/>
        <v>2.4</v>
      </c>
      <c r="K56" s="14">
        <f t="shared" si="122"/>
        <v>1.7999999999999998</v>
      </c>
      <c r="L56" s="14">
        <f t="shared" si="122"/>
        <v>1.2</v>
      </c>
      <c r="M56" s="14">
        <f t="shared" si="122"/>
        <v>0.6</v>
      </c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2:23" x14ac:dyDescent="0.3">
      <c r="B57" s="14" t="s">
        <v>26</v>
      </c>
      <c r="C57" s="15"/>
      <c r="D57" s="15">
        <f t="shared" ref="D57:W57" si="123">(D47+D49)-(D54+D56)</f>
        <v>-5</v>
      </c>
      <c r="E57" s="15">
        <f t="shared" si="123"/>
        <v>-4.6999999999999993</v>
      </c>
      <c r="F57" s="15">
        <f t="shared" si="123"/>
        <v>-4.4000000000000021</v>
      </c>
      <c r="G57" s="15">
        <f t="shared" si="123"/>
        <v>-4.0999999999999996</v>
      </c>
      <c r="H57" s="15">
        <f t="shared" si="123"/>
        <v>-3.7999999999999989</v>
      </c>
      <c r="I57" s="15">
        <f t="shared" si="123"/>
        <v>-3.5</v>
      </c>
      <c r="J57" s="15">
        <f t="shared" si="123"/>
        <v>-3.2000000000000011</v>
      </c>
      <c r="K57" s="15">
        <f t="shared" si="123"/>
        <v>-2.9000000000000004</v>
      </c>
      <c r="L57" s="15">
        <f t="shared" si="123"/>
        <v>-2.5999999999999996</v>
      </c>
      <c r="M57" s="15">
        <f t="shared" si="123"/>
        <v>-2.2999999999999989</v>
      </c>
      <c r="N57" s="15">
        <f t="shared" si="123"/>
        <v>8</v>
      </c>
      <c r="O57" s="15">
        <f t="shared" si="123"/>
        <v>7.6999999999999993</v>
      </c>
      <c r="P57" s="15">
        <f t="shared" si="123"/>
        <v>7.4</v>
      </c>
      <c r="Q57" s="15">
        <f t="shared" si="123"/>
        <v>7.1</v>
      </c>
      <c r="R57" s="15">
        <f t="shared" si="123"/>
        <v>6.8</v>
      </c>
      <c r="S57" s="15">
        <f t="shared" si="123"/>
        <v>6.5</v>
      </c>
      <c r="T57" s="15">
        <f t="shared" si="123"/>
        <v>6.2</v>
      </c>
      <c r="U57" s="15">
        <f t="shared" si="123"/>
        <v>5.9</v>
      </c>
      <c r="V57" s="15">
        <f t="shared" si="123"/>
        <v>5.6</v>
      </c>
      <c r="W57" s="15">
        <f t="shared" si="123"/>
        <v>5.3</v>
      </c>
    </row>
    <row r="58" spans="2:23" x14ac:dyDescent="0.3">
      <c r="B58" s="14" t="s">
        <v>7</v>
      </c>
      <c r="C58" s="15">
        <f>NPV(C2,D57:W57)</f>
        <v>-1.005485003434104E-14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60" spans="2:23" x14ac:dyDescent="0.3">
      <c r="B60" t="s">
        <v>12</v>
      </c>
      <c r="C60" s="3">
        <f>C46+C50-C53</f>
        <v>-100</v>
      </c>
      <c r="D60" s="3">
        <f t="shared" ref="D60:W60" si="124">D51-D53+D57</f>
        <v>6</v>
      </c>
      <c r="E60" s="3">
        <f t="shared" si="124"/>
        <v>6.0000000000000018</v>
      </c>
      <c r="F60" s="3">
        <f t="shared" si="124"/>
        <v>5.9999999999999964</v>
      </c>
      <c r="G60" s="3">
        <f t="shared" si="124"/>
        <v>6.0000000000000018</v>
      </c>
      <c r="H60" s="3">
        <f t="shared" si="124"/>
        <v>6.0000000000000018</v>
      </c>
      <c r="I60" s="3">
        <f t="shared" si="124"/>
        <v>6</v>
      </c>
      <c r="J60" s="3">
        <f t="shared" si="124"/>
        <v>5.9999999999999982</v>
      </c>
      <c r="K60" s="3">
        <f t="shared" si="124"/>
        <v>6</v>
      </c>
      <c r="L60" s="3">
        <f t="shared" si="124"/>
        <v>6.0000000000000018</v>
      </c>
      <c r="M60" s="3">
        <f t="shared" si="124"/>
        <v>6.0000000000000018</v>
      </c>
      <c r="N60" s="3">
        <f t="shared" si="124"/>
        <v>16</v>
      </c>
      <c r="O60" s="3">
        <f t="shared" si="124"/>
        <v>15.399999999999999</v>
      </c>
      <c r="P60" s="3">
        <f t="shared" si="124"/>
        <v>14.8</v>
      </c>
      <c r="Q60" s="3">
        <f t="shared" si="124"/>
        <v>14.2</v>
      </c>
      <c r="R60" s="3">
        <f t="shared" si="124"/>
        <v>13.600000000000001</v>
      </c>
      <c r="S60" s="3">
        <f t="shared" si="124"/>
        <v>13</v>
      </c>
      <c r="T60" s="3">
        <f t="shared" si="124"/>
        <v>12.400000000000002</v>
      </c>
      <c r="U60" s="3">
        <f t="shared" si="124"/>
        <v>11.8</v>
      </c>
      <c r="V60" s="3">
        <f t="shared" si="124"/>
        <v>11.2</v>
      </c>
      <c r="W60" s="3">
        <f t="shared" si="124"/>
        <v>10.600000000000001</v>
      </c>
    </row>
    <row r="61" spans="2:23" x14ac:dyDescent="0.3">
      <c r="B61" t="s">
        <v>7</v>
      </c>
      <c r="C61" s="1">
        <f>NPV($C$2,D60:W60)+C60</f>
        <v>0</v>
      </c>
    </row>
    <row r="62" spans="2:23" x14ac:dyDescent="0.3">
      <c r="B62" t="s">
        <v>14</v>
      </c>
      <c r="C62" s="1">
        <f>NPV($C$2,D60:H60)</f>
        <v>25.274182713394278</v>
      </c>
      <c r="D62" s="10">
        <f>C62/C48</f>
        <v>0.25274182713394278</v>
      </c>
      <c r="E62" s="1"/>
    </row>
    <row r="63" spans="2:23" x14ac:dyDescent="0.3">
      <c r="C63" s="1"/>
      <c r="D63" s="10"/>
      <c r="E63" s="1"/>
    </row>
    <row r="64" spans="2:23" x14ac:dyDescent="0.3">
      <c r="B64" t="s">
        <v>18</v>
      </c>
      <c r="C64" s="1"/>
      <c r="D64" s="11">
        <f t="shared" ref="D64:W64" si="125">MIN(D50,C65)</f>
        <v>4.7142857142857153</v>
      </c>
      <c r="E64" s="11">
        <f t="shared" si="125"/>
        <v>4.5857142857142872</v>
      </c>
      <c r="F64" s="11">
        <f t="shared" si="125"/>
        <v>4.4571428571428573</v>
      </c>
      <c r="G64" s="11">
        <f t="shared" si="125"/>
        <v>4.3285714285714292</v>
      </c>
      <c r="H64" s="11">
        <f t="shared" si="125"/>
        <v>4.2000000000000011</v>
      </c>
      <c r="I64" s="11">
        <f t="shared" si="125"/>
        <v>4.071428571428573</v>
      </c>
      <c r="J64" s="11">
        <f t="shared" si="125"/>
        <v>3.642857142857137</v>
      </c>
      <c r="K64" s="11">
        <f t="shared" si="125"/>
        <v>0</v>
      </c>
      <c r="L64" s="11">
        <f t="shared" si="125"/>
        <v>0</v>
      </c>
      <c r="M64" s="11">
        <f t="shared" si="125"/>
        <v>0</v>
      </c>
      <c r="N64" s="11">
        <f t="shared" si="125"/>
        <v>0</v>
      </c>
      <c r="O64" s="11">
        <f t="shared" si="125"/>
        <v>0</v>
      </c>
      <c r="P64" s="11">
        <f t="shared" si="125"/>
        <v>0</v>
      </c>
      <c r="Q64" s="11">
        <f t="shared" si="125"/>
        <v>0</v>
      </c>
      <c r="R64" s="11">
        <f t="shared" si="125"/>
        <v>0</v>
      </c>
      <c r="S64" s="11">
        <f t="shared" si="125"/>
        <v>0</v>
      </c>
      <c r="T64" s="11">
        <f t="shared" si="125"/>
        <v>0</v>
      </c>
      <c r="U64" s="11">
        <f t="shared" si="125"/>
        <v>0</v>
      </c>
      <c r="V64" s="11">
        <f t="shared" si="125"/>
        <v>0</v>
      </c>
      <c r="W64" s="11">
        <f t="shared" si="125"/>
        <v>0</v>
      </c>
    </row>
    <row r="65" spans="2:23" x14ac:dyDescent="0.3">
      <c r="B65" t="s">
        <v>17</v>
      </c>
      <c r="C65" s="3">
        <f>-C51</f>
        <v>30</v>
      </c>
      <c r="D65" s="3">
        <f>C65-D64</f>
        <v>25.285714285714285</v>
      </c>
      <c r="E65" s="3">
        <f t="shared" ref="E65:K65" si="126">D65-E64</f>
        <v>20.699999999999996</v>
      </c>
      <c r="F65" s="3">
        <f t="shared" si="126"/>
        <v>16.24285714285714</v>
      </c>
      <c r="G65" s="3">
        <f t="shared" si="126"/>
        <v>11.914285714285711</v>
      </c>
      <c r="H65" s="3">
        <f t="shared" si="126"/>
        <v>7.71428571428571</v>
      </c>
      <c r="I65" s="3">
        <f t="shared" si="126"/>
        <v>3.642857142857137</v>
      </c>
      <c r="J65" s="3">
        <f t="shared" si="126"/>
        <v>0</v>
      </c>
      <c r="K65" s="3">
        <f t="shared" si="126"/>
        <v>0</v>
      </c>
      <c r="L65" s="3">
        <f t="shared" ref="L65" si="127">K65-L64</f>
        <v>0</v>
      </c>
      <c r="M65" s="3">
        <f t="shared" ref="M65" si="128">L65-M64</f>
        <v>0</v>
      </c>
      <c r="N65" s="3">
        <f t="shared" ref="N65" si="129">M65-N64</f>
        <v>0</v>
      </c>
      <c r="O65" s="3">
        <f t="shared" ref="O65" si="130">N65-O64</f>
        <v>0</v>
      </c>
      <c r="P65" s="3">
        <f t="shared" ref="P65" si="131">O65-P64</f>
        <v>0</v>
      </c>
      <c r="Q65" s="3">
        <f t="shared" ref="Q65" si="132">P65-Q64</f>
        <v>0</v>
      </c>
      <c r="R65" s="3">
        <f t="shared" ref="R65" si="133">Q65-R64</f>
        <v>0</v>
      </c>
      <c r="S65" s="3">
        <f t="shared" ref="S65" si="134">R65-S64</f>
        <v>0</v>
      </c>
      <c r="T65" s="3">
        <f t="shared" ref="T65" si="135">S65-T64</f>
        <v>0</v>
      </c>
      <c r="U65" s="3">
        <f t="shared" ref="U65" si="136">T65-U64</f>
        <v>0</v>
      </c>
      <c r="V65" s="3">
        <f t="shared" ref="V65" si="137">U65-V64</f>
        <v>0</v>
      </c>
      <c r="W65" s="3">
        <f t="shared" ref="W65" si="138">V65-W64</f>
        <v>0</v>
      </c>
    </row>
    <row r="67" spans="2:23" x14ac:dyDescent="0.3">
      <c r="B67" t="s">
        <v>20</v>
      </c>
      <c r="D67" s="3">
        <f t="shared" ref="D67:W67" si="139">D51-D64</f>
        <v>11</v>
      </c>
      <c r="E67" s="3">
        <f t="shared" si="139"/>
        <v>10.7</v>
      </c>
      <c r="F67" s="3">
        <f t="shared" si="139"/>
        <v>10.399999999999999</v>
      </c>
      <c r="G67" s="3">
        <f t="shared" si="139"/>
        <v>10.1</v>
      </c>
      <c r="H67" s="3">
        <f t="shared" si="139"/>
        <v>9.8000000000000007</v>
      </c>
      <c r="I67" s="3">
        <f t="shared" si="139"/>
        <v>9.5</v>
      </c>
      <c r="J67" s="3">
        <f t="shared" si="139"/>
        <v>9.5000000000000053</v>
      </c>
      <c r="K67" s="3">
        <f t="shared" si="139"/>
        <v>12.714285714285715</v>
      </c>
      <c r="L67" s="3">
        <f t="shared" si="139"/>
        <v>12.285714285714286</v>
      </c>
      <c r="M67" s="3">
        <f t="shared" si="139"/>
        <v>11.857142857142859</v>
      </c>
      <c r="N67" s="3">
        <f t="shared" si="139"/>
        <v>11.428571428571429</v>
      </c>
      <c r="O67" s="3">
        <f t="shared" si="139"/>
        <v>11</v>
      </c>
      <c r="P67" s="3">
        <f t="shared" si="139"/>
        <v>10.571428571428573</v>
      </c>
      <c r="Q67" s="3">
        <f t="shared" si="139"/>
        <v>10.142857142857142</v>
      </c>
      <c r="R67" s="3">
        <f t="shared" si="139"/>
        <v>9.7142857142857153</v>
      </c>
      <c r="S67" s="3">
        <f t="shared" si="139"/>
        <v>9.2857142857142865</v>
      </c>
      <c r="T67" s="3">
        <f t="shared" si="139"/>
        <v>8.8571428571428577</v>
      </c>
      <c r="U67" s="3">
        <f t="shared" si="139"/>
        <v>8.4285714285714288</v>
      </c>
      <c r="V67" s="3">
        <f t="shared" si="139"/>
        <v>8</v>
      </c>
      <c r="W67" s="3">
        <f t="shared" si="139"/>
        <v>7.5714285714285721</v>
      </c>
    </row>
    <row r="69" spans="2:23" x14ac:dyDescent="0.3">
      <c r="B69" t="s">
        <v>19</v>
      </c>
      <c r="D69" s="13">
        <f>D60/(1+$C$2)^D6/$C$48</f>
        <v>5.6603773584905655E-2</v>
      </c>
      <c r="E69" s="13">
        <f t="shared" ref="E69:W69" si="140">E60/(1+$C$2)^E6/$C$48+D69</f>
        <v>0.11000355998576006</v>
      </c>
      <c r="F69" s="13">
        <f t="shared" si="140"/>
        <v>0.16038071696769812</v>
      </c>
      <c r="G69" s="13">
        <f t="shared" si="140"/>
        <v>0.20790633676197937</v>
      </c>
      <c r="H69" s="13">
        <f t="shared" si="140"/>
        <v>0.25274182713394278</v>
      </c>
      <c r="I69" s="13">
        <f t="shared" si="140"/>
        <v>0.29503945956032335</v>
      </c>
      <c r="J69" s="13">
        <f t="shared" si="140"/>
        <v>0.33494288637766351</v>
      </c>
      <c r="K69" s="13">
        <f t="shared" si="140"/>
        <v>0.37258762865817308</v>
      </c>
      <c r="L69" s="13">
        <f t="shared" si="140"/>
        <v>0.4081015364699746</v>
      </c>
      <c r="M69" s="13">
        <f t="shared" si="140"/>
        <v>0.4416052230848817</v>
      </c>
      <c r="N69" s="13">
        <f t="shared" si="140"/>
        <v>0.525891227147541</v>
      </c>
      <c r="O69" s="13">
        <f t="shared" si="140"/>
        <v>0.60242450913839907</v>
      </c>
      <c r="P69" s="13">
        <f t="shared" si="140"/>
        <v>0.67181268443028219</v>
      </c>
      <c r="Q69" s="13">
        <f t="shared" si="140"/>
        <v>0.73461942137219571</v>
      </c>
      <c r="R69" s="13">
        <f t="shared" si="140"/>
        <v>0.79136746963222926</v>
      </c>
      <c r="S69" s="13">
        <f t="shared" si="140"/>
        <v>0.84254148651488991</v>
      </c>
      <c r="T69" s="13">
        <f t="shared" si="140"/>
        <v>0.88859067442091255</v>
      </c>
      <c r="U69" s="13">
        <f t="shared" si="140"/>
        <v>0.92993124177415865</v>
      </c>
      <c r="V69" s="13">
        <f t="shared" si="140"/>
        <v>0.96694869895007463</v>
      </c>
      <c r="W69" s="13">
        <f t="shared" si="140"/>
        <v>0.99999999999999956</v>
      </c>
    </row>
    <row r="71" spans="2:23" x14ac:dyDescent="0.3">
      <c r="B71" t="s">
        <v>6</v>
      </c>
      <c r="D71" s="3">
        <f>D51+C51</f>
        <v>-14.285714285714285</v>
      </c>
      <c r="E71" s="3">
        <f>E51</f>
        <v>15.285714285714286</v>
      </c>
      <c r="F71" s="3">
        <f t="shared" ref="F71:W71" si="141">F51</f>
        <v>14.857142857142856</v>
      </c>
      <c r="G71" s="3">
        <f t="shared" si="141"/>
        <v>14.428571428571429</v>
      </c>
      <c r="H71" s="3">
        <f t="shared" si="141"/>
        <v>14.000000000000002</v>
      </c>
      <c r="I71" s="3">
        <f t="shared" si="141"/>
        <v>13.571428571428573</v>
      </c>
      <c r="J71" s="3">
        <f t="shared" si="141"/>
        <v>13.142857142857142</v>
      </c>
      <c r="K71" s="3">
        <f t="shared" si="141"/>
        <v>12.714285714285715</v>
      </c>
      <c r="L71" s="3">
        <f t="shared" si="141"/>
        <v>12.285714285714286</v>
      </c>
      <c r="M71" s="3">
        <f t="shared" si="141"/>
        <v>11.857142857142859</v>
      </c>
      <c r="N71" s="3">
        <f t="shared" si="141"/>
        <v>11.428571428571429</v>
      </c>
      <c r="O71" s="3">
        <f t="shared" si="141"/>
        <v>11</v>
      </c>
      <c r="P71" s="3">
        <f t="shared" si="141"/>
        <v>10.571428571428573</v>
      </c>
      <c r="Q71" s="3">
        <f t="shared" si="141"/>
        <v>10.142857142857142</v>
      </c>
      <c r="R71" s="3">
        <f t="shared" si="141"/>
        <v>9.7142857142857153</v>
      </c>
      <c r="S71" s="3">
        <f t="shared" si="141"/>
        <v>9.2857142857142865</v>
      </c>
      <c r="T71" s="3">
        <f t="shared" si="141"/>
        <v>8.8571428571428577</v>
      </c>
      <c r="U71" s="3">
        <f t="shared" si="141"/>
        <v>8.4285714285714288</v>
      </c>
      <c r="V71" s="3">
        <f t="shared" si="141"/>
        <v>8</v>
      </c>
      <c r="W71" s="3">
        <f t="shared" si="141"/>
        <v>7.5714285714285721</v>
      </c>
    </row>
    <row r="72" spans="2:23" x14ac:dyDescent="0.3"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2:23" x14ac:dyDescent="0.3">
      <c r="B73" t="s">
        <v>28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>
        <f>D71</f>
        <v>-14.285714285714285</v>
      </c>
      <c r="O73" s="3">
        <f t="shared" ref="O73:W73" si="142">E71</f>
        <v>15.285714285714286</v>
      </c>
      <c r="P73" s="3">
        <f t="shared" si="142"/>
        <v>14.857142857142856</v>
      </c>
      <c r="Q73" s="3">
        <f t="shared" si="142"/>
        <v>14.428571428571429</v>
      </c>
      <c r="R73" s="3">
        <f t="shared" si="142"/>
        <v>14.000000000000002</v>
      </c>
      <c r="S73" s="3">
        <f t="shared" si="142"/>
        <v>13.571428571428573</v>
      </c>
      <c r="T73" s="3">
        <f t="shared" si="142"/>
        <v>13.142857142857142</v>
      </c>
      <c r="U73" s="3">
        <f t="shared" si="142"/>
        <v>12.714285714285715</v>
      </c>
      <c r="V73" s="3">
        <f t="shared" si="142"/>
        <v>12.285714285714286</v>
      </c>
      <c r="W73" s="3">
        <f t="shared" si="142"/>
        <v>11.857142857142859</v>
      </c>
    </row>
    <row r="74" spans="2:23" x14ac:dyDescent="0.3">
      <c r="B74" t="s">
        <v>29</v>
      </c>
      <c r="D74" s="3">
        <f>D71+D73</f>
        <v>-14.285714285714285</v>
      </c>
      <c r="E74" s="3">
        <f t="shared" ref="E74:W74" si="143">E71+E73</f>
        <v>15.285714285714286</v>
      </c>
      <c r="F74" s="3">
        <f t="shared" si="143"/>
        <v>14.857142857142856</v>
      </c>
      <c r="G74" s="3">
        <f t="shared" si="143"/>
        <v>14.428571428571429</v>
      </c>
      <c r="H74" s="3">
        <f t="shared" si="143"/>
        <v>14.000000000000002</v>
      </c>
      <c r="I74" s="3">
        <f t="shared" si="143"/>
        <v>13.571428571428573</v>
      </c>
      <c r="J74" s="3">
        <f t="shared" si="143"/>
        <v>13.142857142857142</v>
      </c>
      <c r="K74" s="3">
        <f t="shared" si="143"/>
        <v>12.714285714285715</v>
      </c>
      <c r="L74" s="3">
        <f t="shared" si="143"/>
        <v>12.285714285714286</v>
      </c>
      <c r="M74" s="3">
        <f t="shared" si="143"/>
        <v>11.857142857142859</v>
      </c>
      <c r="N74" s="3">
        <f t="shared" si="143"/>
        <v>-2.8571428571428559</v>
      </c>
      <c r="O74" s="3">
        <f t="shared" si="143"/>
        <v>26.285714285714285</v>
      </c>
      <c r="P74" s="3">
        <f t="shared" si="143"/>
        <v>25.428571428571431</v>
      </c>
      <c r="Q74" s="3">
        <f t="shared" si="143"/>
        <v>24.571428571428569</v>
      </c>
      <c r="R74" s="3">
        <f t="shared" si="143"/>
        <v>23.714285714285715</v>
      </c>
      <c r="S74" s="3">
        <f t="shared" si="143"/>
        <v>22.857142857142861</v>
      </c>
      <c r="T74" s="3">
        <f t="shared" si="143"/>
        <v>22</v>
      </c>
      <c r="U74" s="3">
        <f t="shared" si="143"/>
        <v>21.142857142857146</v>
      </c>
      <c r="V74" s="3">
        <f t="shared" si="143"/>
        <v>20.285714285714285</v>
      </c>
      <c r="W74" s="3">
        <f t="shared" si="143"/>
        <v>19.428571428571431</v>
      </c>
    </row>
    <row r="75" spans="2:23" x14ac:dyDescent="0.3">
      <c r="B75" t="s">
        <v>32</v>
      </c>
      <c r="C75" s="3">
        <f>C60</f>
        <v>-100</v>
      </c>
      <c r="D75" s="3">
        <f t="shared" ref="D75:N75" si="144">D60</f>
        <v>6</v>
      </c>
      <c r="E75" s="3">
        <f t="shared" si="144"/>
        <v>6.0000000000000018</v>
      </c>
      <c r="F75" s="3">
        <f t="shared" si="144"/>
        <v>5.9999999999999964</v>
      </c>
      <c r="G75" s="3">
        <f t="shared" si="144"/>
        <v>6.0000000000000018</v>
      </c>
      <c r="H75" s="3">
        <f t="shared" si="144"/>
        <v>6.0000000000000018</v>
      </c>
      <c r="I75" s="3">
        <f t="shared" si="144"/>
        <v>6</v>
      </c>
      <c r="J75" s="3">
        <f t="shared" si="144"/>
        <v>5.9999999999999982</v>
      </c>
      <c r="K75" s="3">
        <f t="shared" si="144"/>
        <v>6</v>
      </c>
      <c r="L75" s="3">
        <f t="shared" si="144"/>
        <v>6.0000000000000018</v>
      </c>
      <c r="M75" s="3">
        <f t="shared" si="144"/>
        <v>6.0000000000000018</v>
      </c>
      <c r="N75" s="3">
        <f>N60+C60</f>
        <v>-84</v>
      </c>
      <c r="O75" s="3">
        <f t="shared" ref="O75:W75" si="145">O60+D60</f>
        <v>21.4</v>
      </c>
      <c r="P75" s="3">
        <f t="shared" si="145"/>
        <v>20.800000000000004</v>
      </c>
      <c r="Q75" s="3">
        <f t="shared" si="145"/>
        <v>20.199999999999996</v>
      </c>
      <c r="R75" s="3">
        <f t="shared" si="145"/>
        <v>19.600000000000001</v>
      </c>
      <c r="S75" s="3">
        <f t="shared" si="145"/>
        <v>19</v>
      </c>
      <c r="T75" s="3">
        <f t="shared" si="145"/>
        <v>18.400000000000002</v>
      </c>
      <c r="U75" s="3">
        <f t="shared" si="145"/>
        <v>17.799999999999997</v>
      </c>
      <c r="V75" s="3">
        <f t="shared" si="145"/>
        <v>17.2</v>
      </c>
      <c r="W75" s="3">
        <f t="shared" si="145"/>
        <v>16.600000000000001</v>
      </c>
    </row>
    <row r="76" spans="2:23" x14ac:dyDescent="0.3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8" spans="2:23" x14ac:dyDescent="0.3">
      <c r="B78" t="s">
        <v>30</v>
      </c>
      <c r="D78" s="3">
        <f>D13</f>
        <v>13.571428571428571</v>
      </c>
      <c r="E78" s="3">
        <f>D78+E13</f>
        <v>26.714285714285715</v>
      </c>
      <c r="F78" s="3">
        <f t="shared" ref="F78:H78" si="146">E78+F13</f>
        <v>39.428571428571431</v>
      </c>
      <c r="G78" s="3">
        <f t="shared" si="146"/>
        <v>51.714285714285715</v>
      </c>
      <c r="H78" s="3">
        <f t="shared" si="146"/>
        <v>63.571428571428569</v>
      </c>
      <c r="I78" s="3">
        <f t="shared" ref="I78:M78" si="147">H78+I13</f>
        <v>75</v>
      </c>
      <c r="J78" s="3">
        <f t="shared" si="147"/>
        <v>86</v>
      </c>
      <c r="K78" s="3">
        <f t="shared" si="147"/>
        <v>96.571428571428569</v>
      </c>
      <c r="L78" s="3">
        <f t="shared" si="147"/>
        <v>106.71428571428571</v>
      </c>
      <c r="M78" s="3">
        <f t="shared" si="147"/>
        <v>116.42857142857142</v>
      </c>
    </row>
    <row r="79" spans="2:23" x14ac:dyDescent="0.3">
      <c r="B79" t="s">
        <v>31</v>
      </c>
      <c r="D79" s="3">
        <f>D71</f>
        <v>-14.285714285714285</v>
      </c>
      <c r="E79" s="3">
        <f t="shared" ref="E79:M79" si="148">D79+E71</f>
        <v>1.0000000000000018</v>
      </c>
      <c r="F79" s="3">
        <f t="shared" si="148"/>
        <v>15.857142857142858</v>
      </c>
      <c r="G79" s="3">
        <f t="shared" si="148"/>
        <v>30.285714285714285</v>
      </c>
      <c r="H79" s="3">
        <f t="shared" si="148"/>
        <v>44.285714285714285</v>
      </c>
      <c r="I79" s="3">
        <f t="shared" si="148"/>
        <v>57.857142857142861</v>
      </c>
      <c r="J79" s="3">
        <f t="shared" si="148"/>
        <v>71</v>
      </c>
      <c r="K79" s="3">
        <f t="shared" si="148"/>
        <v>83.714285714285722</v>
      </c>
      <c r="L79" s="3">
        <f t="shared" si="148"/>
        <v>96.000000000000014</v>
      </c>
      <c r="M79" s="3">
        <f t="shared" si="148"/>
        <v>107.85714285714288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W79"/>
  <sheetViews>
    <sheetView topLeftCell="L13" zoomScale="85" zoomScaleNormal="85" workbookViewId="0">
      <selection activeCell="E4" sqref="E4"/>
    </sheetView>
  </sheetViews>
  <sheetFormatPr defaultRowHeight="14.4" x14ac:dyDescent="0.3"/>
  <cols>
    <col min="1" max="1" width="6.5546875" customWidth="1"/>
    <col min="2" max="2" width="23.77734375" customWidth="1"/>
    <col min="3" max="3" width="10.88671875" customWidth="1"/>
    <col min="5" max="13" width="9.77734375" customWidth="1"/>
    <col min="14" max="22" width="8.88671875" customWidth="1"/>
    <col min="23" max="23" width="9.21875" customWidth="1"/>
  </cols>
  <sheetData>
    <row r="2" spans="2:23" x14ac:dyDescent="0.3">
      <c r="B2" s="2" t="s">
        <v>5</v>
      </c>
      <c r="C2" s="7">
        <v>0.06</v>
      </c>
      <c r="D2" s="12"/>
    </row>
    <row r="3" spans="2:23" x14ac:dyDescent="0.3">
      <c r="B3" s="2" t="s">
        <v>10</v>
      </c>
      <c r="C3" s="7">
        <v>0.3</v>
      </c>
    </row>
    <row r="4" spans="2:23" x14ac:dyDescent="0.3">
      <c r="B4" s="2" t="s">
        <v>16</v>
      </c>
      <c r="C4" s="7">
        <v>0.7</v>
      </c>
    </row>
    <row r="6" spans="2:23" s="2" customFormat="1" x14ac:dyDescent="0.3">
      <c r="B6" s="2" t="s">
        <v>0</v>
      </c>
      <c r="C6" s="6">
        <v>0</v>
      </c>
      <c r="D6" s="6">
        <v>1</v>
      </c>
      <c r="E6" s="6">
        <v>2</v>
      </c>
      <c r="F6" s="6">
        <v>3</v>
      </c>
      <c r="G6" s="6">
        <v>4</v>
      </c>
      <c r="H6" s="6">
        <v>5</v>
      </c>
      <c r="I6" s="6">
        <v>6</v>
      </c>
      <c r="J6" s="6">
        <v>7</v>
      </c>
      <c r="K6" s="6">
        <v>8</v>
      </c>
      <c r="L6" s="6">
        <v>9</v>
      </c>
      <c r="M6" s="6">
        <v>10</v>
      </c>
      <c r="N6" s="6">
        <v>11</v>
      </c>
      <c r="O6" s="6">
        <v>12</v>
      </c>
      <c r="P6" s="6">
        <v>13</v>
      </c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2:23" ht="15" thickBot="1" x14ac:dyDescent="0.35">
      <c r="B7" s="8" t="s">
        <v>1</v>
      </c>
      <c r="C7" s="8"/>
      <c r="D7" s="8"/>
    </row>
    <row r="8" spans="2:23" x14ac:dyDescent="0.3">
      <c r="B8" t="s">
        <v>1</v>
      </c>
      <c r="C8">
        <v>-100</v>
      </c>
    </row>
    <row r="9" spans="2:23" x14ac:dyDescent="0.3">
      <c r="B9" t="s">
        <v>2</v>
      </c>
      <c r="D9">
        <f>-C8/20</f>
        <v>5</v>
      </c>
      <c r="E9">
        <f>D9</f>
        <v>5</v>
      </c>
      <c r="F9">
        <f t="shared" ref="F9:W9" si="0">E9</f>
        <v>5</v>
      </c>
      <c r="G9">
        <f t="shared" si="0"/>
        <v>5</v>
      </c>
      <c r="H9">
        <f t="shared" si="0"/>
        <v>5</v>
      </c>
      <c r="I9">
        <f t="shared" si="0"/>
        <v>5</v>
      </c>
      <c r="J9">
        <f t="shared" si="0"/>
        <v>5</v>
      </c>
      <c r="K9">
        <f t="shared" si="0"/>
        <v>5</v>
      </c>
      <c r="L9">
        <f t="shared" si="0"/>
        <v>5</v>
      </c>
      <c r="M9">
        <f t="shared" si="0"/>
        <v>5</v>
      </c>
      <c r="N9">
        <f t="shared" si="0"/>
        <v>5</v>
      </c>
      <c r="O9">
        <f t="shared" si="0"/>
        <v>5</v>
      </c>
      <c r="P9">
        <f t="shared" si="0"/>
        <v>5</v>
      </c>
      <c r="Q9">
        <f t="shared" si="0"/>
        <v>5</v>
      </c>
      <c r="R9">
        <f t="shared" si="0"/>
        <v>5</v>
      </c>
      <c r="S9">
        <f t="shared" si="0"/>
        <v>5</v>
      </c>
      <c r="T9">
        <f t="shared" si="0"/>
        <v>5</v>
      </c>
      <c r="U9">
        <f t="shared" si="0"/>
        <v>5</v>
      </c>
      <c r="V9">
        <f t="shared" si="0"/>
        <v>5</v>
      </c>
      <c r="W9">
        <f t="shared" si="0"/>
        <v>5</v>
      </c>
    </row>
    <row r="10" spans="2:23" x14ac:dyDescent="0.3">
      <c r="B10" t="s">
        <v>3</v>
      </c>
      <c r="C10">
        <f>-C8</f>
        <v>100</v>
      </c>
      <c r="D10">
        <f>-C8-D9</f>
        <v>95</v>
      </c>
      <c r="E10">
        <f>D10-E9</f>
        <v>90</v>
      </c>
      <c r="F10">
        <f t="shared" ref="F10:W10" si="1">E10-F9</f>
        <v>85</v>
      </c>
      <c r="G10">
        <f t="shared" si="1"/>
        <v>80</v>
      </c>
      <c r="H10">
        <f t="shared" si="1"/>
        <v>75</v>
      </c>
      <c r="I10">
        <f t="shared" si="1"/>
        <v>70</v>
      </c>
      <c r="J10">
        <f t="shared" si="1"/>
        <v>65</v>
      </c>
      <c r="K10">
        <f t="shared" si="1"/>
        <v>60</v>
      </c>
      <c r="L10">
        <f t="shared" si="1"/>
        <v>55</v>
      </c>
      <c r="M10">
        <f t="shared" si="1"/>
        <v>50</v>
      </c>
      <c r="N10">
        <f t="shared" si="1"/>
        <v>45</v>
      </c>
      <c r="O10">
        <f t="shared" si="1"/>
        <v>40</v>
      </c>
      <c r="P10">
        <f t="shared" si="1"/>
        <v>35</v>
      </c>
      <c r="Q10">
        <f t="shared" si="1"/>
        <v>30</v>
      </c>
      <c r="R10">
        <f t="shared" si="1"/>
        <v>25</v>
      </c>
      <c r="S10">
        <f t="shared" si="1"/>
        <v>20</v>
      </c>
      <c r="T10">
        <f t="shared" si="1"/>
        <v>15</v>
      </c>
      <c r="U10">
        <f t="shared" si="1"/>
        <v>10</v>
      </c>
      <c r="V10">
        <f t="shared" si="1"/>
        <v>5</v>
      </c>
      <c r="W10">
        <f t="shared" si="1"/>
        <v>0</v>
      </c>
    </row>
    <row r="11" spans="2:23" x14ac:dyDescent="0.3">
      <c r="B11" t="s">
        <v>4</v>
      </c>
      <c r="D11" s="3">
        <f>C10*$C$2</f>
        <v>6</v>
      </c>
      <c r="E11" s="3">
        <f t="shared" ref="E11:W11" si="2">D10*$C$2</f>
        <v>5.7</v>
      </c>
      <c r="F11" s="3">
        <f t="shared" si="2"/>
        <v>5.3999999999999995</v>
      </c>
      <c r="G11" s="3">
        <f t="shared" si="2"/>
        <v>5.0999999999999996</v>
      </c>
      <c r="H11" s="3">
        <f t="shared" si="2"/>
        <v>4.8</v>
      </c>
      <c r="I11" s="3">
        <f t="shared" si="2"/>
        <v>4.5</v>
      </c>
      <c r="J11" s="3">
        <f t="shared" si="2"/>
        <v>4.2</v>
      </c>
      <c r="K11" s="3">
        <f t="shared" si="2"/>
        <v>3.9</v>
      </c>
      <c r="L11" s="3">
        <f t="shared" si="2"/>
        <v>3.5999999999999996</v>
      </c>
      <c r="M11" s="3">
        <f t="shared" si="2"/>
        <v>3.3</v>
      </c>
      <c r="N11" s="3">
        <f t="shared" si="2"/>
        <v>3</v>
      </c>
      <c r="O11" s="3">
        <f t="shared" si="2"/>
        <v>2.6999999999999997</v>
      </c>
      <c r="P11" s="3">
        <f t="shared" si="2"/>
        <v>2.4</v>
      </c>
      <c r="Q11" s="3">
        <f t="shared" si="2"/>
        <v>2.1</v>
      </c>
      <c r="R11" s="3">
        <f t="shared" si="2"/>
        <v>1.7999999999999998</v>
      </c>
      <c r="S11" s="3">
        <f t="shared" si="2"/>
        <v>1.5</v>
      </c>
      <c r="T11" s="3">
        <f t="shared" si="2"/>
        <v>1.2</v>
      </c>
      <c r="U11" s="3">
        <f t="shared" si="2"/>
        <v>0.89999999999999991</v>
      </c>
      <c r="V11" s="3">
        <f t="shared" si="2"/>
        <v>0.6</v>
      </c>
      <c r="W11" s="3">
        <f t="shared" si="2"/>
        <v>0.3</v>
      </c>
    </row>
    <row r="12" spans="2:23" x14ac:dyDescent="0.3">
      <c r="B12" t="s">
        <v>11</v>
      </c>
      <c r="D12" s="3">
        <f>D11/(1-$C$3)-D11</f>
        <v>2.5714285714285712</v>
      </c>
      <c r="E12" s="3">
        <f t="shared" ref="E12:W12" si="3">E11/(1-$C$3)-E11</f>
        <v>2.4428571428571439</v>
      </c>
      <c r="F12" s="3">
        <f t="shared" si="3"/>
        <v>2.3142857142857149</v>
      </c>
      <c r="G12" s="3">
        <f t="shared" si="3"/>
        <v>2.1857142857142859</v>
      </c>
      <c r="H12" s="3">
        <f t="shared" si="3"/>
        <v>2.0571428571428578</v>
      </c>
      <c r="I12" s="3">
        <f t="shared" si="3"/>
        <v>1.9285714285714288</v>
      </c>
      <c r="J12" s="3">
        <f t="shared" si="3"/>
        <v>1.8000000000000007</v>
      </c>
      <c r="K12" s="3">
        <f t="shared" si="3"/>
        <v>1.6714285714285722</v>
      </c>
      <c r="L12" s="3">
        <f t="shared" si="3"/>
        <v>1.5428571428571427</v>
      </c>
      <c r="M12" s="3">
        <f t="shared" si="3"/>
        <v>1.4142857142857146</v>
      </c>
      <c r="N12" s="3">
        <f t="shared" si="3"/>
        <v>1.2857142857142856</v>
      </c>
      <c r="O12" s="3">
        <f t="shared" si="3"/>
        <v>1.1571428571428575</v>
      </c>
      <c r="P12" s="3">
        <f t="shared" si="3"/>
        <v>1.0285714285714289</v>
      </c>
      <c r="Q12" s="3">
        <f t="shared" si="3"/>
        <v>0.90000000000000036</v>
      </c>
      <c r="R12" s="3">
        <f t="shared" si="3"/>
        <v>0.77142857142857135</v>
      </c>
      <c r="S12" s="3">
        <f t="shared" si="3"/>
        <v>0.64285714285714279</v>
      </c>
      <c r="T12" s="3">
        <f t="shared" si="3"/>
        <v>0.51428571428571446</v>
      </c>
      <c r="U12" s="3">
        <f t="shared" si="3"/>
        <v>0.38571428571428568</v>
      </c>
      <c r="V12" s="3">
        <f t="shared" si="3"/>
        <v>0.25714285714285723</v>
      </c>
      <c r="W12" s="3">
        <f t="shared" si="3"/>
        <v>0.12857142857142861</v>
      </c>
    </row>
    <row r="13" spans="2:23" x14ac:dyDescent="0.3">
      <c r="B13" t="s">
        <v>6</v>
      </c>
      <c r="C13" s="17"/>
      <c r="D13" s="4">
        <f>D9+D11+D12</f>
        <v>13.571428571428571</v>
      </c>
      <c r="E13" s="4">
        <f t="shared" ref="E13:W13" si="4">E9+E11+E12</f>
        <v>13.142857142857142</v>
      </c>
      <c r="F13" s="4">
        <f t="shared" si="4"/>
        <v>12.714285714285714</v>
      </c>
      <c r="G13" s="4">
        <f t="shared" si="4"/>
        <v>12.285714285714285</v>
      </c>
      <c r="H13" s="4">
        <f t="shared" si="4"/>
        <v>11.857142857142858</v>
      </c>
      <c r="I13" s="5">
        <f t="shared" si="4"/>
        <v>11.428571428571429</v>
      </c>
      <c r="J13" s="5">
        <f t="shared" si="4"/>
        <v>11</v>
      </c>
      <c r="K13" s="5">
        <f t="shared" si="4"/>
        <v>10.571428571428573</v>
      </c>
      <c r="L13" s="5">
        <f t="shared" si="4"/>
        <v>10.142857142857142</v>
      </c>
      <c r="M13" s="5">
        <f t="shared" si="4"/>
        <v>9.7142857142857153</v>
      </c>
      <c r="N13" s="3">
        <f t="shared" si="4"/>
        <v>9.2857142857142847</v>
      </c>
      <c r="O13" s="3">
        <f t="shared" si="4"/>
        <v>8.8571428571428577</v>
      </c>
      <c r="P13" s="3">
        <f t="shared" si="4"/>
        <v>8.4285714285714288</v>
      </c>
      <c r="Q13" s="3">
        <f t="shared" si="4"/>
        <v>8</v>
      </c>
      <c r="R13" s="3">
        <f t="shared" si="4"/>
        <v>7.5714285714285712</v>
      </c>
      <c r="S13" s="3">
        <f t="shared" si="4"/>
        <v>7.1428571428571423</v>
      </c>
      <c r="T13" s="3">
        <f t="shared" si="4"/>
        <v>6.7142857142857144</v>
      </c>
      <c r="U13" s="3">
        <f t="shared" si="4"/>
        <v>6.2857142857142865</v>
      </c>
      <c r="V13" s="3">
        <f t="shared" si="4"/>
        <v>5.8571428571428568</v>
      </c>
      <c r="W13" s="3">
        <f t="shared" si="4"/>
        <v>5.4285714285714288</v>
      </c>
    </row>
    <row r="14" spans="2:23" x14ac:dyDescent="0.3">
      <c r="B14" t="s">
        <v>8</v>
      </c>
      <c r="D14" s="3">
        <f>D13-D9</f>
        <v>8.5714285714285712</v>
      </c>
      <c r="E14" s="3">
        <f t="shared" ref="E14:W14" si="5">E13-E9</f>
        <v>8.1428571428571423</v>
      </c>
      <c r="F14" s="3">
        <f t="shared" si="5"/>
        <v>7.7142857142857135</v>
      </c>
      <c r="G14" s="3">
        <f t="shared" si="5"/>
        <v>7.2857142857142847</v>
      </c>
      <c r="H14" s="3">
        <f t="shared" si="5"/>
        <v>6.8571428571428577</v>
      </c>
      <c r="I14" s="3">
        <f t="shared" si="5"/>
        <v>6.4285714285714288</v>
      </c>
      <c r="J14" s="3">
        <f t="shared" si="5"/>
        <v>6</v>
      </c>
      <c r="K14" s="3">
        <f t="shared" si="5"/>
        <v>5.571428571428573</v>
      </c>
      <c r="L14" s="3">
        <f t="shared" si="5"/>
        <v>5.1428571428571423</v>
      </c>
      <c r="M14" s="3">
        <f t="shared" si="5"/>
        <v>4.7142857142857153</v>
      </c>
      <c r="N14" s="3">
        <f t="shared" si="5"/>
        <v>4.2857142857142847</v>
      </c>
      <c r="O14" s="3">
        <f t="shared" si="5"/>
        <v>3.8571428571428577</v>
      </c>
      <c r="P14" s="3">
        <f t="shared" si="5"/>
        <v>3.4285714285714288</v>
      </c>
      <c r="Q14" s="3">
        <f t="shared" si="5"/>
        <v>3</v>
      </c>
      <c r="R14" s="3">
        <f t="shared" si="5"/>
        <v>2.5714285714285712</v>
      </c>
      <c r="S14" s="3">
        <f t="shared" si="5"/>
        <v>2.1428571428571423</v>
      </c>
      <c r="T14" s="3">
        <f t="shared" si="5"/>
        <v>1.7142857142857144</v>
      </c>
      <c r="U14" s="3">
        <f t="shared" si="5"/>
        <v>1.2857142857142865</v>
      </c>
      <c r="V14" s="3">
        <f t="shared" si="5"/>
        <v>0.85714285714285676</v>
      </c>
      <c r="W14" s="3">
        <f t="shared" si="5"/>
        <v>0.42857142857142883</v>
      </c>
    </row>
    <row r="15" spans="2:23" x14ac:dyDescent="0.3">
      <c r="B15" t="s">
        <v>9</v>
      </c>
      <c r="D15" s="3">
        <f>D14*$C$3</f>
        <v>2.5714285714285712</v>
      </c>
      <c r="E15" s="3">
        <f t="shared" ref="E15:W15" si="6">E14*$C$3</f>
        <v>2.4428571428571426</v>
      </c>
      <c r="F15" s="3">
        <f t="shared" si="6"/>
        <v>2.3142857142857141</v>
      </c>
      <c r="G15" s="3">
        <f t="shared" si="6"/>
        <v>2.1857142857142855</v>
      </c>
      <c r="H15" s="3">
        <f t="shared" si="6"/>
        <v>2.0571428571428574</v>
      </c>
      <c r="I15" s="3">
        <f t="shared" si="6"/>
        <v>1.9285714285714286</v>
      </c>
      <c r="J15" s="3">
        <f t="shared" si="6"/>
        <v>1.7999999999999998</v>
      </c>
      <c r="K15" s="3">
        <f t="shared" si="6"/>
        <v>1.6714285714285719</v>
      </c>
      <c r="L15" s="3">
        <f t="shared" si="6"/>
        <v>1.5428571428571427</v>
      </c>
      <c r="M15" s="3">
        <f t="shared" si="6"/>
        <v>1.4142857142857146</v>
      </c>
      <c r="N15" s="3">
        <f t="shared" si="6"/>
        <v>1.2857142857142854</v>
      </c>
      <c r="O15" s="3">
        <f t="shared" si="6"/>
        <v>1.1571428571428573</v>
      </c>
      <c r="P15" s="3">
        <f t="shared" si="6"/>
        <v>1.0285714285714287</v>
      </c>
      <c r="Q15" s="3">
        <f t="shared" si="6"/>
        <v>0.89999999999999991</v>
      </c>
      <c r="R15" s="3">
        <f t="shared" si="6"/>
        <v>0.77142857142857135</v>
      </c>
      <c r="S15" s="3">
        <f t="shared" si="6"/>
        <v>0.64285714285714268</v>
      </c>
      <c r="T15" s="3">
        <f t="shared" si="6"/>
        <v>0.51428571428571435</v>
      </c>
      <c r="U15" s="3">
        <f t="shared" si="6"/>
        <v>0.38571428571428595</v>
      </c>
      <c r="V15" s="3">
        <f t="shared" si="6"/>
        <v>0.25714285714285701</v>
      </c>
      <c r="W15" s="3">
        <f t="shared" si="6"/>
        <v>0.12857142857142864</v>
      </c>
    </row>
    <row r="17" spans="2:23" x14ac:dyDescent="0.3">
      <c r="B17" t="s">
        <v>12</v>
      </c>
      <c r="C17">
        <f>C8</f>
        <v>-100</v>
      </c>
      <c r="D17">
        <f t="shared" ref="D17:W17" si="7">D13-D15</f>
        <v>11</v>
      </c>
      <c r="E17">
        <f t="shared" si="7"/>
        <v>10.7</v>
      </c>
      <c r="F17">
        <f t="shared" si="7"/>
        <v>10.399999999999999</v>
      </c>
      <c r="G17">
        <f t="shared" si="7"/>
        <v>10.1</v>
      </c>
      <c r="H17">
        <f t="shared" si="7"/>
        <v>9.8000000000000007</v>
      </c>
      <c r="I17">
        <f t="shared" si="7"/>
        <v>9.5</v>
      </c>
      <c r="J17">
        <f t="shared" si="7"/>
        <v>9.1999999999999993</v>
      </c>
      <c r="K17">
        <f t="shared" si="7"/>
        <v>8.9</v>
      </c>
      <c r="L17">
        <f t="shared" si="7"/>
        <v>8.6</v>
      </c>
      <c r="M17">
        <f t="shared" si="7"/>
        <v>8.3000000000000007</v>
      </c>
      <c r="N17">
        <f t="shared" si="7"/>
        <v>7.9999999999999991</v>
      </c>
      <c r="O17">
        <f t="shared" si="7"/>
        <v>7.7</v>
      </c>
      <c r="P17">
        <f t="shared" si="7"/>
        <v>7.4</v>
      </c>
      <c r="Q17">
        <f t="shared" si="7"/>
        <v>7.1</v>
      </c>
      <c r="R17">
        <f t="shared" si="7"/>
        <v>6.8</v>
      </c>
      <c r="S17">
        <f t="shared" si="7"/>
        <v>6.5</v>
      </c>
      <c r="T17">
        <f t="shared" si="7"/>
        <v>6.2</v>
      </c>
      <c r="U17">
        <f t="shared" si="7"/>
        <v>5.9</v>
      </c>
      <c r="V17">
        <f t="shared" si="7"/>
        <v>5.6</v>
      </c>
      <c r="W17">
        <f t="shared" si="7"/>
        <v>5.3</v>
      </c>
    </row>
    <row r="18" spans="2:23" x14ac:dyDescent="0.3">
      <c r="B18" t="s">
        <v>7</v>
      </c>
      <c r="C18" s="1">
        <f>NPV($C$2,D17:W17)+C17</f>
        <v>0</v>
      </c>
    </row>
    <row r="19" spans="2:23" x14ac:dyDescent="0.3">
      <c r="B19" t="s">
        <v>14</v>
      </c>
      <c r="C19" s="1">
        <f>NPV($C$2,D17:H17)</f>
        <v>43.955637035045704</v>
      </c>
      <c r="D19" s="10">
        <f>C19/C10</f>
        <v>0.43955637035045703</v>
      </c>
    </row>
    <row r="20" spans="2:23" x14ac:dyDescent="0.3">
      <c r="B20" t="s">
        <v>19</v>
      </c>
      <c r="C20" s="1"/>
      <c r="D20" s="13">
        <f>D17/(1+$C$2)^D6/$C$10</f>
        <v>0.10377358490566037</v>
      </c>
      <c r="E20" s="13">
        <f>E17/(1+$C$2)^E6/$C$10+D20</f>
        <v>0.19900320398718402</v>
      </c>
      <c r="F20" s="13">
        <f t="shared" ref="F20:W20" si="8">F17/(1+$C$2)^F6/$C$10+E20</f>
        <v>0.28632360942254337</v>
      </c>
      <c r="G20" s="13">
        <f t="shared" si="8"/>
        <v>0.36632506940958343</v>
      </c>
      <c r="H20" s="13">
        <f t="shared" si="8"/>
        <v>0.43955637035045703</v>
      </c>
      <c r="I20" s="13">
        <f t="shared" si="8"/>
        <v>0.50652762169222632</v>
      </c>
      <c r="J20" s="13">
        <f t="shared" si="8"/>
        <v>0.56771287614548127</v>
      </c>
      <c r="K20" s="13">
        <f t="shared" si="8"/>
        <v>0.62355257719490387</v>
      </c>
      <c r="L20" s="13">
        <f t="shared" si="8"/>
        <v>0.67445584505848599</v>
      </c>
      <c r="M20" s="13">
        <f t="shared" si="8"/>
        <v>0.72080261154244074</v>
      </c>
      <c r="N20" s="13">
        <f t="shared" si="8"/>
        <v>0.76294561357377044</v>
      </c>
      <c r="O20" s="13">
        <f t="shared" si="8"/>
        <v>0.80121225456919953</v>
      </c>
      <c r="P20" s="13">
        <f t="shared" si="8"/>
        <v>0.83590634221514104</v>
      </c>
      <c r="Q20" s="13">
        <f t="shared" si="8"/>
        <v>0.86730971068609786</v>
      </c>
      <c r="R20" s="13">
        <f t="shared" si="8"/>
        <v>0.89568373481611463</v>
      </c>
      <c r="S20" s="13">
        <f t="shared" si="8"/>
        <v>0.92127074325744496</v>
      </c>
      <c r="T20" s="13">
        <f t="shared" si="8"/>
        <v>0.94429533721045622</v>
      </c>
      <c r="U20" s="13">
        <f t="shared" si="8"/>
        <v>0.96496562088707927</v>
      </c>
      <c r="V20" s="13">
        <f t="shared" si="8"/>
        <v>0.9834743494750372</v>
      </c>
      <c r="W20" s="13">
        <f t="shared" si="8"/>
        <v>0.99999999999999967</v>
      </c>
    </row>
    <row r="21" spans="2:23" x14ac:dyDescent="0.3">
      <c r="C21" s="1"/>
      <c r="D21" s="10"/>
    </row>
    <row r="22" spans="2:23" ht="15" thickBot="1" x14ac:dyDescent="0.35">
      <c r="B22" s="8" t="s">
        <v>15</v>
      </c>
      <c r="C22" s="8"/>
      <c r="D22" s="8"/>
    </row>
    <row r="23" spans="2:23" x14ac:dyDescent="0.3">
      <c r="B23" t="s">
        <v>13</v>
      </c>
      <c r="C23" s="3">
        <f>C8*(1-C4)</f>
        <v>-30.000000000000004</v>
      </c>
    </row>
    <row r="24" spans="2:23" x14ac:dyDescent="0.3">
      <c r="B24" t="s">
        <v>21</v>
      </c>
      <c r="C24" s="3"/>
      <c r="D24" s="3">
        <f>-C23/10</f>
        <v>3.0000000000000004</v>
      </c>
      <c r="E24" s="3">
        <f>D24</f>
        <v>3.0000000000000004</v>
      </c>
      <c r="F24" s="3">
        <f t="shared" ref="F24:W24" si="9">E24</f>
        <v>3.0000000000000004</v>
      </c>
      <c r="G24" s="3">
        <f t="shared" si="9"/>
        <v>3.0000000000000004</v>
      </c>
      <c r="H24" s="3">
        <f t="shared" si="9"/>
        <v>3.0000000000000004</v>
      </c>
      <c r="I24" s="3">
        <f t="shared" si="9"/>
        <v>3.0000000000000004</v>
      </c>
      <c r="J24" s="3">
        <f t="shared" si="9"/>
        <v>3.0000000000000004</v>
      </c>
      <c r="K24" s="3">
        <f t="shared" si="9"/>
        <v>3.0000000000000004</v>
      </c>
      <c r="L24" s="3">
        <f t="shared" si="9"/>
        <v>3.0000000000000004</v>
      </c>
      <c r="M24" s="3">
        <f t="shared" si="9"/>
        <v>3.0000000000000004</v>
      </c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2:23" x14ac:dyDescent="0.3">
      <c r="B25" t="s">
        <v>22</v>
      </c>
      <c r="C25" s="3">
        <f>-C23</f>
        <v>30.000000000000004</v>
      </c>
      <c r="D25" s="3">
        <f>-C23-D24</f>
        <v>27.000000000000004</v>
      </c>
      <c r="E25" s="3">
        <f>D25-E24</f>
        <v>24.000000000000004</v>
      </c>
      <c r="F25" s="3">
        <f t="shared" ref="F25:W25" si="10">E25-F24</f>
        <v>21.000000000000004</v>
      </c>
      <c r="G25" s="3">
        <f t="shared" si="10"/>
        <v>18.000000000000004</v>
      </c>
      <c r="H25" s="3">
        <f t="shared" si="10"/>
        <v>15.000000000000004</v>
      </c>
      <c r="I25" s="3">
        <f t="shared" si="10"/>
        <v>12.000000000000004</v>
      </c>
      <c r="J25" s="3">
        <f t="shared" si="10"/>
        <v>9.0000000000000036</v>
      </c>
      <c r="K25" s="3">
        <f t="shared" si="10"/>
        <v>6.0000000000000036</v>
      </c>
      <c r="L25" s="3">
        <f t="shared" si="10"/>
        <v>3.0000000000000031</v>
      </c>
      <c r="M25" s="3">
        <f t="shared" si="10"/>
        <v>0</v>
      </c>
      <c r="N25" s="3">
        <f t="shared" si="10"/>
        <v>0</v>
      </c>
      <c r="O25" s="3">
        <f t="shared" si="10"/>
        <v>0</v>
      </c>
      <c r="P25" s="3">
        <f t="shared" si="10"/>
        <v>0</v>
      </c>
      <c r="Q25" s="3">
        <f t="shared" si="10"/>
        <v>0</v>
      </c>
      <c r="R25" s="3">
        <f t="shared" si="10"/>
        <v>0</v>
      </c>
      <c r="S25" s="3">
        <f t="shared" si="10"/>
        <v>0</v>
      </c>
      <c r="T25" s="3">
        <f t="shared" si="10"/>
        <v>0</v>
      </c>
      <c r="U25" s="3">
        <f t="shared" si="10"/>
        <v>0</v>
      </c>
      <c r="V25" s="3">
        <f t="shared" si="10"/>
        <v>0</v>
      </c>
      <c r="W25" s="3">
        <f t="shared" si="10"/>
        <v>0</v>
      </c>
    </row>
    <row r="26" spans="2:23" x14ac:dyDescent="0.3">
      <c r="B26" t="s">
        <v>27</v>
      </c>
      <c r="C26" s="3"/>
      <c r="D26" s="3">
        <f t="shared" ref="D26:W26" si="11">C25*$C$2</f>
        <v>1.8</v>
      </c>
      <c r="E26" s="3">
        <f t="shared" si="11"/>
        <v>1.62</v>
      </c>
      <c r="F26" s="3">
        <f t="shared" si="11"/>
        <v>1.4400000000000002</v>
      </c>
      <c r="G26" s="3">
        <f t="shared" si="11"/>
        <v>1.2600000000000002</v>
      </c>
      <c r="H26" s="3">
        <f t="shared" si="11"/>
        <v>1.08</v>
      </c>
      <c r="I26" s="3">
        <f t="shared" si="11"/>
        <v>0.90000000000000013</v>
      </c>
      <c r="J26" s="3">
        <f t="shared" si="11"/>
        <v>0.7200000000000002</v>
      </c>
      <c r="K26" s="3">
        <f t="shared" si="11"/>
        <v>0.54000000000000015</v>
      </c>
      <c r="L26" s="3">
        <f t="shared" si="11"/>
        <v>0.36000000000000021</v>
      </c>
      <c r="M26" s="3">
        <f t="shared" si="11"/>
        <v>0.18000000000000019</v>
      </c>
      <c r="N26" s="3">
        <f t="shared" si="11"/>
        <v>0</v>
      </c>
      <c r="O26" s="3">
        <f t="shared" si="11"/>
        <v>0</v>
      </c>
      <c r="P26" s="3">
        <f t="shared" si="11"/>
        <v>0</v>
      </c>
      <c r="Q26" s="3">
        <f t="shared" si="11"/>
        <v>0</v>
      </c>
      <c r="R26" s="3">
        <f t="shared" si="11"/>
        <v>0</v>
      </c>
      <c r="S26" s="3">
        <f t="shared" si="11"/>
        <v>0</v>
      </c>
      <c r="T26" s="3">
        <f t="shared" si="11"/>
        <v>0</v>
      </c>
      <c r="U26" s="3">
        <f t="shared" si="11"/>
        <v>0</v>
      </c>
      <c r="V26" s="3">
        <f t="shared" si="11"/>
        <v>0</v>
      </c>
      <c r="W26" s="3">
        <f t="shared" si="11"/>
        <v>0</v>
      </c>
    </row>
    <row r="27" spans="2:23" x14ac:dyDescent="0.3">
      <c r="B27" t="s">
        <v>11</v>
      </c>
      <c r="C27" s="3"/>
      <c r="D27" s="3">
        <f t="shared" ref="D27:W27" si="12">D26/(1-$C$3)-D26</f>
        <v>0.77142857142857157</v>
      </c>
      <c r="E27" s="3">
        <f t="shared" si="12"/>
        <v>0.69428571428571439</v>
      </c>
      <c r="F27" s="3">
        <f t="shared" si="12"/>
        <v>0.61714285714285722</v>
      </c>
      <c r="G27" s="3">
        <f t="shared" si="12"/>
        <v>0.54000000000000026</v>
      </c>
      <c r="H27" s="3">
        <f t="shared" si="12"/>
        <v>0.46285714285714308</v>
      </c>
      <c r="I27" s="3">
        <f t="shared" si="12"/>
        <v>0.3857142857142859</v>
      </c>
      <c r="J27" s="3">
        <f t="shared" si="12"/>
        <v>0.30857142857142872</v>
      </c>
      <c r="K27" s="3">
        <f t="shared" si="12"/>
        <v>0.23142857142857154</v>
      </c>
      <c r="L27" s="3">
        <f t="shared" si="12"/>
        <v>0.15428571428571436</v>
      </c>
      <c r="M27" s="3">
        <f t="shared" si="12"/>
        <v>7.7142857142857263E-2</v>
      </c>
      <c r="N27" s="3">
        <f t="shared" si="12"/>
        <v>0</v>
      </c>
      <c r="O27" s="3">
        <f t="shared" si="12"/>
        <v>0</v>
      </c>
      <c r="P27" s="3">
        <f t="shared" si="12"/>
        <v>0</v>
      </c>
      <c r="Q27" s="3">
        <f t="shared" si="12"/>
        <v>0</v>
      </c>
      <c r="R27" s="3">
        <f t="shared" si="12"/>
        <v>0</v>
      </c>
      <c r="S27" s="3">
        <f t="shared" si="12"/>
        <v>0</v>
      </c>
      <c r="T27" s="3">
        <f t="shared" si="12"/>
        <v>0</v>
      </c>
      <c r="U27" s="3">
        <f t="shared" si="12"/>
        <v>0</v>
      </c>
      <c r="V27" s="3">
        <f t="shared" si="12"/>
        <v>0</v>
      </c>
      <c r="W27" s="3">
        <f t="shared" si="12"/>
        <v>0</v>
      </c>
    </row>
    <row r="28" spans="2:23" x14ac:dyDescent="0.3">
      <c r="B28" t="s">
        <v>6</v>
      </c>
      <c r="C28" s="16"/>
      <c r="D28" s="4">
        <f t="shared" ref="D28:W28" si="13">D24+D26+D27</f>
        <v>5.5714285714285721</v>
      </c>
      <c r="E28" s="4">
        <f t="shared" si="13"/>
        <v>5.3142857142857149</v>
      </c>
      <c r="F28" s="4">
        <f t="shared" si="13"/>
        <v>5.0571428571428578</v>
      </c>
      <c r="G28" s="4">
        <f t="shared" si="13"/>
        <v>4.8000000000000007</v>
      </c>
      <c r="H28" s="4">
        <f t="shared" si="13"/>
        <v>4.5428571428571427</v>
      </c>
      <c r="I28" s="5">
        <f t="shared" si="13"/>
        <v>4.2857142857142865</v>
      </c>
      <c r="J28" s="5">
        <f t="shared" si="13"/>
        <v>4.0285714285714294</v>
      </c>
      <c r="K28" s="5">
        <f t="shared" si="13"/>
        <v>3.7714285714285722</v>
      </c>
      <c r="L28" s="5">
        <f t="shared" si="13"/>
        <v>3.5142857142857151</v>
      </c>
      <c r="M28" s="5">
        <f t="shared" si="13"/>
        <v>3.257142857142858</v>
      </c>
      <c r="N28" s="3">
        <f t="shared" si="13"/>
        <v>0</v>
      </c>
      <c r="O28" s="3">
        <f t="shared" si="13"/>
        <v>0</v>
      </c>
      <c r="P28" s="3">
        <f t="shared" si="13"/>
        <v>0</v>
      </c>
      <c r="Q28" s="3">
        <f t="shared" si="13"/>
        <v>0</v>
      </c>
      <c r="R28" s="3">
        <f t="shared" si="13"/>
        <v>0</v>
      </c>
      <c r="S28" s="3">
        <f t="shared" si="13"/>
        <v>0</v>
      </c>
      <c r="T28" s="3">
        <f t="shared" si="13"/>
        <v>0</v>
      </c>
      <c r="U28" s="3">
        <f t="shared" si="13"/>
        <v>0</v>
      </c>
      <c r="V28" s="3">
        <f t="shared" si="13"/>
        <v>0</v>
      </c>
      <c r="W28" s="3">
        <f t="shared" si="13"/>
        <v>0</v>
      </c>
    </row>
    <row r="29" spans="2:23" x14ac:dyDescent="0.3">
      <c r="B29" t="s">
        <v>8</v>
      </c>
      <c r="C29" s="3">
        <f>-C25</f>
        <v>-30.000000000000004</v>
      </c>
      <c r="D29" s="3">
        <f t="shared" ref="D29:W29" si="14">D28</f>
        <v>5.5714285714285721</v>
      </c>
      <c r="E29" s="3">
        <f t="shared" si="14"/>
        <v>5.3142857142857149</v>
      </c>
      <c r="F29" s="3">
        <f t="shared" si="14"/>
        <v>5.0571428571428578</v>
      </c>
      <c r="G29" s="3">
        <f t="shared" si="14"/>
        <v>4.8000000000000007</v>
      </c>
      <c r="H29" s="3">
        <f t="shared" si="14"/>
        <v>4.5428571428571427</v>
      </c>
      <c r="I29" s="3">
        <f t="shared" si="14"/>
        <v>4.2857142857142865</v>
      </c>
      <c r="J29" s="3">
        <f t="shared" si="14"/>
        <v>4.0285714285714294</v>
      </c>
      <c r="K29" s="3">
        <f t="shared" si="14"/>
        <v>3.7714285714285722</v>
      </c>
      <c r="L29" s="3">
        <f t="shared" si="14"/>
        <v>3.5142857142857151</v>
      </c>
      <c r="M29" s="3">
        <f t="shared" si="14"/>
        <v>3.257142857142858</v>
      </c>
      <c r="N29" s="3">
        <f t="shared" si="14"/>
        <v>0</v>
      </c>
      <c r="O29" s="3">
        <f t="shared" si="14"/>
        <v>0</v>
      </c>
      <c r="P29" s="3">
        <f t="shared" si="14"/>
        <v>0</v>
      </c>
      <c r="Q29" s="3">
        <f t="shared" si="14"/>
        <v>0</v>
      </c>
      <c r="R29" s="3">
        <f t="shared" si="14"/>
        <v>0</v>
      </c>
      <c r="S29" s="3">
        <f t="shared" si="14"/>
        <v>0</v>
      </c>
      <c r="T29" s="3">
        <f t="shared" si="14"/>
        <v>0</v>
      </c>
      <c r="U29" s="3">
        <f t="shared" si="14"/>
        <v>0</v>
      </c>
      <c r="V29" s="3">
        <f t="shared" si="14"/>
        <v>0</v>
      </c>
      <c r="W29" s="3">
        <f t="shared" si="14"/>
        <v>0</v>
      </c>
    </row>
    <row r="30" spans="2:23" x14ac:dyDescent="0.3">
      <c r="B30" t="s">
        <v>9</v>
      </c>
      <c r="C30" s="3">
        <f>C29*$C$3</f>
        <v>-9</v>
      </c>
      <c r="D30" s="3">
        <f>D29*$C$3</f>
        <v>1.6714285714285715</v>
      </c>
      <c r="E30" s="3">
        <f t="shared" ref="E30:W30" si="15">E29*$C$3</f>
        <v>1.5942857142857145</v>
      </c>
      <c r="F30" s="3">
        <f t="shared" si="15"/>
        <v>1.5171428571428573</v>
      </c>
      <c r="G30" s="3">
        <f t="shared" si="15"/>
        <v>1.4400000000000002</v>
      </c>
      <c r="H30" s="3">
        <f t="shared" si="15"/>
        <v>1.3628571428571428</v>
      </c>
      <c r="I30" s="3">
        <f t="shared" si="15"/>
        <v>1.2857142857142858</v>
      </c>
      <c r="J30" s="3">
        <f t="shared" si="15"/>
        <v>1.2085714285714289</v>
      </c>
      <c r="K30" s="3">
        <f t="shared" si="15"/>
        <v>1.1314285714285717</v>
      </c>
      <c r="L30" s="3">
        <f t="shared" si="15"/>
        <v>1.0542857142857145</v>
      </c>
      <c r="M30" s="3">
        <f t="shared" si="15"/>
        <v>0.97714285714285731</v>
      </c>
      <c r="N30" s="3">
        <f t="shared" si="15"/>
        <v>0</v>
      </c>
      <c r="O30" s="3">
        <f t="shared" si="15"/>
        <v>0</v>
      </c>
      <c r="P30" s="3">
        <f t="shared" si="15"/>
        <v>0</v>
      </c>
      <c r="Q30" s="3">
        <f t="shared" si="15"/>
        <v>0</v>
      </c>
      <c r="R30" s="3">
        <f t="shared" si="15"/>
        <v>0</v>
      </c>
      <c r="S30" s="3">
        <f t="shared" si="15"/>
        <v>0</v>
      </c>
      <c r="T30" s="3">
        <f t="shared" si="15"/>
        <v>0</v>
      </c>
      <c r="U30" s="3">
        <f t="shared" si="15"/>
        <v>0</v>
      </c>
      <c r="V30" s="3">
        <f t="shared" si="15"/>
        <v>0</v>
      </c>
      <c r="W30" s="3">
        <f t="shared" si="15"/>
        <v>0</v>
      </c>
    </row>
    <row r="31" spans="2:23" x14ac:dyDescent="0.3">
      <c r="B31" s="14" t="s">
        <v>23</v>
      </c>
      <c r="C31" s="15"/>
      <c r="D31" s="14">
        <f>-$C$23/10</f>
        <v>3.0000000000000004</v>
      </c>
      <c r="E31" s="14">
        <f t="shared" ref="E31:M31" si="16">-$C$23/10</f>
        <v>3.0000000000000004</v>
      </c>
      <c r="F31" s="14">
        <f t="shared" si="16"/>
        <v>3.0000000000000004</v>
      </c>
      <c r="G31" s="14">
        <f t="shared" si="16"/>
        <v>3.0000000000000004</v>
      </c>
      <c r="H31" s="14">
        <f t="shared" si="16"/>
        <v>3.0000000000000004</v>
      </c>
      <c r="I31" s="14">
        <f t="shared" si="16"/>
        <v>3.0000000000000004</v>
      </c>
      <c r="J31" s="14">
        <f t="shared" si="16"/>
        <v>3.0000000000000004</v>
      </c>
      <c r="K31" s="14">
        <f t="shared" si="16"/>
        <v>3.0000000000000004</v>
      </c>
      <c r="L31" s="14">
        <f t="shared" si="16"/>
        <v>3.0000000000000004</v>
      </c>
      <c r="M31" s="14">
        <f t="shared" si="16"/>
        <v>3.0000000000000004</v>
      </c>
    </row>
    <row r="32" spans="2:23" x14ac:dyDescent="0.3">
      <c r="B32" s="14" t="s">
        <v>24</v>
      </c>
      <c r="C32" s="15">
        <f>C25</f>
        <v>30.000000000000004</v>
      </c>
      <c r="D32" s="14">
        <f>C25-D31</f>
        <v>27.000000000000004</v>
      </c>
      <c r="E32" s="14">
        <f t="shared" ref="E32:M32" si="17">D32-E31</f>
        <v>24.000000000000004</v>
      </c>
      <c r="F32" s="14">
        <f t="shared" si="17"/>
        <v>21.000000000000004</v>
      </c>
      <c r="G32" s="14">
        <f t="shared" si="17"/>
        <v>18.000000000000004</v>
      </c>
      <c r="H32" s="14">
        <f t="shared" si="17"/>
        <v>15.000000000000004</v>
      </c>
      <c r="I32" s="14">
        <f t="shared" si="17"/>
        <v>12.000000000000004</v>
      </c>
      <c r="J32" s="14">
        <f t="shared" si="17"/>
        <v>9.0000000000000036</v>
      </c>
      <c r="K32" s="14">
        <f t="shared" si="17"/>
        <v>6.0000000000000036</v>
      </c>
      <c r="L32" s="14">
        <f t="shared" si="17"/>
        <v>3.0000000000000031</v>
      </c>
      <c r="M32" s="14">
        <f t="shared" si="17"/>
        <v>0</v>
      </c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23" x14ac:dyDescent="0.3">
      <c r="B33" s="14" t="s">
        <v>25</v>
      </c>
      <c r="C33" s="15"/>
      <c r="D33" s="14">
        <f>C32*$C$2</f>
        <v>1.8</v>
      </c>
      <c r="E33" s="14">
        <f t="shared" ref="E33:M33" si="18">D32*$C$2</f>
        <v>1.62</v>
      </c>
      <c r="F33" s="14">
        <f t="shared" si="18"/>
        <v>1.4400000000000002</v>
      </c>
      <c r="G33" s="14">
        <f t="shared" si="18"/>
        <v>1.2600000000000002</v>
      </c>
      <c r="H33" s="14">
        <f t="shared" si="18"/>
        <v>1.08</v>
      </c>
      <c r="I33" s="14">
        <f t="shared" si="18"/>
        <v>0.90000000000000013</v>
      </c>
      <c r="J33" s="14">
        <f t="shared" si="18"/>
        <v>0.7200000000000002</v>
      </c>
      <c r="K33" s="14">
        <f t="shared" si="18"/>
        <v>0.54000000000000015</v>
      </c>
      <c r="L33" s="14">
        <f t="shared" si="18"/>
        <v>0.36000000000000021</v>
      </c>
      <c r="M33" s="14">
        <f t="shared" si="18"/>
        <v>0.18000000000000019</v>
      </c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2:23" x14ac:dyDescent="0.3">
      <c r="B34" s="14" t="s">
        <v>26</v>
      </c>
      <c r="C34" s="15"/>
      <c r="D34" s="15">
        <f t="shared" ref="D34:W34" si="19">(D24+D26)-(D31+D33)</f>
        <v>0</v>
      </c>
      <c r="E34" s="15">
        <f t="shared" si="19"/>
        <v>0</v>
      </c>
      <c r="F34" s="15">
        <f t="shared" si="19"/>
        <v>0</v>
      </c>
      <c r="G34" s="15">
        <f t="shared" si="19"/>
        <v>0</v>
      </c>
      <c r="H34" s="15">
        <f t="shared" si="19"/>
        <v>0</v>
      </c>
      <c r="I34" s="15">
        <f t="shared" si="19"/>
        <v>0</v>
      </c>
      <c r="J34" s="15">
        <f t="shared" si="19"/>
        <v>0</v>
      </c>
      <c r="K34" s="15">
        <f t="shared" si="19"/>
        <v>0</v>
      </c>
      <c r="L34" s="15">
        <f t="shared" si="19"/>
        <v>0</v>
      </c>
      <c r="M34" s="15">
        <f t="shared" si="19"/>
        <v>0</v>
      </c>
      <c r="N34" s="15">
        <f t="shared" si="19"/>
        <v>0</v>
      </c>
      <c r="O34" s="15">
        <f t="shared" si="19"/>
        <v>0</v>
      </c>
      <c r="P34" s="15">
        <f t="shared" si="19"/>
        <v>0</v>
      </c>
      <c r="Q34" s="15">
        <f t="shared" si="19"/>
        <v>0</v>
      </c>
      <c r="R34" s="15">
        <f t="shared" si="19"/>
        <v>0</v>
      </c>
      <c r="S34" s="15">
        <f t="shared" si="19"/>
        <v>0</v>
      </c>
      <c r="T34" s="15">
        <f t="shared" si="19"/>
        <v>0</v>
      </c>
      <c r="U34" s="15">
        <f t="shared" si="19"/>
        <v>0</v>
      </c>
      <c r="V34" s="15">
        <f t="shared" si="19"/>
        <v>0</v>
      </c>
      <c r="W34" s="15">
        <f t="shared" si="19"/>
        <v>0</v>
      </c>
    </row>
    <row r="35" spans="2:23" x14ac:dyDescent="0.3">
      <c r="B35" s="14" t="s">
        <v>7</v>
      </c>
      <c r="C35" s="15">
        <f>NPV(C2,D34:W34)</f>
        <v>0</v>
      </c>
    </row>
    <row r="36" spans="2:23" x14ac:dyDescent="0.3">
      <c r="B36" s="14"/>
      <c r="C36" s="15"/>
    </row>
    <row r="37" spans="2:23" x14ac:dyDescent="0.3">
      <c r="B37" t="s">
        <v>12</v>
      </c>
      <c r="C37" s="3">
        <f>C23-C30</f>
        <v>-21.000000000000004</v>
      </c>
      <c r="D37" s="3">
        <f t="shared" ref="D37:W37" si="20">D28-D30+D34</f>
        <v>3.9000000000000004</v>
      </c>
      <c r="E37" s="3">
        <f t="shared" si="20"/>
        <v>3.7200000000000006</v>
      </c>
      <c r="F37" s="3">
        <f t="shared" si="20"/>
        <v>3.5400000000000005</v>
      </c>
      <c r="G37" s="3">
        <f t="shared" si="20"/>
        <v>3.3600000000000003</v>
      </c>
      <c r="H37" s="3">
        <f t="shared" si="20"/>
        <v>3.1799999999999997</v>
      </c>
      <c r="I37" s="3">
        <f t="shared" si="20"/>
        <v>3.0000000000000009</v>
      </c>
      <c r="J37" s="3">
        <f t="shared" si="20"/>
        <v>2.8200000000000003</v>
      </c>
      <c r="K37" s="3">
        <f t="shared" si="20"/>
        <v>2.6400000000000006</v>
      </c>
      <c r="L37" s="3">
        <f t="shared" si="20"/>
        <v>2.4600000000000009</v>
      </c>
      <c r="M37" s="3">
        <f t="shared" si="20"/>
        <v>2.2800000000000007</v>
      </c>
      <c r="N37" s="3">
        <f t="shared" si="20"/>
        <v>0</v>
      </c>
      <c r="O37" s="3">
        <f t="shared" si="20"/>
        <v>0</v>
      </c>
      <c r="P37" s="3">
        <f t="shared" si="20"/>
        <v>0</v>
      </c>
      <c r="Q37" s="3">
        <f t="shared" si="20"/>
        <v>0</v>
      </c>
      <c r="R37" s="3">
        <f t="shared" si="20"/>
        <v>0</v>
      </c>
      <c r="S37" s="3">
        <f t="shared" si="20"/>
        <v>0</v>
      </c>
      <c r="T37" s="3">
        <f t="shared" si="20"/>
        <v>0</v>
      </c>
      <c r="U37" s="3">
        <f t="shared" si="20"/>
        <v>0</v>
      </c>
      <c r="V37" s="3">
        <f t="shared" si="20"/>
        <v>0</v>
      </c>
      <c r="W37" s="3">
        <f t="shared" si="20"/>
        <v>0</v>
      </c>
    </row>
    <row r="38" spans="2:23" x14ac:dyDescent="0.3">
      <c r="B38" t="s">
        <v>7</v>
      </c>
      <c r="C38" s="1">
        <f>NPV($C$2,D37:W37)+C37</f>
        <v>2.3759216537267633</v>
      </c>
    </row>
    <row r="39" spans="2:23" x14ac:dyDescent="0.3">
      <c r="B39" t="s">
        <v>14</v>
      </c>
      <c r="C39" s="1">
        <f>NPV($C$2,D37:H37)-C30</f>
        <v>24</v>
      </c>
      <c r="D39" s="9">
        <f>C39/C25</f>
        <v>0.79999999999999993</v>
      </c>
    </row>
    <row r="40" spans="2:23" x14ac:dyDescent="0.3">
      <c r="C40" s="1"/>
      <c r="D40" s="9"/>
    </row>
    <row r="41" spans="2:23" x14ac:dyDescent="0.3">
      <c r="B41" t="s">
        <v>28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>
        <f t="shared" ref="N41:W41" si="21">D28</f>
        <v>5.5714285714285721</v>
      </c>
      <c r="O41" s="16">
        <f t="shared" si="21"/>
        <v>5.3142857142857149</v>
      </c>
      <c r="P41" s="16">
        <f t="shared" si="21"/>
        <v>5.0571428571428578</v>
      </c>
      <c r="Q41" s="16">
        <f t="shared" si="21"/>
        <v>4.8000000000000007</v>
      </c>
      <c r="R41" s="16">
        <f t="shared" si="21"/>
        <v>4.5428571428571427</v>
      </c>
      <c r="S41" s="16">
        <f t="shared" si="21"/>
        <v>4.2857142857142865</v>
      </c>
      <c r="T41" s="16">
        <f t="shared" si="21"/>
        <v>4.0285714285714294</v>
      </c>
      <c r="U41" s="16">
        <f t="shared" si="21"/>
        <v>3.7714285714285722</v>
      </c>
      <c r="V41" s="16">
        <f t="shared" si="21"/>
        <v>3.5142857142857151</v>
      </c>
      <c r="W41" s="16">
        <f t="shared" si="21"/>
        <v>3.257142857142858</v>
      </c>
    </row>
    <row r="42" spans="2:23" x14ac:dyDescent="0.3">
      <c r="B42" t="s">
        <v>29</v>
      </c>
      <c r="C42" s="16"/>
      <c r="D42" s="16">
        <f t="shared" ref="D42:W42" si="22">SUM(D28,D41)</f>
        <v>5.5714285714285721</v>
      </c>
      <c r="E42" s="16">
        <f t="shared" si="22"/>
        <v>5.3142857142857149</v>
      </c>
      <c r="F42" s="16">
        <f t="shared" si="22"/>
        <v>5.0571428571428578</v>
      </c>
      <c r="G42" s="16">
        <f t="shared" si="22"/>
        <v>4.8000000000000007</v>
      </c>
      <c r="H42" s="16">
        <f t="shared" si="22"/>
        <v>4.5428571428571427</v>
      </c>
      <c r="I42" s="16">
        <f t="shared" si="22"/>
        <v>4.2857142857142865</v>
      </c>
      <c r="J42" s="16">
        <f t="shared" si="22"/>
        <v>4.0285714285714294</v>
      </c>
      <c r="K42" s="16">
        <f t="shared" si="22"/>
        <v>3.7714285714285722</v>
      </c>
      <c r="L42" s="16">
        <f t="shared" si="22"/>
        <v>3.5142857142857151</v>
      </c>
      <c r="M42" s="16">
        <f t="shared" si="22"/>
        <v>3.257142857142858</v>
      </c>
      <c r="N42" s="16">
        <f t="shared" si="22"/>
        <v>5.5714285714285721</v>
      </c>
      <c r="O42" s="16">
        <f t="shared" si="22"/>
        <v>5.3142857142857149</v>
      </c>
      <c r="P42" s="16">
        <f t="shared" si="22"/>
        <v>5.0571428571428578</v>
      </c>
      <c r="Q42" s="16">
        <f t="shared" si="22"/>
        <v>4.8000000000000007</v>
      </c>
      <c r="R42" s="16">
        <f t="shared" si="22"/>
        <v>4.5428571428571427</v>
      </c>
      <c r="S42" s="16">
        <f t="shared" si="22"/>
        <v>4.2857142857142865</v>
      </c>
      <c r="T42" s="16">
        <f t="shared" si="22"/>
        <v>4.0285714285714294</v>
      </c>
      <c r="U42" s="16">
        <f t="shared" si="22"/>
        <v>3.7714285714285722</v>
      </c>
      <c r="V42" s="16">
        <f t="shared" si="22"/>
        <v>3.5142857142857151</v>
      </c>
      <c r="W42" s="16">
        <f t="shared" si="22"/>
        <v>3.257142857142858</v>
      </c>
    </row>
    <row r="43" spans="2:23" x14ac:dyDescent="0.3">
      <c r="B43" t="s">
        <v>32</v>
      </c>
      <c r="C43" s="16">
        <f>C37</f>
        <v>-21.000000000000004</v>
      </c>
      <c r="D43" s="16">
        <f t="shared" ref="D43:M43" si="23">D37</f>
        <v>3.9000000000000004</v>
      </c>
      <c r="E43" s="16">
        <f t="shared" si="23"/>
        <v>3.7200000000000006</v>
      </c>
      <c r="F43" s="16">
        <f t="shared" si="23"/>
        <v>3.5400000000000005</v>
      </c>
      <c r="G43" s="16">
        <f t="shared" si="23"/>
        <v>3.3600000000000003</v>
      </c>
      <c r="H43" s="16">
        <f t="shared" si="23"/>
        <v>3.1799999999999997</v>
      </c>
      <c r="I43" s="16">
        <f t="shared" si="23"/>
        <v>3.0000000000000009</v>
      </c>
      <c r="J43" s="16">
        <f t="shared" si="23"/>
        <v>2.8200000000000003</v>
      </c>
      <c r="K43" s="16">
        <f t="shared" si="23"/>
        <v>2.6400000000000006</v>
      </c>
      <c r="L43" s="16">
        <f t="shared" si="23"/>
        <v>2.4600000000000009</v>
      </c>
      <c r="M43" s="16">
        <f t="shared" si="23"/>
        <v>2.2800000000000007</v>
      </c>
      <c r="N43" s="16">
        <f>N37+C37</f>
        <v>-21.000000000000004</v>
      </c>
      <c r="O43" s="16">
        <f t="shared" ref="O43:W43" si="24">O37+D37</f>
        <v>3.9000000000000004</v>
      </c>
      <c r="P43" s="16">
        <f t="shared" si="24"/>
        <v>3.7200000000000006</v>
      </c>
      <c r="Q43" s="16">
        <f t="shared" si="24"/>
        <v>3.5400000000000005</v>
      </c>
      <c r="R43" s="16">
        <f t="shared" si="24"/>
        <v>3.3600000000000003</v>
      </c>
      <c r="S43" s="16">
        <f t="shared" si="24"/>
        <v>3.1799999999999997</v>
      </c>
      <c r="T43" s="16">
        <f t="shared" si="24"/>
        <v>3.0000000000000009</v>
      </c>
      <c r="U43" s="16">
        <f t="shared" si="24"/>
        <v>2.8200000000000003</v>
      </c>
      <c r="V43" s="16">
        <f t="shared" si="24"/>
        <v>2.6400000000000006</v>
      </c>
      <c r="W43" s="16">
        <f t="shared" si="24"/>
        <v>2.4600000000000009</v>
      </c>
    </row>
    <row r="44" spans="2:23" x14ac:dyDescent="0.3">
      <c r="C44" s="1"/>
      <c r="D44" s="9"/>
    </row>
    <row r="45" spans="2:23" ht="15" thickBot="1" x14ac:dyDescent="0.35">
      <c r="B45" s="8" t="s">
        <v>33</v>
      </c>
      <c r="C45" s="8"/>
      <c r="D45" s="8"/>
    </row>
    <row r="46" spans="2:23" x14ac:dyDescent="0.3">
      <c r="B46" t="s">
        <v>1</v>
      </c>
      <c r="C46" s="3">
        <f>C8*(1-C4)</f>
        <v>-30.000000000000004</v>
      </c>
    </row>
    <row r="47" spans="2:23" x14ac:dyDescent="0.3">
      <c r="B47" t="s">
        <v>21</v>
      </c>
      <c r="C47" s="3"/>
      <c r="D47">
        <f>-C46/10</f>
        <v>3.0000000000000004</v>
      </c>
      <c r="E47">
        <f>D47</f>
        <v>3.0000000000000004</v>
      </c>
      <c r="F47">
        <f t="shared" ref="F47:W47" si="25">E47</f>
        <v>3.0000000000000004</v>
      </c>
      <c r="G47">
        <f t="shared" si="25"/>
        <v>3.0000000000000004</v>
      </c>
      <c r="H47">
        <f t="shared" si="25"/>
        <v>3.0000000000000004</v>
      </c>
      <c r="I47">
        <f t="shared" si="25"/>
        <v>3.0000000000000004</v>
      </c>
      <c r="J47">
        <f t="shared" si="25"/>
        <v>3.0000000000000004</v>
      </c>
      <c r="K47">
        <f t="shared" si="25"/>
        <v>3.0000000000000004</v>
      </c>
      <c r="L47">
        <f t="shared" si="25"/>
        <v>3.0000000000000004</v>
      </c>
      <c r="M47">
        <f t="shared" si="25"/>
        <v>3.0000000000000004</v>
      </c>
    </row>
    <row r="48" spans="2:23" x14ac:dyDescent="0.3">
      <c r="B48" t="s">
        <v>22</v>
      </c>
      <c r="C48" s="3">
        <f>-C46</f>
        <v>30.000000000000004</v>
      </c>
      <c r="D48">
        <f>-C46-D47</f>
        <v>27.000000000000004</v>
      </c>
      <c r="E48">
        <f>D48-E47</f>
        <v>24.000000000000004</v>
      </c>
      <c r="F48">
        <f t="shared" ref="F48:W48" si="26">E48-F47</f>
        <v>21.000000000000004</v>
      </c>
      <c r="G48">
        <f t="shared" si="26"/>
        <v>18.000000000000004</v>
      </c>
      <c r="H48">
        <f t="shared" si="26"/>
        <v>15.000000000000004</v>
      </c>
      <c r="I48">
        <f t="shared" si="26"/>
        <v>12.000000000000004</v>
      </c>
      <c r="J48">
        <f t="shared" si="26"/>
        <v>9.0000000000000036</v>
      </c>
      <c r="K48">
        <f t="shared" si="26"/>
        <v>6.0000000000000036</v>
      </c>
      <c r="L48">
        <f t="shared" si="26"/>
        <v>3.0000000000000031</v>
      </c>
      <c r="M48">
        <f t="shared" si="26"/>
        <v>0</v>
      </c>
      <c r="N48">
        <f t="shared" si="26"/>
        <v>0</v>
      </c>
      <c r="O48">
        <f t="shared" si="26"/>
        <v>0</v>
      </c>
      <c r="P48">
        <f t="shared" si="26"/>
        <v>0</v>
      </c>
      <c r="Q48">
        <f t="shared" si="26"/>
        <v>0</v>
      </c>
      <c r="R48">
        <f t="shared" si="26"/>
        <v>0</v>
      </c>
      <c r="S48">
        <f t="shared" si="26"/>
        <v>0</v>
      </c>
      <c r="T48">
        <f t="shared" si="26"/>
        <v>0</v>
      </c>
      <c r="U48">
        <f t="shared" si="26"/>
        <v>0</v>
      </c>
      <c r="V48">
        <f t="shared" si="26"/>
        <v>0</v>
      </c>
      <c r="W48">
        <f t="shared" si="26"/>
        <v>0</v>
      </c>
    </row>
    <row r="49" spans="2:23" x14ac:dyDescent="0.3">
      <c r="B49" t="s">
        <v>27</v>
      </c>
      <c r="C49" s="3"/>
      <c r="D49" s="3">
        <f>C48*$C$2</f>
        <v>1.8</v>
      </c>
      <c r="E49" s="3">
        <f t="shared" ref="E49:W49" si="27">D48*$C$2</f>
        <v>1.62</v>
      </c>
      <c r="F49" s="3">
        <f t="shared" si="27"/>
        <v>1.4400000000000002</v>
      </c>
      <c r="G49" s="3">
        <f t="shared" si="27"/>
        <v>1.2600000000000002</v>
      </c>
      <c r="H49" s="3">
        <f t="shared" si="27"/>
        <v>1.08</v>
      </c>
      <c r="I49" s="3">
        <f t="shared" si="27"/>
        <v>0.90000000000000013</v>
      </c>
      <c r="J49" s="3">
        <f t="shared" si="27"/>
        <v>0.7200000000000002</v>
      </c>
      <c r="K49" s="3">
        <f t="shared" si="27"/>
        <v>0.54000000000000015</v>
      </c>
      <c r="L49" s="3">
        <f t="shared" si="27"/>
        <v>0.36000000000000021</v>
      </c>
      <c r="M49" s="3">
        <f t="shared" si="27"/>
        <v>0.18000000000000019</v>
      </c>
      <c r="N49" s="3">
        <f t="shared" si="27"/>
        <v>0</v>
      </c>
      <c r="O49" s="3">
        <f t="shared" si="27"/>
        <v>0</v>
      </c>
      <c r="P49" s="3">
        <f t="shared" si="27"/>
        <v>0</v>
      </c>
      <c r="Q49" s="3">
        <f t="shared" si="27"/>
        <v>0</v>
      </c>
      <c r="R49" s="3">
        <f t="shared" si="27"/>
        <v>0</v>
      </c>
      <c r="S49" s="3">
        <f t="shared" si="27"/>
        <v>0</v>
      </c>
      <c r="T49" s="3">
        <f t="shared" si="27"/>
        <v>0</v>
      </c>
      <c r="U49" s="3">
        <f t="shared" si="27"/>
        <v>0</v>
      </c>
      <c r="V49" s="3">
        <f t="shared" si="27"/>
        <v>0</v>
      </c>
      <c r="W49" s="3">
        <f t="shared" si="27"/>
        <v>0</v>
      </c>
    </row>
    <row r="50" spans="2:23" x14ac:dyDescent="0.3">
      <c r="B50" t="s">
        <v>11</v>
      </c>
      <c r="C50" s="3">
        <f>C46*C3</f>
        <v>-9</v>
      </c>
      <c r="D50" s="3">
        <f t="shared" ref="D50:W50" si="28">(D47+D49)/(1-$C$3)-(D47+D49)</f>
        <v>2.0571428571428578</v>
      </c>
      <c r="E50" s="3">
        <f t="shared" si="28"/>
        <v>1.9800000000000004</v>
      </c>
      <c r="F50" s="3">
        <f t="shared" si="28"/>
        <v>1.902857142857143</v>
      </c>
      <c r="G50" s="3">
        <f t="shared" si="28"/>
        <v>1.8257142857142865</v>
      </c>
      <c r="H50" s="3">
        <f t="shared" si="28"/>
        <v>1.7485714285714291</v>
      </c>
      <c r="I50" s="3">
        <f t="shared" si="28"/>
        <v>1.6714285714285717</v>
      </c>
      <c r="J50" s="3">
        <f t="shared" si="28"/>
        <v>1.5942857142857152</v>
      </c>
      <c r="K50" s="3">
        <f t="shared" si="28"/>
        <v>1.5171428571428573</v>
      </c>
      <c r="L50" s="3">
        <f t="shared" si="28"/>
        <v>1.4400000000000008</v>
      </c>
      <c r="M50" s="3">
        <f t="shared" si="28"/>
        <v>1.362857142857143</v>
      </c>
      <c r="N50" s="3">
        <f t="shared" si="28"/>
        <v>0</v>
      </c>
      <c r="O50" s="3">
        <f t="shared" si="28"/>
        <v>0</v>
      </c>
      <c r="P50" s="3">
        <f t="shared" si="28"/>
        <v>0</v>
      </c>
      <c r="Q50" s="3">
        <f t="shared" si="28"/>
        <v>0</v>
      </c>
      <c r="R50" s="3">
        <f t="shared" si="28"/>
        <v>0</v>
      </c>
      <c r="S50" s="3">
        <f t="shared" si="28"/>
        <v>0</v>
      </c>
      <c r="T50" s="3">
        <f t="shared" si="28"/>
        <v>0</v>
      </c>
      <c r="U50" s="3">
        <f t="shared" si="28"/>
        <v>0</v>
      </c>
      <c r="V50" s="3">
        <f t="shared" si="28"/>
        <v>0</v>
      </c>
      <c r="W50" s="3">
        <f t="shared" si="28"/>
        <v>0</v>
      </c>
    </row>
    <row r="51" spans="2:23" x14ac:dyDescent="0.3">
      <c r="B51" t="s">
        <v>6</v>
      </c>
      <c r="C51" s="4">
        <f>C50</f>
        <v>-9</v>
      </c>
      <c r="D51" s="4">
        <f t="shared" ref="D51:W51" si="29">D47+D49+D50</f>
        <v>6.8571428571428585</v>
      </c>
      <c r="E51" s="4">
        <f t="shared" si="29"/>
        <v>6.6000000000000014</v>
      </c>
      <c r="F51" s="4">
        <f t="shared" si="29"/>
        <v>6.3428571428571434</v>
      </c>
      <c r="G51" s="4">
        <f t="shared" si="29"/>
        <v>6.0857142857142872</v>
      </c>
      <c r="H51" s="4">
        <f t="shared" si="29"/>
        <v>5.8285714285714292</v>
      </c>
      <c r="I51" s="5">
        <f t="shared" si="29"/>
        <v>5.5714285714285721</v>
      </c>
      <c r="J51" s="5">
        <f t="shared" si="29"/>
        <v>5.3142857142857158</v>
      </c>
      <c r="K51" s="5">
        <f t="shared" si="29"/>
        <v>5.0571428571428578</v>
      </c>
      <c r="L51" s="5">
        <f t="shared" si="29"/>
        <v>4.8000000000000016</v>
      </c>
      <c r="M51" s="5">
        <f t="shared" si="29"/>
        <v>4.5428571428571436</v>
      </c>
      <c r="N51" s="3">
        <f t="shared" si="29"/>
        <v>0</v>
      </c>
      <c r="O51" s="3">
        <f t="shared" si="29"/>
        <v>0</v>
      </c>
      <c r="P51" s="3">
        <f t="shared" si="29"/>
        <v>0</v>
      </c>
      <c r="Q51" s="3">
        <f t="shared" si="29"/>
        <v>0</v>
      </c>
      <c r="R51" s="3">
        <f t="shared" si="29"/>
        <v>0</v>
      </c>
      <c r="S51" s="3">
        <f t="shared" si="29"/>
        <v>0</v>
      </c>
      <c r="T51" s="3">
        <f t="shared" si="29"/>
        <v>0</v>
      </c>
      <c r="U51" s="3">
        <f t="shared" si="29"/>
        <v>0</v>
      </c>
      <c r="V51" s="3">
        <f t="shared" si="29"/>
        <v>0</v>
      </c>
      <c r="W51" s="3">
        <f t="shared" si="29"/>
        <v>0</v>
      </c>
    </row>
    <row r="52" spans="2:23" x14ac:dyDescent="0.3">
      <c r="B52" t="s">
        <v>8</v>
      </c>
      <c r="C52" s="3">
        <f>C46</f>
        <v>-30.000000000000004</v>
      </c>
      <c r="D52" s="3">
        <f>D51</f>
        <v>6.8571428571428585</v>
      </c>
      <c r="E52" s="3">
        <f t="shared" ref="E52:W52" si="30">E51</f>
        <v>6.6000000000000014</v>
      </c>
      <c r="F52" s="3">
        <f t="shared" si="30"/>
        <v>6.3428571428571434</v>
      </c>
      <c r="G52" s="3">
        <f t="shared" si="30"/>
        <v>6.0857142857142872</v>
      </c>
      <c r="H52" s="3">
        <f t="shared" si="30"/>
        <v>5.8285714285714292</v>
      </c>
      <c r="I52" s="3">
        <f t="shared" si="30"/>
        <v>5.5714285714285721</v>
      </c>
      <c r="J52" s="3">
        <f t="shared" si="30"/>
        <v>5.3142857142857158</v>
      </c>
      <c r="K52" s="3">
        <f t="shared" si="30"/>
        <v>5.0571428571428578</v>
      </c>
      <c r="L52" s="3">
        <f t="shared" si="30"/>
        <v>4.8000000000000016</v>
      </c>
      <c r="M52" s="3">
        <f t="shared" si="30"/>
        <v>4.5428571428571436</v>
      </c>
      <c r="N52" s="3">
        <f t="shared" si="30"/>
        <v>0</v>
      </c>
      <c r="O52" s="3">
        <f t="shared" si="30"/>
        <v>0</v>
      </c>
      <c r="P52" s="3">
        <f t="shared" si="30"/>
        <v>0</v>
      </c>
      <c r="Q52" s="3">
        <f t="shared" si="30"/>
        <v>0</v>
      </c>
      <c r="R52" s="3">
        <f t="shared" si="30"/>
        <v>0</v>
      </c>
      <c r="S52" s="3">
        <f t="shared" si="30"/>
        <v>0</v>
      </c>
      <c r="T52" s="3">
        <f t="shared" si="30"/>
        <v>0</v>
      </c>
      <c r="U52" s="3">
        <f t="shared" si="30"/>
        <v>0</v>
      </c>
      <c r="V52" s="3">
        <f t="shared" si="30"/>
        <v>0</v>
      </c>
      <c r="W52" s="3">
        <f t="shared" si="30"/>
        <v>0</v>
      </c>
    </row>
    <row r="53" spans="2:23" x14ac:dyDescent="0.3">
      <c r="B53" t="s">
        <v>9</v>
      </c>
      <c r="C53" s="3">
        <f>C50</f>
        <v>-9</v>
      </c>
      <c r="D53" s="3">
        <f>D52*$C$3</f>
        <v>2.0571428571428574</v>
      </c>
      <c r="E53" s="3">
        <f t="shared" ref="E53:W53" si="31">E52*$C$3</f>
        <v>1.9800000000000004</v>
      </c>
      <c r="F53" s="3">
        <f t="shared" si="31"/>
        <v>1.902857142857143</v>
      </c>
      <c r="G53" s="3">
        <f t="shared" si="31"/>
        <v>1.8257142857142861</v>
      </c>
      <c r="H53" s="3">
        <f t="shared" si="31"/>
        <v>1.7485714285714287</v>
      </c>
      <c r="I53" s="3">
        <f t="shared" si="31"/>
        <v>1.6714285714285715</v>
      </c>
      <c r="J53" s="3">
        <f t="shared" si="31"/>
        <v>1.5942857142857148</v>
      </c>
      <c r="K53" s="3">
        <f t="shared" si="31"/>
        <v>1.5171428571428573</v>
      </c>
      <c r="L53" s="3">
        <f t="shared" si="31"/>
        <v>1.4400000000000004</v>
      </c>
      <c r="M53" s="3">
        <f t="shared" si="31"/>
        <v>1.362857142857143</v>
      </c>
      <c r="N53" s="3">
        <f t="shared" si="31"/>
        <v>0</v>
      </c>
      <c r="O53" s="3">
        <f t="shared" si="31"/>
        <v>0</v>
      </c>
      <c r="P53" s="3">
        <f t="shared" si="31"/>
        <v>0</v>
      </c>
      <c r="Q53" s="3">
        <f t="shared" si="31"/>
        <v>0</v>
      </c>
      <c r="R53" s="3">
        <f t="shared" si="31"/>
        <v>0</v>
      </c>
      <c r="S53" s="3">
        <f t="shared" si="31"/>
        <v>0</v>
      </c>
      <c r="T53" s="3">
        <f t="shared" si="31"/>
        <v>0</v>
      </c>
      <c r="U53" s="3">
        <f t="shared" si="31"/>
        <v>0</v>
      </c>
      <c r="V53" s="3">
        <f t="shared" si="31"/>
        <v>0</v>
      </c>
      <c r="W53" s="3">
        <f t="shared" si="31"/>
        <v>0</v>
      </c>
    </row>
    <row r="54" spans="2:23" x14ac:dyDescent="0.3">
      <c r="B54" s="14" t="s">
        <v>23</v>
      </c>
      <c r="C54" s="15"/>
      <c r="D54" s="14">
        <f>-$C$23/10</f>
        <v>3.0000000000000004</v>
      </c>
      <c r="E54" s="14">
        <f t="shared" ref="E54:M54" si="32">-$C$23/10</f>
        <v>3.0000000000000004</v>
      </c>
      <c r="F54" s="14">
        <f t="shared" si="32"/>
        <v>3.0000000000000004</v>
      </c>
      <c r="G54" s="14">
        <f t="shared" si="32"/>
        <v>3.0000000000000004</v>
      </c>
      <c r="H54" s="14">
        <f t="shared" si="32"/>
        <v>3.0000000000000004</v>
      </c>
      <c r="I54" s="14">
        <f t="shared" si="32"/>
        <v>3.0000000000000004</v>
      </c>
      <c r="J54" s="14">
        <f t="shared" si="32"/>
        <v>3.0000000000000004</v>
      </c>
      <c r="K54" s="14">
        <f t="shared" si="32"/>
        <v>3.0000000000000004</v>
      </c>
      <c r="L54" s="14">
        <f t="shared" si="32"/>
        <v>3.0000000000000004</v>
      </c>
      <c r="M54" s="14">
        <f t="shared" si="32"/>
        <v>3.0000000000000004</v>
      </c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2:23" x14ac:dyDescent="0.3">
      <c r="B55" s="14" t="s">
        <v>24</v>
      </c>
      <c r="C55" s="15">
        <f>C48</f>
        <v>30.000000000000004</v>
      </c>
      <c r="D55" s="14">
        <f>C55-D54</f>
        <v>27.000000000000004</v>
      </c>
      <c r="E55" s="14">
        <f t="shared" ref="E55:M55" si="33">D55-E54</f>
        <v>24.000000000000004</v>
      </c>
      <c r="F55" s="14">
        <f t="shared" si="33"/>
        <v>21.000000000000004</v>
      </c>
      <c r="G55" s="14">
        <f t="shared" si="33"/>
        <v>18.000000000000004</v>
      </c>
      <c r="H55" s="14">
        <f t="shared" si="33"/>
        <v>15.000000000000004</v>
      </c>
      <c r="I55" s="14">
        <f t="shared" si="33"/>
        <v>12.000000000000004</v>
      </c>
      <c r="J55" s="14">
        <f t="shared" si="33"/>
        <v>9.0000000000000036</v>
      </c>
      <c r="K55" s="14">
        <f t="shared" si="33"/>
        <v>6.0000000000000036</v>
      </c>
      <c r="L55" s="14">
        <f t="shared" si="33"/>
        <v>3.0000000000000031</v>
      </c>
      <c r="M55" s="14">
        <f t="shared" si="33"/>
        <v>0</v>
      </c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spans="2:23" x14ac:dyDescent="0.3">
      <c r="B56" s="14" t="s">
        <v>25</v>
      </c>
      <c r="C56" s="15"/>
      <c r="D56" s="14">
        <f>C55*$C$2</f>
        <v>1.8</v>
      </c>
      <c r="E56" s="14">
        <f t="shared" ref="E56:M56" si="34">D55*$C$2</f>
        <v>1.62</v>
      </c>
      <c r="F56" s="14">
        <f t="shared" si="34"/>
        <v>1.4400000000000002</v>
      </c>
      <c r="G56" s="14">
        <f t="shared" si="34"/>
        <v>1.2600000000000002</v>
      </c>
      <c r="H56" s="14">
        <f t="shared" si="34"/>
        <v>1.08</v>
      </c>
      <c r="I56" s="14">
        <f t="shared" si="34"/>
        <v>0.90000000000000013</v>
      </c>
      <c r="J56" s="14">
        <f t="shared" si="34"/>
        <v>0.7200000000000002</v>
      </c>
      <c r="K56" s="14">
        <f t="shared" si="34"/>
        <v>0.54000000000000015</v>
      </c>
      <c r="L56" s="14">
        <f t="shared" si="34"/>
        <v>0.36000000000000021</v>
      </c>
      <c r="M56" s="14">
        <f t="shared" si="34"/>
        <v>0.18000000000000019</v>
      </c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2:23" x14ac:dyDescent="0.3">
      <c r="B57" s="14" t="s">
        <v>26</v>
      </c>
      <c r="C57" s="15"/>
      <c r="D57" s="15">
        <f t="shared" ref="D57:W57" si="35">(D47+D49)-(D54+D56)</f>
        <v>0</v>
      </c>
      <c r="E57" s="15">
        <f t="shared" si="35"/>
        <v>0</v>
      </c>
      <c r="F57" s="15">
        <f t="shared" si="35"/>
        <v>0</v>
      </c>
      <c r="G57" s="15">
        <f t="shared" si="35"/>
        <v>0</v>
      </c>
      <c r="H57" s="15">
        <f t="shared" si="35"/>
        <v>0</v>
      </c>
      <c r="I57" s="15">
        <f t="shared" si="35"/>
        <v>0</v>
      </c>
      <c r="J57" s="15">
        <f t="shared" si="35"/>
        <v>0</v>
      </c>
      <c r="K57" s="15">
        <f t="shared" si="35"/>
        <v>0</v>
      </c>
      <c r="L57" s="15">
        <f t="shared" si="35"/>
        <v>0</v>
      </c>
      <c r="M57" s="15">
        <f t="shared" si="35"/>
        <v>0</v>
      </c>
      <c r="N57" s="15">
        <f t="shared" si="35"/>
        <v>0</v>
      </c>
      <c r="O57" s="15">
        <f t="shared" si="35"/>
        <v>0</v>
      </c>
      <c r="P57" s="15">
        <f t="shared" si="35"/>
        <v>0</v>
      </c>
      <c r="Q57" s="15">
        <f t="shared" si="35"/>
        <v>0</v>
      </c>
      <c r="R57" s="15">
        <f t="shared" si="35"/>
        <v>0</v>
      </c>
      <c r="S57" s="15">
        <f t="shared" si="35"/>
        <v>0</v>
      </c>
      <c r="T57" s="15">
        <f t="shared" si="35"/>
        <v>0</v>
      </c>
      <c r="U57" s="15">
        <f t="shared" si="35"/>
        <v>0</v>
      </c>
      <c r="V57" s="15">
        <f t="shared" si="35"/>
        <v>0</v>
      </c>
      <c r="W57" s="15">
        <f t="shared" si="35"/>
        <v>0</v>
      </c>
    </row>
    <row r="58" spans="2:23" x14ac:dyDescent="0.3">
      <c r="B58" s="14" t="s">
        <v>7</v>
      </c>
      <c r="C58" s="15">
        <f>NPV(C2,D57:W57)</f>
        <v>0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60" spans="2:23" x14ac:dyDescent="0.3">
      <c r="B60" t="s">
        <v>12</v>
      </c>
      <c r="C60" s="3">
        <f>C46+C50-C53</f>
        <v>-30</v>
      </c>
      <c r="D60" s="3">
        <f t="shared" ref="D60:W60" si="36">D51-D53+D57</f>
        <v>4.8000000000000007</v>
      </c>
      <c r="E60" s="3">
        <f t="shared" si="36"/>
        <v>4.620000000000001</v>
      </c>
      <c r="F60" s="3">
        <f t="shared" si="36"/>
        <v>4.4400000000000004</v>
      </c>
      <c r="G60" s="3">
        <f t="shared" si="36"/>
        <v>4.2600000000000016</v>
      </c>
      <c r="H60" s="3">
        <f t="shared" si="36"/>
        <v>4.08</v>
      </c>
      <c r="I60" s="3">
        <f t="shared" si="36"/>
        <v>3.9000000000000004</v>
      </c>
      <c r="J60" s="3">
        <f t="shared" si="36"/>
        <v>3.7200000000000011</v>
      </c>
      <c r="K60" s="3">
        <f t="shared" si="36"/>
        <v>3.5400000000000005</v>
      </c>
      <c r="L60" s="3">
        <f t="shared" si="36"/>
        <v>3.3600000000000012</v>
      </c>
      <c r="M60" s="3">
        <f t="shared" si="36"/>
        <v>3.1800000000000006</v>
      </c>
      <c r="N60" s="3">
        <f t="shared" si="36"/>
        <v>0</v>
      </c>
      <c r="O60" s="3">
        <f t="shared" si="36"/>
        <v>0</v>
      </c>
      <c r="P60" s="3">
        <f t="shared" si="36"/>
        <v>0</v>
      </c>
      <c r="Q60" s="3">
        <f t="shared" si="36"/>
        <v>0</v>
      </c>
      <c r="R60" s="3">
        <f t="shared" si="36"/>
        <v>0</v>
      </c>
      <c r="S60" s="3">
        <f t="shared" si="36"/>
        <v>0</v>
      </c>
      <c r="T60" s="3">
        <f t="shared" si="36"/>
        <v>0</v>
      </c>
      <c r="U60" s="3">
        <f t="shared" si="36"/>
        <v>0</v>
      </c>
      <c r="V60" s="3">
        <f t="shared" si="36"/>
        <v>0</v>
      </c>
      <c r="W60" s="3">
        <f t="shared" si="36"/>
        <v>0</v>
      </c>
    </row>
    <row r="61" spans="2:23" x14ac:dyDescent="0.3">
      <c r="B61" t="s">
        <v>7</v>
      </c>
      <c r="C61" s="1">
        <f>NPV($C$2,D60:W60)+C60</f>
        <v>0</v>
      </c>
    </row>
    <row r="62" spans="2:23" x14ac:dyDescent="0.3">
      <c r="B62" t="s">
        <v>14</v>
      </c>
      <c r="C62" s="1">
        <f>NPV($C$2,D60:H60)</f>
        <v>18.791127407009142</v>
      </c>
      <c r="D62" s="10">
        <f>C62/C48</f>
        <v>0.62637091356697139</v>
      </c>
      <c r="E62" s="1"/>
    </row>
    <row r="63" spans="2:23" x14ac:dyDescent="0.3">
      <c r="C63" s="1"/>
      <c r="D63" s="10"/>
      <c r="E63" s="1"/>
    </row>
    <row r="64" spans="2:23" x14ac:dyDescent="0.3">
      <c r="B64" t="s">
        <v>18</v>
      </c>
      <c r="C64" s="1"/>
      <c r="D64" s="11">
        <f t="shared" ref="D64:W64" si="37">MIN(D50,C65)</f>
        <v>2.0571428571428578</v>
      </c>
      <c r="E64" s="11">
        <f t="shared" si="37"/>
        <v>1.9800000000000004</v>
      </c>
      <c r="F64" s="11">
        <f t="shared" si="37"/>
        <v>1.902857142857143</v>
      </c>
      <c r="G64" s="11">
        <f t="shared" si="37"/>
        <v>1.8257142857142865</v>
      </c>
      <c r="H64" s="11">
        <f t="shared" si="37"/>
        <v>1.2342857142857122</v>
      </c>
      <c r="I64" s="11">
        <f t="shared" si="37"/>
        <v>0</v>
      </c>
      <c r="J64" s="11">
        <f t="shared" si="37"/>
        <v>0</v>
      </c>
      <c r="K64" s="11">
        <f t="shared" si="37"/>
        <v>0</v>
      </c>
      <c r="L64" s="11">
        <f t="shared" si="37"/>
        <v>0</v>
      </c>
      <c r="M64" s="11">
        <f t="shared" si="37"/>
        <v>0</v>
      </c>
      <c r="N64" s="11">
        <f t="shared" si="37"/>
        <v>0</v>
      </c>
      <c r="O64" s="11">
        <f t="shared" si="37"/>
        <v>0</v>
      </c>
      <c r="P64" s="11">
        <f t="shared" si="37"/>
        <v>0</v>
      </c>
      <c r="Q64" s="11">
        <f t="shared" si="37"/>
        <v>0</v>
      </c>
      <c r="R64" s="11">
        <f t="shared" si="37"/>
        <v>0</v>
      </c>
      <c r="S64" s="11">
        <f t="shared" si="37"/>
        <v>0</v>
      </c>
      <c r="T64" s="11">
        <f t="shared" si="37"/>
        <v>0</v>
      </c>
      <c r="U64" s="11">
        <f t="shared" si="37"/>
        <v>0</v>
      </c>
      <c r="V64" s="11">
        <f t="shared" si="37"/>
        <v>0</v>
      </c>
      <c r="W64" s="11">
        <f t="shared" si="37"/>
        <v>0</v>
      </c>
    </row>
    <row r="65" spans="2:23" x14ac:dyDescent="0.3">
      <c r="B65" t="s">
        <v>17</v>
      </c>
      <c r="C65" s="3">
        <f>-C51</f>
        <v>9</v>
      </c>
      <c r="D65" s="3">
        <f>C65-D64</f>
        <v>6.9428571428571422</v>
      </c>
      <c r="E65" s="3">
        <f t="shared" ref="E65:W65" si="38">D65-E64</f>
        <v>4.9628571428571417</v>
      </c>
      <c r="F65" s="3">
        <f t="shared" si="38"/>
        <v>3.0599999999999987</v>
      </c>
      <c r="G65" s="3">
        <f t="shared" si="38"/>
        <v>1.2342857142857122</v>
      </c>
      <c r="H65" s="3">
        <f t="shared" si="38"/>
        <v>0</v>
      </c>
      <c r="I65" s="3">
        <f t="shared" si="38"/>
        <v>0</v>
      </c>
      <c r="J65" s="3">
        <f t="shared" si="38"/>
        <v>0</v>
      </c>
      <c r="K65" s="3">
        <f t="shared" si="38"/>
        <v>0</v>
      </c>
      <c r="L65" s="3">
        <f t="shared" si="38"/>
        <v>0</v>
      </c>
      <c r="M65" s="3">
        <f t="shared" si="38"/>
        <v>0</v>
      </c>
      <c r="N65" s="3">
        <f t="shared" si="38"/>
        <v>0</v>
      </c>
      <c r="O65" s="3">
        <f t="shared" si="38"/>
        <v>0</v>
      </c>
      <c r="P65" s="3">
        <f t="shared" si="38"/>
        <v>0</v>
      </c>
      <c r="Q65" s="3">
        <f t="shared" si="38"/>
        <v>0</v>
      </c>
      <c r="R65" s="3">
        <f t="shared" si="38"/>
        <v>0</v>
      </c>
      <c r="S65" s="3">
        <f t="shared" si="38"/>
        <v>0</v>
      </c>
      <c r="T65" s="3">
        <f t="shared" si="38"/>
        <v>0</v>
      </c>
      <c r="U65" s="3">
        <f t="shared" si="38"/>
        <v>0</v>
      </c>
      <c r="V65" s="3">
        <f t="shared" si="38"/>
        <v>0</v>
      </c>
      <c r="W65" s="3">
        <f t="shared" si="38"/>
        <v>0</v>
      </c>
    </row>
    <row r="67" spans="2:23" x14ac:dyDescent="0.3">
      <c r="B67" t="s">
        <v>20</v>
      </c>
      <c r="D67" s="3">
        <f t="shared" ref="D67:W67" si="39">D51-D64</f>
        <v>4.8000000000000007</v>
      </c>
      <c r="E67" s="3">
        <f t="shared" si="39"/>
        <v>4.620000000000001</v>
      </c>
      <c r="F67" s="3">
        <f t="shared" si="39"/>
        <v>4.4400000000000004</v>
      </c>
      <c r="G67" s="3">
        <f t="shared" si="39"/>
        <v>4.2600000000000007</v>
      </c>
      <c r="H67" s="3">
        <f t="shared" si="39"/>
        <v>4.594285714285717</v>
      </c>
      <c r="I67" s="3">
        <f t="shared" si="39"/>
        <v>5.5714285714285721</v>
      </c>
      <c r="J67" s="3">
        <f t="shared" si="39"/>
        <v>5.3142857142857158</v>
      </c>
      <c r="K67" s="3">
        <f t="shared" si="39"/>
        <v>5.0571428571428578</v>
      </c>
      <c r="L67" s="3">
        <f t="shared" si="39"/>
        <v>4.8000000000000016</v>
      </c>
      <c r="M67" s="3">
        <f t="shared" si="39"/>
        <v>4.5428571428571436</v>
      </c>
      <c r="N67" s="3">
        <f t="shared" si="39"/>
        <v>0</v>
      </c>
      <c r="O67" s="3">
        <f t="shared" si="39"/>
        <v>0</v>
      </c>
      <c r="P67" s="3">
        <f t="shared" si="39"/>
        <v>0</v>
      </c>
      <c r="Q67" s="3">
        <f t="shared" si="39"/>
        <v>0</v>
      </c>
      <c r="R67" s="3">
        <f t="shared" si="39"/>
        <v>0</v>
      </c>
      <c r="S67" s="3">
        <f t="shared" si="39"/>
        <v>0</v>
      </c>
      <c r="T67" s="3">
        <f t="shared" si="39"/>
        <v>0</v>
      </c>
      <c r="U67" s="3">
        <f t="shared" si="39"/>
        <v>0</v>
      </c>
      <c r="V67" s="3">
        <f t="shared" si="39"/>
        <v>0</v>
      </c>
      <c r="W67" s="3">
        <f t="shared" si="39"/>
        <v>0</v>
      </c>
    </row>
    <row r="69" spans="2:23" x14ac:dyDescent="0.3">
      <c r="B69" t="s">
        <v>19</v>
      </c>
      <c r="D69" s="13">
        <f>D60/(1+$C$2)^D6/$C$48</f>
        <v>0.15094339622641509</v>
      </c>
      <c r="E69" s="13">
        <f t="shared" ref="E69:W69" si="40">E60/(1+$C$2)^E6/$C$48+D69</f>
        <v>0.28800284798860804</v>
      </c>
      <c r="F69" s="13">
        <f t="shared" si="40"/>
        <v>0.41226650187738867</v>
      </c>
      <c r="G69" s="13">
        <f t="shared" si="40"/>
        <v>0.52474380205718762</v>
      </c>
      <c r="H69" s="13">
        <f t="shared" si="40"/>
        <v>0.62637091356697139</v>
      </c>
      <c r="I69" s="13">
        <f t="shared" si="40"/>
        <v>0.71801578382412934</v>
      </c>
      <c r="J69" s="13">
        <f t="shared" si="40"/>
        <v>0.80048286591329898</v>
      </c>
      <c r="K69" s="13">
        <f t="shared" si="40"/>
        <v>0.87451752573163455</v>
      </c>
      <c r="L69" s="13">
        <f t="shared" si="40"/>
        <v>0.94081015364699738</v>
      </c>
      <c r="M69" s="13">
        <f t="shared" si="40"/>
        <v>0.99999999999999989</v>
      </c>
      <c r="N69" s="13">
        <f t="shared" si="40"/>
        <v>0.99999999999999989</v>
      </c>
      <c r="O69" s="13">
        <f t="shared" si="40"/>
        <v>0.99999999999999989</v>
      </c>
      <c r="P69" s="13">
        <f t="shared" si="40"/>
        <v>0.99999999999999989</v>
      </c>
      <c r="Q69" s="13">
        <f t="shared" si="40"/>
        <v>0.99999999999999989</v>
      </c>
      <c r="R69" s="13">
        <f t="shared" si="40"/>
        <v>0.99999999999999989</v>
      </c>
      <c r="S69" s="13">
        <f t="shared" si="40"/>
        <v>0.99999999999999989</v>
      </c>
      <c r="T69" s="13">
        <f t="shared" si="40"/>
        <v>0.99999999999999989</v>
      </c>
      <c r="U69" s="13">
        <f t="shared" si="40"/>
        <v>0.99999999999999989</v>
      </c>
      <c r="V69" s="13">
        <f t="shared" si="40"/>
        <v>0.99999999999999989</v>
      </c>
      <c r="W69" s="13">
        <f t="shared" si="40"/>
        <v>0.99999999999999989</v>
      </c>
    </row>
    <row r="71" spans="2:23" x14ac:dyDescent="0.3">
      <c r="B71" t="s">
        <v>6</v>
      </c>
      <c r="D71" s="3">
        <f>D51+C51</f>
        <v>-2.1428571428571415</v>
      </c>
      <c r="E71" s="3">
        <f>E51</f>
        <v>6.6000000000000014</v>
      </c>
      <c r="F71" s="3">
        <f t="shared" ref="F71:W71" si="41">F51</f>
        <v>6.3428571428571434</v>
      </c>
      <c r="G71" s="3">
        <f t="shared" si="41"/>
        <v>6.0857142857142872</v>
      </c>
      <c r="H71" s="3">
        <f t="shared" si="41"/>
        <v>5.8285714285714292</v>
      </c>
      <c r="I71" s="3">
        <f t="shared" si="41"/>
        <v>5.5714285714285721</v>
      </c>
      <c r="J71" s="3">
        <f t="shared" si="41"/>
        <v>5.3142857142857158</v>
      </c>
      <c r="K71" s="3">
        <f t="shared" si="41"/>
        <v>5.0571428571428578</v>
      </c>
      <c r="L71" s="3">
        <f t="shared" si="41"/>
        <v>4.8000000000000016</v>
      </c>
      <c r="M71" s="3">
        <f t="shared" si="41"/>
        <v>4.5428571428571436</v>
      </c>
      <c r="N71" s="3">
        <f t="shared" si="41"/>
        <v>0</v>
      </c>
      <c r="O71" s="3">
        <f t="shared" si="41"/>
        <v>0</v>
      </c>
      <c r="P71" s="3">
        <f t="shared" si="41"/>
        <v>0</v>
      </c>
      <c r="Q71" s="3">
        <f t="shared" si="41"/>
        <v>0</v>
      </c>
      <c r="R71" s="3">
        <f t="shared" si="41"/>
        <v>0</v>
      </c>
      <c r="S71" s="3">
        <f t="shared" si="41"/>
        <v>0</v>
      </c>
      <c r="T71" s="3">
        <f t="shared" si="41"/>
        <v>0</v>
      </c>
      <c r="U71" s="3">
        <f t="shared" si="41"/>
        <v>0</v>
      </c>
      <c r="V71" s="3">
        <f t="shared" si="41"/>
        <v>0</v>
      </c>
      <c r="W71" s="3">
        <f t="shared" si="41"/>
        <v>0</v>
      </c>
    </row>
    <row r="72" spans="2:23" x14ac:dyDescent="0.3"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2:23" x14ac:dyDescent="0.3">
      <c r="B73" t="s">
        <v>28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>
        <f>D71</f>
        <v>-2.1428571428571415</v>
      </c>
      <c r="O73" s="3">
        <f t="shared" ref="O73:W73" si="42">E71</f>
        <v>6.6000000000000014</v>
      </c>
      <c r="P73" s="3">
        <f t="shared" si="42"/>
        <v>6.3428571428571434</v>
      </c>
      <c r="Q73" s="3">
        <f t="shared" si="42"/>
        <v>6.0857142857142872</v>
      </c>
      <c r="R73" s="3">
        <f t="shared" si="42"/>
        <v>5.8285714285714292</v>
      </c>
      <c r="S73" s="3">
        <f t="shared" si="42"/>
        <v>5.5714285714285721</v>
      </c>
      <c r="T73" s="3">
        <f t="shared" si="42"/>
        <v>5.3142857142857158</v>
      </c>
      <c r="U73" s="3">
        <f t="shared" si="42"/>
        <v>5.0571428571428578</v>
      </c>
      <c r="V73" s="3">
        <f t="shared" si="42"/>
        <v>4.8000000000000016</v>
      </c>
      <c r="W73" s="3">
        <f t="shared" si="42"/>
        <v>4.5428571428571436</v>
      </c>
    </row>
    <row r="74" spans="2:23" x14ac:dyDescent="0.3">
      <c r="B74" t="s">
        <v>29</v>
      </c>
      <c r="D74" s="3">
        <f>D71+D73</f>
        <v>-2.1428571428571415</v>
      </c>
      <c r="E74" s="3">
        <f t="shared" ref="E74:W74" si="43">E71+E73</f>
        <v>6.6000000000000014</v>
      </c>
      <c r="F74" s="3">
        <f t="shared" si="43"/>
        <v>6.3428571428571434</v>
      </c>
      <c r="G74" s="3">
        <f t="shared" si="43"/>
        <v>6.0857142857142872</v>
      </c>
      <c r="H74" s="3">
        <f t="shared" si="43"/>
        <v>5.8285714285714292</v>
      </c>
      <c r="I74" s="3">
        <f t="shared" si="43"/>
        <v>5.5714285714285721</v>
      </c>
      <c r="J74" s="3">
        <f t="shared" si="43"/>
        <v>5.3142857142857158</v>
      </c>
      <c r="K74" s="3">
        <f t="shared" si="43"/>
        <v>5.0571428571428578</v>
      </c>
      <c r="L74" s="3">
        <f t="shared" si="43"/>
        <v>4.8000000000000016</v>
      </c>
      <c r="M74" s="3">
        <f t="shared" si="43"/>
        <v>4.5428571428571436</v>
      </c>
      <c r="N74" s="3">
        <f t="shared" si="43"/>
        <v>-2.1428571428571415</v>
      </c>
      <c r="O74" s="3">
        <f t="shared" si="43"/>
        <v>6.6000000000000014</v>
      </c>
      <c r="P74" s="3">
        <f t="shared" si="43"/>
        <v>6.3428571428571434</v>
      </c>
      <c r="Q74" s="3">
        <f t="shared" si="43"/>
        <v>6.0857142857142872</v>
      </c>
      <c r="R74" s="3">
        <f t="shared" si="43"/>
        <v>5.8285714285714292</v>
      </c>
      <c r="S74" s="3">
        <f t="shared" si="43"/>
        <v>5.5714285714285721</v>
      </c>
      <c r="T74" s="3">
        <f t="shared" si="43"/>
        <v>5.3142857142857158</v>
      </c>
      <c r="U74" s="3">
        <f t="shared" si="43"/>
        <v>5.0571428571428578</v>
      </c>
      <c r="V74" s="3">
        <f t="shared" si="43"/>
        <v>4.8000000000000016</v>
      </c>
      <c r="W74" s="3">
        <f t="shared" si="43"/>
        <v>4.5428571428571436</v>
      </c>
    </row>
    <row r="75" spans="2:23" x14ac:dyDescent="0.3">
      <c r="B75" t="s">
        <v>32</v>
      </c>
      <c r="C75" s="3">
        <f>C60</f>
        <v>-30</v>
      </c>
      <c r="D75" s="3">
        <f t="shared" ref="D75:N75" si="44">D60</f>
        <v>4.8000000000000007</v>
      </c>
      <c r="E75" s="3">
        <f t="shared" si="44"/>
        <v>4.620000000000001</v>
      </c>
      <c r="F75" s="3">
        <f t="shared" si="44"/>
        <v>4.4400000000000004</v>
      </c>
      <c r="G75" s="3">
        <f t="shared" si="44"/>
        <v>4.2600000000000016</v>
      </c>
      <c r="H75" s="3">
        <f t="shared" si="44"/>
        <v>4.08</v>
      </c>
      <c r="I75" s="3">
        <f t="shared" si="44"/>
        <v>3.9000000000000004</v>
      </c>
      <c r="J75" s="3">
        <f t="shared" si="44"/>
        <v>3.7200000000000011</v>
      </c>
      <c r="K75" s="3">
        <f t="shared" si="44"/>
        <v>3.5400000000000005</v>
      </c>
      <c r="L75" s="3">
        <f t="shared" si="44"/>
        <v>3.3600000000000012</v>
      </c>
      <c r="M75" s="3">
        <f t="shared" si="44"/>
        <v>3.1800000000000006</v>
      </c>
      <c r="N75" s="3">
        <f>N60+C60</f>
        <v>-30</v>
      </c>
      <c r="O75" s="3">
        <f t="shared" ref="O75:W75" si="45">O60+D60</f>
        <v>4.8000000000000007</v>
      </c>
      <c r="P75" s="3">
        <f t="shared" si="45"/>
        <v>4.620000000000001</v>
      </c>
      <c r="Q75" s="3">
        <f t="shared" si="45"/>
        <v>4.4400000000000004</v>
      </c>
      <c r="R75" s="3">
        <f t="shared" si="45"/>
        <v>4.2600000000000016</v>
      </c>
      <c r="S75" s="3">
        <f t="shared" si="45"/>
        <v>4.08</v>
      </c>
      <c r="T75" s="3">
        <f t="shared" si="45"/>
        <v>3.9000000000000004</v>
      </c>
      <c r="U75" s="3">
        <f t="shared" si="45"/>
        <v>3.7200000000000011</v>
      </c>
      <c r="V75" s="3">
        <f t="shared" si="45"/>
        <v>3.5400000000000005</v>
      </c>
      <c r="W75" s="3">
        <f t="shared" si="45"/>
        <v>3.3600000000000012</v>
      </c>
    </row>
    <row r="76" spans="2:23" x14ac:dyDescent="0.3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8" spans="2:23" x14ac:dyDescent="0.3">
      <c r="B78" t="s">
        <v>30</v>
      </c>
      <c r="D78" s="3">
        <f>D13</f>
        <v>13.571428571428571</v>
      </c>
      <c r="E78" s="3">
        <f>D78+E13</f>
        <v>26.714285714285715</v>
      </c>
      <c r="F78" s="3">
        <f t="shared" ref="F78:M78" si="46">E78+F13</f>
        <v>39.428571428571431</v>
      </c>
      <c r="G78" s="3">
        <f t="shared" si="46"/>
        <v>51.714285714285715</v>
      </c>
      <c r="H78" s="3">
        <f t="shared" si="46"/>
        <v>63.571428571428569</v>
      </c>
      <c r="I78" s="3">
        <f t="shared" si="46"/>
        <v>75</v>
      </c>
      <c r="J78" s="3">
        <f t="shared" si="46"/>
        <v>86</v>
      </c>
      <c r="K78" s="3">
        <f t="shared" si="46"/>
        <v>96.571428571428569</v>
      </c>
      <c r="L78" s="3">
        <f t="shared" si="46"/>
        <v>106.71428571428571</v>
      </c>
      <c r="M78" s="3">
        <f t="shared" si="46"/>
        <v>116.42857142857142</v>
      </c>
    </row>
    <row r="79" spans="2:23" x14ac:dyDescent="0.3">
      <c r="B79" t="s">
        <v>31</v>
      </c>
      <c r="D79" s="3">
        <f>D71</f>
        <v>-2.1428571428571415</v>
      </c>
      <c r="E79" s="3">
        <f t="shared" ref="E79:M79" si="47">D79+E71</f>
        <v>4.45714285714286</v>
      </c>
      <c r="F79" s="3">
        <f t="shared" si="47"/>
        <v>10.800000000000004</v>
      </c>
      <c r="G79" s="3">
        <f t="shared" si="47"/>
        <v>16.885714285714293</v>
      </c>
      <c r="H79" s="3">
        <f t="shared" si="47"/>
        <v>22.714285714285722</v>
      </c>
      <c r="I79" s="3">
        <f t="shared" si="47"/>
        <v>28.285714285714295</v>
      </c>
      <c r="J79" s="3">
        <f t="shared" si="47"/>
        <v>33.600000000000009</v>
      </c>
      <c r="K79" s="3">
        <f t="shared" si="47"/>
        <v>38.657142857142865</v>
      </c>
      <c r="L79" s="3">
        <f t="shared" si="47"/>
        <v>43.45714285714287</v>
      </c>
      <c r="M79" s="3">
        <f t="shared" si="47"/>
        <v>48.000000000000014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</vt:lpstr>
      <vt:lpstr>Economic life</vt:lpstr>
    </vt:vector>
  </TitlesOfParts>
  <Company>University of Queensland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Gray</dc:creator>
  <cp:lastModifiedBy>Stephen Gray</cp:lastModifiedBy>
  <dcterms:created xsi:type="dcterms:W3CDTF">2018-11-05T02:31:07Z</dcterms:created>
  <dcterms:modified xsi:type="dcterms:W3CDTF">2018-11-22T10:00:06Z</dcterms:modified>
</cp:coreProperties>
</file>