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9675" yWindow="-150" windowWidth="6645" windowHeight="4995" tabRatio="693"/>
  </bookViews>
  <sheets>
    <sheet name="Financial charts" sheetId="24" r:id="rId1"/>
    <sheet name="Non-Financial charts" sheetId="25" r:id="rId2"/>
    <sheet name="Analysis" sheetId="8" r:id="rId3"/>
    <sheet name="RAB" sheetId="7" r:id="rId4"/>
    <sheet name="Opex" sheetId="4" r:id="rId5"/>
    <sheet name="Depreciation" sheetId="27" r:id="rId6"/>
    <sheet name="Asset cost" sheetId="22" r:id="rId7"/>
    <sheet name="Total cost" sheetId="28" r:id="rId8"/>
    <sheet name="CPI" sheetId="2" r:id="rId9"/>
    <sheet name="Physical data" sheetId="5" r:id="rId10"/>
    <sheet name="Reliability" sheetId="6" r:id="rId11"/>
  </sheets>
  <externalReferences>
    <externalReference r:id="rId12"/>
    <externalReference r:id="rId13"/>
    <externalReference r:id="rId14"/>
    <externalReference r:id="rId15"/>
  </externalReferences>
  <definedNames>
    <definedName name="_Ref390772024" localSheetId="9">'Physical data'!#REF!</definedName>
    <definedName name="Capex_base" localSheetId="6">'Asset cost'!#REF!</definedName>
    <definedName name="Capex_base" localSheetId="5">Depreciation!$B$5</definedName>
    <definedName name="Capex_base" localSheetId="4">Opex!$B$6</definedName>
    <definedName name="Capex_base" localSheetId="3">RAB!$B$6</definedName>
    <definedName name="Capex_base">#REF!</definedName>
    <definedName name="Capex_Base_Index" localSheetId="6">'Asset cost'!#REF!</definedName>
    <definedName name="Capex_Base_Index" localSheetId="5">Depreciation!$B$7</definedName>
    <definedName name="Capex_Base_Index" localSheetId="4">Opex!$B$8</definedName>
    <definedName name="Capex_Base_Index" localSheetId="3">RAB!$B$8</definedName>
    <definedName name="Capex_Base_Index">#REF!</definedName>
    <definedName name="Capex_Years">[1]Capex!$C$1:$CZ$1</definedName>
  </definedNames>
  <calcPr calcId="145621" iterate="1"/>
</workbook>
</file>

<file path=xl/calcChain.xml><?xml version="1.0" encoding="utf-8"?>
<calcChain xmlns="http://schemas.openxmlformats.org/spreadsheetml/2006/main">
  <c r="F4" i="8" l="1"/>
  <c r="F5" i="8"/>
  <c r="F6" i="8"/>
  <c r="F7" i="8"/>
  <c r="F8" i="8"/>
  <c r="F9" i="8"/>
  <c r="F10" i="8"/>
  <c r="F11" i="8"/>
  <c r="F12" i="8"/>
  <c r="F13" i="8"/>
  <c r="F14" i="8"/>
  <c r="F15" i="8"/>
  <c r="F3" i="8"/>
  <c r="K4" i="27" l="1"/>
  <c r="K3" i="27"/>
  <c r="K2" i="27"/>
  <c r="K15" i="6" l="1"/>
  <c r="J15" i="6"/>
  <c r="I15" i="6"/>
  <c r="H15" i="6"/>
  <c r="G15" i="6"/>
  <c r="F15" i="6"/>
  <c r="E15" i="6"/>
  <c r="D15" i="6"/>
  <c r="C15" i="6"/>
  <c r="K14" i="6"/>
  <c r="J14" i="6"/>
  <c r="I14" i="6"/>
  <c r="H14" i="6"/>
  <c r="G14" i="6"/>
  <c r="F14" i="6"/>
  <c r="E14" i="6"/>
  <c r="D14" i="6"/>
  <c r="C14" i="6"/>
  <c r="K13" i="6"/>
  <c r="J13" i="6"/>
  <c r="I13" i="6"/>
  <c r="H13" i="6"/>
  <c r="G13" i="6"/>
  <c r="F13" i="6"/>
  <c r="E13" i="6"/>
  <c r="D13" i="6"/>
  <c r="C13" i="6"/>
  <c r="K12" i="6"/>
  <c r="J12" i="6"/>
  <c r="I12" i="6"/>
  <c r="H12" i="6"/>
  <c r="G12" i="6"/>
  <c r="F12" i="6"/>
  <c r="E12" i="6"/>
  <c r="D12" i="6"/>
  <c r="C12" i="6"/>
  <c r="K11" i="6"/>
  <c r="J11" i="6"/>
  <c r="I11" i="6"/>
  <c r="H11" i="6"/>
  <c r="G11" i="6"/>
  <c r="F11" i="6"/>
  <c r="E11" i="6"/>
  <c r="D11" i="6"/>
  <c r="C11" i="6"/>
  <c r="K10" i="6"/>
  <c r="J10" i="6"/>
  <c r="I10" i="6"/>
  <c r="H10" i="6"/>
  <c r="G10" i="6"/>
  <c r="F10" i="6"/>
  <c r="E10" i="6"/>
  <c r="D10" i="6"/>
  <c r="C10" i="6"/>
  <c r="K9" i="6"/>
  <c r="J9" i="6"/>
  <c r="I9" i="6"/>
  <c r="H9" i="6"/>
  <c r="G9" i="6"/>
  <c r="F9" i="6"/>
  <c r="E9" i="6"/>
  <c r="D9" i="6"/>
  <c r="C9" i="6"/>
  <c r="K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5" i="6"/>
  <c r="J5" i="6"/>
  <c r="I5" i="6"/>
  <c r="H5" i="6"/>
  <c r="G5" i="6"/>
  <c r="F5" i="6"/>
  <c r="E5" i="6"/>
  <c r="D5" i="6"/>
  <c r="C5" i="6"/>
  <c r="K4" i="6"/>
  <c r="J4" i="6"/>
  <c r="I4" i="6"/>
  <c r="H4" i="6"/>
  <c r="G4" i="6"/>
  <c r="F4" i="6"/>
  <c r="E4" i="6"/>
  <c r="D4" i="6"/>
  <c r="C4" i="6"/>
  <c r="K3" i="6"/>
  <c r="J3" i="6"/>
  <c r="I3" i="6"/>
  <c r="H3" i="6"/>
  <c r="G3" i="6"/>
  <c r="F3" i="6"/>
  <c r="E3" i="6"/>
  <c r="D3" i="6"/>
  <c r="C3" i="6"/>
  <c r="J8" i="6" l="1"/>
  <c r="H8" i="6"/>
  <c r="F8" i="6"/>
  <c r="D8" i="6"/>
  <c r="G8" i="6"/>
  <c r="C8" i="6"/>
  <c r="E8" i="6"/>
  <c r="I8" i="6"/>
  <c r="K30" i="6" l="1"/>
  <c r="J30" i="6"/>
  <c r="I30" i="6"/>
  <c r="H30" i="6"/>
  <c r="G30" i="6"/>
  <c r="F30" i="6"/>
  <c r="E30" i="6"/>
  <c r="D30" i="6"/>
  <c r="C30" i="6"/>
  <c r="K29" i="6"/>
  <c r="J29" i="6"/>
  <c r="I29" i="6"/>
  <c r="H29" i="6"/>
  <c r="G29" i="6"/>
  <c r="F29" i="6"/>
  <c r="E29" i="6"/>
  <c r="D29" i="6"/>
  <c r="C29" i="6"/>
  <c r="K28" i="6"/>
  <c r="J28" i="6"/>
  <c r="I28" i="6"/>
  <c r="H28" i="6"/>
  <c r="G28" i="6"/>
  <c r="F28" i="6"/>
  <c r="E28" i="6"/>
  <c r="D28" i="6"/>
  <c r="C28" i="6"/>
  <c r="K27" i="6"/>
  <c r="J27" i="6"/>
  <c r="I27" i="6"/>
  <c r="H27" i="6"/>
  <c r="G27" i="6"/>
  <c r="F27" i="6"/>
  <c r="E27" i="6"/>
  <c r="D27" i="6"/>
  <c r="C27" i="6"/>
  <c r="K26" i="6"/>
  <c r="J26" i="6"/>
  <c r="I26" i="6"/>
  <c r="H26" i="6"/>
  <c r="G26" i="6"/>
  <c r="F26" i="6"/>
  <c r="E26" i="6"/>
  <c r="D26" i="6"/>
  <c r="C26" i="6"/>
  <c r="K25" i="6"/>
  <c r="J25" i="6"/>
  <c r="I25" i="6"/>
  <c r="H25" i="6"/>
  <c r="G25" i="6"/>
  <c r="F25" i="6"/>
  <c r="E25" i="6"/>
  <c r="D25" i="6"/>
  <c r="C25" i="6"/>
  <c r="K24" i="6"/>
  <c r="J24" i="6"/>
  <c r="I24" i="6"/>
  <c r="H24" i="6"/>
  <c r="G24" i="6"/>
  <c r="F24" i="6"/>
  <c r="E24" i="6"/>
  <c r="D24" i="6"/>
  <c r="C24" i="6"/>
  <c r="K23" i="6"/>
  <c r="J23" i="6"/>
  <c r="I23" i="6"/>
  <c r="H23" i="6"/>
  <c r="G23" i="6"/>
  <c r="F23" i="6"/>
  <c r="E23" i="6"/>
  <c r="D23" i="6"/>
  <c r="C23" i="6"/>
  <c r="K22" i="6"/>
  <c r="J22" i="6"/>
  <c r="I22" i="6"/>
  <c r="H22" i="6"/>
  <c r="G22" i="6"/>
  <c r="F22" i="6"/>
  <c r="E22" i="6"/>
  <c r="D22" i="6"/>
  <c r="C22" i="6"/>
  <c r="K21" i="6"/>
  <c r="J21" i="6"/>
  <c r="I21" i="6"/>
  <c r="H21" i="6"/>
  <c r="G21" i="6"/>
  <c r="F21" i="6"/>
  <c r="E21" i="6"/>
  <c r="D21" i="6"/>
  <c r="C21" i="6"/>
  <c r="K20" i="6"/>
  <c r="J20" i="6"/>
  <c r="I20" i="6"/>
  <c r="H20" i="6"/>
  <c r="G20" i="6"/>
  <c r="F20" i="6"/>
  <c r="E20" i="6"/>
  <c r="D20" i="6"/>
  <c r="C20" i="6"/>
  <c r="K19" i="6"/>
  <c r="J19" i="6"/>
  <c r="I19" i="6"/>
  <c r="H19" i="6"/>
  <c r="G19" i="6"/>
  <c r="F19" i="6"/>
  <c r="E19" i="6"/>
  <c r="D19" i="6"/>
  <c r="C19" i="6"/>
  <c r="K18" i="6"/>
  <c r="J18" i="6"/>
  <c r="I18" i="6"/>
  <c r="H18" i="6"/>
  <c r="G18" i="6"/>
  <c r="F18" i="6"/>
  <c r="E18" i="6"/>
  <c r="D18" i="6"/>
  <c r="C18" i="6"/>
  <c r="D45" i="6" l="1"/>
  <c r="F45" i="6"/>
  <c r="H45" i="6"/>
  <c r="J45" i="6"/>
  <c r="C45" i="6"/>
  <c r="E45" i="6"/>
  <c r="G45" i="6"/>
  <c r="I45" i="6"/>
  <c r="K45" i="6"/>
  <c r="D63" i="5" l="1"/>
  <c r="E63" i="5"/>
  <c r="F63" i="5"/>
  <c r="G63" i="5"/>
  <c r="H63" i="5"/>
  <c r="I63" i="5"/>
  <c r="J63" i="5"/>
  <c r="K63" i="5"/>
  <c r="D64" i="5"/>
  <c r="E64" i="5"/>
  <c r="F64" i="5"/>
  <c r="G64" i="5"/>
  <c r="H64" i="5"/>
  <c r="I64" i="5"/>
  <c r="J64" i="5"/>
  <c r="K64" i="5"/>
  <c r="D65" i="5"/>
  <c r="E65" i="5"/>
  <c r="F65" i="5"/>
  <c r="G65" i="5"/>
  <c r="H65" i="5"/>
  <c r="I65" i="5"/>
  <c r="J65" i="5"/>
  <c r="K65" i="5"/>
  <c r="D66" i="5"/>
  <c r="E66" i="5"/>
  <c r="F66" i="5"/>
  <c r="G66" i="5"/>
  <c r="H66" i="5"/>
  <c r="I66" i="5"/>
  <c r="J66" i="5"/>
  <c r="K66" i="5"/>
  <c r="D67" i="5"/>
  <c r="E67" i="5"/>
  <c r="F67" i="5"/>
  <c r="G67" i="5"/>
  <c r="H67" i="5"/>
  <c r="I67" i="5"/>
  <c r="J67" i="5"/>
  <c r="K67" i="5"/>
  <c r="D68" i="5"/>
  <c r="E68" i="5"/>
  <c r="F68" i="5"/>
  <c r="G68" i="5"/>
  <c r="H68" i="5"/>
  <c r="I68" i="5"/>
  <c r="J68" i="5"/>
  <c r="K68" i="5"/>
  <c r="D69" i="5"/>
  <c r="E69" i="5"/>
  <c r="F69" i="5"/>
  <c r="G69" i="5"/>
  <c r="H69" i="5"/>
  <c r="I69" i="5"/>
  <c r="J69" i="5"/>
  <c r="K69" i="5"/>
  <c r="D70" i="5"/>
  <c r="E70" i="5"/>
  <c r="F70" i="5"/>
  <c r="G70" i="5"/>
  <c r="H70" i="5"/>
  <c r="I70" i="5"/>
  <c r="J70" i="5"/>
  <c r="K70" i="5"/>
  <c r="D71" i="5"/>
  <c r="E71" i="5"/>
  <c r="F71" i="5"/>
  <c r="G71" i="5"/>
  <c r="H71" i="5"/>
  <c r="I71" i="5"/>
  <c r="J71" i="5"/>
  <c r="K71" i="5"/>
  <c r="D72" i="5"/>
  <c r="E72" i="5"/>
  <c r="F72" i="5"/>
  <c r="G72" i="5"/>
  <c r="H72" i="5"/>
  <c r="I72" i="5"/>
  <c r="J72" i="5"/>
  <c r="K72" i="5"/>
  <c r="D73" i="5"/>
  <c r="E73" i="5"/>
  <c r="F73" i="5"/>
  <c r="G73" i="5"/>
  <c r="H73" i="5"/>
  <c r="I73" i="5"/>
  <c r="J73" i="5"/>
  <c r="K73" i="5"/>
  <c r="D74" i="5"/>
  <c r="E74" i="5"/>
  <c r="F74" i="5"/>
  <c r="G74" i="5"/>
  <c r="H74" i="5"/>
  <c r="I74" i="5"/>
  <c r="J74" i="5"/>
  <c r="K74" i="5"/>
  <c r="D75" i="5"/>
  <c r="E75" i="5"/>
  <c r="F75" i="5"/>
  <c r="G75" i="5"/>
  <c r="H75" i="5"/>
  <c r="I75" i="5"/>
  <c r="J75" i="5"/>
  <c r="K75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108" i="5" l="1"/>
  <c r="D108" i="5"/>
  <c r="E108" i="5"/>
  <c r="F108" i="5"/>
  <c r="G108" i="5"/>
  <c r="H108" i="5"/>
  <c r="I108" i="5"/>
  <c r="J108" i="5"/>
  <c r="K108" i="5"/>
  <c r="C109" i="5"/>
  <c r="D109" i="5"/>
  <c r="E109" i="5"/>
  <c r="F109" i="5"/>
  <c r="G109" i="5"/>
  <c r="H109" i="5"/>
  <c r="I109" i="5"/>
  <c r="J109" i="5"/>
  <c r="K109" i="5"/>
  <c r="C110" i="5"/>
  <c r="D110" i="5"/>
  <c r="E110" i="5"/>
  <c r="F110" i="5"/>
  <c r="G110" i="5"/>
  <c r="H110" i="5"/>
  <c r="I110" i="5"/>
  <c r="J110" i="5"/>
  <c r="K110" i="5"/>
  <c r="C111" i="5"/>
  <c r="D111" i="5"/>
  <c r="E111" i="5"/>
  <c r="F111" i="5"/>
  <c r="G111" i="5"/>
  <c r="H111" i="5"/>
  <c r="I111" i="5"/>
  <c r="J111" i="5"/>
  <c r="K111" i="5"/>
  <c r="C112" i="5"/>
  <c r="D112" i="5"/>
  <c r="E112" i="5"/>
  <c r="F112" i="5"/>
  <c r="G112" i="5"/>
  <c r="H112" i="5"/>
  <c r="I112" i="5"/>
  <c r="J112" i="5"/>
  <c r="K112" i="5"/>
  <c r="C113" i="5"/>
  <c r="D113" i="5"/>
  <c r="E113" i="5"/>
  <c r="F113" i="5"/>
  <c r="G113" i="5"/>
  <c r="H113" i="5"/>
  <c r="I113" i="5"/>
  <c r="J113" i="5"/>
  <c r="K113" i="5"/>
  <c r="C114" i="5"/>
  <c r="D114" i="5"/>
  <c r="E114" i="5"/>
  <c r="F114" i="5"/>
  <c r="G114" i="5"/>
  <c r="H114" i="5"/>
  <c r="I114" i="5"/>
  <c r="J114" i="5"/>
  <c r="K114" i="5"/>
  <c r="C115" i="5"/>
  <c r="D115" i="5"/>
  <c r="E115" i="5"/>
  <c r="F115" i="5"/>
  <c r="G115" i="5"/>
  <c r="H115" i="5"/>
  <c r="I115" i="5"/>
  <c r="J115" i="5"/>
  <c r="K115" i="5"/>
  <c r="C116" i="5"/>
  <c r="D116" i="5"/>
  <c r="E116" i="5"/>
  <c r="F116" i="5"/>
  <c r="G116" i="5"/>
  <c r="H116" i="5"/>
  <c r="I116" i="5"/>
  <c r="J116" i="5"/>
  <c r="K116" i="5"/>
  <c r="C117" i="5"/>
  <c r="D117" i="5"/>
  <c r="E117" i="5"/>
  <c r="F117" i="5"/>
  <c r="G117" i="5"/>
  <c r="H117" i="5"/>
  <c r="I117" i="5"/>
  <c r="J117" i="5"/>
  <c r="K117" i="5"/>
  <c r="C118" i="5"/>
  <c r="D118" i="5"/>
  <c r="E118" i="5"/>
  <c r="F118" i="5"/>
  <c r="G118" i="5"/>
  <c r="H118" i="5"/>
  <c r="I118" i="5"/>
  <c r="J118" i="5"/>
  <c r="K118" i="5"/>
  <c r="C119" i="5"/>
  <c r="D119" i="5"/>
  <c r="E119" i="5"/>
  <c r="F119" i="5"/>
  <c r="G119" i="5"/>
  <c r="H119" i="5"/>
  <c r="I119" i="5"/>
  <c r="J119" i="5"/>
  <c r="K119" i="5"/>
  <c r="C120" i="5"/>
  <c r="D120" i="5"/>
  <c r="E120" i="5"/>
  <c r="F120" i="5"/>
  <c r="G120" i="5"/>
  <c r="H120" i="5"/>
  <c r="I120" i="5"/>
  <c r="J120" i="5"/>
  <c r="K120" i="5"/>
  <c r="C93" i="5"/>
  <c r="D93" i="5"/>
  <c r="E93" i="5"/>
  <c r="F93" i="5"/>
  <c r="G93" i="5"/>
  <c r="H93" i="5"/>
  <c r="I93" i="5"/>
  <c r="J93" i="5"/>
  <c r="K93" i="5"/>
  <c r="C94" i="5"/>
  <c r="D94" i="5"/>
  <c r="E94" i="5"/>
  <c r="F94" i="5"/>
  <c r="G94" i="5"/>
  <c r="H94" i="5"/>
  <c r="I94" i="5"/>
  <c r="J94" i="5"/>
  <c r="K94" i="5"/>
  <c r="C95" i="5"/>
  <c r="D95" i="5"/>
  <c r="E95" i="5"/>
  <c r="F95" i="5"/>
  <c r="G95" i="5"/>
  <c r="H95" i="5"/>
  <c r="I95" i="5"/>
  <c r="J95" i="5"/>
  <c r="K95" i="5"/>
  <c r="C96" i="5"/>
  <c r="D96" i="5"/>
  <c r="E96" i="5"/>
  <c r="F96" i="5"/>
  <c r="G96" i="5"/>
  <c r="H96" i="5"/>
  <c r="I96" i="5"/>
  <c r="J96" i="5"/>
  <c r="K96" i="5"/>
  <c r="C97" i="5"/>
  <c r="D97" i="5"/>
  <c r="E97" i="5"/>
  <c r="F97" i="5"/>
  <c r="G97" i="5"/>
  <c r="H97" i="5"/>
  <c r="I97" i="5"/>
  <c r="J97" i="5"/>
  <c r="K97" i="5"/>
  <c r="C98" i="5"/>
  <c r="D98" i="5"/>
  <c r="E98" i="5"/>
  <c r="F98" i="5"/>
  <c r="G98" i="5"/>
  <c r="H98" i="5"/>
  <c r="I98" i="5"/>
  <c r="J98" i="5"/>
  <c r="K98" i="5"/>
  <c r="C99" i="5"/>
  <c r="D99" i="5"/>
  <c r="E99" i="5"/>
  <c r="F99" i="5"/>
  <c r="G99" i="5"/>
  <c r="H99" i="5"/>
  <c r="I99" i="5"/>
  <c r="J99" i="5"/>
  <c r="K99" i="5"/>
  <c r="C100" i="5"/>
  <c r="D100" i="5"/>
  <c r="E100" i="5"/>
  <c r="F100" i="5"/>
  <c r="G100" i="5"/>
  <c r="H100" i="5"/>
  <c r="I100" i="5"/>
  <c r="J100" i="5"/>
  <c r="K100" i="5"/>
  <c r="C101" i="5"/>
  <c r="D101" i="5"/>
  <c r="E101" i="5"/>
  <c r="F101" i="5"/>
  <c r="G101" i="5"/>
  <c r="H101" i="5"/>
  <c r="I101" i="5"/>
  <c r="J101" i="5"/>
  <c r="K101" i="5"/>
  <c r="C102" i="5"/>
  <c r="D102" i="5"/>
  <c r="E102" i="5"/>
  <c r="F102" i="5"/>
  <c r="G102" i="5"/>
  <c r="H102" i="5"/>
  <c r="I102" i="5"/>
  <c r="J102" i="5"/>
  <c r="K102" i="5"/>
  <c r="C103" i="5"/>
  <c r="D103" i="5"/>
  <c r="E103" i="5"/>
  <c r="F103" i="5"/>
  <c r="G103" i="5"/>
  <c r="H103" i="5"/>
  <c r="I103" i="5"/>
  <c r="J103" i="5"/>
  <c r="K103" i="5"/>
  <c r="C104" i="5"/>
  <c r="D104" i="5"/>
  <c r="E104" i="5"/>
  <c r="F104" i="5"/>
  <c r="G104" i="5"/>
  <c r="H104" i="5"/>
  <c r="I104" i="5"/>
  <c r="J104" i="5"/>
  <c r="K104" i="5"/>
  <c r="C105" i="5"/>
  <c r="D105" i="5"/>
  <c r="E105" i="5"/>
  <c r="F105" i="5"/>
  <c r="G105" i="5"/>
  <c r="H105" i="5"/>
  <c r="I105" i="5"/>
  <c r="J105" i="5"/>
  <c r="K105" i="5"/>
  <c r="L104" i="5" l="1"/>
  <c r="L102" i="5"/>
  <c r="L105" i="5"/>
  <c r="L103" i="5"/>
  <c r="L101" i="5"/>
  <c r="L100" i="5"/>
  <c r="L99" i="5"/>
  <c r="L98" i="5"/>
  <c r="L96" i="5"/>
  <c r="L94" i="5"/>
  <c r="L120" i="5"/>
  <c r="L118" i="5"/>
  <c r="L116" i="5"/>
  <c r="L114" i="5"/>
  <c r="L112" i="5"/>
  <c r="L110" i="5"/>
  <c r="L108" i="5"/>
  <c r="L97" i="5"/>
  <c r="L95" i="5"/>
  <c r="L93" i="5"/>
  <c r="L119" i="5"/>
  <c r="L117" i="5"/>
  <c r="L115" i="5"/>
  <c r="L113" i="5"/>
  <c r="L111" i="5"/>
  <c r="L109" i="5"/>
  <c r="A30" i="27" l="1"/>
  <c r="A31" i="4"/>
  <c r="A31" i="7"/>
  <c r="A5" i="28" l="1"/>
  <c r="D2" i="28"/>
  <c r="B2" i="22"/>
  <c r="L75" i="5" l="1"/>
  <c r="L72" i="5"/>
  <c r="L70" i="5"/>
  <c r="L68" i="5"/>
  <c r="L66" i="5"/>
  <c r="L64" i="5"/>
  <c r="L74" i="5"/>
  <c r="L73" i="5"/>
  <c r="L71" i="5"/>
  <c r="L69" i="5"/>
  <c r="L67" i="5"/>
  <c r="L65" i="5"/>
  <c r="L63" i="5"/>
  <c r="B6" i="27"/>
  <c r="A5" i="22"/>
  <c r="D2" i="22" l="1"/>
  <c r="P14" i="8" l="1"/>
  <c r="P12" i="8"/>
  <c r="P10" i="8"/>
  <c r="P8" i="8"/>
  <c r="P6" i="8"/>
  <c r="P4" i="8"/>
  <c r="P15" i="8"/>
  <c r="P13" i="8"/>
  <c r="P11" i="8"/>
  <c r="P9" i="8"/>
  <c r="P7" i="8"/>
  <c r="P5" i="8"/>
  <c r="P3" i="8"/>
  <c r="K44" i="6"/>
  <c r="J44" i="6"/>
  <c r="I44" i="6"/>
  <c r="H44" i="6"/>
  <c r="G44" i="6"/>
  <c r="F44" i="6"/>
  <c r="E44" i="6"/>
  <c r="D44" i="6"/>
  <c r="C44" i="6"/>
  <c r="K43" i="6"/>
  <c r="J43" i="6"/>
  <c r="I43" i="6"/>
  <c r="H43" i="6"/>
  <c r="G43" i="6"/>
  <c r="F43" i="6"/>
  <c r="E43" i="6"/>
  <c r="D43" i="6"/>
  <c r="C43" i="6"/>
  <c r="K42" i="6"/>
  <c r="J42" i="6"/>
  <c r="I42" i="6"/>
  <c r="H42" i="6"/>
  <c r="G42" i="6"/>
  <c r="F42" i="6"/>
  <c r="E42" i="6"/>
  <c r="D42" i="6"/>
  <c r="C42" i="6"/>
  <c r="K41" i="6"/>
  <c r="J41" i="6"/>
  <c r="I41" i="6"/>
  <c r="H41" i="6"/>
  <c r="G41" i="6"/>
  <c r="F41" i="6"/>
  <c r="E41" i="6"/>
  <c r="D41" i="6"/>
  <c r="C41" i="6"/>
  <c r="K40" i="6"/>
  <c r="J40" i="6"/>
  <c r="I40" i="6"/>
  <c r="H40" i="6"/>
  <c r="G40" i="6"/>
  <c r="F40" i="6"/>
  <c r="E40" i="6"/>
  <c r="D40" i="6"/>
  <c r="C40" i="6"/>
  <c r="K39" i="6"/>
  <c r="J39" i="6"/>
  <c r="I39" i="6"/>
  <c r="H39" i="6"/>
  <c r="G39" i="6"/>
  <c r="F39" i="6"/>
  <c r="E39" i="6"/>
  <c r="D39" i="6"/>
  <c r="C39" i="6"/>
  <c r="K38" i="6"/>
  <c r="J38" i="6"/>
  <c r="I38" i="6"/>
  <c r="H38" i="6"/>
  <c r="G38" i="6"/>
  <c r="F38" i="6"/>
  <c r="E38" i="6"/>
  <c r="D38" i="6"/>
  <c r="C38" i="6"/>
  <c r="K37" i="6"/>
  <c r="J37" i="6"/>
  <c r="I37" i="6"/>
  <c r="H37" i="6"/>
  <c r="G37" i="6"/>
  <c r="F37" i="6"/>
  <c r="E37" i="6"/>
  <c r="D37" i="6"/>
  <c r="C37" i="6"/>
  <c r="K36" i="6"/>
  <c r="J36" i="6"/>
  <c r="I36" i="6"/>
  <c r="H36" i="6"/>
  <c r="G36" i="6"/>
  <c r="F36" i="6"/>
  <c r="E36" i="6"/>
  <c r="D36" i="6"/>
  <c r="C36" i="6"/>
  <c r="K35" i="6"/>
  <c r="J35" i="6"/>
  <c r="I35" i="6"/>
  <c r="H35" i="6"/>
  <c r="G35" i="6"/>
  <c r="F35" i="6"/>
  <c r="E35" i="6"/>
  <c r="D35" i="6"/>
  <c r="C35" i="6"/>
  <c r="K34" i="6"/>
  <c r="J34" i="6"/>
  <c r="I34" i="6"/>
  <c r="H34" i="6"/>
  <c r="G34" i="6"/>
  <c r="F34" i="6"/>
  <c r="E34" i="6"/>
  <c r="D34" i="6"/>
  <c r="C34" i="6"/>
  <c r="K33" i="6"/>
  <c r="J33" i="6"/>
  <c r="I33" i="6"/>
  <c r="H33" i="6"/>
  <c r="F33" i="6"/>
  <c r="E33" i="6"/>
  <c r="D33" i="6"/>
  <c r="C33" i="6"/>
  <c r="G33" i="6" l="1"/>
  <c r="O3" i="8"/>
  <c r="O4" i="8"/>
  <c r="O6" i="8"/>
  <c r="O8" i="8"/>
  <c r="O7" i="8"/>
  <c r="O9" i="8"/>
  <c r="O11" i="8"/>
  <c r="O13" i="8"/>
  <c r="O15" i="8"/>
  <c r="O10" i="8"/>
  <c r="O12" i="8"/>
  <c r="O14" i="8"/>
  <c r="O5" i="8"/>
  <c r="K5" i="5" l="1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18" i="5"/>
  <c r="K19" i="5"/>
  <c r="K20" i="5"/>
  <c r="K125" i="5" s="1"/>
  <c r="K21" i="5"/>
  <c r="K22" i="5"/>
  <c r="K23" i="5"/>
  <c r="K24" i="5"/>
  <c r="K25" i="5"/>
  <c r="K26" i="5"/>
  <c r="K27" i="5"/>
  <c r="K28" i="5"/>
  <c r="K29" i="5"/>
  <c r="K30" i="5"/>
  <c r="K3" i="5"/>
  <c r="K4" i="5"/>
  <c r="K6" i="5"/>
  <c r="K7" i="5"/>
  <c r="K8" i="5"/>
  <c r="K9" i="5"/>
  <c r="K10" i="5"/>
  <c r="K11" i="5"/>
  <c r="K12" i="5"/>
  <c r="K13" i="5"/>
  <c r="K14" i="5"/>
  <c r="K15" i="5"/>
  <c r="B7" i="4"/>
  <c r="B7" i="27"/>
  <c r="K8" i="27" s="1"/>
  <c r="K5" i="7"/>
  <c r="K4" i="7"/>
  <c r="K3" i="7"/>
  <c r="K134" i="5" l="1"/>
  <c r="K132" i="5"/>
  <c r="K130" i="5"/>
  <c r="K128" i="5"/>
  <c r="K126" i="5"/>
  <c r="K124" i="5"/>
  <c r="K135" i="5"/>
  <c r="K133" i="5"/>
  <c r="K131" i="5"/>
  <c r="K129" i="5"/>
  <c r="K127" i="5"/>
  <c r="K123" i="5"/>
  <c r="J21" i="4"/>
  <c r="K21" i="4"/>
  <c r="K51" i="4" l="1"/>
  <c r="K22" i="4" s="1"/>
  <c r="K3" i="4" l="1"/>
  <c r="B8" i="4" s="1"/>
  <c r="K9" i="4" s="1"/>
  <c r="K5" i="4"/>
  <c r="K4" i="4"/>
  <c r="C3" i="4"/>
  <c r="K10" i="4" l="1"/>
  <c r="C21" i="4"/>
  <c r="D21" i="4"/>
  <c r="E21" i="4"/>
  <c r="F21" i="4"/>
  <c r="G21" i="4"/>
  <c r="H21" i="4"/>
  <c r="I21" i="4"/>
  <c r="K37" i="4" l="1"/>
  <c r="D48" i="5"/>
  <c r="E48" i="5"/>
  <c r="F48" i="5"/>
  <c r="G48" i="5"/>
  <c r="H48" i="5"/>
  <c r="I48" i="5"/>
  <c r="J48" i="5"/>
  <c r="D49" i="5"/>
  <c r="E49" i="5"/>
  <c r="F49" i="5"/>
  <c r="G49" i="5"/>
  <c r="H49" i="5"/>
  <c r="I49" i="5"/>
  <c r="J49" i="5"/>
  <c r="D50" i="5"/>
  <c r="E50" i="5"/>
  <c r="F50" i="5"/>
  <c r="G50" i="5"/>
  <c r="H50" i="5"/>
  <c r="I50" i="5"/>
  <c r="J50" i="5"/>
  <c r="D51" i="5"/>
  <c r="E51" i="5"/>
  <c r="F51" i="5"/>
  <c r="G51" i="5"/>
  <c r="H51" i="5"/>
  <c r="I51" i="5"/>
  <c r="J51" i="5"/>
  <c r="D52" i="5"/>
  <c r="E52" i="5"/>
  <c r="F52" i="5"/>
  <c r="G52" i="5"/>
  <c r="H52" i="5"/>
  <c r="I52" i="5"/>
  <c r="J52" i="5"/>
  <c r="D53" i="5"/>
  <c r="E53" i="5"/>
  <c r="F53" i="5"/>
  <c r="G53" i="5"/>
  <c r="H53" i="5"/>
  <c r="I53" i="5"/>
  <c r="J53" i="5"/>
  <c r="D54" i="5"/>
  <c r="E54" i="5"/>
  <c r="F54" i="5"/>
  <c r="G54" i="5"/>
  <c r="H54" i="5"/>
  <c r="I54" i="5"/>
  <c r="J54" i="5"/>
  <c r="D55" i="5"/>
  <c r="E55" i="5"/>
  <c r="F55" i="5"/>
  <c r="G55" i="5"/>
  <c r="H55" i="5"/>
  <c r="I55" i="5"/>
  <c r="J55" i="5"/>
  <c r="D56" i="5"/>
  <c r="E56" i="5"/>
  <c r="F56" i="5"/>
  <c r="G56" i="5"/>
  <c r="H56" i="5"/>
  <c r="I56" i="5"/>
  <c r="J56" i="5"/>
  <c r="D57" i="5"/>
  <c r="E57" i="5"/>
  <c r="F57" i="5"/>
  <c r="G57" i="5"/>
  <c r="H57" i="5"/>
  <c r="I57" i="5"/>
  <c r="J57" i="5"/>
  <c r="D58" i="5"/>
  <c r="E58" i="5"/>
  <c r="F58" i="5"/>
  <c r="G58" i="5"/>
  <c r="H58" i="5"/>
  <c r="I58" i="5"/>
  <c r="J58" i="5"/>
  <c r="D59" i="5"/>
  <c r="E59" i="5"/>
  <c r="F59" i="5"/>
  <c r="G59" i="5"/>
  <c r="H59" i="5"/>
  <c r="I59" i="5"/>
  <c r="J59" i="5"/>
  <c r="D60" i="5"/>
  <c r="E60" i="5"/>
  <c r="F60" i="5"/>
  <c r="G60" i="5"/>
  <c r="H60" i="5"/>
  <c r="I60" i="5"/>
  <c r="J60" i="5"/>
  <c r="C48" i="5"/>
  <c r="C60" i="5"/>
  <c r="C59" i="5"/>
  <c r="C58" i="5"/>
  <c r="C57" i="5"/>
  <c r="C56" i="5"/>
  <c r="C55" i="5"/>
  <c r="C54" i="5"/>
  <c r="C53" i="5"/>
  <c r="C52" i="5"/>
  <c r="C51" i="5"/>
  <c r="C50" i="5"/>
  <c r="C49" i="5"/>
  <c r="D78" i="5"/>
  <c r="E78" i="5"/>
  <c r="F78" i="5"/>
  <c r="G78" i="5"/>
  <c r="H78" i="5"/>
  <c r="I78" i="5"/>
  <c r="J78" i="5"/>
  <c r="D79" i="5"/>
  <c r="E79" i="5"/>
  <c r="F79" i="5"/>
  <c r="G79" i="5"/>
  <c r="H79" i="5"/>
  <c r="I79" i="5"/>
  <c r="J79" i="5"/>
  <c r="D80" i="5"/>
  <c r="E80" i="5"/>
  <c r="F80" i="5"/>
  <c r="G80" i="5"/>
  <c r="H80" i="5"/>
  <c r="I80" i="5"/>
  <c r="J80" i="5"/>
  <c r="D81" i="5"/>
  <c r="E81" i="5"/>
  <c r="F81" i="5"/>
  <c r="G81" i="5"/>
  <c r="H81" i="5"/>
  <c r="I81" i="5"/>
  <c r="J81" i="5"/>
  <c r="D82" i="5"/>
  <c r="E82" i="5"/>
  <c r="F82" i="5"/>
  <c r="G82" i="5"/>
  <c r="H82" i="5"/>
  <c r="I82" i="5"/>
  <c r="J82" i="5"/>
  <c r="D83" i="5"/>
  <c r="E83" i="5"/>
  <c r="F83" i="5"/>
  <c r="G83" i="5"/>
  <c r="H83" i="5"/>
  <c r="I83" i="5"/>
  <c r="J83" i="5"/>
  <c r="D84" i="5"/>
  <c r="E84" i="5"/>
  <c r="F84" i="5"/>
  <c r="G84" i="5"/>
  <c r="H84" i="5"/>
  <c r="I84" i="5"/>
  <c r="J84" i="5"/>
  <c r="D85" i="5"/>
  <c r="E85" i="5"/>
  <c r="F85" i="5"/>
  <c r="G85" i="5"/>
  <c r="H85" i="5"/>
  <c r="I85" i="5"/>
  <c r="J85" i="5"/>
  <c r="D86" i="5"/>
  <c r="E86" i="5"/>
  <c r="F86" i="5"/>
  <c r="G86" i="5"/>
  <c r="H86" i="5"/>
  <c r="I86" i="5"/>
  <c r="J86" i="5"/>
  <c r="D87" i="5"/>
  <c r="E87" i="5"/>
  <c r="F87" i="5"/>
  <c r="G87" i="5"/>
  <c r="H87" i="5"/>
  <c r="I87" i="5"/>
  <c r="J87" i="5"/>
  <c r="D88" i="5"/>
  <c r="E88" i="5"/>
  <c r="F88" i="5"/>
  <c r="G88" i="5"/>
  <c r="H88" i="5"/>
  <c r="I88" i="5"/>
  <c r="J88" i="5"/>
  <c r="D89" i="5"/>
  <c r="E89" i="5"/>
  <c r="F89" i="5"/>
  <c r="G89" i="5"/>
  <c r="H89" i="5"/>
  <c r="I89" i="5"/>
  <c r="J89" i="5"/>
  <c r="D90" i="5"/>
  <c r="E90" i="5"/>
  <c r="F90" i="5"/>
  <c r="G90" i="5"/>
  <c r="H90" i="5"/>
  <c r="I90" i="5"/>
  <c r="J90" i="5"/>
  <c r="C78" i="5"/>
  <c r="C90" i="5"/>
  <c r="C89" i="5"/>
  <c r="C88" i="5"/>
  <c r="C87" i="5"/>
  <c r="C86" i="5"/>
  <c r="C85" i="5"/>
  <c r="C84" i="5"/>
  <c r="C83" i="5"/>
  <c r="C82" i="5"/>
  <c r="C81" i="5"/>
  <c r="C80" i="5"/>
  <c r="C79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D35" i="5"/>
  <c r="E35" i="5"/>
  <c r="F35" i="5"/>
  <c r="G35" i="5"/>
  <c r="H35" i="5"/>
  <c r="I35" i="5"/>
  <c r="J35" i="5"/>
  <c r="D36" i="5"/>
  <c r="E36" i="5"/>
  <c r="F36" i="5"/>
  <c r="G36" i="5"/>
  <c r="H36" i="5"/>
  <c r="I36" i="5"/>
  <c r="J36" i="5"/>
  <c r="D37" i="5"/>
  <c r="E37" i="5"/>
  <c r="F37" i="5"/>
  <c r="G37" i="5"/>
  <c r="H37" i="5"/>
  <c r="I37" i="5"/>
  <c r="J37" i="5"/>
  <c r="D38" i="5"/>
  <c r="E38" i="5"/>
  <c r="F38" i="5"/>
  <c r="G38" i="5"/>
  <c r="H38" i="5"/>
  <c r="I38" i="5"/>
  <c r="J38" i="5"/>
  <c r="D39" i="5"/>
  <c r="E39" i="5"/>
  <c r="F39" i="5"/>
  <c r="G39" i="5"/>
  <c r="H39" i="5"/>
  <c r="I39" i="5"/>
  <c r="J39" i="5"/>
  <c r="D40" i="5"/>
  <c r="E40" i="5"/>
  <c r="F40" i="5"/>
  <c r="G40" i="5"/>
  <c r="H40" i="5"/>
  <c r="I40" i="5"/>
  <c r="J40" i="5"/>
  <c r="D41" i="5"/>
  <c r="E41" i="5"/>
  <c r="F41" i="5"/>
  <c r="G41" i="5"/>
  <c r="H41" i="5"/>
  <c r="I41" i="5"/>
  <c r="J41" i="5"/>
  <c r="D42" i="5"/>
  <c r="E42" i="5"/>
  <c r="F42" i="5"/>
  <c r="G42" i="5"/>
  <c r="H42" i="5"/>
  <c r="I42" i="5"/>
  <c r="J42" i="5"/>
  <c r="D43" i="5"/>
  <c r="E43" i="5"/>
  <c r="F43" i="5"/>
  <c r="G43" i="5"/>
  <c r="H43" i="5"/>
  <c r="I43" i="5"/>
  <c r="J43" i="5"/>
  <c r="D44" i="5"/>
  <c r="E44" i="5"/>
  <c r="F44" i="5"/>
  <c r="G44" i="5"/>
  <c r="H44" i="5"/>
  <c r="I44" i="5"/>
  <c r="J44" i="5"/>
  <c r="D45" i="5"/>
  <c r="E45" i="5"/>
  <c r="F45" i="5"/>
  <c r="G45" i="5"/>
  <c r="H45" i="5"/>
  <c r="I45" i="5"/>
  <c r="J45" i="5"/>
  <c r="C33" i="5"/>
  <c r="C45" i="5"/>
  <c r="C44" i="5"/>
  <c r="C43" i="5"/>
  <c r="C42" i="5"/>
  <c r="C41" i="5"/>
  <c r="C40" i="5"/>
  <c r="C39" i="5"/>
  <c r="C38" i="5"/>
  <c r="C37" i="5"/>
  <c r="C36" i="5"/>
  <c r="C35" i="5"/>
  <c r="C34" i="5"/>
  <c r="D3" i="5"/>
  <c r="E3" i="5"/>
  <c r="F3" i="5"/>
  <c r="G3" i="5"/>
  <c r="H3" i="5"/>
  <c r="I3" i="5"/>
  <c r="J3" i="5"/>
  <c r="D4" i="5"/>
  <c r="E4" i="5"/>
  <c r="F4" i="5"/>
  <c r="G4" i="5"/>
  <c r="H4" i="5"/>
  <c r="I4" i="5"/>
  <c r="J4" i="5"/>
  <c r="D5" i="5"/>
  <c r="E5" i="5"/>
  <c r="F5" i="5"/>
  <c r="G5" i="5"/>
  <c r="H5" i="5"/>
  <c r="I5" i="5"/>
  <c r="J5" i="5"/>
  <c r="D6" i="5"/>
  <c r="E6" i="5"/>
  <c r="F6" i="5"/>
  <c r="G6" i="5"/>
  <c r="H6" i="5"/>
  <c r="I6" i="5"/>
  <c r="J6" i="5"/>
  <c r="D7" i="5"/>
  <c r="E7" i="5"/>
  <c r="F7" i="5"/>
  <c r="G7" i="5"/>
  <c r="H7" i="5"/>
  <c r="I7" i="5"/>
  <c r="J7" i="5"/>
  <c r="D8" i="5"/>
  <c r="E8" i="5"/>
  <c r="F8" i="5"/>
  <c r="G8" i="5"/>
  <c r="H8" i="5"/>
  <c r="I8" i="5"/>
  <c r="J8" i="5"/>
  <c r="D9" i="5"/>
  <c r="E9" i="5"/>
  <c r="F9" i="5"/>
  <c r="G9" i="5"/>
  <c r="H9" i="5"/>
  <c r="I9" i="5"/>
  <c r="J9" i="5"/>
  <c r="D10" i="5"/>
  <c r="E10" i="5"/>
  <c r="F10" i="5"/>
  <c r="G10" i="5"/>
  <c r="H10" i="5"/>
  <c r="I10" i="5"/>
  <c r="J10" i="5"/>
  <c r="D11" i="5"/>
  <c r="E11" i="5"/>
  <c r="F11" i="5"/>
  <c r="G11" i="5"/>
  <c r="H11" i="5"/>
  <c r="I11" i="5"/>
  <c r="J11" i="5"/>
  <c r="D12" i="5"/>
  <c r="E12" i="5"/>
  <c r="F12" i="5"/>
  <c r="G12" i="5"/>
  <c r="H12" i="5"/>
  <c r="I12" i="5"/>
  <c r="J12" i="5"/>
  <c r="D13" i="5"/>
  <c r="E13" i="5"/>
  <c r="F13" i="5"/>
  <c r="G13" i="5"/>
  <c r="H13" i="5"/>
  <c r="I13" i="5"/>
  <c r="J13" i="5"/>
  <c r="D14" i="5"/>
  <c r="E14" i="5"/>
  <c r="F14" i="5"/>
  <c r="G14" i="5"/>
  <c r="H14" i="5"/>
  <c r="I14" i="5"/>
  <c r="J14" i="5"/>
  <c r="D15" i="5"/>
  <c r="E15" i="5"/>
  <c r="F15" i="5"/>
  <c r="G15" i="5"/>
  <c r="H15" i="5"/>
  <c r="I15" i="5"/>
  <c r="J15" i="5"/>
  <c r="C3" i="5"/>
  <c r="C15" i="5"/>
  <c r="C14" i="5"/>
  <c r="C13" i="5"/>
  <c r="C12" i="5"/>
  <c r="C11" i="5"/>
  <c r="C10" i="5"/>
  <c r="C9" i="5"/>
  <c r="C8" i="5"/>
  <c r="C7" i="5"/>
  <c r="C6" i="5"/>
  <c r="C5" i="5"/>
  <c r="C4" i="5"/>
  <c r="D18" i="5"/>
  <c r="D123" i="5" s="1"/>
  <c r="E18" i="5"/>
  <c r="E123" i="5" s="1"/>
  <c r="F18" i="5"/>
  <c r="F123" i="5" s="1"/>
  <c r="G18" i="5"/>
  <c r="G123" i="5" s="1"/>
  <c r="H18" i="5"/>
  <c r="H123" i="5" s="1"/>
  <c r="I18" i="5"/>
  <c r="I123" i="5" s="1"/>
  <c r="J18" i="5"/>
  <c r="J123" i="5" s="1"/>
  <c r="D19" i="5"/>
  <c r="D124" i="5" s="1"/>
  <c r="E19" i="5"/>
  <c r="E124" i="5" s="1"/>
  <c r="F19" i="5"/>
  <c r="F124" i="5" s="1"/>
  <c r="G19" i="5"/>
  <c r="G124" i="5" s="1"/>
  <c r="H19" i="5"/>
  <c r="H124" i="5" s="1"/>
  <c r="I19" i="5"/>
  <c r="I124" i="5" s="1"/>
  <c r="J19" i="5"/>
  <c r="J124" i="5" s="1"/>
  <c r="D20" i="5"/>
  <c r="D125" i="5" s="1"/>
  <c r="E20" i="5"/>
  <c r="E125" i="5" s="1"/>
  <c r="F20" i="5"/>
  <c r="F125" i="5" s="1"/>
  <c r="G20" i="5"/>
  <c r="G125" i="5" s="1"/>
  <c r="H20" i="5"/>
  <c r="H125" i="5" s="1"/>
  <c r="I20" i="5"/>
  <c r="I125" i="5" s="1"/>
  <c r="J20" i="5"/>
  <c r="J125" i="5" s="1"/>
  <c r="D21" i="5"/>
  <c r="D126" i="5" s="1"/>
  <c r="E21" i="5"/>
  <c r="E126" i="5" s="1"/>
  <c r="F21" i="5"/>
  <c r="F126" i="5" s="1"/>
  <c r="G21" i="5"/>
  <c r="G126" i="5" s="1"/>
  <c r="H21" i="5"/>
  <c r="H126" i="5" s="1"/>
  <c r="I21" i="5"/>
  <c r="I126" i="5" s="1"/>
  <c r="J21" i="5"/>
  <c r="J126" i="5" s="1"/>
  <c r="D22" i="5"/>
  <c r="D127" i="5" s="1"/>
  <c r="E22" i="5"/>
  <c r="E127" i="5" s="1"/>
  <c r="F22" i="5"/>
  <c r="F127" i="5" s="1"/>
  <c r="G22" i="5"/>
  <c r="G127" i="5" s="1"/>
  <c r="H22" i="5"/>
  <c r="H127" i="5" s="1"/>
  <c r="I22" i="5"/>
  <c r="I127" i="5" s="1"/>
  <c r="J22" i="5"/>
  <c r="J127" i="5" s="1"/>
  <c r="D23" i="5"/>
  <c r="D128" i="5" s="1"/>
  <c r="E23" i="5"/>
  <c r="E128" i="5" s="1"/>
  <c r="F23" i="5"/>
  <c r="F128" i="5" s="1"/>
  <c r="G23" i="5"/>
  <c r="G128" i="5" s="1"/>
  <c r="H23" i="5"/>
  <c r="H128" i="5" s="1"/>
  <c r="I23" i="5"/>
  <c r="I128" i="5" s="1"/>
  <c r="J23" i="5"/>
  <c r="J128" i="5" s="1"/>
  <c r="D24" i="5"/>
  <c r="D129" i="5" s="1"/>
  <c r="E24" i="5"/>
  <c r="E129" i="5" s="1"/>
  <c r="F24" i="5"/>
  <c r="F129" i="5" s="1"/>
  <c r="G24" i="5"/>
  <c r="G129" i="5" s="1"/>
  <c r="H24" i="5"/>
  <c r="H129" i="5" s="1"/>
  <c r="I24" i="5"/>
  <c r="I129" i="5" s="1"/>
  <c r="J24" i="5"/>
  <c r="J129" i="5" s="1"/>
  <c r="D25" i="5"/>
  <c r="D130" i="5" s="1"/>
  <c r="E25" i="5"/>
  <c r="E130" i="5" s="1"/>
  <c r="F25" i="5"/>
  <c r="F130" i="5" s="1"/>
  <c r="G25" i="5"/>
  <c r="G130" i="5" s="1"/>
  <c r="H25" i="5"/>
  <c r="H130" i="5" s="1"/>
  <c r="I25" i="5"/>
  <c r="I130" i="5" s="1"/>
  <c r="J25" i="5"/>
  <c r="J130" i="5" s="1"/>
  <c r="D26" i="5"/>
  <c r="D131" i="5" s="1"/>
  <c r="E26" i="5"/>
  <c r="E131" i="5" s="1"/>
  <c r="F26" i="5"/>
  <c r="F131" i="5" s="1"/>
  <c r="G26" i="5"/>
  <c r="G131" i="5" s="1"/>
  <c r="H26" i="5"/>
  <c r="H131" i="5" s="1"/>
  <c r="I26" i="5"/>
  <c r="I131" i="5" s="1"/>
  <c r="J26" i="5"/>
  <c r="J131" i="5" s="1"/>
  <c r="D27" i="5"/>
  <c r="D132" i="5" s="1"/>
  <c r="E27" i="5"/>
  <c r="E132" i="5" s="1"/>
  <c r="F27" i="5"/>
  <c r="F132" i="5" s="1"/>
  <c r="G27" i="5"/>
  <c r="G132" i="5" s="1"/>
  <c r="H27" i="5"/>
  <c r="H132" i="5" s="1"/>
  <c r="I27" i="5"/>
  <c r="I132" i="5" s="1"/>
  <c r="J27" i="5"/>
  <c r="J132" i="5" s="1"/>
  <c r="D28" i="5"/>
  <c r="D133" i="5" s="1"/>
  <c r="E28" i="5"/>
  <c r="E133" i="5" s="1"/>
  <c r="F28" i="5"/>
  <c r="F133" i="5" s="1"/>
  <c r="G28" i="5"/>
  <c r="G133" i="5" s="1"/>
  <c r="H28" i="5"/>
  <c r="H133" i="5" s="1"/>
  <c r="I28" i="5"/>
  <c r="I133" i="5" s="1"/>
  <c r="J28" i="5"/>
  <c r="J133" i="5" s="1"/>
  <c r="D29" i="5"/>
  <c r="D134" i="5" s="1"/>
  <c r="E29" i="5"/>
  <c r="E134" i="5" s="1"/>
  <c r="F29" i="5"/>
  <c r="F134" i="5" s="1"/>
  <c r="G29" i="5"/>
  <c r="G134" i="5" s="1"/>
  <c r="H29" i="5"/>
  <c r="H134" i="5" s="1"/>
  <c r="I29" i="5"/>
  <c r="I134" i="5" s="1"/>
  <c r="J29" i="5"/>
  <c r="J134" i="5" s="1"/>
  <c r="D30" i="5"/>
  <c r="D135" i="5" s="1"/>
  <c r="E30" i="5"/>
  <c r="E135" i="5" s="1"/>
  <c r="F30" i="5"/>
  <c r="F135" i="5" s="1"/>
  <c r="G30" i="5"/>
  <c r="G135" i="5" s="1"/>
  <c r="H30" i="5"/>
  <c r="H135" i="5" s="1"/>
  <c r="I30" i="5"/>
  <c r="I135" i="5" s="1"/>
  <c r="J30" i="5"/>
  <c r="J135" i="5" s="1"/>
  <c r="C18" i="5"/>
  <c r="C123" i="5" s="1"/>
  <c r="C30" i="5"/>
  <c r="C135" i="5" s="1"/>
  <c r="C29" i="5"/>
  <c r="C134" i="5" s="1"/>
  <c r="C28" i="5"/>
  <c r="C133" i="5" s="1"/>
  <c r="C27" i="5"/>
  <c r="C132" i="5" s="1"/>
  <c r="C26" i="5"/>
  <c r="C131" i="5" s="1"/>
  <c r="C25" i="5"/>
  <c r="C130" i="5" s="1"/>
  <c r="C24" i="5"/>
  <c r="C129" i="5" s="1"/>
  <c r="C23" i="5"/>
  <c r="C128" i="5" s="1"/>
  <c r="C22" i="5"/>
  <c r="C127" i="5" s="1"/>
  <c r="C21" i="5"/>
  <c r="C126" i="5" s="1"/>
  <c r="C20" i="5"/>
  <c r="C125" i="5" s="1"/>
  <c r="C19" i="5"/>
  <c r="C124" i="5" s="1"/>
  <c r="L135" i="5" l="1"/>
  <c r="L134" i="5"/>
  <c r="L131" i="5"/>
  <c r="L129" i="5"/>
  <c r="L133" i="5"/>
  <c r="L132" i="5"/>
  <c r="L130" i="5"/>
  <c r="L128" i="5"/>
  <c r="L126" i="5"/>
  <c r="L124" i="5"/>
  <c r="L127" i="5"/>
  <c r="L125" i="5"/>
  <c r="L123" i="5"/>
  <c r="G3" i="8"/>
  <c r="L18" i="5"/>
  <c r="H15" i="8"/>
  <c r="H14" i="8"/>
  <c r="H12" i="8"/>
  <c r="H10" i="8"/>
  <c r="H8" i="8"/>
  <c r="H6" i="8"/>
  <c r="H4" i="8"/>
  <c r="H13" i="8"/>
  <c r="H11" i="8"/>
  <c r="H9" i="8"/>
  <c r="H7" i="8"/>
  <c r="H5" i="8"/>
  <c r="L3" i="5"/>
  <c r="H3" i="8"/>
  <c r="L48" i="5"/>
  <c r="L89" i="5"/>
  <c r="L87" i="5"/>
  <c r="L85" i="5"/>
  <c r="L83" i="5"/>
  <c r="L81" i="5"/>
  <c r="L79" i="5"/>
  <c r="L90" i="5"/>
  <c r="L88" i="5"/>
  <c r="L86" i="5"/>
  <c r="L84" i="5"/>
  <c r="L82" i="5"/>
  <c r="L80" i="5"/>
  <c r="L78" i="5"/>
  <c r="L28" i="5"/>
  <c r="J13" i="8"/>
  <c r="L20" i="5"/>
  <c r="J5" i="8"/>
  <c r="J3" i="8"/>
  <c r="L15" i="5"/>
  <c r="L13" i="5"/>
  <c r="L11" i="5"/>
  <c r="L9" i="5"/>
  <c r="L7" i="5"/>
  <c r="L5" i="5"/>
  <c r="L43" i="5"/>
  <c r="L41" i="5"/>
  <c r="L29" i="5"/>
  <c r="J14" i="8"/>
  <c r="L27" i="5"/>
  <c r="J12" i="8"/>
  <c r="L25" i="5"/>
  <c r="J10" i="8"/>
  <c r="L23" i="5"/>
  <c r="J8" i="8"/>
  <c r="L21" i="5"/>
  <c r="J6" i="8"/>
  <c r="L19" i="5"/>
  <c r="J4" i="8"/>
  <c r="K4" i="8" s="1"/>
  <c r="L14" i="5"/>
  <c r="L12" i="5"/>
  <c r="L10" i="5"/>
  <c r="L8" i="5"/>
  <c r="L6" i="5"/>
  <c r="L4" i="5"/>
  <c r="L44" i="5"/>
  <c r="L42" i="5"/>
  <c r="L40" i="5"/>
  <c r="L38" i="5"/>
  <c r="L36" i="5"/>
  <c r="L34" i="5"/>
  <c r="I14" i="8"/>
  <c r="I12" i="8"/>
  <c r="I10" i="8"/>
  <c r="I8" i="8"/>
  <c r="I6" i="8"/>
  <c r="I4" i="8"/>
  <c r="L59" i="5"/>
  <c r="G14" i="8"/>
  <c r="L57" i="5"/>
  <c r="G12" i="8"/>
  <c r="L55" i="5"/>
  <c r="G10" i="8"/>
  <c r="L53" i="5"/>
  <c r="G8" i="8"/>
  <c r="L51" i="5"/>
  <c r="G6" i="8"/>
  <c r="L49" i="5"/>
  <c r="G4" i="8"/>
  <c r="L30" i="5"/>
  <c r="J15" i="8"/>
  <c r="L26" i="5"/>
  <c r="J11" i="8"/>
  <c r="L24" i="5"/>
  <c r="J9" i="8"/>
  <c r="L22" i="5"/>
  <c r="J7" i="8"/>
  <c r="L45" i="5"/>
  <c r="L39" i="5"/>
  <c r="L37" i="5"/>
  <c r="L35" i="5"/>
  <c r="L33" i="5"/>
  <c r="I15" i="8"/>
  <c r="I13" i="8"/>
  <c r="I11" i="8"/>
  <c r="I9" i="8"/>
  <c r="I7" i="8"/>
  <c r="I5" i="8"/>
  <c r="I3" i="8"/>
  <c r="L60" i="5"/>
  <c r="G15" i="8"/>
  <c r="L58" i="5"/>
  <c r="G13" i="8"/>
  <c r="L56" i="5"/>
  <c r="G11" i="8"/>
  <c r="L54" i="5"/>
  <c r="G9" i="8"/>
  <c r="L52" i="5"/>
  <c r="G7" i="8"/>
  <c r="L50" i="5"/>
  <c r="G5" i="8"/>
  <c r="D16" i="27"/>
  <c r="E16" i="27"/>
  <c r="F16" i="27"/>
  <c r="G16" i="27"/>
  <c r="H16" i="27"/>
  <c r="I16" i="27"/>
  <c r="J16" i="27"/>
  <c r="K16" i="27"/>
  <c r="D17" i="27"/>
  <c r="E17" i="27"/>
  <c r="F17" i="27"/>
  <c r="G17" i="27"/>
  <c r="H17" i="27"/>
  <c r="I17" i="27"/>
  <c r="J17" i="27"/>
  <c r="K17" i="27"/>
  <c r="D18" i="27"/>
  <c r="E18" i="27"/>
  <c r="F18" i="27"/>
  <c r="G18" i="27"/>
  <c r="H18" i="27"/>
  <c r="I18" i="27"/>
  <c r="J18" i="27"/>
  <c r="K18" i="27"/>
  <c r="D19" i="27"/>
  <c r="E19" i="27"/>
  <c r="F19" i="27"/>
  <c r="G19" i="27"/>
  <c r="H19" i="27"/>
  <c r="I19" i="27"/>
  <c r="J19" i="27"/>
  <c r="K19" i="27"/>
  <c r="D20" i="27"/>
  <c r="E20" i="27"/>
  <c r="F20" i="27"/>
  <c r="G20" i="27"/>
  <c r="H20" i="27"/>
  <c r="I20" i="27"/>
  <c r="J20" i="27"/>
  <c r="K20" i="27"/>
  <c r="D21" i="27"/>
  <c r="E21" i="27"/>
  <c r="F21" i="27"/>
  <c r="G21" i="27"/>
  <c r="H21" i="27"/>
  <c r="I21" i="27"/>
  <c r="J21" i="27"/>
  <c r="K21" i="27"/>
  <c r="D22" i="27"/>
  <c r="E22" i="27"/>
  <c r="F22" i="27"/>
  <c r="G22" i="27"/>
  <c r="H22" i="27"/>
  <c r="I22" i="27"/>
  <c r="J22" i="27"/>
  <c r="K22" i="27"/>
  <c r="D23" i="27"/>
  <c r="E23" i="27"/>
  <c r="F23" i="27"/>
  <c r="G23" i="27"/>
  <c r="H23" i="27"/>
  <c r="I23" i="27"/>
  <c r="J23" i="27"/>
  <c r="K23" i="27"/>
  <c r="D24" i="27"/>
  <c r="E24" i="27"/>
  <c r="F24" i="27"/>
  <c r="G24" i="27"/>
  <c r="H24" i="27"/>
  <c r="I24" i="27"/>
  <c r="J24" i="27"/>
  <c r="K24" i="27"/>
  <c r="D25" i="27"/>
  <c r="E25" i="27"/>
  <c r="F25" i="27"/>
  <c r="G25" i="27"/>
  <c r="H25" i="27"/>
  <c r="I25" i="27"/>
  <c r="J25" i="27"/>
  <c r="K25" i="27"/>
  <c r="D26" i="27"/>
  <c r="E26" i="27"/>
  <c r="F26" i="27"/>
  <c r="G26" i="27"/>
  <c r="H26" i="27"/>
  <c r="I26" i="27"/>
  <c r="J26" i="27"/>
  <c r="K26" i="27"/>
  <c r="D27" i="27"/>
  <c r="E27" i="27"/>
  <c r="F27" i="27"/>
  <c r="G27" i="27"/>
  <c r="H27" i="27"/>
  <c r="I27" i="27"/>
  <c r="J27" i="27"/>
  <c r="K27" i="27"/>
  <c r="D28" i="27"/>
  <c r="E28" i="27"/>
  <c r="F28" i="27"/>
  <c r="G28" i="27"/>
  <c r="H28" i="27"/>
  <c r="I28" i="27"/>
  <c r="J28" i="27"/>
  <c r="K28" i="27"/>
  <c r="C16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D17" i="7"/>
  <c r="E17" i="7"/>
  <c r="F17" i="7"/>
  <c r="G17" i="7"/>
  <c r="H17" i="7"/>
  <c r="I17" i="7"/>
  <c r="J17" i="7"/>
  <c r="K17" i="7"/>
  <c r="D18" i="7"/>
  <c r="E18" i="7"/>
  <c r="F18" i="7"/>
  <c r="G18" i="7"/>
  <c r="H18" i="7"/>
  <c r="I18" i="7"/>
  <c r="J18" i="7"/>
  <c r="K18" i="7"/>
  <c r="D19" i="7"/>
  <c r="E19" i="7"/>
  <c r="F19" i="7"/>
  <c r="G19" i="7"/>
  <c r="H19" i="7"/>
  <c r="I19" i="7"/>
  <c r="J19" i="7"/>
  <c r="K19" i="7"/>
  <c r="D20" i="7"/>
  <c r="E20" i="7"/>
  <c r="F20" i="7"/>
  <c r="G20" i="7"/>
  <c r="H20" i="7"/>
  <c r="I20" i="7"/>
  <c r="J20" i="7"/>
  <c r="K20" i="7"/>
  <c r="D21" i="7"/>
  <c r="E21" i="7"/>
  <c r="F21" i="7"/>
  <c r="G21" i="7"/>
  <c r="H21" i="7"/>
  <c r="I21" i="7"/>
  <c r="J21" i="7"/>
  <c r="K21" i="7"/>
  <c r="D22" i="7"/>
  <c r="E22" i="7"/>
  <c r="F22" i="7"/>
  <c r="G22" i="7"/>
  <c r="H22" i="7"/>
  <c r="I22" i="7"/>
  <c r="J22" i="7"/>
  <c r="K22" i="7"/>
  <c r="D23" i="7"/>
  <c r="E23" i="7"/>
  <c r="F23" i="7"/>
  <c r="G23" i="7"/>
  <c r="H23" i="7"/>
  <c r="I23" i="7"/>
  <c r="J23" i="7"/>
  <c r="K23" i="7"/>
  <c r="D24" i="7"/>
  <c r="E24" i="7"/>
  <c r="F24" i="7"/>
  <c r="G24" i="7"/>
  <c r="H24" i="7"/>
  <c r="I24" i="7"/>
  <c r="J24" i="7"/>
  <c r="K24" i="7"/>
  <c r="D25" i="7"/>
  <c r="E25" i="7"/>
  <c r="F25" i="7"/>
  <c r="G25" i="7"/>
  <c r="H25" i="7"/>
  <c r="I25" i="7"/>
  <c r="J25" i="7"/>
  <c r="K25" i="7"/>
  <c r="D26" i="7"/>
  <c r="E26" i="7"/>
  <c r="F26" i="7"/>
  <c r="G26" i="7"/>
  <c r="H26" i="7"/>
  <c r="I26" i="7"/>
  <c r="J26" i="7"/>
  <c r="K26" i="7"/>
  <c r="D27" i="7"/>
  <c r="E27" i="7"/>
  <c r="F27" i="7"/>
  <c r="G27" i="7"/>
  <c r="H27" i="7"/>
  <c r="I27" i="7"/>
  <c r="J27" i="7"/>
  <c r="K27" i="7"/>
  <c r="D28" i="7"/>
  <c r="E28" i="7"/>
  <c r="F28" i="7"/>
  <c r="G28" i="7"/>
  <c r="H28" i="7"/>
  <c r="I28" i="7"/>
  <c r="J28" i="7"/>
  <c r="K28" i="7"/>
  <c r="D29" i="7"/>
  <c r="E29" i="7"/>
  <c r="F29" i="7"/>
  <c r="G29" i="7"/>
  <c r="H29" i="7"/>
  <c r="I29" i="7"/>
  <c r="J29" i="7"/>
  <c r="K29" i="7"/>
  <c r="C17" i="7"/>
  <c r="C29" i="7"/>
  <c r="C28" i="7"/>
  <c r="C27" i="7"/>
  <c r="C26" i="7"/>
  <c r="C25" i="7"/>
  <c r="C24" i="7"/>
  <c r="C23" i="7"/>
  <c r="C22" i="7"/>
  <c r="C21" i="7"/>
  <c r="C20" i="7"/>
  <c r="C19" i="7"/>
  <c r="C18" i="7"/>
  <c r="C17" i="4"/>
  <c r="D29" i="4"/>
  <c r="E29" i="4"/>
  <c r="F29" i="4"/>
  <c r="G29" i="4"/>
  <c r="H29" i="4"/>
  <c r="I29" i="4"/>
  <c r="J29" i="4"/>
  <c r="K29" i="4"/>
  <c r="K45" i="4" s="1"/>
  <c r="C29" i="4"/>
  <c r="D28" i="4"/>
  <c r="E28" i="4"/>
  <c r="F28" i="4"/>
  <c r="G28" i="4"/>
  <c r="H28" i="4"/>
  <c r="I28" i="4"/>
  <c r="J28" i="4"/>
  <c r="K28" i="4"/>
  <c r="K44" i="4" s="1"/>
  <c r="C28" i="4"/>
  <c r="D27" i="4"/>
  <c r="E27" i="4"/>
  <c r="F27" i="4"/>
  <c r="G27" i="4"/>
  <c r="H27" i="4"/>
  <c r="I27" i="4"/>
  <c r="J27" i="4"/>
  <c r="K27" i="4"/>
  <c r="K43" i="4" s="1"/>
  <c r="C27" i="4"/>
  <c r="D26" i="4"/>
  <c r="E26" i="4"/>
  <c r="F26" i="4"/>
  <c r="G26" i="4"/>
  <c r="H26" i="4"/>
  <c r="I26" i="4"/>
  <c r="J26" i="4"/>
  <c r="K26" i="4"/>
  <c r="K42" i="4" s="1"/>
  <c r="C26" i="4"/>
  <c r="D25" i="4"/>
  <c r="E25" i="4"/>
  <c r="F25" i="4"/>
  <c r="G25" i="4"/>
  <c r="H25" i="4"/>
  <c r="I25" i="4"/>
  <c r="J25" i="4"/>
  <c r="K25" i="4"/>
  <c r="K41" i="4" s="1"/>
  <c r="C25" i="4"/>
  <c r="D24" i="4"/>
  <c r="E24" i="4"/>
  <c r="F24" i="4"/>
  <c r="G24" i="4"/>
  <c r="H24" i="4"/>
  <c r="I24" i="4"/>
  <c r="J24" i="4"/>
  <c r="K24" i="4"/>
  <c r="K40" i="4" s="1"/>
  <c r="C24" i="4"/>
  <c r="D23" i="4"/>
  <c r="E23" i="4"/>
  <c r="F23" i="4"/>
  <c r="G23" i="4"/>
  <c r="H23" i="4"/>
  <c r="I23" i="4"/>
  <c r="J23" i="4"/>
  <c r="K23" i="4"/>
  <c r="K39" i="4" s="1"/>
  <c r="C23" i="4"/>
  <c r="K38" i="4"/>
  <c r="D20" i="4"/>
  <c r="E20" i="4"/>
  <c r="F20" i="4"/>
  <c r="G20" i="4"/>
  <c r="H20" i="4"/>
  <c r="I20" i="4"/>
  <c r="J20" i="4"/>
  <c r="K20" i="4"/>
  <c r="K36" i="4" s="1"/>
  <c r="C20" i="4"/>
  <c r="D19" i="4"/>
  <c r="E19" i="4"/>
  <c r="F19" i="4"/>
  <c r="G19" i="4"/>
  <c r="H19" i="4"/>
  <c r="I19" i="4"/>
  <c r="J19" i="4"/>
  <c r="K19" i="4"/>
  <c r="K35" i="4" s="1"/>
  <c r="C19" i="4"/>
  <c r="D18" i="4"/>
  <c r="E18" i="4"/>
  <c r="F18" i="4"/>
  <c r="G18" i="4"/>
  <c r="H18" i="4"/>
  <c r="I18" i="4"/>
  <c r="J18" i="4"/>
  <c r="K18" i="4"/>
  <c r="K34" i="4" s="1"/>
  <c r="C18" i="4"/>
  <c r="K17" i="4"/>
  <c r="K33" i="4" s="1"/>
  <c r="J17" i="4"/>
  <c r="K3" i="8" l="1"/>
  <c r="D51" i="4"/>
  <c r="D22" i="4" s="1"/>
  <c r="E51" i="4"/>
  <c r="E22" i="4" s="1"/>
  <c r="F51" i="4"/>
  <c r="F22" i="4" s="1"/>
  <c r="G51" i="4"/>
  <c r="G22" i="4" s="1"/>
  <c r="H51" i="4"/>
  <c r="H22" i="4" s="1"/>
  <c r="I51" i="4"/>
  <c r="I22" i="4" s="1"/>
  <c r="J51" i="4"/>
  <c r="J22" i="4" s="1"/>
  <c r="C51" i="4"/>
  <c r="C22" i="4" s="1"/>
  <c r="A5" i="27" l="1"/>
  <c r="J4" i="27"/>
  <c r="I4" i="27"/>
  <c r="H4" i="27"/>
  <c r="G4" i="27"/>
  <c r="F4" i="27"/>
  <c r="E4" i="27"/>
  <c r="D4" i="27"/>
  <c r="C4" i="27"/>
  <c r="J3" i="27"/>
  <c r="I3" i="27"/>
  <c r="H3" i="27"/>
  <c r="G3" i="27"/>
  <c r="F3" i="27"/>
  <c r="E3" i="27"/>
  <c r="D3" i="27"/>
  <c r="C3" i="27"/>
  <c r="C8" i="27" s="1"/>
  <c r="J2" i="27"/>
  <c r="I2" i="27"/>
  <c r="H2" i="27"/>
  <c r="G2" i="27"/>
  <c r="F2" i="27"/>
  <c r="E2" i="27"/>
  <c r="D2" i="27"/>
  <c r="C2" i="27"/>
  <c r="B7" i="7" l="1"/>
  <c r="A6" i="7"/>
  <c r="J5" i="7"/>
  <c r="I5" i="7"/>
  <c r="H5" i="7"/>
  <c r="G5" i="7"/>
  <c r="F5" i="7"/>
  <c r="E5" i="7"/>
  <c r="D5" i="7"/>
  <c r="C5" i="7"/>
  <c r="J4" i="7"/>
  <c r="I4" i="7"/>
  <c r="H4" i="7"/>
  <c r="G4" i="7"/>
  <c r="F4" i="7"/>
  <c r="E4" i="7"/>
  <c r="D4" i="7"/>
  <c r="C4" i="7"/>
  <c r="J3" i="7"/>
  <c r="I3" i="7"/>
  <c r="H3" i="7"/>
  <c r="G3" i="7"/>
  <c r="F3" i="7"/>
  <c r="E3" i="7"/>
  <c r="D3" i="7"/>
  <c r="C3" i="7"/>
  <c r="B8" i="7" l="1"/>
  <c r="C9" i="7" l="1"/>
  <c r="K9" i="7"/>
  <c r="K10" i="7"/>
  <c r="D9" i="7"/>
  <c r="I9" i="7"/>
  <c r="D10" i="7"/>
  <c r="E9" i="7"/>
  <c r="G10" i="7"/>
  <c r="H9" i="7"/>
  <c r="H10" i="7"/>
  <c r="G9" i="7"/>
  <c r="E10" i="7"/>
  <c r="I10" i="7"/>
  <c r="F9" i="7"/>
  <c r="J9" i="7"/>
  <c r="F10" i="7"/>
  <c r="J10" i="7"/>
  <c r="C10" i="7"/>
  <c r="K45" i="7" l="1"/>
  <c r="K40" i="7"/>
  <c r="K43" i="7"/>
  <c r="K41" i="7"/>
  <c r="K35" i="7"/>
  <c r="K44" i="7"/>
  <c r="K42" i="7"/>
  <c r="K38" i="7"/>
  <c r="K36" i="7"/>
  <c r="K34" i="7"/>
  <c r="K39" i="7"/>
  <c r="K37" i="7"/>
  <c r="K33" i="7"/>
  <c r="A6" i="4"/>
  <c r="J5" i="4"/>
  <c r="I5" i="4"/>
  <c r="H5" i="4"/>
  <c r="G5" i="4"/>
  <c r="F5" i="4"/>
  <c r="E5" i="4"/>
  <c r="D5" i="4"/>
  <c r="C5" i="4"/>
  <c r="J4" i="4"/>
  <c r="J9" i="4" s="1"/>
  <c r="I4" i="4"/>
  <c r="H4" i="4"/>
  <c r="G4" i="4"/>
  <c r="F4" i="4"/>
  <c r="E4" i="4"/>
  <c r="D4" i="4"/>
  <c r="C4" i="4"/>
  <c r="J3" i="4"/>
  <c r="I3" i="4"/>
  <c r="H3" i="4"/>
  <c r="G3" i="4"/>
  <c r="F3" i="4"/>
  <c r="E3" i="4"/>
  <c r="D3" i="4"/>
  <c r="C9" i="4" l="1"/>
  <c r="C35" i="4" s="1"/>
  <c r="I10" i="4"/>
  <c r="G10" i="4"/>
  <c r="E10" i="4"/>
  <c r="C10" i="4"/>
  <c r="I9" i="4"/>
  <c r="G9" i="4"/>
  <c r="E9" i="4"/>
  <c r="J10" i="4"/>
  <c r="J38" i="4" s="1"/>
  <c r="H10" i="4"/>
  <c r="F10" i="4"/>
  <c r="D10" i="4"/>
  <c r="H9" i="4"/>
  <c r="F9" i="4"/>
  <c r="D9" i="4"/>
  <c r="C40" i="4" l="1"/>
  <c r="C43" i="4"/>
  <c r="C45" i="4"/>
  <c r="C41" i="4"/>
  <c r="C9" i="27"/>
  <c r="C32" i="27" s="1"/>
  <c r="K9" i="27"/>
  <c r="J35" i="4"/>
  <c r="J41" i="4"/>
  <c r="J43" i="4"/>
  <c r="J45" i="4"/>
  <c r="J40" i="4"/>
  <c r="F37" i="4"/>
  <c r="F39" i="4"/>
  <c r="F36" i="4"/>
  <c r="F34" i="4"/>
  <c r="F42" i="4"/>
  <c r="F44" i="4"/>
  <c r="F38" i="4"/>
  <c r="J37" i="4"/>
  <c r="J39" i="4"/>
  <c r="J33" i="4"/>
  <c r="J42" i="4"/>
  <c r="J44" i="4"/>
  <c r="J34" i="4"/>
  <c r="J36" i="4"/>
  <c r="G40" i="4"/>
  <c r="G35" i="4"/>
  <c r="G41" i="4"/>
  <c r="G43" i="4"/>
  <c r="G45" i="4"/>
  <c r="C37" i="4"/>
  <c r="C39" i="4"/>
  <c r="C34" i="4"/>
  <c r="C36" i="4"/>
  <c r="C42" i="4"/>
  <c r="C44" i="4"/>
  <c r="C33" i="4"/>
  <c r="C38" i="4"/>
  <c r="G37" i="4"/>
  <c r="G34" i="4"/>
  <c r="G36" i="4"/>
  <c r="G42" i="4"/>
  <c r="G44" i="4"/>
  <c r="G39" i="4"/>
  <c r="G38" i="4"/>
  <c r="F35" i="4"/>
  <c r="F41" i="4"/>
  <c r="F43" i="4"/>
  <c r="F45" i="4"/>
  <c r="F40" i="4"/>
  <c r="D35" i="4"/>
  <c r="D41" i="4"/>
  <c r="D43" i="4"/>
  <c r="D45" i="4"/>
  <c r="D40" i="4"/>
  <c r="H35" i="4"/>
  <c r="H41" i="4"/>
  <c r="H43" i="4"/>
  <c r="H45" i="4"/>
  <c r="H40" i="4"/>
  <c r="D37" i="4"/>
  <c r="D39" i="4"/>
  <c r="D34" i="4"/>
  <c r="D36" i="4"/>
  <c r="D42" i="4"/>
  <c r="D44" i="4"/>
  <c r="D38" i="4"/>
  <c r="H37" i="4"/>
  <c r="H39" i="4"/>
  <c r="H34" i="4"/>
  <c r="H36" i="4"/>
  <c r="H42" i="4"/>
  <c r="H44" i="4"/>
  <c r="H38" i="4"/>
  <c r="E40" i="4"/>
  <c r="E45" i="4"/>
  <c r="E35" i="4"/>
  <c r="E41" i="4"/>
  <c r="E43" i="4"/>
  <c r="I40" i="4"/>
  <c r="I35" i="4"/>
  <c r="I41" i="4"/>
  <c r="I43" i="4"/>
  <c r="I45" i="4"/>
  <c r="E37" i="4"/>
  <c r="E34" i="4"/>
  <c r="E36" i="4"/>
  <c r="E42" i="4"/>
  <c r="E44" i="4"/>
  <c r="E39" i="4"/>
  <c r="E38" i="4"/>
  <c r="I37" i="4"/>
  <c r="I34" i="4"/>
  <c r="I36" i="4"/>
  <c r="I42" i="4"/>
  <c r="I44" i="4"/>
  <c r="I39" i="4"/>
  <c r="I38" i="4"/>
  <c r="D8" i="27"/>
  <c r="G9" i="27"/>
  <c r="F8" i="27"/>
  <c r="J8" i="27"/>
  <c r="F9" i="27"/>
  <c r="J9" i="27"/>
  <c r="E8" i="27"/>
  <c r="I8" i="27"/>
  <c r="E9" i="27"/>
  <c r="I9" i="27"/>
  <c r="H8" i="27"/>
  <c r="D9" i="27"/>
  <c r="H9" i="27"/>
  <c r="G8" i="27"/>
  <c r="D9" i="8" l="1"/>
  <c r="D12" i="8"/>
  <c r="D4" i="8"/>
  <c r="D15" i="8"/>
  <c r="D11" i="8"/>
  <c r="D10" i="8"/>
  <c r="D8" i="8"/>
  <c r="D14" i="8"/>
  <c r="D6" i="8"/>
  <c r="D7" i="8"/>
  <c r="D13" i="8"/>
  <c r="D5" i="8"/>
  <c r="K32" i="27"/>
  <c r="K6" i="22" s="1"/>
  <c r="K6" i="28" s="1"/>
  <c r="Q3" i="8" s="1"/>
  <c r="K33" i="27"/>
  <c r="K7" i="22" s="1"/>
  <c r="K7" i="28" s="1"/>
  <c r="Q4" i="8" s="1"/>
  <c r="K35" i="27"/>
  <c r="K9" i="22" s="1"/>
  <c r="K9" i="28" s="1"/>
  <c r="Q6" i="8" s="1"/>
  <c r="K37" i="27"/>
  <c r="K11" i="22" s="1"/>
  <c r="K11" i="28" s="1"/>
  <c r="Q8" i="8" s="1"/>
  <c r="K41" i="27"/>
  <c r="K15" i="22" s="1"/>
  <c r="K15" i="28" s="1"/>
  <c r="Q12" i="8" s="1"/>
  <c r="K43" i="27"/>
  <c r="K17" i="22" s="1"/>
  <c r="K17" i="28" s="1"/>
  <c r="Q14" i="8" s="1"/>
  <c r="K36" i="27"/>
  <c r="K10" i="22" s="1"/>
  <c r="K10" i="28" s="1"/>
  <c r="Q7" i="8" s="1"/>
  <c r="K38" i="27"/>
  <c r="K12" i="22" s="1"/>
  <c r="K12" i="28" s="1"/>
  <c r="Q9" i="8" s="1"/>
  <c r="K39" i="27"/>
  <c r="K13" i="22" s="1"/>
  <c r="K13" i="28" s="1"/>
  <c r="Q10" i="8" s="1"/>
  <c r="K34" i="27"/>
  <c r="K8" i="22" s="1"/>
  <c r="K8" i="28" s="1"/>
  <c r="Q5" i="8" s="1"/>
  <c r="K40" i="27"/>
  <c r="K14" i="22" s="1"/>
  <c r="K14" i="28" s="1"/>
  <c r="Q11" i="8" s="1"/>
  <c r="K42" i="27"/>
  <c r="K16" i="22" s="1"/>
  <c r="K16" i="28" s="1"/>
  <c r="Q13" i="8" s="1"/>
  <c r="K44" i="27"/>
  <c r="K18" i="22" s="1"/>
  <c r="K18" i="28" s="1"/>
  <c r="Q15" i="8" s="1"/>
  <c r="G39" i="27"/>
  <c r="G40" i="27"/>
  <c r="G42" i="27"/>
  <c r="G44" i="27"/>
  <c r="G34" i="27"/>
  <c r="H41" i="27"/>
  <c r="H43" i="27"/>
  <c r="H32" i="27"/>
  <c r="H33" i="27"/>
  <c r="H36" i="27"/>
  <c r="H37" i="27"/>
  <c r="H38" i="27"/>
  <c r="H35" i="27"/>
  <c r="H39" i="27"/>
  <c r="H40" i="27"/>
  <c r="H42" i="27"/>
  <c r="H44" i="27"/>
  <c r="H34" i="27"/>
  <c r="E41" i="27"/>
  <c r="E43" i="27"/>
  <c r="E32" i="27"/>
  <c r="E33" i="27"/>
  <c r="E36" i="27"/>
  <c r="E37" i="27"/>
  <c r="E38" i="27"/>
  <c r="E35" i="27"/>
  <c r="E39" i="27"/>
  <c r="E40" i="27"/>
  <c r="E42" i="27"/>
  <c r="E44" i="27"/>
  <c r="E34" i="27"/>
  <c r="F41" i="27"/>
  <c r="F43" i="27"/>
  <c r="F32" i="27"/>
  <c r="F33" i="27"/>
  <c r="F36" i="27"/>
  <c r="F37" i="27"/>
  <c r="F38" i="27"/>
  <c r="F35" i="27"/>
  <c r="F40" i="27"/>
  <c r="F42" i="27"/>
  <c r="F39" i="27"/>
  <c r="F44" i="27"/>
  <c r="F34" i="27"/>
  <c r="D39" i="27"/>
  <c r="D40" i="27"/>
  <c r="D42" i="27"/>
  <c r="D44" i="27"/>
  <c r="D34" i="27"/>
  <c r="C41" i="27"/>
  <c r="C43" i="27"/>
  <c r="C33" i="27"/>
  <c r="C35" i="27"/>
  <c r="C36" i="27"/>
  <c r="C37" i="27"/>
  <c r="C38" i="27"/>
  <c r="C39" i="27"/>
  <c r="C40" i="27"/>
  <c r="C42" i="27"/>
  <c r="C44" i="27"/>
  <c r="C34" i="27"/>
  <c r="D41" i="27"/>
  <c r="D43" i="27"/>
  <c r="D32" i="27"/>
  <c r="D33" i="27"/>
  <c r="D36" i="27"/>
  <c r="D37" i="27"/>
  <c r="D38" i="27"/>
  <c r="D35" i="27"/>
  <c r="I41" i="27"/>
  <c r="I43" i="27"/>
  <c r="I32" i="27"/>
  <c r="I33" i="27"/>
  <c r="I36" i="27"/>
  <c r="I37" i="27"/>
  <c r="I38" i="27"/>
  <c r="I35" i="27"/>
  <c r="I39" i="27"/>
  <c r="I40" i="27"/>
  <c r="I42" i="27"/>
  <c r="I44" i="27"/>
  <c r="I34" i="27"/>
  <c r="J41" i="27"/>
  <c r="J43" i="27"/>
  <c r="J35" i="27"/>
  <c r="J32" i="27"/>
  <c r="J33" i="27"/>
  <c r="J36" i="27"/>
  <c r="J37" i="27"/>
  <c r="J38" i="27"/>
  <c r="J39" i="27"/>
  <c r="J40" i="27"/>
  <c r="J42" i="27"/>
  <c r="J44" i="27"/>
  <c r="J34" i="27"/>
  <c r="G41" i="27"/>
  <c r="G43" i="27"/>
  <c r="G35" i="27"/>
  <c r="G32" i="27"/>
  <c r="G33" i="27"/>
  <c r="G36" i="27"/>
  <c r="G37" i="27"/>
  <c r="G38" i="27"/>
  <c r="J35" i="7" l="1"/>
  <c r="J8" i="22" s="1"/>
  <c r="J8" i="28" s="1"/>
  <c r="E42" i="7"/>
  <c r="E15" i="22" s="1"/>
  <c r="E15" i="28" s="1"/>
  <c r="G42" i="7"/>
  <c r="C43" i="7"/>
  <c r="G43" i="7"/>
  <c r="D43" i="7"/>
  <c r="D16" i="22" s="1"/>
  <c r="D16" i="28" s="1"/>
  <c r="H43" i="7"/>
  <c r="H16" i="22" s="1"/>
  <c r="H16" i="28" s="1"/>
  <c r="D45" i="7"/>
  <c r="D18" i="22" s="1"/>
  <c r="D18" i="28" s="1"/>
  <c r="F45" i="7"/>
  <c r="H45" i="7"/>
  <c r="H18" i="22" s="1"/>
  <c r="H18" i="28" s="1"/>
  <c r="C44" i="7"/>
  <c r="E44" i="7"/>
  <c r="E17" i="22" s="1"/>
  <c r="E17" i="28" s="1"/>
  <c r="G44" i="7"/>
  <c r="I44" i="7"/>
  <c r="I17" i="22" s="1"/>
  <c r="I17" i="28" s="1"/>
  <c r="D44" i="7"/>
  <c r="D17" i="22" s="1"/>
  <c r="D17" i="28" s="1"/>
  <c r="F44" i="7"/>
  <c r="H44" i="7"/>
  <c r="H17" i="22" s="1"/>
  <c r="H17" i="28" s="1"/>
  <c r="J44" i="7"/>
  <c r="J17" i="22" s="1"/>
  <c r="J17" i="28" s="1"/>
  <c r="G17" i="22" l="1"/>
  <c r="C14" i="8" s="1"/>
  <c r="G16" i="22"/>
  <c r="G15" i="22"/>
  <c r="C17" i="22"/>
  <c r="C17" i="28" s="1"/>
  <c r="C16" i="22"/>
  <c r="C16" i="28" s="1"/>
  <c r="F17" i="22"/>
  <c r="F17" i="28" s="1"/>
  <c r="F18" i="22"/>
  <c r="F18" i="28" s="1"/>
  <c r="G34" i="7"/>
  <c r="C34" i="7"/>
  <c r="J34" i="7"/>
  <c r="J7" i="22" s="1"/>
  <c r="J7" i="28" s="1"/>
  <c r="F34" i="7"/>
  <c r="I45" i="7"/>
  <c r="I18" i="22" s="1"/>
  <c r="I18" i="28" s="1"/>
  <c r="E45" i="7"/>
  <c r="E18" i="22" s="1"/>
  <c r="E18" i="28" s="1"/>
  <c r="C42" i="7"/>
  <c r="J42" i="7"/>
  <c r="J15" i="22" s="1"/>
  <c r="J15" i="28" s="1"/>
  <c r="F42" i="7"/>
  <c r="H35" i="7"/>
  <c r="H8" i="22" s="1"/>
  <c r="H8" i="28" s="1"/>
  <c r="D35" i="7"/>
  <c r="D8" i="22" s="1"/>
  <c r="D8" i="28" s="1"/>
  <c r="G35" i="7"/>
  <c r="C35" i="7"/>
  <c r="E33" i="7"/>
  <c r="E6" i="22" s="1"/>
  <c r="H33" i="7"/>
  <c r="H6" i="22" s="1"/>
  <c r="D33" i="7"/>
  <c r="D6" i="22" s="1"/>
  <c r="C33" i="7"/>
  <c r="C6" i="22" s="1"/>
  <c r="C6" i="28" s="1"/>
  <c r="G41" i="7"/>
  <c r="C41" i="7"/>
  <c r="J41" i="7"/>
  <c r="J14" i="22" s="1"/>
  <c r="J14" i="28" s="1"/>
  <c r="F41" i="7"/>
  <c r="G40" i="7"/>
  <c r="C40" i="7"/>
  <c r="H40" i="7"/>
  <c r="H13" i="22" s="1"/>
  <c r="H13" i="28" s="1"/>
  <c r="D40" i="7"/>
  <c r="D13" i="22" s="1"/>
  <c r="D13" i="28" s="1"/>
  <c r="G39" i="7"/>
  <c r="C39" i="7"/>
  <c r="H39" i="7"/>
  <c r="H12" i="22" s="1"/>
  <c r="H12" i="28" s="1"/>
  <c r="D39" i="7"/>
  <c r="D12" i="22" s="1"/>
  <c r="D12" i="28" s="1"/>
  <c r="G38" i="7"/>
  <c r="C38" i="7"/>
  <c r="H38" i="7"/>
  <c r="H11" i="22" s="1"/>
  <c r="H11" i="28" s="1"/>
  <c r="D38" i="7"/>
  <c r="D11" i="22" s="1"/>
  <c r="D11" i="28" s="1"/>
  <c r="G37" i="7"/>
  <c r="C37" i="7"/>
  <c r="H37" i="7"/>
  <c r="H10" i="22" s="1"/>
  <c r="H10" i="28" s="1"/>
  <c r="D37" i="7"/>
  <c r="D10" i="22" s="1"/>
  <c r="D10" i="28" s="1"/>
  <c r="D36" i="7"/>
  <c r="D9" i="22" s="1"/>
  <c r="D9" i="28" s="1"/>
  <c r="J36" i="7"/>
  <c r="J9" i="22" s="1"/>
  <c r="J9" i="28" s="1"/>
  <c r="I36" i="7"/>
  <c r="I9" i="22" s="1"/>
  <c r="I9" i="28" s="1"/>
  <c r="E36" i="7"/>
  <c r="E9" i="22" s="1"/>
  <c r="E9" i="28" s="1"/>
  <c r="I34" i="7"/>
  <c r="I7" i="22" s="1"/>
  <c r="I7" i="28" s="1"/>
  <c r="E34" i="7"/>
  <c r="E7" i="22" s="1"/>
  <c r="E7" i="28" s="1"/>
  <c r="H34" i="7"/>
  <c r="H7" i="22" s="1"/>
  <c r="H7" i="28" s="1"/>
  <c r="D34" i="7"/>
  <c r="D7" i="22" s="1"/>
  <c r="D7" i="28" s="1"/>
  <c r="J45" i="7"/>
  <c r="J18" i="22" s="1"/>
  <c r="J18" i="28" s="1"/>
  <c r="G45" i="7"/>
  <c r="C45" i="7"/>
  <c r="J43" i="7"/>
  <c r="J16" i="22" s="1"/>
  <c r="J16" i="28" s="1"/>
  <c r="F43" i="7"/>
  <c r="I43" i="7"/>
  <c r="I16" i="22" s="1"/>
  <c r="I16" i="28" s="1"/>
  <c r="E43" i="7"/>
  <c r="E16" i="22" s="1"/>
  <c r="E16" i="28" s="1"/>
  <c r="I42" i="7"/>
  <c r="I15" i="22" s="1"/>
  <c r="I15" i="28" s="1"/>
  <c r="H42" i="7"/>
  <c r="H15" i="22" s="1"/>
  <c r="H15" i="28" s="1"/>
  <c r="D42" i="7"/>
  <c r="D15" i="22" s="1"/>
  <c r="D15" i="28" s="1"/>
  <c r="F35" i="7"/>
  <c r="I35" i="7"/>
  <c r="I8" i="22" s="1"/>
  <c r="I8" i="28" s="1"/>
  <c r="E35" i="7"/>
  <c r="E8" i="22" s="1"/>
  <c r="E8" i="28" s="1"/>
  <c r="I33" i="7"/>
  <c r="I6" i="22" s="1"/>
  <c r="J33" i="7"/>
  <c r="J6" i="22" s="1"/>
  <c r="J6" i="28" s="1"/>
  <c r="F33" i="7"/>
  <c r="F6" i="22" s="1"/>
  <c r="G33" i="7"/>
  <c r="I41" i="7"/>
  <c r="I14" i="22" s="1"/>
  <c r="I14" i="28" s="1"/>
  <c r="E41" i="7"/>
  <c r="E14" i="22" s="1"/>
  <c r="E14" i="28" s="1"/>
  <c r="H41" i="7"/>
  <c r="H14" i="22" s="1"/>
  <c r="H14" i="28" s="1"/>
  <c r="D41" i="7"/>
  <c r="D14" i="22" s="1"/>
  <c r="D14" i="28" s="1"/>
  <c r="I40" i="7"/>
  <c r="I13" i="22" s="1"/>
  <c r="I13" i="28" s="1"/>
  <c r="E40" i="7"/>
  <c r="E13" i="22" s="1"/>
  <c r="E13" i="28" s="1"/>
  <c r="J40" i="7"/>
  <c r="J13" i="22" s="1"/>
  <c r="J13" i="28" s="1"/>
  <c r="F40" i="7"/>
  <c r="I39" i="7"/>
  <c r="I12" i="22" s="1"/>
  <c r="I12" i="28" s="1"/>
  <c r="E39" i="7"/>
  <c r="E12" i="22" s="1"/>
  <c r="E12" i="28" s="1"/>
  <c r="J39" i="7"/>
  <c r="J12" i="22" s="1"/>
  <c r="J12" i="28" s="1"/>
  <c r="F39" i="7"/>
  <c r="I38" i="7"/>
  <c r="I11" i="22" s="1"/>
  <c r="I11" i="28" s="1"/>
  <c r="E38" i="7"/>
  <c r="E11" i="22" s="1"/>
  <c r="E11" i="28" s="1"/>
  <c r="J38" i="7"/>
  <c r="J11" i="22" s="1"/>
  <c r="J11" i="28" s="1"/>
  <c r="F38" i="7"/>
  <c r="I37" i="7"/>
  <c r="I10" i="22" s="1"/>
  <c r="I10" i="28" s="1"/>
  <c r="E37" i="7"/>
  <c r="E10" i="22" s="1"/>
  <c r="E10" i="28" s="1"/>
  <c r="J37" i="7"/>
  <c r="J10" i="22" s="1"/>
  <c r="J10" i="28" s="1"/>
  <c r="F37" i="7"/>
  <c r="H36" i="7"/>
  <c r="H9" i="22" s="1"/>
  <c r="H9" i="28" s="1"/>
  <c r="F36" i="7"/>
  <c r="G36" i="7"/>
  <c r="C36" i="7"/>
  <c r="F17" i="4"/>
  <c r="F33" i="4" s="1"/>
  <c r="E17" i="4"/>
  <c r="E33" i="4" s="1"/>
  <c r="I17" i="4"/>
  <c r="I33" i="4" s="1"/>
  <c r="D17" i="4"/>
  <c r="D33" i="4" s="1"/>
  <c r="H17" i="4"/>
  <c r="H33" i="4" s="1"/>
  <c r="G17" i="4"/>
  <c r="G33" i="4" s="1"/>
  <c r="G16" i="28" l="1"/>
  <c r="C13" i="8"/>
  <c r="D3" i="8"/>
  <c r="G15" i="28"/>
  <c r="C12" i="8"/>
  <c r="F6" i="28"/>
  <c r="I6" i="28"/>
  <c r="D6" i="28"/>
  <c r="E6" i="28"/>
  <c r="H6" i="28"/>
  <c r="G17" i="28"/>
  <c r="G9" i="22"/>
  <c r="C6" i="8" s="1"/>
  <c r="G6" i="22"/>
  <c r="C3" i="8" s="1"/>
  <c r="G14" i="22"/>
  <c r="C11" i="8" s="1"/>
  <c r="G8" i="22"/>
  <c r="C5" i="8" s="1"/>
  <c r="G7" i="22"/>
  <c r="C4" i="8" s="1"/>
  <c r="G18" i="22"/>
  <c r="C15" i="8" s="1"/>
  <c r="G10" i="22"/>
  <c r="C7" i="8" s="1"/>
  <c r="G11" i="22"/>
  <c r="C8" i="8" s="1"/>
  <c r="G12" i="22"/>
  <c r="C9" i="8" s="1"/>
  <c r="G13" i="22"/>
  <c r="C10" i="8" s="1"/>
  <c r="C14" i="22"/>
  <c r="C14" i="28" s="1"/>
  <c r="C8" i="22"/>
  <c r="C8" i="28" s="1"/>
  <c r="C7" i="22"/>
  <c r="C7" i="28" s="1"/>
  <c r="C9" i="22"/>
  <c r="C9" i="28" s="1"/>
  <c r="C18" i="22"/>
  <c r="C18" i="28" s="1"/>
  <c r="C10" i="22"/>
  <c r="C10" i="28" s="1"/>
  <c r="C11" i="22"/>
  <c r="C11" i="28" s="1"/>
  <c r="C12" i="22"/>
  <c r="C12" i="28" s="1"/>
  <c r="C13" i="22"/>
  <c r="C13" i="28" s="1"/>
  <c r="C15" i="22"/>
  <c r="C15" i="28" s="1"/>
  <c r="F9" i="22"/>
  <c r="F9" i="28" s="1"/>
  <c r="F11" i="22"/>
  <c r="F11" i="28" s="1"/>
  <c r="F13" i="22"/>
  <c r="F13" i="28" s="1"/>
  <c r="F16" i="22"/>
  <c r="F16" i="28" s="1"/>
  <c r="F14" i="22"/>
  <c r="F14" i="28" s="1"/>
  <c r="F7" i="22"/>
  <c r="F7" i="28" s="1"/>
  <c r="F10" i="22"/>
  <c r="F10" i="28" s="1"/>
  <c r="F12" i="22"/>
  <c r="F12" i="28" s="1"/>
  <c r="F8" i="22"/>
  <c r="F8" i="28" s="1"/>
  <c r="F15" i="22"/>
  <c r="F15" i="28" s="1"/>
  <c r="K13" i="8"/>
  <c r="K12" i="8"/>
  <c r="G12" i="28" l="1"/>
  <c r="G10" i="28"/>
  <c r="G7" i="28"/>
  <c r="G14" i="28"/>
  <c r="E3" i="8"/>
  <c r="G6" i="28"/>
  <c r="G13" i="28"/>
  <c r="G11" i="28"/>
  <c r="G18" i="28"/>
  <c r="G8" i="28"/>
  <c r="G9" i="28"/>
  <c r="E14" i="8"/>
  <c r="K5" i="8"/>
  <c r="K11" i="8"/>
  <c r="K7" i="8"/>
  <c r="K9" i="8"/>
  <c r="K6" i="8"/>
  <c r="K8" i="8"/>
  <c r="K14" i="8"/>
  <c r="K10" i="8"/>
  <c r="L3" i="8" l="1"/>
  <c r="E4" i="8"/>
  <c r="E7" i="8"/>
  <c r="M3" i="8"/>
  <c r="E12" i="8"/>
  <c r="E5" i="8"/>
  <c r="E11" i="8"/>
  <c r="E10" i="8"/>
  <c r="E6" i="8"/>
  <c r="E8" i="8"/>
  <c r="N3" i="8"/>
  <c r="L14" i="8"/>
  <c r="M14" i="8"/>
  <c r="N14" i="8"/>
  <c r="E9" i="8"/>
  <c r="E15" i="8"/>
  <c r="E13" i="8"/>
  <c r="L6" i="8" l="1"/>
  <c r="M7" i="8"/>
  <c r="L11" i="8"/>
  <c r="N12" i="8"/>
  <c r="M8" i="8"/>
  <c r="N4" i="8"/>
  <c r="L4" i="8"/>
  <c r="M4" i="8"/>
  <c r="N7" i="8"/>
  <c r="L7" i="8"/>
  <c r="M12" i="8"/>
  <c r="L12" i="8"/>
  <c r="N11" i="8"/>
  <c r="M5" i="8"/>
  <c r="N5" i="8"/>
  <c r="M11" i="8"/>
  <c r="L5" i="8"/>
  <c r="N8" i="8"/>
  <c r="N9" i="8"/>
  <c r="M6" i="8"/>
  <c r="L8" i="8"/>
  <c r="N6" i="8"/>
  <c r="L9" i="8"/>
  <c r="M9" i="8"/>
  <c r="M13" i="8"/>
  <c r="N15" i="8"/>
  <c r="L15" i="8"/>
  <c r="N13" i="8"/>
  <c r="L13" i="8"/>
  <c r="N10" i="8"/>
  <c r="L10" i="8"/>
  <c r="M10" i="8"/>
  <c r="K15" i="8"/>
  <c r="M15" i="8"/>
</calcChain>
</file>

<file path=xl/sharedStrings.xml><?xml version="1.0" encoding="utf-8"?>
<sst xmlns="http://schemas.openxmlformats.org/spreadsheetml/2006/main" count="649" uniqueCount="108">
  <si>
    <t>CPI (Dec)</t>
  </si>
  <si>
    <t>ActewAGL</t>
  </si>
  <si>
    <t>CitiPower</t>
  </si>
  <si>
    <t>Endeavour Energy</t>
  </si>
  <si>
    <t>Energex</t>
  </si>
  <si>
    <t>Essential Energy</t>
  </si>
  <si>
    <t>Jemena</t>
  </si>
  <si>
    <t>Powercor</t>
  </si>
  <si>
    <t>SA Power Networks</t>
  </si>
  <si>
    <t>United Energy</t>
  </si>
  <si>
    <t>Ergon Energy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</si>
  <si>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</si>
  <si>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</si>
  <si>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</si>
  <si>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</si>
  <si>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</si>
  <si>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</si>
  <si>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</si>
  <si>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</si>
  <si>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</si>
  <si>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Index Numbers ;  All groups CPI ;  Australia ;</t>
  </si>
  <si>
    <t>Index Numbers</t>
  </si>
  <si>
    <t>Original</t>
  </si>
  <si>
    <t>INDEX</t>
  </si>
  <si>
    <t>Quarter</t>
  </si>
  <si>
    <t>A2325846C</t>
  </si>
  <si>
    <t>Financial year data (Real December previous year)</t>
  </si>
  <si>
    <t>Calander year data (Real June same year)</t>
  </si>
  <si>
    <t>Convert to real (Financial year DNSP)</t>
  </si>
  <si>
    <t>Convert to real (Calendar year DNSP)</t>
  </si>
  <si>
    <t>$ '000</t>
  </si>
  <si>
    <t>Route line length</t>
  </si>
  <si>
    <t>Customer numbers</t>
  </si>
  <si>
    <t>km</t>
  </si>
  <si>
    <t>Number</t>
  </si>
  <si>
    <t>Energy delivered</t>
  </si>
  <si>
    <t>SAIDI exclusive of MEDs excluding excluded outages</t>
  </si>
  <si>
    <t>SAIFI exclusive of MEDs excluding excluded outages</t>
  </si>
  <si>
    <t>Opex (5yr avg)</t>
  </si>
  <si>
    <t>Demand (5yr avg)</t>
  </si>
  <si>
    <t>MW</t>
  </si>
  <si>
    <t>MWh</t>
  </si>
  <si>
    <t>Customers (5yr avg)</t>
  </si>
  <si>
    <t>Maximum demand</t>
  </si>
  <si>
    <t>SAIDI (5yr avg)</t>
  </si>
  <si>
    <t>SAIFI (5yr avg)</t>
  </si>
  <si>
    <t>CAIDI exclusive of MEDs excluding excluded outages</t>
  </si>
  <si>
    <t>DNSP Network services RAB</t>
  </si>
  <si>
    <t>DNSP Network services opex</t>
  </si>
  <si>
    <t>Total user cost (5yr avg)</t>
  </si>
  <si>
    <t>Customer density</t>
  </si>
  <si>
    <t>Distribution customers</t>
  </si>
  <si>
    <t>TasNetworks</t>
  </si>
  <si>
    <t>Nominal depreciation</t>
  </si>
  <si>
    <t>Average real WACC</t>
  </si>
  <si>
    <t>DNSP Asset cost</t>
  </si>
  <si>
    <t>SAIDI</t>
  </si>
  <si>
    <t>SAIFI</t>
  </si>
  <si>
    <t>ACT</t>
  </si>
  <si>
    <t>AGD</t>
  </si>
  <si>
    <t>CIT</t>
  </si>
  <si>
    <t>END</t>
  </si>
  <si>
    <t>ENX</t>
  </si>
  <si>
    <t>ERG</t>
  </si>
  <si>
    <t>ESS</t>
  </si>
  <si>
    <t>JEN</t>
  </si>
  <si>
    <t>PCR</t>
  </si>
  <si>
    <t>UED</t>
  </si>
  <si>
    <t>TND</t>
  </si>
  <si>
    <t>SAPN</t>
  </si>
  <si>
    <t>Feed in tariffs</t>
  </si>
  <si>
    <t>Ergon</t>
  </si>
  <si>
    <t>Raw (nominal)</t>
  </si>
  <si>
    <t>Asset cost (5 yr avg)</t>
  </si>
  <si>
    <t>AusNet Services</t>
  </si>
  <si>
    <t>AND</t>
  </si>
  <si>
    <t>Overhead lines</t>
  </si>
  <si>
    <t>Underground lines</t>
  </si>
  <si>
    <t>Network capacity</t>
  </si>
  <si>
    <t>Ausgrid</t>
  </si>
  <si>
    <t>Circuit line length</t>
  </si>
  <si>
    <t>Route line length (5yr avg)</t>
  </si>
  <si>
    <t>Circuit line length (5yr avg)</t>
  </si>
  <si>
    <t>2010-14 average</t>
  </si>
  <si>
    <t>Total cost per MW of Maximum Demand</t>
  </si>
  <si>
    <t>Total cost per customer</t>
  </si>
  <si>
    <t>Total cost per km</t>
  </si>
  <si>
    <t>$M</t>
  </si>
  <si>
    <t>#</t>
  </si>
  <si>
    <t>#/km</t>
  </si>
  <si>
    <t>$/km</t>
  </si>
  <si>
    <t>$/#</t>
  </si>
  <si>
    <t>$/MW</t>
  </si>
  <si>
    <t>min/#</t>
  </si>
  <si>
    <t>#/#</t>
  </si>
  <si>
    <t>Nominal</t>
  </si>
  <si>
    <t>MVA</t>
  </si>
  <si>
    <t>minutes/customer</t>
  </si>
  <si>
    <t>Outages/customer</t>
  </si>
  <si>
    <t>miutes/outage</t>
  </si>
  <si>
    <t>Total user cost per MW of demand (5yr avg)</t>
  </si>
  <si>
    <t>Customer Density</t>
  </si>
  <si>
    <t>DNSP Total user cost</t>
  </si>
  <si>
    <t>Total user cost per customer (2014)</t>
  </si>
  <si>
    <t>Total user cost per km of route line length (5yr avg)</t>
  </si>
  <si>
    <t>Total user cost per customer (5yr avg)</t>
  </si>
  <si>
    <t>Total cost per customer against minutes off supply per customer</t>
  </si>
  <si>
    <t>RAB (5yr avg)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</si>
</sst>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\-yyyy"/>
    <numFmt numFmtId="165" formatCode="0.0;\-0.0;0.0;@"/>
    <numFmt numFmtId="166" formatCode="0.0"/>
    <numFmt numFmtId="167" formatCode="#,##0.000"/>
    <numFmt numFmtId="168" formatCode="&quot;$&quot;#,##0"/>
    <numFmt numFmtId="169" formatCode="_-&quot;$&quot;* #,##0_-;\-&quot;$&quot;* #,##0_-;_-&quot;$&quot;* &quot;-&quot;??_-;_-@_-"/>
    <numFmt numFmtId="170" formatCode="_-* #,##0_-;\-* #,##0_-;_-* &quot;-&quot;??_-;_-@_-"/>
    <numFmt numFmtId="171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0" fontId="0" fillId="0" borderId="0" xfId="0" applyBorder="1"/>
    <xf numFmtId="4" fontId="0" fillId="0" borderId="1" xfId="0" applyNumberFormat="1" applyBorder="1"/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165" fontId="2" fillId="0" borderId="0" xfId="0" applyNumberFormat="1" applyFont="1" applyAlignment="1"/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 applyFill="1" applyAlignment="1">
      <alignment horizontal="left"/>
    </xf>
    <xf numFmtId="166" fontId="0" fillId="0" borderId="1" xfId="0" applyNumberFormat="1" applyBorder="1"/>
    <xf numFmtId="167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4" fontId="0" fillId="2" borderId="1" xfId="0" applyNumberFormat="1" applyFill="1" applyBorder="1"/>
    <xf numFmtId="168" fontId="0" fillId="2" borderId="1" xfId="0" applyNumberFormat="1" applyFill="1" applyBorder="1"/>
    <xf numFmtId="4" fontId="0" fillId="3" borderId="1" xfId="0" applyNumberFormat="1" applyFill="1" applyBorder="1"/>
    <xf numFmtId="3" fontId="0" fillId="3" borderId="1" xfId="0" applyNumberFormat="1" applyFill="1" applyBorder="1"/>
    <xf numFmtId="0" fontId="5" fillId="0" borderId="0" xfId="0" applyFont="1"/>
    <xf numFmtId="3" fontId="0" fillId="0" borderId="0" xfId="0" applyNumberFormat="1"/>
    <xf numFmtId="4" fontId="0" fillId="0" borderId="0" xfId="0" applyNumberFormat="1"/>
    <xf numFmtId="169" fontId="0" fillId="0" borderId="0" xfId="3" applyNumberFormat="1" applyFont="1"/>
    <xf numFmtId="169" fontId="0" fillId="0" borderId="1" xfId="3" applyNumberFormat="1" applyFont="1" applyBorder="1"/>
    <xf numFmtId="10" fontId="0" fillId="0" borderId="0" xfId="0" applyNumberFormat="1"/>
    <xf numFmtId="0" fontId="0" fillId="0" borderId="0" xfId="0" applyFill="1" applyBorder="1"/>
    <xf numFmtId="169" fontId="0" fillId="0" borderId="0" xfId="0" applyNumberFormat="1"/>
    <xf numFmtId="164" fontId="7" fillId="0" borderId="0" xfId="0" applyNumberFormat="1" applyFont="1" applyAlignment="1">
      <alignment horizontal="left"/>
    </xf>
    <xf numFmtId="165" fontId="7" fillId="0" borderId="0" xfId="0" applyNumberFormat="1" applyFont="1" applyAlignment="1"/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169" fontId="0" fillId="2" borderId="1" xfId="3" applyNumberFormat="1" applyFont="1" applyFill="1" applyBorder="1"/>
    <xf numFmtId="170" fontId="0" fillId="0" borderId="1" xfId="6" applyNumberFormat="1" applyFont="1" applyBorder="1"/>
    <xf numFmtId="0" fontId="5" fillId="0" borderId="0" xfId="0" applyFont="1" applyFill="1" applyBorder="1"/>
    <xf numFmtId="171" fontId="0" fillId="2" borderId="1" xfId="6" applyNumberFormat="1" applyFont="1" applyFill="1" applyBorder="1" applyAlignment="1">
      <alignment wrapText="1"/>
    </xf>
    <xf numFmtId="44" fontId="0" fillId="2" borderId="1" xfId="3" applyNumberFormat="1" applyFont="1" applyFill="1" applyBorder="1"/>
  </cellXfs>
  <cellStyles count="7">
    <cellStyle name="Comma" xfId="6" builtinId="3"/>
    <cellStyle name="Comma 2" xfId="4"/>
    <cellStyle name="Currency" xfId="3" builtinId="4"/>
    <cellStyle name="Normal" xfId="0" builtinId="0"/>
    <cellStyle name="Normal 2" xfId="2"/>
    <cellStyle name="Normal 3" xfId="1"/>
    <cellStyle name="Percent 2" xfId="5"/>
  </cellStyles>
  <dxfs count="0"/>
  <tableStyles count="0" defaultTableStyle="TableStyleMedium2" defaultPivotStyle="PivotStyleLight16"/>
  <colors>
    <mruColors>
      <color rgb="FFFF3B00"/>
      <color rgb="FFBD0026"/>
      <color rgb="FFE60000"/>
      <color rgb="FF558ED5"/>
      <color rgb="FF604A7B"/>
      <color rgb="FFE7E1EF"/>
      <color rgb="FF3C967A"/>
      <color rgb="FFA1D99B"/>
      <color rgb="FFFCC0C0"/>
      <color rgb="FF238B4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AND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Analysis!$P$3:$P$15</c:f>
              <c:numCache>
                <c:formatCode>_-* #,##0.0_-;\-* #,##0.0_-;_-* "-"??_-;_-@_-</c:formatCode>
                <c:ptCount val="13"/>
                <c:pt idx="0">
                  <c:v>0.62759999999999994</c:v>
                </c:pt>
                <c:pt idx="1">
                  <c:v>0.9065200000000001</c:v>
                </c:pt>
                <c:pt idx="2">
                  <c:v>0.42359129917361782</c:v>
                </c:pt>
                <c:pt idx="3">
                  <c:v>1.016</c:v>
                </c:pt>
                <c:pt idx="4">
                  <c:v>1.0211628808594382</c:v>
                </c:pt>
                <c:pt idx="5">
                  <c:v>2.7106000000000003</c:v>
                </c:pt>
                <c:pt idx="6">
                  <c:v>1.9112000000000002</c:v>
                </c:pt>
                <c:pt idx="7">
                  <c:v>0.96612987443374743</c:v>
                </c:pt>
                <c:pt idx="8">
                  <c:v>1.5056632759344375</c:v>
                </c:pt>
                <c:pt idx="9">
                  <c:v>1.4550000000000001</c:v>
                </c:pt>
                <c:pt idx="10">
                  <c:v>1.8417885590728578</c:v>
                </c:pt>
                <c:pt idx="11">
                  <c:v>1.6596879786286405</c:v>
                </c:pt>
                <c:pt idx="12">
                  <c:v>1.008969520988092</c:v>
                </c:pt>
              </c:numCache>
            </c:numRef>
          </c:xVal>
          <c:yVal>
            <c:numRef>
              <c:f>Analysis!$H$3:$H$15</c:f>
              <c:numCache>
                <c:formatCode>#,##0</c:formatCode>
                <c:ptCount val="13"/>
                <c:pt idx="0">
                  <c:v>4010.4072000000001</c:v>
                </c:pt>
                <c:pt idx="1">
                  <c:v>36563.252776139947</c:v>
                </c:pt>
                <c:pt idx="2">
                  <c:v>3078.1338155292533</c:v>
                </c:pt>
                <c:pt idx="3">
                  <c:v>27398.559999999998</c:v>
                </c:pt>
                <c:pt idx="4">
                  <c:v>42083.6</c:v>
                </c:pt>
                <c:pt idx="5">
                  <c:v>141739.5987</c:v>
                </c:pt>
                <c:pt idx="6">
                  <c:v>179237.81758303195</c:v>
                </c:pt>
                <c:pt idx="7">
                  <c:v>4329.5063535066201</c:v>
                </c:pt>
                <c:pt idx="8">
                  <c:v>66624.510992617317</c:v>
                </c:pt>
                <c:pt idx="9">
                  <c:v>81168.075942794196</c:v>
                </c:pt>
                <c:pt idx="10">
                  <c:v>34118.91192428986</c:v>
                </c:pt>
                <c:pt idx="11">
                  <c:v>20776.004480000011</c:v>
                </c:pt>
                <c:pt idx="12">
                  <c:v>10086.830224609652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0467968"/>
        <c:axId val="96910336"/>
      </c:scatterChart>
      <c:valAx>
        <c:axId val="50467968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interruptions per customer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96910336"/>
        <c:crosses val="autoZero"/>
        <c:crossBetween val="midCat"/>
        <c:majorUnit val="0.5"/>
      </c:valAx>
      <c:valAx>
        <c:axId val="969103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km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5046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46199870177519"/>
          <c:y val="3.7448969862505802E-2"/>
          <c:w val="0.88706159041947719"/>
          <c:h val="0.6785574755184151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Analysis!$A$3:$A$15</c:f>
              <c:strCache>
                <c:ptCount val="13"/>
                <c:pt idx="0">
                  <c:v>ActewAGL</c:v>
                </c:pt>
                <c:pt idx="1">
                  <c:v>Ausgrid</c:v>
                </c:pt>
                <c:pt idx="2">
                  <c:v>CitiPower</c:v>
                </c:pt>
                <c:pt idx="3">
                  <c:v>Endeavour Energy</c:v>
                </c:pt>
                <c:pt idx="4">
                  <c:v>Energex</c:v>
                </c:pt>
                <c:pt idx="5">
                  <c:v>Ergon Energy</c:v>
                </c:pt>
                <c:pt idx="6">
                  <c:v>Essential Energy</c:v>
                </c:pt>
                <c:pt idx="7">
                  <c:v>Jemena</c:v>
                </c:pt>
                <c:pt idx="8">
                  <c:v>Powercor</c:v>
                </c:pt>
                <c:pt idx="9">
                  <c:v>SA Power Networks</c:v>
                </c:pt>
                <c:pt idx="10">
                  <c:v>AusNet Services</c:v>
                </c:pt>
                <c:pt idx="11">
                  <c:v>TasNetworks</c:v>
                </c:pt>
                <c:pt idx="12">
                  <c:v>United Energy</c:v>
                </c:pt>
              </c:strCache>
            </c:strRef>
          </c:cat>
          <c:val>
            <c:numRef>
              <c:f>Analysis!$P$3:$P$15</c:f>
              <c:numCache>
                <c:formatCode>_-* #,##0.0_-;\-* #,##0.0_-;_-* "-"??_-;_-@_-</c:formatCode>
                <c:ptCount val="13"/>
                <c:pt idx="0">
                  <c:v>0.62759999999999994</c:v>
                </c:pt>
                <c:pt idx="1">
                  <c:v>0.9065200000000001</c:v>
                </c:pt>
                <c:pt idx="2">
                  <c:v>0.42359129917361782</c:v>
                </c:pt>
                <c:pt idx="3">
                  <c:v>1.016</c:v>
                </c:pt>
                <c:pt idx="4">
                  <c:v>1.0211628808594382</c:v>
                </c:pt>
                <c:pt idx="5">
                  <c:v>2.7106000000000003</c:v>
                </c:pt>
                <c:pt idx="6">
                  <c:v>1.9112000000000002</c:v>
                </c:pt>
                <c:pt idx="7">
                  <c:v>0.96612987443374743</c:v>
                </c:pt>
                <c:pt idx="8">
                  <c:v>1.5056632759344375</c:v>
                </c:pt>
                <c:pt idx="9">
                  <c:v>1.4550000000000001</c:v>
                </c:pt>
                <c:pt idx="10">
                  <c:v>1.8417885590728578</c:v>
                </c:pt>
                <c:pt idx="11">
                  <c:v>1.6596879786286405</c:v>
                </c:pt>
                <c:pt idx="12">
                  <c:v>1.008969520988092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13552768"/>
        <c:axId val="113558656"/>
      </c:barChart>
      <c:catAx>
        <c:axId val="113552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3558656"/>
        <c:crosses val="autoZero"/>
        <c:auto val="1"/>
        <c:lblAlgn val="ctr"/>
        <c:lblOffset val="100"/>
        <c:noMultiLvlLbl val="0"/>
      </c:catAx>
      <c:valAx>
        <c:axId val="113558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interruptions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13552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833471809284342"/>
          <c:y val="3.7448969862505802E-2"/>
          <c:w val="0.82854204031947642"/>
          <c:h val="0.6785574755184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data'!$L$2</c:f>
              <c:strCache>
                <c:ptCount val="1"/>
                <c:pt idx="0">
                  <c:v>2010-14 average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'Physical data'!$A$3:$A$15</c:f>
              <c:strCache>
                <c:ptCount val="13"/>
                <c:pt idx="0">
                  <c:v>ActewAGL</c:v>
                </c:pt>
                <c:pt idx="1">
                  <c:v>Ausgrid</c:v>
                </c:pt>
                <c:pt idx="2">
                  <c:v>CitiPower</c:v>
                </c:pt>
                <c:pt idx="3">
                  <c:v>Endeavour Energy</c:v>
                </c:pt>
                <c:pt idx="4">
                  <c:v>Energex</c:v>
                </c:pt>
                <c:pt idx="5">
                  <c:v>Ergon Energy</c:v>
                </c:pt>
                <c:pt idx="6">
                  <c:v>Essential Energy</c:v>
                </c:pt>
                <c:pt idx="7">
                  <c:v>Jemena</c:v>
                </c:pt>
                <c:pt idx="8">
                  <c:v>Powercor</c:v>
                </c:pt>
                <c:pt idx="9">
                  <c:v>SA Power Networks</c:v>
                </c:pt>
                <c:pt idx="10">
                  <c:v>AusNet Services</c:v>
                </c:pt>
                <c:pt idx="11">
                  <c:v>TasNetworks</c:v>
                </c:pt>
                <c:pt idx="12">
                  <c:v>United Energy</c:v>
                </c:pt>
              </c:strCache>
            </c:strRef>
          </c:cat>
          <c:val>
            <c:numRef>
              <c:f>'Physical data'!$L$78:$L$90</c:f>
              <c:numCache>
                <c:formatCode>#,##0</c:formatCode>
                <c:ptCount val="13"/>
                <c:pt idx="0">
                  <c:v>5007.7970000000005</c:v>
                </c:pt>
                <c:pt idx="1">
                  <c:v>40575.797100000003</c:v>
                </c:pt>
                <c:pt idx="2">
                  <c:v>4302.9771861699501</c:v>
                </c:pt>
                <c:pt idx="3">
                  <c:v>34615.597800000003</c:v>
                </c:pt>
                <c:pt idx="4">
                  <c:v>51221.608200000002</c:v>
                </c:pt>
                <c:pt idx="5">
                  <c:v>160221.1325656969</c:v>
                </c:pt>
                <c:pt idx="6">
                  <c:v>188926.55619999999</c:v>
                </c:pt>
                <c:pt idx="7">
                  <c:v>6082.084552253601</c:v>
                </c:pt>
                <c:pt idx="8">
                  <c:v>73659.789390324469</c:v>
                </c:pt>
                <c:pt idx="9">
                  <c:v>87602.993863637821</c:v>
                </c:pt>
                <c:pt idx="10">
                  <c:v>43709.7190713702</c:v>
                </c:pt>
                <c:pt idx="11">
                  <c:v>22142.539999999997</c:v>
                </c:pt>
                <c:pt idx="12">
                  <c:v>12769.103000000001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13616768"/>
        <c:axId val="113618304"/>
      </c:barChart>
      <c:catAx>
        <c:axId val="11361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3618304"/>
        <c:crosses val="autoZero"/>
        <c:auto val="1"/>
        <c:lblAlgn val="ctr"/>
        <c:lblOffset val="100"/>
        <c:noMultiLvlLbl val="0"/>
      </c:catAx>
      <c:valAx>
        <c:axId val="113618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Circuit line length (km)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1361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RAB!$A$34</c:f>
              <c:strCache>
                <c:ptCount val="1"/>
                <c:pt idx="0">
                  <c:v>AGD</c:v>
                </c:pt>
              </c:strCache>
            </c:strRef>
          </c:tx>
          <c:spPr>
            <a:ln>
              <a:solidFill>
                <a:srgbClr val="9ECAE1"/>
              </a:solidFill>
            </a:ln>
          </c:spPr>
          <c:marker>
            <c:symbol val="diamond"/>
            <c:size val="7"/>
            <c:spPr>
              <a:noFill/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RAB!$C$34:$K$34</c:f>
              <c:numCache>
                <c:formatCode>#,##0.00</c:formatCode>
                <c:ptCount val="9"/>
                <c:pt idx="0">
                  <c:v>6660760.391038185</c:v>
                </c:pt>
                <c:pt idx="1">
                  <c:v>7194661.1281639719</c:v>
                </c:pt>
                <c:pt idx="2">
                  <c:v>7907843.7640280584</c:v>
                </c:pt>
                <c:pt idx="3">
                  <c:v>8726928.9348062761</c:v>
                </c:pt>
                <c:pt idx="4">
                  <c:v>9854977.7531739119</c:v>
                </c:pt>
                <c:pt idx="5">
                  <c:v>11073669.956712075</c:v>
                </c:pt>
                <c:pt idx="6">
                  <c:v>12423315.913545093</c:v>
                </c:pt>
                <c:pt idx="7">
                  <c:v>13544370.651780391</c:v>
                </c:pt>
                <c:pt idx="8">
                  <c:v>14115095.530324427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RAB!$A$37</c:f>
              <c:strCache>
                <c:ptCount val="1"/>
                <c:pt idx="0">
                  <c:v>ENX</c:v>
                </c:pt>
              </c:strCache>
            </c:strRef>
          </c:tx>
          <c:spPr>
            <a:ln>
              <a:solidFill>
                <a:srgbClr val="BD0026"/>
              </a:solidFill>
            </a:ln>
          </c:spPr>
          <c:marker>
            <c:symbol val="star"/>
            <c:size val="7"/>
            <c:spPr>
              <a:noFill/>
              <a:ln>
                <a:solidFill>
                  <a:srgbClr val="DE2D26"/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RAB!$C$37:$K$37</c:f>
              <c:numCache>
                <c:formatCode>#,##0.00</c:formatCode>
                <c:ptCount val="9"/>
                <c:pt idx="0">
                  <c:v>4884759.0749354651</c:v>
                </c:pt>
                <c:pt idx="1">
                  <c:v>5266285.1712845378</c:v>
                </c:pt>
                <c:pt idx="2">
                  <c:v>5599321.0678698234</c:v>
                </c:pt>
                <c:pt idx="3">
                  <c:v>5913213.6960109202</c:v>
                </c:pt>
                <c:pt idx="4">
                  <c:v>6512136.0745156948</c:v>
                </c:pt>
                <c:pt idx="5">
                  <c:v>7118418.9276502598</c:v>
                </c:pt>
                <c:pt idx="6">
                  <c:v>7549669.1132958326</c:v>
                </c:pt>
                <c:pt idx="7">
                  <c:v>8000520.6588780275</c:v>
                </c:pt>
                <c:pt idx="8">
                  <c:v>8393360.8069688659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RAB!$A$38</c:f>
              <c:strCache>
                <c:ptCount val="1"/>
                <c:pt idx="0">
                  <c:v>ERG</c:v>
                </c:pt>
              </c:strCache>
            </c:strRef>
          </c:tx>
          <c:spPr>
            <a:ln>
              <a:solidFill>
                <a:srgbClr val="800026"/>
              </a:solidFill>
            </a:ln>
          </c:spPr>
          <c:marker>
            <c:symbol val="circle"/>
            <c:size val="7"/>
            <c:spPr>
              <a:noFill/>
              <a:ln>
                <a:solidFill>
                  <a:srgbClr val="800026"/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RAB!$C$38:$K$38</c:f>
              <c:numCache>
                <c:formatCode>#,##0.00</c:formatCode>
                <c:ptCount val="9"/>
                <c:pt idx="0">
                  <c:v>5188634.812563967</c:v>
                </c:pt>
                <c:pt idx="1">
                  <c:v>5462619.0924185431</c:v>
                </c:pt>
                <c:pt idx="2">
                  <c:v>5754760.342328744</c:v>
                </c:pt>
                <c:pt idx="3">
                  <c:v>5986459.2622909471</c:v>
                </c:pt>
                <c:pt idx="4">
                  <c:v>6356972.1695287079</c:v>
                </c:pt>
                <c:pt idx="5">
                  <c:v>6789691.5635312712</c:v>
                </c:pt>
                <c:pt idx="6">
                  <c:v>7116790.4254730335</c:v>
                </c:pt>
                <c:pt idx="7">
                  <c:v>7452902.9764336031</c:v>
                </c:pt>
                <c:pt idx="8">
                  <c:v>7772971.4687431231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RAB!$A$39</c:f>
              <c:strCache>
                <c:ptCount val="1"/>
                <c:pt idx="0">
                  <c:v>ESS</c:v>
                </c:pt>
              </c:strCache>
            </c:strRef>
          </c:tx>
          <c:spPr>
            <a:ln>
              <a:solidFill>
                <a:srgbClr val="C6DBEF"/>
              </a:solidFill>
            </a:ln>
          </c:spPr>
          <c:marker>
            <c:symbol val="x"/>
            <c:size val="7"/>
            <c:spPr>
              <a:noFill/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RAB!$C$39:$K$39</c:f>
              <c:numCache>
                <c:formatCode>#,##0.00</c:formatCode>
                <c:ptCount val="9"/>
                <c:pt idx="0">
                  <c:v>3428899.8529408849</c:v>
                </c:pt>
                <c:pt idx="1">
                  <c:v>3739303.1308025927</c:v>
                </c:pt>
                <c:pt idx="2">
                  <c:v>4116139.0488805673</c:v>
                </c:pt>
                <c:pt idx="3">
                  <c:v>4537388.628318334</c:v>
                </c:pt>
                <c:pt idx="4">
                  <c:v>5065064.2535057934</c:v>
                </c:pt>
                <c:pt idx="5">
                  <c:v>5510481.8672345206</c:v>
                </c:pt>
                <c:pt idx="6">
                  <c:v>6019169.4314927058</c:v>
                </c:pt>
                <c:pt idx="7">
                  <c:v>6485327.3866489911</c:v>
                </c:pt>
                <c:pt idx="8">
                  <c:v>6718098.6676508905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RAB!$A$36</c:f>
              <c:strCache>
                <c:ptCount val="1"/>
                <c:pt idx="0">
                  <c:v>END</c:v>
                </c:pt>
              </c:strCache>
            </c:strRef>
          </c:tx>
          <c:spPr>
            <a:ln>
              <a:solidFill>
                <a:srgbClr val="DEEBF7"/>
              </a:solidFill>
            </a:ln>
          </c:spPr>
          <c:marker>
            <c:symbol val="triangle"/>
            <c:size val="7"/>
            <c:spPr>
              <a:noFill/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RAB!$C$36:$K$36</c:f>
              <c:numCache>
                <c:formatCode>#,##0.00</c:formatCode>
                <c:ptCount val="9"/>
                <c:pt idx="0">
                  <c:v>3215853.8858170756</c:v>
                </c:pt>
                <c:pt idx="1">
                  <c:v>3461907.7948109647</c:v>
                </c:pt>
                <c:pt idx="2">
                  <c:v>3708928.5896298778</c:v>
                </c:pt>
                <c:pt idx="3">
                  <c:v>3964783.399047079</c:v>
                </c:pt>
                <c:pt idx="4">
                  <c:v>4260439.7134516761</c:v>
                </c:pt>
                <c:pt idx="5">
                  <c:v>4505858.6485983599</c:v>
                </c:pt>
                <c:pt idx="6">
                  <c:v>4890612.7526269499</c:v>
                </c:pt>
                <c:pt idx="7">
                  <c:v>5307433.2328881575</c:v>
                </c:pt>
                <c:pt idx="8">
                  <c:v>5566846.7344531268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RAB!$A$42</c:f>
              <c:strCache>
                <c:ptCount val="1"/>
                <c:pt idx="0">
                  <c:v>SAPN</c:v>
                </c:pt>
              </c:strCache>
            </c:strRef>
          </c:tx>
          <c:spPr>
            <a:ln>
              <a:solidFill>
                <a:srgbClr val="FD8D3C"/>
              </a:solidFill>
            </a:ln>
          </c:spPr>
          <c:marker>
            <c:symbol val="plus"/>
            <c:size val="7"/>
            <c:spPr>
              <a:noFill/>
              <a:ln>
                <a:solidFill>
                  <a:srgbClr val="FD8D3C"/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RAB!$C$42:$K$42</c:f>
              <c:numCache>
                <c:formatCode>#,##0.00</c:formatCode>
                <c:ptCount val="9"/>
                <c:pt idx="0">
                  <c:v>3225892.2844596691</c:v>
                </c:pt>
                <c:pt idx="1">
                  <c:v>3183122.5174177946</c:v>
                </c:pt>
                <c:pt idx="2">
                  <c:v>3142391.1258286526</c:v>
                </c:pt>
                <c:pt idx="3">
                  <c:v>3092758.0877644247</c:v>
                </c:pt>
                <c:pt idx="4">
                  <c:v>3068730.2467328114</c:v>
                </c:pt>
                <c:pt idx="5">
                  <c:v>3097980.113264685</c:v>
                </c:pt>
                <c:pt idx="6">
                  <c:v>3205172.7413739813</c:v>
                </c:pt>
                <c:pt idx="7">
                  <c:v>3338379.7578222672</c:v>
                </c:pt>
                <c:pt idx="8">
                  <c:v>3434305.957607578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RAB!$A$43</c:f>
              <c:strCache>
                <c:ptCount val="1"/>
                <c:pt idx="0">
                  <c:v>AND</c:v>
                </c:pt>
              </c:strCache>
            </c:strRef>
          </c:tx>
          <c:spPr>
            <a:ln>
              <a:solidFill>
                <a:srgbClr val="238B45"/>
              </a:solidFill>
            </a:ln>
          </c:spPr>
          <c:marker>
            <c:symbol val="plus"/>
            <c:size val="5"/>
            <c:spPr>
              <a:solidFill>
                <a:srgbClr val="A1D99B"/>
              </a:solidFill>
              <a:ln>
                <a:solidFill>
                  <a:srgbClr val="238B45"/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RAB!$C$43:$K$43</c:f>
              <c:numCache>
                <c:formatCode>#,##0.00</c:formatCode>
                <c:ptCount val="9"/>
                <c:pt idx="0">
                  <c:v>1632076.1821001163</c:v>
                </c:pt>
                <c:pt idx="1">
                  <c:v>1730539.1822506469</c:v>
                </c:pt>
                <c:pt idx="2">
                  <c:v>1807659.526036093</c:v>
                </c:pt>
                <c:pt idx="3">
                  <c:v>1998614.0053427252</c:v>
                </c:pt>
                <c:pt idx="4">
                  <c:v>2189873.8183217673</c:v>
                </c:pt>
                <c:pt idx="5">
                  <c:v>2339378.2407047888</c:v>
                </c:pt>
                <c:pt idx="6">
                  <c:v>2568923.8674510145</c:v>
                </c:pt>
                <c:pt idx="7">
                  <c:v>2810312.9469130416</c:v>
                </c:pt>
                <c:pt idx="8">
                  <c:v>3043910.712780687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RAB!$A$41</c:f>
              <c:strCache>
                <c:ptCount val="1"/>
                <c:pt idx="0">
                  <c:v>PCR</c:v>
                </c:pt>
              </c:strCache>
            </c:strRef>
          </c:tx>
          <c:spPr>
            <a:ln>
              <a:solidFill>
                <a:srgbClr val="74C476"/>
              </a:solidFill>
            </a:ln>
          </c:spPr>
          <c:marker>
            <c:symbol val="diamond"/>
            <c:size val="5"/>
            <c:spPr>
              <a:solidFill>
                <a:srgbClr val="3C967A"/>
              </a:solidFill>
              <a:ln>
                <a:solidFill>
                  <a:srgbClr val="3C967A"/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RAB!$C$41:$K$41</c:f>
              <c:numCache>
                <c:formatCode>#,##0.00</c:formatCode>
                <c:ptCount val="9"/>
                <c:pt idx="0">
                  <c:v>1631936.4846764961</c:v>
                </c:pt>
                <c:pt idx="1">
                  <c:v>1725159.6633915866</c:v>
                </c:pt>
                <c:pt idx="2">
                  <c:v>1765403.6866895724</c:v>
                </c:pt>
                <c:pt idx="3">
                  <c:v>1861378.6082113876</c:v>
                </c:pt>
                <c:pt idx="4">
                  <c:v>1956885.719222907</c:v>
                </c:pt>
                <c:pt idx="5">
                  <c:v>2033986.1655229484</c:v>
                </c:pt>
                <c:pt idx="6">
                  <c:v>2201577.8536739838</c:v>
                </c:pt>
                <c:pt idx="7">
                  <c:v>2346647.5692171748</c:v>
                </c:pt>
                <c:pt idx="8">
                  <c:v>2477999.7638630862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RAB!$A$45</c:f>
              <c:strCache>
                <c:ptCount val="1"/>
                <c:pt idx="0">
                  <c:v>UED</c:v>
                </c:pt>
              </c:strCache>
            </c:strRef>
          </c:tx>
          <c:spPr>
            <a:ln>
              <a:solidFill>
                <a:srgbClr val="006D2C"/>
              </a:solidFill>
            </a:ln>
          </c:spPr>
          <c:marker>
            <c:symbol val="star"/>
            <c:size val="5"/>
            <c:spPr>
              <a:solidFill>
                <a:srgbClr val="3C967A"/>
              </a:solidFill>
              <a:ln>
                <a:solidFill>
                  <a:srgbClr val="A1D99B"/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RAB!$C$45:$K$45</c:f>
              <c:numCache>
                <c:formatCode>#,##0.00</c:formatCode>
                <c:ptCount val="9"/>
                <c:pt idx="0">
                  <c:v>1333363.0040217354</c:v>
                </c:pt>
                <c:pt idx="1">
                  <c:v>1357403.4483571507</c:v>
                </c:pt>
                <c:pt idx="2">
                  <c:v>1333135.4425897286</c:v>
                </c:pt>
                <c:pt idx="3">
                  <c:v>1375078.2214628889</c:v>
                </c:pt>
                <c:pt idx="4">
                  <c:v>1414819.3116855188</c:v>
                </c:pt>
                <c:pt idx="5">
                  <c:v>1478133.2501658918</c:v>
                </c:pt>
                <c:pt idx="6">
                  <c:v>1626580.3101623568</c:v>
                </c:pt>
                <c:pt idx="7">
                  <c:v>1733980.1182070989</c:v>
                </c:pt>
                <c:pt idx="8">
                  <c:v>1813273.3981326907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RAB!$A$44</c:f>
              <c:strCache>
                <c:ptCount val="1"/>
                <c:pt idx="0">
                  <c:v>TND</c:v>
                </c:pt>
              </c:strCache>
            </c:strRef>
          </c:tx>
          <c:spPr>
            <a:ln>
              <a:solidFill>
                <a:srgbClr val="E7E1EF"/>
              </a:solidFill>
            </a:ln>
          </c:spPr>
          <c:marker>
            <c:symbol val="circle"/>
            <c:size val="5"/>
            <c:spPr>
              <a:solidFill>
                <a:srgbClr val="604A7B"/>
              </a:solidFill>
              <a:ln>
                <a:solidFill>
                  <a:srgbClr val="604A7B"/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RAB!$C$44:$K$44</c:f>
              <c:numCache>
                <c:formatCode>#,##0.00</c:formatCode>
                <c:ptCount val="9"/>
                <c:pt idx="0">
                  <c:v>996002.59337062121</c:v>
                </c:pt>
                <c:pt idx="1">
                  <c:v>1043562.9674944449</c:v>
                </c:pt>
                <c:pt idx="2">
                  <c:v>1088749.6704521833</c:v>
                </c:pt>
                <c:pt idx="3">
                  <c:v>1151553.713979654</c:v>
                </c:pt>
                <c:pt idx="4">
                  <c:v>1244825.9274375308</c:v>
                </c:pt>
                <c:pt idx="5">
                  <c:v>1322144.0496751263</c:v>
                </c:pt>
                <c:pt idx="6">
                  <c:v>1380949.8184870128</c:v>
                </c:pt>
                <c:pt idx="7">
                  <c:v>1413510.6076680492</c:v>
                </c:pt>
                <c:pt idx="8">
                  <c:v>1424190.3019402944</c:v>
                </c:pt>
              </c:numCache>
            </c:numRef>
          </c:val>
          <c:smooth val="0"/>
        </c:ser>
        <c:ser>
          <c:idx val="7"/>
          <c:order val="10"/>
          <c:tx>
            <c:strRef>
              <c:f>RAB!$A$35</c:f>
              <c:strCache>
                <c:ptCount val="1"/>
                <c:pt idx="0">
                  <c:v>CIT</c:v>
                </c:pt>
              </c:strCache>
            </c:strRef>
          </c:tx>
          <c:spPr>
            <a:ln>
              <a:solidFill>
                <a:srgbClr val="A1D99B"/>
              </a:solidFill>
            </a:ln>
          </c:spPr>
          <c:marker>
            <c:symbol val="square"/>
            <c:size val="5"/>
            <c:spPr>
              <a:solidFill>
                <a:srgbClr val="3C967A"/>
              </a:solidFill>
              <a:ln>
                <a:solidFill>
                  <a:srgbClr val="3C967A"/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RAB!$C$35:$K$35</c:f>
              <c:numCache>
                <c:formatCode>#,##0.00</c:formatCode>
                <c:ptCount val="9"/>
                <c:pt idx="0">
                  <c:v>982760.00416059373</c:v>
                </c:pt>
                <c:pt idx="1">
                  <c:v>1013863.0270047353</c:v>
                </c:pt>
                <c:pt idx="2">
                  <c:v>1013021.8389407282</c:v>
                </c:pt>
                <c:pt idx="3">
                  <c:v>1055567.5157121471</c:v>
                </c:pt>
                <c:pt idx="4">
                  <c:v>1111139.0340267094</c:v>
                </c:pt>
                <c:pt idx="5">
                  <c:v>1155402.9092245321</c:v>
                </c:pt>
                <c:pt idx="6">
                  <c:v>1235178.3028662784</c:v>
                </c:pt>
                <c:pt idx="7">
                  <c:v>1290499.5174912547</c:v>
                </c:pt>
                <c:pt idx="8">
                  <c:v>1339367.7180819632</c:v>
                </c:pt>
              </c:numCache>
            </c:numRef>
          </c:val>
          <c:smooth val="0"/>
        </c:ser>
        <c:ser>
          <c:idx val="9"/>
          <c:order val="11"/>
          <c:tx>
            <c:strRef>
              <c:f>RAB!$A$40</c:f>
              <c:strCache>
                <c:ptCount val="1"/>
                <c:pt idx="0">
                  <c:v>JEN</c:v>
                </c:pt>
              </c:strCache>
            </c:strRef>
          </c:tx>
          <c:spPr>
            <a:ln>
              <a:solidFill>
                <a:srgbClr val="41AB5D"/>
              </a:solidFill>
            </a:ln>
          </c:spPr>
          <c:marker>
            <c:symbol val="triangle"/>
            <c:size val="5"/>
            <c:spPr>
              <a:solidFill>
                <a:srgbClr val="3C967A"/>
              </a:solidFill>
              <a:ln>
                <a:solidFill>
                  <a:srgbClr val="3C967A"/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RAB!$C$40:$K$40</c:f>
              <c:numCache>
                <c:formatCode>#,##0.00</c:formatCode>
                <c:ptCount val="9"/>
                <c:pt idx="0">
                  <c:v>593038.86267059762</c:v>
                </c:pt>
                <c:pt idx="1">
                  <c:v>628191.23921972769</c:v>
                </c:pt>
                <c:pt idx="2">
                  <c:v>632773.20732919697</c:v>
                </c:pt>
                <c:pt idx="3">
                  <c:v>664172.92985170265</c:v>
                </c:pt>
                <c:pt idx="4">
                  <c:v>687101.78708374628</c:v>
                </c:pt>
                <c:pt idx="5">
                  <c:v>724812.15152312687</c:v>
                </c:pt>
                <c:pt idx="6">
                  <c:v>812851.41813265241</c:v>
                </c:pt>
                <c:pt idx="7">
                  <c:v>878488.67069669138</c:v>
                </c:pt>
                <c:pt idx="8">
                  <c:v>925368.034778147</c:v>
                </c:pt>
              </c:numCache>
            </c:numRef>
          </c:val>
          <c:smooth val="0"/>
        </c:ser>
        <c:ser>
          <c:idx val="0"/>
          <c:order val="12"/>
          <c:tx>
            <c:strRef>
              <c:f>RAB!$A$33</c:f>
              <c:strCache>
                <c:ptCount val="1"/>
                <c:pt idx="0">
                  <c:v>ACT</c:v>
                </c:pt>
              </c:strCache>
            </c:strRef>
          </c:tx>
          <c:spPr>
            <a:ln>
              <a:solidFill>
                <a:srgbClr val="FCC0C0"/>
              </a:solidFill>
            </a:ln>
          </c:spPr>
          <c:marker>
            <c:symbol val="square"/>
            <c:size val="7"/>
            <c:spPr>
              <a:noFill/>
              <a:ln>
                <a:solidFill>
                  <a:srgbClr val="FCC0C0"/>
                </a:solidFill>
              </a:ln>
            </c:spPr>
          </c:marker>
          <c:cat>
            <c:numRef>
              <c:f>RAB!$C$2:$K$2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RAB!$C$33:$K$33</c:f>
              <c:numCache>
                <c:formatCode>#,##0.00</c:formatCode>
                <c:ptCount val="9"/>
                <c:pt idx="0">
                  <c:v>651375.56441061758</c:v>
                </c:pt>
                <c:pt idx="1">
                  <c:v>653122.01518833544</c:v>
                </c:pt>
                <c:pt idx="2">
                  <c:v>661949.67671699368</c:v>
                </c:pt>
                <c:pt idx="3">
                  <c:v>664660.17061958811</c:v>
                </c:pt>
                <c:pt idx="4">
                  <c:v>691157.02884524188</c:v>
                </c:pt>
                <c:pt idx="5">
                  <c:v>729927.98466573097</c:v>
                </c:pt>
                <c:pt idx="6">
                  <c:v>769118.99522706657</c:v>
                </c:pt>
                <c:pt idx="7">
                  <c:v>802585.2546886577</c:v>
                </c:pt>
                <c:pt idx="8">
                  <c:v>831785.36563395418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250048"/>
        <c:axId val="410416256"/>
      </c:lineChart>
      <c:catAx>
        <c:axId val="40925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0416256"/>
        <c:crosses val="autoZero"/>
        <c:auto val="1"/>
        <c:lblAlgn val="ctr"/>
        <c:lblOffset val="100"/>
        <c:noMultiLvlLbl val="0"/>
      </c:catAx>
      <c:valAx>
        <c:axId val="41041625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409250048"/>
        <c:crosses val="autoZero"/>
        <c:crossBetween val="between"/>
        <c:dispUnits>
          <c:builtInUnit val="thousands"/>
        </c:dispUnits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9"/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BD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C0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AU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AU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AU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AU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386904601987309E-2"/>
                  <c:y val="-4.880658982021932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AU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AU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AU"/>
                      <a:t>PCR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426584973500639E-2"/>
                  <c:y val="-3.207286460841687E-3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SAP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AU"/>
                      <a:t>TND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AU"/>
                      <a:t>AND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4743055555555555E-2"/>
                  <c:y val="4.1880173084781133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Analysis!$K$3:$K$15</c:f>
              <c:numCache>
                <c:formatCode>#,##0.00</c:formatCode>
                <c:ptCount val="13"/>
                <c:pt idx="0">
                  <c:v>43.037425227044274</c:v>
                </c:pt>
                <c:pt idx="1">
                  <c:v>44.380638394922137</c:v>
                </c:pt>
                <c:pt idx="2">
                  <c:v>103.43349989553413</c:v>
                </c:pt>
                <c:pt idx="3">
                  <c:v>33.171908120822451</c:v>
                </c:pt>
                <c:pt idx="4">
                  <c:v>31.908757013816945</c:v>
                </c:pt>
                <c:pt idx="5">
                  <c:v>4.935168480902437</c:v>
                </c:pt>
                <c:pt idx="6">
                  <c:v>4.6825955109121704</c:v>
                </c:pt>
                <c:pt idx="7">
                  <c:v>72.861378236459416</c:v>
                </c:pt>
                <c:pt idx="8">
                  <c:v>11.134691541249889</c:v>
                </c:pt>
                <c:pt idx="9">
                  <c:v>10.36541633182191</c:v>
                </c:pt>
                <c:pt idx="10">
                  <c:v>19.552390811298856</c:v>
                </c:pt>
                <c:pt idx="11">
                  <c:v>13.337194101547153</c:v>
                </c:pt>
                <c:pt idx="12">
                  <c:v>64.198835552798215</c:v>
                </c:pt>
              </c:numCache>
            </c:numRef>
          </c:xVal>
          <c:yVal>
            <c:numRef>
              <c:f>Analysis!$L$3:$L$15</c:f>
              <c:numCache>
                <c:formatCode>"$"#,##0</c:formatCode>
                <c:ptCount val="13"/>
                <c:pt idx="0">
                  <c:v>236.78306231315116</c:v>
                </c:pt>
                <c:pt idx="1">
                  <c:v>275.27490300173162</c:v>
                </c:pt>
                <c:pt idx="2">
                  <c:v>128.1957713467043</c:v>
                </c:pt>
                <c:pt idx="3">
                  <c:v>204.49305027832435</c:v>
                </c:pt>
                <c:pt idx="4">
                  <c:v>227.53236163962833</c:v>
                </c:pt>
                <c:pt idx="5">
                  <c:v>340.38410013958423</c:v>
                </c:pt>
                <c:pt idx="6">
                  <c:v>393.48742388929071</c:v>
                </c:pt>
                <c:pt idx="7">
                  <c:v>165.55384682464737</c:v>
                </c:pt>
                <c:pt idx="8">
                  <c:v>165.05065991396515</c:v>
                </c:pt>
                <c:pt idx="9">
                  <c:v>197.98438522473546</c:v>
                </c:pt>
                <c:pt idx="10">
                  <c:v>234.74877930577745</c:v>
                </c:pt>
                <c:pt idx="11">
                  <c:v>213.03197451303558</c:v>
                </c:pt>
                <c:pt idx="12">
                  <c:v>150.65294454104776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423023744"/>
        <c:axId val="427646336"/>
      </c:scatterChart>
      <c:valAx>
        <c:axId val="4230237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Customer</a:t>
                </a:r>
                <a:r>
                  <a:rPr lang="en-AU" baseline="0"/>
                  <a:t> density</a:t>
                </a:r>
                <a:endParaRPr lang="en-AU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27646336"/>
        <c:crosses val="autoZero"/>
        <c:crossBetween val="midCat"/>
        <c:majorUnit val="10"/>
      </c:valAx>
      <c:valAx>
        <c:axId val="427646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Total cost per MW</a:t>
                </a:r>
                <a:r>
                  <a:rPr lang="en-AU" baseline="0"/>
                  <a:t> of maximum demand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7407598327733344E-2"/>
              <c:y val="6.4927525252525251E-2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230237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9"/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BD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C0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/>
                      <a:t>ACT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/>
                      <a:t>AGD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/>
                      <a:t>CIT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200"/>
                      <a:t>END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200"/>
                      <a:t>ENX</a:t>
                    </a:r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200"/>
                      <a:t>ERG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200"/>
                      <a:t>ESS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JEN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200"/>
                      <a:t>PCR</a:t>
                    </a:r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1093923611111113E-2"/>
                  <c:y val="-3.2073315052385575E-3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SAP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1200"/>
                      <a:t>AND</a:t>
                    </a:r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sz="1200"/>
                      <a:t>TND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4743055555555555E-2"/>
                  <c:y val="4.1880173084781133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UED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Analysis!$K$3:$K$15</c:f>
              <c:numCache>
                <c:formatCode>#,##0.00</c:formatCode>
                <c:ptCount val="13"/>
                <c:pt idx="0">
                  <c:v>43.037425227044274</c:v>
                </c:pt>
                <c:pt idx="1">
                  <c:v>44.380638394922137</c:v>
                </c:pt>
                <c:pt idx="2">
                  <c:v>103.43349989553413</c:v>
                </c:pt>
                <c:pt idx="3">
                  <c:v>33.171908120822451</c:v>
                </c:pt>
                <c:pt idx="4">
                  <c:v>31.908757013816945</c:v>
                </c:pt>
                <c:pt idx="5">
                  <c:v>4.935168480902437</c:v>
                </c:pt>
                <c:pt idx="6">
                  <c:v>4.6825955109121704</c:v>
                </c:pt>
                <c:pt idx="7">
                  <c:v>72.861378236459416</c:v>
                </c:pt>
                <c:pt idx="8">
                  <c:v>11.134691541249889</c:v>
                </c:pt>
                <c:pt idx="9">
                  <c:v>10.36541633182191</c:v>
                </c:pt>
                <c:pt idx="10">
                  <c:v>19.552390811298856</c:v>
                </c:pt>
                <c:pt idx="11">
                  <c:v>13.337194101547153</c:v>
                </c:pt>
                <c:pt idx="12">
                  <c:v>64.198835552798215</c:v>
                </c:pt>
              </c:numCache>
            </c:numRef>
          </c:xVal>
          <c:yVal>
            <c:numRef>
              <c:f>Analysis!$N$3:$N$15</c:f>
              <c:numCache>
                <c:formatCode>"$"#,##0</c:formatCode>
                <c:ptCount val="13"/>
                <c:pt idx="0">
                  <c:v>0.90762569436043505</c:v>
                </c:pt>
                <c:pt idx="1">
                  <c:v>1.017458865552487</c:v>
                </c:pt>
                <c:pt idx="2">
                  <c:v>0.56915992719447883</c:v>
                </c:pt>
                <c:pt idx="3">
                  <c:v>0.83943047514360025</c:v>
                </c:pt>
                <c:pt idx="4">
                  <c:v>0.81956733823362982</c:v>
                </c:pt>
                <c:pt idx="5">
                  <c:v>1.5319140415682191</c:v>
                </c:pt>
                <c:pt idx="6">
                  <c:v>1.2307211635136848</c:v>
                </c:pt>
                <c:pt idx="7">
                  <c:v>0.51360585409581194</c:v>
                </c:pt>
                <c:pt idx="8">
                  <c:v>0.5376154122336404</c:v>
                </c:pt>
                <c:pt idx="9">
                  <c:v>0.70182040643630794</c:v>
                </c:pt>
                <c:pt idx="10">
                  <c:v>0.66111909950453751</c:v>
                </c:pt>
                <c:pt idx="11">
                  <c:v>0.81637628080980484</c:v>
                </c:pt>
                <c:pt idx="12">
                  <c:v>0.46568856888248367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428429696"/>
        <c:axId val="450591744"/>
      </c:scatterChart>
      <c:valAx>
        <c:axId val="4284296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 sz="1400" b="0">
                    <a:latin typeface="+mn-lt"/>
                    <a:cs typeface="Arial" panose="020B0604020202020204" pitchFamily="34" charset="0"/>
                  </a:rPr>
                  <a:t>Customer</a:t>
                </a:r>
                <a:r>
                  <a:rPr lang="en-AU" sz="1400" b="0" baseline="0">
                    <a:latin typeface="+mn-lt"/>
                    <a:cs typeface="Arial" panose="020B0604020202020204" pitchFamily="34" charset="0"/>
                  </a:rPr>
                  <a:t> density</a:t>
                </a:r>
                <a:endParaRPr lang="en-AU" sz="1400" b="0">
                  <a:latin typeface="+mn-lt"/>
                  <a:cs typeface="Arial" panose="020B0604020202020204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50591744"/>
        <c:crosses val="autoZero"/>
        <c:crossBetween val="midCat"/>
        <c:majorUnit val="10"/>
      </c:valAx>
      <c:valAx>
        <c:axId val="450591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 sz="1400" b="0">
                    <a:latin typeface="+mn-lt"/>
                    <a:cs typeface="Arial" panose="020B0604020202020204" pitchFamily="34" charset="0"/>
                  </a:rPr>
                  <a:t>Total</a:t>
                </a:r>
                <a:r>
                  <a:rPr lang="en-AU" sz="1400" b="0" baseline="0">
                    <a:latin typeface="+mn-lt"/>
                    <a:cs typeface="Arial" panose="020B0604020202020204" pitchFamily="34" charset="0"/>
                  </a:rPr>
                  <a:t> user cost per customer</a:t>
                </a:r>
                <a:endParaRPr lang="en-AU" sz="1400" b="0">
                  <a:latin typeface="+mn-lt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1237258194902986E-3"/>
              <c:y val="0.1354784404186401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284296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9"/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BD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C0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AU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AU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AU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AU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AU"/>
                      <a:t>ENX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1695897819083713E-2"/>
                  <c:y val="-2.7509821764513617E-3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SAP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162144661484973E-2"/>
                  <c:y val="3.5762768293869013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8.3178839137852997E-2"/>
                  <c:y val="3.9407927984052099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4036483761357991E-2"/>
                  <c:y val="-4.4472117929190584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8.3372842957340501E-2"/>
                  <c:y val="-1.5611715544977251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4467615464730929E-2"/>
                  <c:y val="-2.8403782665476451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AND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4743055555555555E-2"/>
                  <c:y val="4.1880173084781133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Analysis!$K$3:$K$15</c:f>
              <c:numCache>
                <c:formatCode>#,##0.00</c:formatCode>
                <c:ptCount val="13"/>
                <c:pt idx="0">
                  <c:v>43.037425227044274</c:v>
                </c:pt>
                <c:pt idx="1">
                  <c:v>44.380638394922137</c:v>
                </c:pt>
                <c:pt idx="2">
                  <c:v>103.43349989553413</c:v>
                </c:pt>
                <c:pt idx="3">
                  <c:v>33.171908120822451</c:v>
                </c:pt>
                <c:pt idx="4">
                  <c:v>31.908757013816945</c:v>
                </c:pt>
                <c:pt idx="5">
                  <c:v>4.935168480902437</c:v>
                </c:pt>
                <c:pt idx="6">
                  <c:v>4.6825955109121704</c:v>
                </c:pt>
                <c:pt idx="7">
                  <c:v>72.861378236459416</c:v>
                </c:pt>
                <c:pt idx="8">
                  <c:v>11.134691541249889</c:v>
                </c:pt>
                <c:pt idx="9">
                  <c:v>10.36541633182191</c:v>
                </c:pt>
                <c:pt idx="10">
                  <c:v>19.552390811298856</c:v>
                </c:pt>
                <c:pt idx="11">
                  <c:v>13.337194101547153</c:v>
                </c:pt>
                <c:pt idx="12">
                  <c:v>64.198835552798215</c:v>
                </c:pt>
              </c:numCache>
            </c:numRef>
          </c:xVal>
          <c:yVal>
            <c:numRef>
              <c:f>Analysis!$M$3:$M$15</c:f>
              <c:numCache>
                <c:formatCode>"$"#,##0</c:formatCode>
                <c:ptCount val="13"/>
                <c:pt idx="0">
                  <c:v>39.061872955181364</c:v>
                </c:pt>
                <c:pt idx="1">
                  <c:v>45.155473993792633</c:v>
                </c:pt>
                <c:pt idx="2">
                  <c:v>58.870203270012333</c:v>
                </c:pt>
                <c:pt idx="3">
                  <c:v>27.845510595281844</c:v>
                </c:pt>
                <c:pt idx="4">
                  <c:v>26.151375052157615</c:v>
                </c:pt>
                <c:pt idx="5">
                  <c:v>7.5602538933993397</c:v>
                </c:pt>
                <c:pt idx="6">
                  <c:v>5.7629693954537844</c:v>
                </c:pt>
                <c:pt idx="7">
                  <c:v>37.422030399734737</c:v>
                </c:pt>
                <c:pt idx="8">
                  <c:v>5.986181783043488</c:v>
                </c:pt>
                <c:pt idx="9">
                  <c:v>7.274660702880797</c:v>
                </c:pt>
                <c:pt idx="10">
                  <c:v>12.926459006326693</c:v>
                </c:pt>
                <c:pt idx="11">
                  <c:v>10.888168917059533</c:v>
                </c:pt>
                <c:pt idx="12">
                  <c:v>29.896663852504517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76713984"/>
        <c:axId val="76726656"/>
      </c:scatterChart>
      <c:valAx>
        <c:axId val="767139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Customer denisty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76726656"/>
        <c:crosses val="autoZero"/>
        <c:crossBetween val="midCat"/>
        <c:majorUnit val="10"/>
      </c:valAx>
      <c:valAx>
        <c:axId val="7672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Total user cost per km line length</a:t>
                </a:r>
              </a:p>
            </c:rich>
          </c:tx>
          <c:layout>
            <c:manualLayout>
              <c:xMode val="edge"/>
              <c:yMode val="edge"/>
              <c:x val="1.0428220732351372E-2"/>
              <c:y val="0.10661944444444445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767139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9"/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BD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C0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558ED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AU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AU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AU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AU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AU"/>
                      <a:t>ENX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AU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AU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AU"/>
                      <a:t>PCR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8325574679710517E-4"/>
                  <c:y val="-5.6995129785391086E-3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SAP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5628837521512795E-2"/>
                  <c:y val="-3.9065330108240509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AND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AU"/>
                      <a:t>TND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4743055555555555E-2"/>
                  <c:y val="4.1880173084781133E-2"/>
                </c:manualLayout>
              </c:layout>
              <c:tx>
                <c:rich>
                  <a:bodyPr/>
                  <a:lstStyle/>
                  <a:p>
                    <a:r>
                      <a:rPr lang="en-AU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Analysis!$O$3:$O$15</c:f>
              <c:numCache>
                <c:formatCode>_-* #,##0.0_-;\-* #,##0.0_-;_-* "-"??_-;_-@_-</c:formatCode>
                <c:ptCount val="13"/>
                <c:pt idx="0">
                  <c:v>32.301200000000001</c:v>
                </c:pt>
                <c:pt idx="1">
                  <c:v>78.335999999999984</c:v>
                </c:pt>
                <c:pt idx="2">
                  <c:v>28.661565981991139</c:v>
                </c:pt>
                <c:pt idx="3">
                  <c:v>87.3</c:v>
                </c:pt>
                <c:pt idx="4">
                  <c:v>73.594582569536115</c:v>
                </c:pt>
                <c:pt idx="5">
                  <c:v>293.03408000000002</c:v>
                </c:pt>
                <c:pt idx="6">
                  <c:v>214.04000000000002</c:v>
                </c:pt>
                <c:pt idx="7">
                  <c:v>57.248089766587285</c:v>
                </c:pt>
                <c:pt idx="8">
                  <c:v>141.99758093216911</c:v>
                </c:pt>
                <c:pt idx="9">
                  <c:v>156.66000000000003</c:v>
                </c:pt>
                <c:pt idx="10">
                  <c:v>138.27036992018526</c:v>
                </c:pt>
                <c:pt idx="11">
                  <c:v>165.16839721821856</c:v>
                </c:pt>
                <c:pt idx="12">
                  <c:v>69.56835274768757</c:v>
                </c:pt>
              </c:numCache>
            </c:numRef>
          </c:xVal>
          <c:yVal>
            <c:numRef>
              <c:f>Analysis!$N$3:$N$15</c:f>
              <c:numCache>
                <c:formatCode>"$"#,##0</c:formatCode>
                <c:ptCount val="13"/>
                <c:pt idx="0">
                  <c:v>0.90762569436043505</c:v>
                </c:pt>
                <c:pt idx="1">
                  <c:v>1.017458865552487</c:v>
                </c:pt>
                <c:pt idx="2">
                  <c:v>0.56915992719447883</c:v>
                </c:pt>
                <c:pt idx="3">
                  <c:v>0.83943047514360025</c:v>
                </c:pt>
                <c:pt idx="4">
                  <c:v>0.81956733823362982</c:v>
                </c:pt>
                <c:pt idx="5">
                  <c:v>1.5319140415682191</c:v>
                </c:pt>
                <c:pt idx="6">
                  <c:v>1.2307211635136848</c:v>
                </c:pt>
                <c:pt idx="7">
                  <c:v>0.51360585409581194</c:v>
                </c:pt>
                <c:pt idx="8">
                  <c:v>0.5376154122336404</c:v>
                </c:pt>
                <c:pt idx="9">
                  <c:v>0.70182040643630794</c:v>
                </c:pt>
                <c:pt idx="10">
                  <c:v>0.66111909950453751</c:v>
                </c:pt>
                <c:pt idx="11">
                  <c:v>0.81637628080980484</c:v>
                </c:pt>
                <c:pt idx="12">
                  <c:v>0.46568856888248367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76733440"/>
        <c:axId val="96865664"/>
      </c:scatterChart>
      <c:valAx>
        <c:axId val="767334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Minutes off supply per customer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6865664"/>
        <c:crosses val="autoZero"/>
        <c:crossBetween val="midCat"/>
      </c:valAx>
      <c:valAx>
        <c:axId val="96865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>
                    <a:latin typeface="+mn-lt"/>
                    <a:cs typeface="Arial" panose="020B0604020202020204" pitchFamily="34" charset="0"/>
                  </a:defRPr>
                </a:pPr>
                <a:r>
                  <a:rPr lang="en-AU"/>
                  <a:t>Total</a:t>
                </a:r>
                <a:r>
                  <a:rPr lang="en-AU" baseline="0"/>
                  <a:t> user cost per customer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4838020833333333E-2"/>
              <c:y val="0.15472550505050506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7673344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503483492486518"/>
          <c:y val="3.7448969862505802E-2"/>
          <c:w val="0.83197393387955376"/>
          <c:h val="0.6785574755184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data'!$L$17</c:f>
              <c:strCache>
                <c:ptCount val="1"/>
                <c:pt idx="0">
                  <c:v>2010-14 average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'Physical data'!$A$18:$A$30</c:f>
              <c:strCache>
                <c:ptCount val="13"/>
                <c:pt idx="0">
                  <c:v>ActewAGL</c:v>
                </c:pt>
                <c:pt idx="1">
                  <c:v>Ausgrid</c:v>
                </c:pt>
                <c:pt idx="2">
                  <c:v>CitiPower</c:v>
                </c:pt>
                <c:pt idx="3">
                  <c:v>Endeavour Energy</c:v>
                </c:pt>
                <c:pt idx="4">
                  <c:v>Energex</c:v>
                </c:pt>
                <c:pt idx="5">
                  <c:v>Ergon Energy</c:v>
                </c:pt>
                <c:pt idx="6">
                  <c:v>Essential Energy</c:v>
                </c:pt>
                <c:pt idx="7">
                  <c:v>Jemena</c:v>
                </c:pt>
                <c:pt idx="8">
                  <c:v>Powercor</c:v>
                </c:pt>
                <c:pt idx="9">
                  <c:v>SA Power Networks</c:v>
                </c:pt>
                <c:pt idx="10">
                  <c:v>AusNet Services</c:v>
                </c:pt>
                <c:pt idx="11">
                  <c:v>TasNetworks</c:v>
                </c:pt>
                <c:pt idx="12">
                  <c:v>United Energy</c:v>
                </c:pt>
              </c:strCache>
            </c:strRef>
          </c:cat>
          <c:val>
            <c:numRef>
              <c:f>'Physical data'!$L$18:$L$30</c:f>
              <c:numCache>
                <c:formatCode>#,##0</c:formatCode>
                <c:ptCount val="13"/>
                <c:pt idx="0">
                  <c:v>172597.6</c:v>
                </c:pt>
                <c:pt idx="1">
                  <c:v>1622700.5</c:v>
                </c:pt>
                <c:pt idx="2">
                  <c:v>318382.15368698508</c:v>
                </c:pt>
                <c:pt idx="3">
                  <c:v>908862.51496284117</c:v>
                </c:pt>
                <c:pt idx="4">
                  <c:v>1342835.3666666667</c:v>
                </c:pt>
                <c:pt idx="5">
                  <c:v>699508.8</c:v>
                </c:pt>
                <c:pt idx="6">
                  <c:v>839298.2</c:v>
                </c:pt>
                <c:pt idx="7">
                  <c:v>315453.8</c:v>
                </c:pt>
                <c:pt idx="8">
                  <c:v>741843.37898940628</c:v>
                </c:pt>
                <c:pt idx="9">
                  <c:v>841340.9</c:v>
                </c:pt>
                <c:pt idx="10">
                  <c:v>667106.30000000005</c:v>
                </c:pt>
                <c:pt idx="11">
                  <c:v>277093.60440437339</c:v>
                </c:pt>
                <c:pt idx="12">
                  <c:v>647562.75483870972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09568384"/>
        <c:axId val="109569920"/>
      </c:barChart>
      <c:catAx>
        <c:axId val="109568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9569920"/>
        <c:crosses val="autoZero"/>
        <c:auto val="1"/>
        <c:lblAlgn val="ctr"/>
        <c:lblOffset val="100"/>
        <c:noMultiLvlLbl val="0"/>
      </c:catAx>
      <c:valAx>
        <c:axId val="109569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Customers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09568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141073603864989"/>
          <c:y val="3.7448969862505802E-2"/>
          <c:w val="0.83575039491496383"/>
          <c:h val="0.6785574755184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data'!$L$2</c:f>
              <c:strCache>
                <c:ptCount val="1"/>
                <c:pt idx="0">
                  <c:v>2010-14 average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'Physical data'!$A$3:$A$15</c:f>
              <c:strCache>
                <c:ptCount val="13"/>
                <c:pt idx="0">
                  <c:v>ActewAGL</c:v>
                </c:pt>
                <c:pt idx="1">
                  <c:v>Ausgrid</c:v>
                </c:pt>
                <c:pt idx="2">
                  <c:v>CitiPower</c:v>
                </c:pt>
                <c:pt idx="3">
                  <c:v>Endeavour Energy</c:v>
                </c:pt>
                <c:pt idx="4">
                  <c:v>Energex</c:v>
                </c:pt>
                <c:pt idx="5">
                  <c:v>Ergon Energy</c:v>
                </c:pt>
                <c:pt idx="6">
                  <c:v>Essential Energy</c:v>
                </c:pt>
                <c:pt idx="7">
                  <c:v>Jemena</c:v>
                </c:pt>
                <c:pt idx="8">
                  <c:v>Powercor</c:v>
                </c:pt>
                <c:pt idx="9">
                  <c:v>SA Power Networks</c:v>
                </c:pt>
                <c:pt idx="10">
                  <c:v>AusNet Services</c:v>
                </c:pt>
                <c:pt idx="11">
                  <c:v>TasNetworks</c:v>
                </c:pt>
                <c:pt idx="12">
                  <c:v>United Energy</c:v>
                </c:pt>
              </c:strCache>
            </c:strRef>
          </c:cat>
          <c:val>
            <c:numRef>
              <c:f>'Physical data'!$L$3:$L$15</c:f>
              <c:numCache>
                <c:formatCode>#,##0</c:formatCode>
                <c:ptCount val="13"/>
                <c:pt idx="0">
                  <c:v>4010.4072000000001</c:v>
                </c:pt>
                <c:pt idx="1">
                  <c:v>36563.252776139947</c:v>
                </c:pt>
                <c:pt idx="2">
                  <c:v>3078.1338155292533</c:v>
                </c:pt>
                <c:pt idx="3">
                  <c:v>27398.559999999998</c:v>
                </c:pt>
                <c:pt idx="4">
                  <c:v>42083.6</c:v>
                </c:pt>
                <c:pt idx="5">
                  <c:v>141739.5987</c:v>
                </c:pt>
                <c:pt idx="6">
                  <c:v>179237.81758303195</c:v>
                </c:pt>
                <c:pt idx="7">
                  <c:v>4329.5063535066201</c:v>
                </c:pt>
                <c:pt idx="8">
                  <c:v>66624.510992617317</c:v>
                </c:pt>
                <c:pt idx="9">
                  <c:v>81168.075942794196</c:v>
                </c:pt>
                <c:pt idx="10">
                  <c:v>34118.91192428986</c:v>
                </c:pt>
                <c:pt idx="11">
                  <c:v>20776.004480000011</c:v>
                </c:pt>
                <c:pt idx="12">
                  <c:v>10086.830224609652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09902464"/>
        <c:axId val="113508736"/>
      </c:barChart>
      <c:catAx>
        <c:axId val="10990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3508736"/>
        <c:crosses val="autoZero"/>
        <c:auto val="1"/>
        <c:lblAlgn val="ctr"/>
        <c:lblOffset val="100"/>
        <c:noMultiLvlLbl val="0"/>
      </c:catAx>
      <c:valAx>
        <c:axId val="113508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Route line lengh (km)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09902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40943000404519"/>
          <c:y val="3.7448969862505802E-2"/>
          <c:w val="0.87511415911720714"/>
          <c:h val="0.6785574755184151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Analysis!$A$3:$A$15</c:f>
              <c:strCache>
                <c:ptCount val="13"/>
                <c:pt idx="0">
                  <c:v>ActewAGL</c:v>
                </c:pt>
                <c:pt idx="1">
                  <c:v>Ausgrid</c:v>
                </c:pt>
                <c:pt idx="2">
                  <c:v>CitiPower</c:v>
                </c:pt>
                <c:pt idx="3">
                  <c:v>Endeavour Energy</c:v>
                </c:pt>
                <c:pt idx="4">
                  <c:v>Energex</c:v>
                </c:pt>
                <c:pt idx="5">
                  <c:v>Ergon Energy</c:v>
                </c:pt>
                <c:pt idx="6">
                  <c:v>Essential Energy</c:v>
                </c:pt>
                <c:pt idx="7">
                  <c:v>Jemena</c:v>
                </c:pt>
                <c:pt idx="8">
                  <c:v>Powercor</c:v>
                </c:pt>
                <c:pt idx="9">
                  <c:v>SA Power Networks</c:v>
                </c:pt>
                <c:pt idx="10">
                  <c:v>AusNet Services</c:v>
                </c:pt>
                <c:pt idx="11">
                  <c:v>TasNetworks</c:v>
                </c:pt>
                <c:pt idx="12">
                  <c:v>United Energy</c:v>
                </c:pt>
              </c:strCache>
            </c:strRef>
          </c:cat>
          <c:val>
            <c:numRef>
              <c:f>Analysis!$O$3:$O$15</c:f>
              <c:numCache>
                <c:formatCode>_-* #,##0.0_-;\-* #,##0.0_-;_-* "-"??_-;_-@_-</c:formatCode>
                <c:ptCount val="13"/>
                <c:pt idx="0">
                  <c:v>32.301200000000001</c:v>
                </c:pt>
                <c:pt idx="1">
                  <c:v>78.335999999999984</c:v>
                </c:pt>
                <c:pt idx="2">
                  <c:v>28.661565981991139</c:v>
                </c:pt>
                <c:pt idx="3">
                  <c:v>87.3</c:v>
                </c:pt>
                <c:pt idx="4">
                  <c:v>73.594582569536115</c:v>
                </c:pt>
                <c:pt idx="5">
                  <c:v>293.03408000000002</c:v>
                </c:pt>
                <c:pt idx="6">
                  <c:v>214.04000000000002</c:v>
                </c:pt>
                <c:pt idx="7">
                  <c:v>57.248089766587285</c:v>
                </c:pt>
                <c:pt idx="8">
                  <c:v>141.99758093216911</c:v>
                </c:pt>
                <c:pt idx="9">
                  <c:v>156.66000000000003</c:v>
                </c:pt>
                <c:pt idx="10">
                  <c:v>138.27036992018526</c:v>
                </c:pt>
                <c:pt idx="11">
                  <c:v>165.16839721821856</c:v>
                </c:pt>
                <c:pt idx="12">
                  <c:v>69.56835274768757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13534080"/>
        <c:axId val="113535616"/>
      </c:barChart>
      <c:catAx>
        <c:axId val="113534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3535616"/>
        <c:crosses val="autoZero"/>
        <c:auto val="1"/>
        <c:lblAlgn val="ctr"/>
        <c:lblOffset val="100"/>
        <c:noMultiLvlLbl val="0"/>
      </c:catAx>
      <c:valAx>
        <c:axId val="113535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Minutes off supply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3534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-1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</xdr:row>
      <xdr:rowOff>0</xdr:rowOff>
    </xdr:from>
    <xdr:to>
      <xdr:col>9</xdr:col>
      <xdr:colOff>560366</xdr:colOff>
      <xdr:row>20</xdr:row>
      <xdr:rowOff>41143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</xdr:row>
      <xdr:rowOff>0</xdr:rowOff>
    </xdr:from>
    <xdr:to>
      <xdr:col>20</xdr:col>
      <xdr:colOff>2</xdr:colOff>
      <xdr:row>20</xdr:row>
      <xdr:rowOff>40821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4</xdr:row>
      <xdr:rowOff>0</xdr:rowOff>
    </xdr:from>
    <xdr:to>
      <xdr:col>29</xdr:col>
      <xdr:colOff>560366</xdr:colOff>
      <xdr:row>20</xdr:row>
      <xdr:rowOff>41143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4</xdr:row>
      <xdr:rowOff>0</xdr:rowOff>
    </xdr:from>
    <xdr:to>
      <xdr:col>40</xdr:col>
      <xdr:colOff>249107</xdr:colOff>
      <xdr:row>20</xdr:row>
      <xdr:rowOff>41143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452438</xdr:colOff>
      <xdr:row>16</xdr:row>
      <xdr:rowOff>33000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588818</xdr:colOff>
      <xdr:row>2</xdr:row>
      <xdr:rowOff>34637</xdr:rowOff>
    </xdr:from>
    <xdr:to>
      <xdr:col>19</xdr:col>
      <xdr:colOff>435120</xdr:colOff>
      <xdr:row>16</xdr:row>
      <xdr:rowOff>67637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24</xdr:row>
      <xdr:rowOff>14286</xdr:rowOff>
    </xdr:from>
    <xdr:to>
      <xdr:col>9</xdr:col>
      <xdr:colOff>504825</xdr:colOff>
      <xdr:row>38</xdr:row>
      <xdr:rowOff>47286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24</xdr:row>
      <xdr:rowOff>1</xdr:rowOff>
    </xdr:from>
    <xdr:to>
      <xdr:col>19</xdr:col>
      <xdr:colOff>457200</xdr:colOff>
      <xdr:row>38</xdr:row>
      <xdr:rowOff>33001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2</xdr:row>
      <xdr:rowOff>0</xdr:rowOff>
    </xdr:from>
    <xdr:to>
      <xdr:col>29</xdr:col>
      <xdr:colOff>452438</xdr:colOff>
      <xdr:row>16</xdr:row>
      <xdr:rowOff>33000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cheu\Local%20Settings\Temporary%20Internet%20Files\Content.Outlook\SMGVD7WK\Database%20%20mockup%20-%20EBT%20RIN%20dat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/00AER%20consolidated%20master%20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6ERG/2013-14%20RIN/11JUN2015/Ergon%20Energy%20(D)%202013-14%20-%20Economic%20Benchmarking%20RIN%20response%20-%20Template%20(Consolidated)%20-%20Jun%202015%20-%20PUBLIC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/AU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finitions"/>
      <sheetName val="Raw data"/>
      <sheetName val="Capex"/>
      <sheetName val="Capex data check"/>
      <sheetName val="Opex"/>
      <sheetName val="Opex data check"/>
      <sheetName val="Physical and other"/>
      <sheetName val="Physical and other data check"/>
      <sheetName val="Reliability"/>
      <sheetName val="Rel - Normalised - Unplanned"/>
      <sheetName val="Rel - Norm'd - Unplanned check"/>
      <sheetName val="Calculations and charts"/>
      <sheetName val="AS Testing Sheet"/>
      <sheetName val="Charts - Expenditure"/>
      <sheetName val="Charts - Reliability"/>
    </sheetNames>
    <sheetDataSet>
      <sheetData sheetId="0"/>
      <sheetData sheetId="1"/>
      <sheetData sheetId="2"/>
      <sheetData sheetId="3">
        <row r="1">
          <cell r="C1">
            <v>1999</v>
          </cell>
          <cell r="D1">
            <v>2000</v>
          </cell>
          <cell r="E1">
            <v>2001</v>
          </cell>
          <cell r="F1">
            <v>2002</v>
          </cell>
          <cell r="G1">
            <v>2003</v>
          </cell>
          <cell r="H1">
            <v>2004</v>
          </cell>
          <cell r="I1">
            <v>2005</v>
          </cell>
          <cell r="J1">
            <v>2006</v>
          </cell>
          <cell r="K1">
            <v>2007</v>
          </cell>
          <cell r="L1">
            <v>2008</v>
          </cell>
          <cell r="M1">
            <v>2009</v>
          </cell>
          <cell r="N1">
            <v>2010</v>
          </cell>
          <cell r="O1">
            <v>2011</v>
          </cell>
          <cell r="P1">
            <v>2012</v>
          </cell>
          <cell r="Q1">
            <v>2013</v>
          </cell>
          <cell r="R1">
            <v>2014</v>
          </cell>
          <cell r="S1">
            <v>2015</v>
          </cell>
          <cell r="T1">
            <v>2016</v>
          </cell>
          <cell r="U1">
            <v>2017</v>
          </cell>
          <cell r="V1">
            <v>2018</v>
          </cell>
          <cell r="W1">
            <v>2019</v>
          </cell>
          <cell r="X1">
            <v>2020</v>
          </cell>
          <cell r="Y1">
            <v>2021</v>
          </cell>
          <cell r="Z1">
            <v>2022</v>
          </cell>
          <cell r="AA1">
            <v>2023</v>
          </cell>
          <cell r="AB1">
            <v>2024</v>
          </cell>
          <cell r="AC1">
            <v>2025</v>
          </cell>
          <cell r="AD1">
            <v>2026</v>
          </cell>
          <cell r="AE1">
            <v>2027</v>
          </cell>
          <cell r="AF1">
            <v>2028</v>
          </cell>
          <cell r="AG1">
            <v>2029</v>
          </cell>
          <cell r="AH1">
            <v>2030</v>
          </cell>
          <cell r="AI1">
            <v>2031</v>
          </cell>
          <cell r="AJ1">
            <v>2032</v>
          </cell>
          <cell r="AK1">
            <v>2033</v>
          </cell>
          <cell r="AL1">
            <v>2034</v>
          </cell>
          <cell r="AM1">
            <v>2035</v>
          </cell>
          <cell r="AN1">
            <v>2036</v>
          </cell>
          <cell r="AO1">
            <v>2037</v>
          </cell>
          <cell r="AP1">
            <v>2038</v>
          </cell>
          <cell r="AQ1">
            <v>2039</v>
          </cell>
          <cell r="AR1">
            <v>2040</v>
          </cell>
          <cell r="AS1">
            <v>2041</v>
          </cell>
          <cell r="AT1">
            <v>2042</v>
          </cell>
          <cell r="AU1">
            <v>2043</v>
          </cell>
          <cell r="AV1">
            <v>2044</v>
          </cell>
          <cell r="AW1">
            <v>2045</v>
          </cell>
          <cell r="AX1">
            <v>2046</v>
          </cell>
          <cell r="AY1">
            <v>2047</v>
          </cell>
          <cell r="AZ1">
            <v>2048</v>
          </cell>
          <cell r="BA1">
            <v>2049</v>
          </cell>
          <cell r="BB1">
            <v>2050</v>
          </cell>
          <cell r="BC1">
            <v>2051</v>
          </cell>
          <cell r="BD1">
            <v>2052</v>
          </cell>
          <cell r="BE1">
            <v>2053</v>
          </cell>
          <cell r="BF1">
            <v>2054</v>
          </cell>
          <cell r="BG1">
            <v>2055</v>
          </cell>
          <cell r="BH1">
            <v>2056</v>
          </cell>
          <cell r="BI1">
            <v>2057</v>
          </cell>
          <cell r="BJ1">
            <v>2058</v>
          </cell>
          <cell r="BK1">
            <v>2059</v>
          </cell>
          <cell r="BL1">
            <v>2060</v>
          </cell>
          <cell r="BM1">
            <v>2061</v>
          </cell>
          <cell r="BN1">
            <v>2062</v>
          </cell>
          <cell r="BO1">
            <v>2063</v>
          </cell>
          <cell r="BP1">
            <v>2064</v>
          </cell>
          <cell r="BQ1">
            <v>2065</v>
          </cell>
          <cell r="BR1">
            <v>2066</v>
          </cell>
          <cell r="BS1">
            <v>2067</v>
          </cell>
          <cell r="BT1">
            <v>2068</v>
          </cell>
          <cell r="BU1">
            <v>2069</v>
          </cell>
          <cell r="BV1">
            <v>2070</v>
          </cell>
          <cell r="BW1">
            <v>2071</v>
          </cell>
          <cell r="BX1">
            <v>2072</v>
          </cell>
          <cell r="BY1">
            <v>2073</v>
          </cell>
          <cell r="BZ1">
            <v>2074</v>
          </cell>
          <cell r="CA1">
            <v>2075</v>
          </cell>
          <cell r="CB1">
            <v>2076</v>
          </cell>
          <cell r="CC1">
            <v>2077</v>
          </cell>
          <cell r="CD1">
            <v>2078</v>
          </cell>
          <cell r="CE1">
            <v>2079</v>
          </cell>
          <cell r="CF1">
            <v>2080</v>
          </cell>
          <cell r="CG1">
            <v>2081</v>
          </cell>
          <cell r="CH1">
            <v>2082</v>
          </cell>
          <cell r="CI1">
            <v>2083</v>
          </cell>
          <cell r="CJ1">
            <v>2084</v>
          </cell>
          <cell r="CK1">
            <v>2085</v>
          </cell>
          <cell r="CL1">
            <v>2086</v>
          </cell>
          <cell r="CM1">
            <v>2087</v>
          </cell>
          <cell r="CN1">
            <v>2088</v>
          </cell>
          <cell r="CO1">
            <v>2089</v>
          </cell>
          <cell r="CP1">
            <v>2090</v>
          </cell>
          <cell r="CQ1">
            <v>2091</v>
          </cell>
          <cell r="CR1">
            <v>2092</v>
          </cell>
          <cell r="CS1">
            <v>2093</v>
          </cell>
          <cell r="CT1">
            <v>2094</v>
          </cell>
          <cell r="CU1">
            <v>2095</v>
          </cell>
          <cell r="CV1">
            <v>2096</v>
          </cell>
          <cell r="CW1">
            <v>2097</v>
          </cell>
          <cell r="CX1">
            <v>2098</v>
          </cell>
          <cell r="CY1">
            <v>2099</v>
          </cell>
          <cell r="CZ1">
            <v>2100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ersion"/>
      <sheetName val="2. Revenue"/>
      <sheetName val="3. Opex"/>
      <sheetName val="4. Assets (RAB)"/>
      <sheetName val="4. Assets (RAB) alternative"/>
      <sheetName val="5. Operational data"/>
      <sheetName val="6. Physical assets"/>
      <sheetName val="7. Quality of services"/>
      <sheetName val="8. Operating Environment"/>
      <sheetName val="SD 2.Revenue"/>
      <sheetName val="SD 3. Opex"/>
      <sheetName val="SD 4. Assets (RAB)"/>
      <sheetName val="SD. 4.Assets(RAB) alternative"/>
      <sheetName val="SD 5. Operational data"/>
      <sheetName val="SD 6.Physical assets"/>
      <sheetName val="SD 7.Quality of services"/>
      <sheetName val="SD 8.Operating Environment"/>
      <sheetName val="Second phase checking"/>
      <sheetName val="Macro"/>
      <sheetName val="2014 data check"/>
    </sheetNames>
    <sheetDataSet>
      <sheetData sheetId="0" refreshError="1"/>
      <sheetData sheetId="1" refreshError="1"/>
      <sheetData sheetId="2" refreshError="1">
        <row r="21"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5688.4189999999999</v>
          </cell>
          <cell r="ED21">
            <v>27937.562999999998</v>
          </cell>
          <cell r="EE21">
            <v>75867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0">
          <cell r="D10">
            <v>38584.391609999999</v>
          </cell>
          <cell r="E10">
            <v>40476.730379999994</v>
          </cell>
          <cell r="F10">
            <v>44743.932989999987</v>
          </cell>
          <cell r="G10">
            <v>47098.053659999983</v>
          </cell>
          <cell r="H10">
            <v>54590.084506692961</v>
          </cell>
          <cell r="I10">
            <v>64027.675382596419</v>
          </cell>
          <cell r="J10">
            <v>68399.112348299692</v>
          </cell>
          <cell r="K10">
            <v>74420.596244815009</v>
          </cell>
          <cell r="L10">
            <v>85156.941490000027</v>
          </cell>
          <cell r="M10">
            <v>357834.49621930806</v>
          </cell>
          <cell r="N10">
            <v>316522.99188389262</v>
          </cell>
          <cell r="O10">
            <v>467809.122173907</v>
          </cell>
          <cell r="P10">
            <v>441027.33814656845</v>
          </cell>
          <cell r="Q10">
            <v>511184.26885726338</v>
          </cell>
          <cell r="R10">
            <v>506684.85404769256</v>
          </cell>
          <cell r="S10">
            <v>577601.09550643899</v>
          </cell>
          <cell r="T10">
            <v>471121.68333051458</v>
          </cell>
          <cell r="U10">
            <v>539569.59182207973</v>
          </cell>
          <cell r="V10">
            <v>27265.629602043322</v>
          </cell>
          <cell r="W10">
            <v>32341.558254429037</v>
          </cell>
          <cell r="X10">
            <v>32125.623186465349</v>
          </cell>
          <cell r="Y10">
            <v>38829.927950286758</v>
          </cell>
          <cell r="Z10">
            <v>44123.599004515148</v>
          </cell>
          <cell r="AA10">
            <v>41598.284547956326</v>
          </cell>
          <cell r="AB10">
            <v>54695.972298482608</v>
          </cell>
          <cell r="AC10">
            <v>54384.697735130525</v>
          </cell>
          <cell r="AD10">
            <v>50624.70227809262</v>
          </cell>
          <cell r="AE10">
            <v>156824.91789216295</v>
          </cell>
          <cell r="AF10">
            <v>176841.3944329306</v>
          </cell>
          <cell r="AG10">
            <v>224408.06001672792</v>
          </cell>
          <cell r="AH10">
            <v>214131.3002650959</v>
          </cell>
          <cell r="AI10">
            <v>210431.13798086444</v>
          </cell>
          <cell r="AJ10">
            <v>229554.29065953355</v>
          </cell>
          <cell r="AK10">
            <v>240838.12724750844</v>
          </cell>
          <cell r="AL10">
            <v>222645.27398422692</v>
          </cell>
          <cell r="AM10">
            <v>258321.99304766822</v>
          </cell>
          <cell r="AN10">
            <v>189286.78651596923</v>
          </cell>
          <cell r="AO10">
            <v>229999.82498122202</v>
          </cell>
          <cell r="AP10">
            <v>249220.28103108739</v>
          </cell>
          <cell r="AQ10">
            <v>269392.65437999991</v>
          </cell>
          <cell r="AR10">
            <v>278759.46134999994</v>
          </cell>
          <cell r="AS10">
            <v>337027.73702</v>
          </cell>
          <cell r="AT10">
            <v>424858.66492000007</v>
          </cell>
          <cell r="AU10">
            <v>554977.9989499998</v>
          </cell>
          <cell r="AV10">
            <v>593489.55767000001</v>
          </cell>
          <cell r="AW10">
            <v>259957.891</v>
          </cell>
          <cell r="AX10">
            <v>248688.704</v>
          </cell>
          <cell r="AY10">
            <v>279032.07</v>
          </cell>
          <cell r="AZ10">
            <v>281407.71199999994</v>
          </cell>
          <cell r="BA10">
            <v>286622.94600000005</v>
          </cell>
          <cell r="BB10">
            <v>369498.38999999996</v>
          </cell>
          <cell r="BC10">
            <v>418463.48300000012</v>
          </cell>
          <cell r="BD10">
            <v>403134.28600000002</v>
          </cell>
          <cell r="BE10">
            <v>420333.12400000001</v>
          </cell>
          <cell r="BF10">
            <v>198507.61938633333</v>
          </cell>
          <cell r="BG10">
            <v>249199.63407413961</v>
          </cell>
          <cell r="BH10">
            <v>304612.2862615065</v>
          </cell>
          <cell r="BI10">
            <v>296582.8497940221</v>
          </cell>
          <cell r="BJ10">
            <v>324946.11771999992</v>
          </cell>
          <cell r="BK10">
            <v>336208.00537622103</v>
          </cell>
          <cell r="BL10">
            <v>429455.71274000162</v>
          </cell>
          <cell r="BM10">
            <v>401260.42950844712</v>
          </cell>
          <cell r="BN10">
            <v>390948.49645502295</v>
          </cell>
          <cell r="BO10">
            <v>46756.092287101921</v>
          </cell>
          <cell r="BP10">
            <v>51252.352222211397</v>
          </cell>
          <cell r="BQ10">
            <v>43220.358648427165</v>
          </cell>
          <cell r="BR10">
            <v>48349.725749866964</v>
          </cell>
          <cell r="BS10">
            <v>58605.575110382997</v>
          </cell>
          <cell r="BT10">
            <v>59886.898408099434</v>
          </cell>
          <cell r="BU10">
            <v>70098.067766092558</v>
          </cell>
          <cell r="BV10">
            <v>69150.303926688226</v>
          </cell>
          <cell r="BW10">
            <v>69918.55661300612</v>
          </cell>
          <cell r="BX10">
            <v>119182.77169966792</v>
          </cell>
          <cell r="BY10">
            <v>108472.2547782241</v>
          </cell>
          <cell r="BZ10">
            <v>115769.54368062103</v>
          </cell>
          <cell r="CA10">
            <v>130669.61109486467</v>
          </cell>
          <cell r="CB10">
            <v>129799.91204555522</v>
          </cell>
          <cell r="CC10">
            <v>140102.32111381949</v>
          </cell>
          <cell r="CD10">
            <v>171389.09954228744</v>
          </cell>
          <cell r="CE10">
            <v>187940.63448701706</v>
          </cell>
          <cell r="CF10">
            <v>151526.80194230785</v>
          </cell>
          <cell r="CG10">
            <v>112506.535</v>
          </cell>
          <cell r="CH10">
            <v>108991.583</v>
          </cell>
          <cell r="CI10">
            <v>126897.56800000001</v>
          </cell>
          <cell r="CJ10">
            <v>145514.894</v>
          </cell>
          <cell r="CK10">
            <v>147956.514</v>
          </cell>
          <cell r="CL10">
            <v>191519.79499999998</v>
          </cell>
          <cell r="CM10">
            <v>203371.86000000002</v>
          </cell>
          <cell r="CN10">
            <v>222412.64300000001</v>
          </cell>
          <cell r="CO10">
            <v>233849.701</v>
          </cell>
          <cell r="CP10">
            <v>82540.040999999997</v>
          </cell>
          <cell r="CQ10">
            <v>104522.864</v>
          </cell>
          <cell r="CR10">
            <v>117354.963</v>
          </cell>
          <cell r="CS10">
            <v>139244.32199999999</v>
          </cell>
          <cell r="CT10">
            <v>139237.07999999999</v>
          </cell>
          <cell r="CU10">
            <v>145236.239</v>
          </cell>
          <cell r="CV10">
            <v>158632.40400000001</v>
          </cell>
          <cell r="CW10">
            <v>181028.39600000001</v>
          </cell>
          <cell r="CX10">
            <v>191268.03270719171</v>
          </cell>
          <cell r="CY10">
            <v>48648.823897879513</v>
          </cell>
          <cell r="CZ10">
            <v>50748.109417397798</v>
          </cell>
          <cell r="DA10">
            <v>53289.023029777622</v>
          </cell>
          <cell r="DB10">
            <v>61973.7059213752</v>
          </cell>
          <cell r="DC10">
            <v>75037.978098049221</v>
          </cell>
          <cell r="DD10">
            <v>74900.179665433359</v>
          </cell>
          <cell r="DE10">
            <v>84369.77778940904</v>
          </cell>
          <cell r="DF10">
            <v>70674.636040854952</v>
          </cell>
          <cell r="DG10">
            <v>74075.862810526363</v>
          </cell>
          <cell r="DH10">
            <v>83237</v>
          </cell>
          <cell r="DI10">
            <v>81473</v>
          </cell>
          <cell r="DJ10">
            <v>85413.886309046997</v>
          </cell>
          <cell r="DK10">
            <v>89047.922493129969</v>
          </cell>
          <cell r="DL10">
            <v>96130.066559793384</v>
          </cell>
          <cell r="DM10">
            <v>121992.7555149088</v>
          </cell>
          <cell r="DN10">
            <v>126519.88299902935</v>
          </cell>
          <cell r="DO10">
            <v>116175.49106407606</v>
          </cell>
          <cell r="DP10">
            <v>121867.70902049847</v>
          </cell>
        </row>
      </sheetData>
      <sheetData sheetId="11">
        <row r="10">
          <cell r="D10">
            <v>505234.72765536292</v>
          </cell>
          <cell r="E10">
            <v>518879.1991290602</v>
          </cell>
          <cell r="F10">
            <v>542290.90434767224</v>
          </cell>
          <cell r="G10">
            <v>564270.37511732092</v>
          </cell>
          <cell r="H10">
            <v>587973.52291738708</v>
          </cell>
          <cell r="I10">
            <v>634842.7588857332</v>
          </cell>
          <cell r="J10">
            <v>692174.53406190907</v>
          </cell>
          <cell r="K10">
            <v>747939.45700115338</v>
          </cell>
          <cell r="L10">
            <v>787964.78274074348</v>
          </cell>
          <cell r="M10">
            <v>4984720.034</v>
          </cell>
          <cell r="N10">
            <v>5487544.8959999997</v>
          </cell>
          <cell r="O10">
            <v>6202092.1339999996</v>
          </cell>
          <cell r="P10">
            <v>7017219.9289999995</v>
          </cell>
          <cell r="Q10">
            <v>8111639.9879999999</v>
          </cell>
          <cell r="R10">
            <v>9324089.8829999994</v>
          </cell>
          <cell r="S10">
            <v>10807963.049000001</v>
          </cell>
          <cell r="T10">
            <v>12453705.397</v>
          </cell>
          <cell r="U10">
            <v>13466103.355</v>
          </cell>
          <cell r="V10">
            <v>770764.42469223472</v>
          </cell>
          <cell r="W10">
            <v>813083.31184425682</v>
          </cell>
          <cell r="X10">
            <v>855130.33671700559</v>
          </cell>
          <cell r="Y10">
            <v>885822.76735373936</v>
          </cell>
          <cell r="Z10">
            <v>969037.21559044626</v>
          </cell>
          <cell r="AA10">
            <v>1028094.4815907684</v>
          </cell>
          <cell r="AB10">
            <v>1122298.9254462598</v>
          </cell>
          <cell r="AC10">
            <v>1204378.4030298064</v>
          </cell>
          <cell r="AD10">
            <v>1284239.0542126466</v>
          </cell>
          <cell r="AE10">
            <v>2400536.1865705247</v>
          </cell>
          <cell r="AF10">
            <v>2655534.2755583851</v>
          </cell>
          <cell r="AG10">
            <v>2969253.9989374783</v>
          </cell>
          <cell r="AH10">
            <v>3230849.8910441748</v>
          </cell>
          <cell r="AI10">
            <v>3642433.1497053583</v>
          </cell>
          <cell r="AJ10">
            <v>3895267.8817860698</v>
          </cell>
          <cell r="AK10">
            <v>4296433.863977178</v>
          </cell>
          <cell r="AL10">
            <v>4860848.5508852918</v>
          </cell>
          <cell r="AM10">
            <v>5295965.515804993</v>
          </cell>
          <cell r="AN10">
            <v>3602153.1389212674</v>
          </cell>
          <cell r="AO10">
            <v>4077824.543622674</v>
          </cell>
          <cell r="AP10">
            <v>4478653.8022167431</v>
          </cell>
          <cell r="AQ10">
            <v>4881562.091726996</v>
          </cell>
          <cell r="AR10">
            <v>5369487.5426334003</v>
          </cell>
          <cell r="AS10">
            <v>6151983.9738174444</v>
          </cell>
          <cell r="AT10">
            <v>6789381.7689463487</v>
          </cell>
          <cell r="AU10">
            <v>7346771.6551985685</v>
          </cell>
          <cell r="AV10">
            <v>7988755.4365374753</v>
          </cell>
          <cell r="AW10">
            <v>3897829.1164012584</v>
          </cell>
          <cell r="AX10">
            <v>4259911.9209882431</v>
          </cell>
          <cell r="AY10">
            <v>4615563.0021533296</v>
          </cell>
          <cell r="AZ10">
            <v>5004496.0316457516</v>
          </cell>
          <cell r="BA10">
            <v>5373530.9071100373</v>
          </cell>
          <cell r="BB10">
            <v>5885420.5173638314</v>
          </cell>
          <cell r="BC10">
            <v>6458315.1769359838</v>
          </cell>
          <cell r="BD10">
            <v>6867307.4208540479</v>
          </cell>
          <cell r="BE10">
            <v>7395283.6409888724</v>
          </cell>
          <cell r="BF10">
            <v>2551658.7267925474</v>
          </cell>
          <cell r="BG10">
            <v>2839369.5598199512</v>
          </cell>
          <cell r="BH10">
            <v>3236121.0804709401</v>
          </cell>
          <cell r="BI10">
            <v>3644704.2338866303</v>
          </cell>
          <cell r="BJ10">
            <v>4235477.3012725161</v>
          </cell>
          <cell r="BK10">
            <v>4725790.2241608128</v>
          </cell>
          <cell r="BL10">
            <v>5292327.8421623604</v>
          </cell>
          <cell r="BM10">
            <v>5978086.9657733236</v>
          </cell>
          <cell r="BN10">
            <v>6432858.5021103006</v>
          </cell>
          <cell r="BO10">
            <v>460096.2998432999</v>
          </cell>
          <cell r="BP10">
            <v>495664.26870087162</v>
          </cell>
          <cell r="BQ10">
            <v>537963.71778262034</v>
          </cell>
          <cell r="BR10">
            <v>549503.93308706919</v>
          </cell>
          <cell r="BS10">
            <v>608125.80768634879</v>
          </cell>
          <cell r="BT10">
            <v>626852.63889194198</v>
          </cell>
          <cell r="BU10">
            <v>722141.08401789272</v>
          </cell>
          <cell r="BV10">
            <v>809008.67921884859</v>
          </cell>
          <cell r="BW10">
            <v>882164.26626825356</v>
          </cell>
          <cell r="BX10">
            <v>1265631.5610493703</v>
          </cell>
          <cell r="BY10">
            <v>1364449.9405211932</v>
          </cell>
          <cell r="BZ10">
            <v>1474133.5956784717</v>
          </cell>
          <cell r="CA10">
            <v>1559843.4718780916</v>
          </cell>
          <cell r="CB10">
            <v>1707776.019788391</v>
          </cell>
          <cell r="CC10">
            <v>1809478.2372764214</v>
          </cell>
          <cell r="CD10">
            <v>1976102.0182559707</v>
          </cell>
          <cell r="CE10">
            <v>2170960.205174949</v>
          </cell>
          <cell r="CF10">
            <v>2350575.2354074488</v>
          </cell>
          <cell r="CG10">
            <v>2497680.9018860045</v>
          </cell>
          <cell r="CH10">
            <v>2574172.2582963654</v>
          </cell>
          <cell r="CI10">
            <v>2597655.3215982122</v>
          </cell>
          <cell r="CJ10">
            <v>2655385.0031922739</v>
          </cell>
          <cell r="CK10">
            <v>2706169.3553336705</v>
          </cell>
          <cell r="CL10">
            <v>2723122.6196551505</v>
          </cell>
          <cell r="CM10">
            <v>2909040.1003326164</v>
          </cell>
          <cell r="CN10">
            <v>3092390.2859548749</v>
          </cell>
          <cell r="CO10">
            <v>3296253.9034986207</v>
          </cell>
          <cell r="CP10">
            <v>1264717.1873971468</v>
          </cell>
          <cell r="CQ10">
            <v>1365589.4550493823</v>
          </cell>
          <cell r="CR10">
            <v>1481845.5596482116</v>
          </cell>
          <cell r="CS10">
            <v>1624751.2993556557</v>
          </cell>
          <cell r="CT10">
            <v>1858761.6668045539</v>
          </cell>
          <cell r="CU10">
            <v>2077259.1923929194</v>
          </cell>
          <cell r="CV10">
            <v>2276705.5632902901</v>
          </cell>
          <cell r="CW10">
            <v>2562318.0069176252</v>
          </cell>
          <cell r="CX10">
            <v>2857947.8644268545</v>
          </cell>
          <cell r="CY10">
            <v>744355.86750215385</v>
          </cell>
          <cell r="CZ10">
            <v>821591.92470156227</v>
          </cell>
          <cell r="DA10">
            <v>873953.15944513422</v>
          </cell>
          <cell r="DB10">
            <v>946076.7774646132</v>
          </cell>
          <cell r="DC10">
            <v>1050237.7285714087</v>
          </cell>
          <cell r="DD10">
            <v>1152146.6045872953</v>
          </cell>
          <cell r="DE10">
            <v>1251526.1611447823</v>
          </cell>
          <cell r="DF10">
            <v>1334192.2607127009</v>
          </cell>
          <cell r="DG10">
            <v>1370445.2900181604</v>
          </cell>
          <cell r="DH10">
            <v>1052819.0597203688</v>
          </cell>
          <cell r="DI10">
            <v>1096071.7854103455</v>
          </cell>
          <cell r="DJ10">
            <v>1137404.4326182117</v>
          </cell>
          <cell r="DK10">
            <v>1153687.6225641361</v>
          </cell>
          <cell r="DL10">
            <v>1243024.699647916</v>
          </cell>
          <cell r="DM10">
            <v>1299933.8380532607</v>
          </cell>
          <cell r="DN10">
            <v>1451113.4117864484</v>
          </cell>
          <cell r="DO10">
            <v>1612838.9923467715</v>
          </cell>
          <cell r="DP10">
            <v>1731497.8960526616</v>
          </cell>
        </row>
        <row r="12">
          <cell r="D12">
            <v>-23628.994719235827</v>
          </cell>
          <cell r="E12">
            <v>-25150.379587713338</v>
          </cell>
          <cell r="F12">
            <v>-26570.057343712524</v>
          </cell>
          <cell r="G12">
            <v>-28677.285890860141</v>
          </cell>
          <cell r="H12">
            <v>-30604.575188427232</v>
          </cell>
          <cell r="I12">
            <v>-33775.868383474903</v>
          </cell>
          <cell r="J12">
            <v>-37392.400414643591</v>
          </cell>
          <cell r="K12">
            <v>-41035.20893735627</v>
          </cell>
          <cell r="L12">
            <v>-45342.765346326341</v>
          </cell>
          <cell r="M12">
            <v>-201260.62299999999</v>
          </cell>
          <cell r="N12">
            <v>-224065.18299999999</v>
          </cell>
          <cell r="O12">
            <v>-253942.66800000001</v>
          </cell>
          <cell r="P12">
            <v>-289645.25799999997</v>
          </cell>
          <cell r="Q12">
            <v>-274324.60200000001</v>
          </cell>
          <cell r="R12">
            <v>-324624.58299999998</v>
          </cell>
          <cell r="S12">
            <v>-392361.07699999999</v>
          </cell>
          <cell r="T12">
            <v>-463414.81699999998</v>
          </cell>
          <cell r="U12">
            <v>-485425.74800000002</v>
          </cell>
          <cell r="V12">
            <v>-49530.346006633255</v>
          </cell>
          <cell r="W12">
            <v>-50521.926211270031</v>
          </cell>
          <cell r="X12">
            <v>-51107.876951435494</v>
          </cell>
          <cell r="Y12">
            <v>-54862.072268019823</v>
          </cell>
          <cell r="Z12">
            <v>-58379.576308968622</v>
          </cell>
          <cell r="AA12">
            <v>-50513.703111735944</v>
          </cell>
          <cell r="AB12">
            <v>-55019.391495229938</v>
          </cell>
          <cell r="AC12">
            <v>-60167.55945892715</v>
          </cell>
          <cell r="AD12">
            <v>-64915.93216032887</v>
          </cell>
          <cell r="AE12">
            <v>-136093.73158276052</v>
          </cell>
          <cell r="AF12">
            <v>-151899.50096531416</v>
          </cell>
          <cell r="AG12">
            <v>-170107.81444745406</v>
          </cell>
          <cell r="AH12">
            <v>-186386.75386229341</v>
          </cell>
          <cell r="AI12">
            <v>-231503.34844963165</v>
          </cell>
          <cell r="AJ12">
            <v>-212225.41499055939</v>
          </cell>
          <cell r="AK12">
            <v>-223651.96512468086</v>
          </cell>
          <cell r="AL12">
            <v>-229124.43577041305</v>
          </cell>
          <cell r="AM12">
            <v>-228112.13052171684</v>
          </cell>
          <cell r="AN12">
            <v>-189543.66119932596</v>
          </cell>
          <cell r="AO12">
            <v>-218173.33685974433</v>
          </cell>
          <cell r="AP12">
            <v>-235433.58949920139</v>
          </cell>
          <cell r="AQ12">
            <v>-237981.33470929967</v>
          </cell>
          <cell r="AR12">
            <v>-256163.5928741415</v>
          </cell>
          <cell r="AS12">
            <v>-285010.67428890982</v>
          </cell>
          <cell r="AT12">
            <v>-297614.30968967418</v>
          </cell>
          <cell r="AU12">
            <v>-315582.87719955336</v>
          </cell>
          <cell r="AV12">
            <v>-337044.009323181</v>
          </cell>
          <cell r="AW12">
            <v>-216175.83071588291</v>
          </cell>
          <cell r="AX12">
            <v>-235733.19778959459</v>
          </cell>
          <cell r="AY12">
            <v>-239053.96951500914</v>
          </cell>
          <cell r="AZ12">
            <v>-258020.20865722859</v>
          </cell>
          <cell r="BA12">
            <v>-274505.82125736942</v>
          </cell>
          <cell r="BB12">
            <v>-273028.29378705501</v>
          </cell>
          <cell r="BC12">
            <v>-304003.02126971731</v>
          </cell>
          <cell r="BD12">
            <v>-310820.88102857594</v>
          </cell>
          <cell r="BE12">
            <v>-327118.75480831484</v>
          </cell>
          <cell r="BF12">
            <v>-144797.46879202937</v>
          </cell>
          <cell r="BG12">
            <v>-161489.02237662522</v>
          </cell>
          <cell r="BH12">
            <v>-186763.11479156825</v>
          </cell>
          <cell r="BI12">
            <v>-213120.53535783163</v>
          </cell>
          <cell r="BJ12">
            <v>-251161.21299550109</v>
          </cell>
          <cell r="BK12">
            <v>-281644.9904020133</v>
          </cell>
          <cell r="BL12">
            <v>-255775.8771628479</v>
          </cell>
          <cell r="BM12">
            <v>-291970.30433921784</v>
          </cell>
          <cell r="BN12">
            <v>-315004.13386160717</v>
          </cell>
          <cell r="BO12">
            <v>-29220.598418442733</v>
          </cell>
          <cell r="BP12">
            <v>-31713.910559852517</v>
          </cell>
          <cell r="BQ12">
            <v>-32953.009665072146</v>
          </cell>
          <cell r="BR12">
            <v>-34153.517460740855</v>
          </cell>
          <cell r="BS12">
            <v>-35426.078082974593</v>
          </cell>
          <cell r="BT12">
            <v>-37018.887065742354</v>
          </cell>
          <cell r="BU12">
            <v>-44475.252429240143</v>
          </cell>
          <cell r="BV12">
            <v>-52565.461213156748</v>
          </cell>
          <cell r="BW12">
            <v>-58369.901011614966</v>
          </cell>
          <cell r="BX12">
            <v>-77661.587309336406</v>
          </cell>
          <cell r="BY12">
            <v>-81993.927730056923</v>
          </cell>
          <cell r="BZ12">
            <v>-85462.954533099983</v>
          </cell>
          <cell r="CA12">
            <v>-92714.426115943046</v>
          </cell>
          <cell r="CB12">
            <v>-97108.533098771266</v>
          </cell>
          <cell r="CC12">
            <v>-91578.358235293563</v>
          </cell>
          <cell r="CD12">
            <v>-102051.4872868394</v>
          </cell>
          <cell r="CE12">
            <v>-113068.91101421771</v>
          </cell>
          <cell r="CF12">
            <v>-123402.92996482523</v>
          </cell>
          <cell r="CG12">
            <v>-130295.08778208465</v>
          </cell>
          <cell r="CH12">
            <v>-144004.82179874441</v>
          </cell>
          <cell r="CI12">
            <v>-151833.95755610475</v>
          </cell>
          <cell r="CJ12">
            <v>-163422.26932208461</v>
          </cell>
          <cell r="CK12">
            <v>-177952.34099040215</v>
          </cell>
          <cell r="CL12">
            <v>-162869.21569505977</v>
          </cell>
          <cell r="CM12">
            <v>-175375.96503988822</v>
          </cell>
          <cell r="CN12">
            <v>-194921.96649557215</v>
          </cell>
          <cell r="CO12">
            <v>-212850.37120522113</v>
          </cell>
          <cell r="CP12">
            <v>-56565.419646917799</v>
          </cell>
          <cell r="CQ12">
            <v>-66700.723362476376</v>
          </cell>
          <cell r="CR12">
            <v>-73552.324646312627</v>
          </cell>
          <cell r="CS12">
            <v>-82384.991379396903</v>
          </cell>
          <cell r="CT12">
            <v>-88913.31548786597</v>
          </cell>
          <cell r="CU12">
            <v>-130732.86402114748</v>
          </cell>
          <cell r="CV12">
            <v>-112282.34545229192</v>
          </cell>
          <cell r="CW12">
            <v>-129504.23772903973</v>
          </cell>
          <cell r="CX12">
            <v>-130471.88508236363</v>
          </cell>
          <cell r="CY12">
            <v>-43002.780182764465</v>
          </cell>
          <cell r="CZ12">
            <v>-50615.401205290553</v>
          </cell>
          <cell r="DA12">
            <v>-51565.886646444778</v>
          </cell>
          <cell r="DB12">
            <v>-45703.966411886177</v>
          </cell>
          <cell r="DC12">
            <v>-53533.931814740274</v>
          </cell>
          <cell r="DD12">
            <v>-61151.18369106482</v>
          </cell>
          <cell r="DE12">
            <v>-67071.747018849259</v>
          </cell>
          <cell r="DF12">
            <v>-69759.442766199165</v>
          </cell>
          <cell r="DG12">
            <v>-73072.839130016902</v>
          </cell>
          <cell r="DH12">
            <v>-70486.626808111818</v>
          </cell>
          <cell r="DI12">
            <v>-74606.338306308913</v>
          </cell>
          <cell r="DJ12">
            <v>-79444.021156553732</v>
          </cell>
          <cell r="DK12">
            <v>-76668.799873429656</v>
          </cell>
          <cell r="DL12">
            <v>-76669.548274234519</v>
          </cell>
          <cell r="DM12">
            <v>-64707.860204395642</v>
          </cell>
          <cell r="DN12">
            <v>-81873.902372155891</v>
          </cell>
          <cell r="DO12">
            <v>-93872.261597680204</v>
          </cell>
          <cell r="DP12">
            <v>-103287.30342356479</v>
          </cell>
        </row>
        <row r="16">
          <cell r="D16">
            <v>518879.1991290602</v>
          </cell>
          <cell r="E16">
            <v>542290.90434767224</v>
          </cell>
          <cell r="F16">
            <v>564270.37511732092</v>
          </cell>
          <cell r="G16">
            <v>587973.52291738708</v>
          </cell>
          <cell r="H16">
            <v>634842.7588857332</v>
          </cell>
          <cell r="I16">
            <v>692174.53406190907</v>
          </cell>
          <cell r="J16">
            <v>747939.45700115338</v>
          </cell>
          <cell r="K16">
            <v>787964.78274074348</v>
          </cell>
          <cell r="L16">
            <v>847515.63599168463</v>
          </cell>
          <cell r="M16">
            <v>5487544.8959999997</v>
          </cell>
          <cell r="N16">
            <v>6202092.1339999996</v>
          </cell>
          <cell r="O16">
            <v>7017211.4189999998</v>
          </cell>
          <cell r="P16">
            <v>8111639.9879999999</v>
          </cell>
          <cell r="Q16">
            <v>9324089.8829999994</v>
          </cell>
          <cell r="R16">
            <v>10807966.755000001</v>
          </cell>
          <cell r="S16">
            <v>12453705.397</v>
          </cell>
          <cell r="T16">
            <v>13466103.355</v>
          </cell>
          <cell r="U16">
            <v>14287405.305000002</v>
          </cell>
          <cell r="V16">
            <v>813083.31184425694</v>
          </cell>
          <cell r="W16">
            <v>855130.33671700559</v>
          </cell>
          <cell r="X16">
            <v>885822.76735373947</v>
          </cell>
          <cell r="Y16">
            <v>953993.78442221694</v>
          </cell>
          <cell r="Z16">
            <v>1028094.4815907686</v>
          </cell>
          <cell r="AA16">
            <v>1122298.9254462598</v>
          </cell>
          <cell r="AB16">
            <v>1204378.4030298067</v>
          </cell>
          <cell r="AC16">
            <v>1284615.0378351281</v>
          </cell>
          <cell r="AD16">
            <v>1376906.1867794723</v>
          </cell>
          <cell r="AE16">
            <v>2655534.275558386</v>
          </cell>
          <cell r="AF16">
            <v>2969253.9989374783</v>
          </cell>
          <cell r="AG16">
            <v>3230849.8910441743</v>
          </cell>
          <cell r="AH16">
            <v>3642433.1497053578</v>
          </cell>
          <cell r="AI16">
            <v>3895267.8817860694</v>
          </cell>
          <cell r="AJ16">
            <v>4296433.863977178</v>
          </cell>
          <cell r="AK16">
            <v>4860848.5508852918</v>
          </cell>
          <cell r="AL16">
            <v>5295965.5158049921</v>
          </cell>
          <cell r="AM16">
            <v>5649729.3767032195</v>
          </cell>
          <cell r="AN16">
            <v>4077824.543622674</v>
          </cell>
          <cell r="AO16">
            <v>4478653.8022167431</v>
          </cell>
          <cell r="AP16">
            <v>4881562.091726996</v>
          </cell>
          <cell r="AQ16">
            <v>5369487.5426334003</v>
          </cell>
          <cell r="AR16">
            <v>6151983.9738174444</v>
          </cell>
          <cell r="AS16">
            <v>6789381.7689463487</v>
          </cell>
          <cell r="AT16">
            <v>7346771.6551985685</v>
          </cell>
          <cell r="AU16">
            <v>7963793.207945127</v>
          </cell>
          <cell r="AV16">
            <v>8514513.091986673</v>
          </cell>
          <cell r="AW16">
            <v>4259911.9209882431</v>
          </cell>
          <cell r="AX16">
            <v>4615563.0021533296</v>
          </cell>
          <cell r="AY16">
            <v>5004496.0316457516</v>
          </cell>
          <cell r="AZ16">
            <v>5373530.9071100373</v>
          </cell>
          <cell r="BA16">
            <v>5873419.8543638317</v>
          </cell>
          <cell r="BB16">
            <v>6458315.1769359838</v>
          </cell>
          <cell r="BC16">
            <v>6867307.4208540479</v>
          </cell>
          <cell r="BD16">
            <v>7395283.6409888724</v>
          </cell>
          <cell r="BE16">
            <v>7888157.4457705906</v>
          </cell>
          <cell r="BF16">
            <v>2839369.5598199512</v>
          </cell>
          <cell r="BG16">
            <v>3236121.0804709401</v>
          </cell>
          <cell r="BH16">
            <v>3644704.2338866303</v>
          </cell>
          <cell r="BI16">
            <v>4221237.7784325834</v>
          </cell>
          <cell r="BJ16">
            <v>4725790.2241608128</v>
          </cell>
          <cell r="BK16">
            <v>5292327.8421623604</v>
          </cell>
          <cell r="BL16">
            <v>5978086.9657733236</v>
          </cell>
          <cell r="BM16">
            <v>6432858.5021103006</v>
          </cell>
          <cell r="BN16">
            <v>6776461.2046404192</v>
          </cell>
          <cell r="BO16">
            <v>495664.26870087162</v>
          </cell>
          <cell r="BP16">
            <v>537963.71778262034</v>
          </cell>
          <cell r="BQ16">
            <v>549503.93308706919</v>
          </cell>
          <cell r="BR16">
            <v>608125.80768634879</v>
          </cell>
          <cell r="BS16">
            <v>626852.63889194198</v>
          </cell>
          <cell r="BT16">
            <v>722141.08401789272</v>
          </cell>
          <cell r="BU16">
            <v>809008.67921884859</v>
          </cell>
          <cell r="BV16">
            <v>885337.19972336292</v>
          </cell>
          <cell r="BW16">
            <v>956418.75217463169</v>
          </cell>
          <cell r="BX16">
            <v>1364449.940521193</v>
          </cell>
          <cell r="BY16">
            <v>1474133.595678472</v>
          </cell>
          <cell r="BZ16">
            <v>1559843.4718780916</v>
          </cell>
          <cell r="CA16">
            <v>1684473.0891507624</v>
          </cell>
          <cell r="CB16">
            <v>1809478.2372764214</v>
          </cell>
          <cell r="CC16">
            <v>1976102.0182559707</v>
          </cell>
          <cell r="CD16">
            <v>2170960.205174949</v>
          </cell>
          <cell r="CE16">
            <v>2355031.7294502966</v>
          </cell>
          <cell r="CF16">
            <v>2572880.2053636741</v>
          </cell>
          <cell r="CG16">
            <v>2574172.2582963654</v>
          </cell>
          <cell r="CH16">
            <v>2597655.3215982122</v>
          </cell>
          <cell r="CI16">
            <v>2655385.0031922739</v>
          </cell>
          <cell r="CJ16">
            <v>2706169.3553336705</v>
          </cell>
          <cell r="CK16">
            <v>2723122.6196551505</v>
          </cell>
          <cell r="CL16">
            <v>2909040.1003326164</v>
          </cell>
          <cell r="CM16">
            <v>3092390.2859548749</v>
          </cell>
          <cell r="CN16">
            <v>3296253.9034986207</v>
          </cell>
          <cell r="CO16">
            <v>3456377.6979511771</v>
          </cell>
          <cell r="CP16">
            <v>1365589.4550493823</v>
          </cell>
          <cell r="CQ16">
            <v>1481845.5596482116</v>
          </cell>
          <cell r="CR16">
            <v>1624751.2993556557</v>
          </cell>
          <cell r="CS16">
            <v>1858761.6668045539</v>
          </cell>
          <cell r="CT16">
            <v>2077259.1923929194</v>
          </cell>
          <cell r="CU16">
            <v>2276705.5632902901</v>
          </cell>
          <cell r="CV16">
            <v>2562318.0069176252</v>
          </cell>
          <cell r="CW16">
            <v>2857947.8644268536</v>
          </cell>
          <cell r="CX16">
            <v>3189897.2478334606</v>
          </cell>
          <cell r="CY16">
            <v>821591.92470156227</v>
          </cell>
          <cell r="CZ16">
            <v>873953.15944513422</v>
          </cell>
          <cell r="DA16">
            <v>946076.7774646132</v>
          </cell>
          <cell r="DB16">
            <v>1050237.7285714098</v>
          </cell>
          <cell r="DC16">
            <v>1152146.6045873</v>
          </cell>
          <cell r="DD16">
            <v>1251526.1611447823</v>
          </cell>
          <cell r="DE16">
            <v>1334192.2607127009</v>
          </cell>
          <cell r="DF16">
            <v>1370837.420002891</v>
          </cell>
          <cell r="DG16">
            <v>1429838.8308700735</v>
          </cell>
          <cell r="DH16">
            <v>1096071.7854103455</v>
          </cell>
          <cell r="DI16">
            <v>1137404.4326182117</v>
          </cell>
          <cell r="DJ16">
            <v>1153687.6225641361</v>
          </cell>
          <cell r="DK16">
            <v>1243024.699647916</v>
          </cell>
          <cell r="DL16">
            <v>1299933.8380532607</v>
          </cell>
          <cell r="DM16">
            <v>1451113.4117864484</v>
          </cell>
          <cell r="DN16">
            <v>1612838.9923467715</v>
          </cell>
          <cell r="DO16">
            <v>1731497.8960526616</v>
          </cell>
          <cell r="DP16">
            <v>1871234.8030515029</v>
          </cell>
        </row>
      </sheetData>
      <sheetData sheetId="12" refreshError="1"/>
      <sheetData sheetId="13" refreshError="1">
        <row r="6">
          <cell r="D6">
            <v>2758.2599927732258</v>
          </cell>
          <cell r="E6">
            <v>2820.8384251741936</v>
          </cell>
          <cell r="F6">
            <v>2847.3026528387095</v>
          </cell>
          <cell r="G6">
            <v>2872.9189710000005</v>
          </cell>
          <cell r="H6">
            <v>2896.4430109999998</v>
          </cell>
          <cell r="I6">
            <v>2909.8907380000001</v>
          </cell>
          <cell r="J6">
            <v>2891.1396340000001</v>
          </cell>
          <cell r="K6">
            <v>2903.9244520000002</v>
          </cell>
          <cell r="L6">
            <v>2829.7719999999995</v>
          </cell>
          <cell r="M6">
            <v>30120.253331129858</v>
          </cell>
          <cell r="N6">
            <v>30441.837283128782</v>
          </cell>
          <cell r="O6">
            <v>30555.278457618409</v>
          </cell>
          <cell r="P6">
            <v>30707.253764586236</v>
          </cell>
          <cell r="Q6">
            <v>30533.414655190561</v>
          </cell>
          <cell r="R6">
            <v>30569.629007553311</v>
          </cell>
          <cell r="S6">
            <v>29344.733929410948</v>
          </cell>
          <cell r="T6">
            <v>26338.085908875004</v>
          </cell>
          <cell r="U6">
            <v>25523.446190068</v>
          </cell>
          <cell r="V6">
            <v>5974.9926469298307</v>
          </cell>
          <cell r="W6">
            <v>6079.2982329258366</v>
          </cell>
          <cell r="X6">
            <v>6099.5968399551139</v>
          </cell>
          <cell r="Y6">
            <v>6096.4719590413051</v>
          </cell>
          <cell r="Z6">
            <v>6209.7110590538878</v>
          </cell>
          <cell r="AA6">
            <v>6105.0505741951483</v>
          </cell>
          <cell r="AB6">
            <v>6085.1301230161089</v>
          </cell>
          <cell r="AC6">
            <v>5981.3549492096299</v>
          </cell>
          <cell r="AD6">
            <v>5919.4020721637098</v>
          </cell>
          <cell r="AE6">
            <v>17196</v>
          </cell>
          <cell r="AF6">
            <v>17482.559368937189</v>
          </cell>
          <cell r="AG6">
            <v>18111.697</v>
          </cell>
          <cell r="AH6">
            <v>17425.962</v>
          </cell>
          <cell r="AI6">
            <v>17410.773000000001</v>
          </cell>
          <cell r="AJ6">
            <v>17501.186278246016</v>
          </cell>
          <cell r="AK6">
            <v>16505.800201592276</v>
          </cell>
          <cell r="AL6">
            <v>16000.807428106313</v>
          </cell>
          <cell r="AM6">
            <v>15636.951096853025</v>
          </cell>
          <cell r="AN6">
            <v>20618</v>
          </cell>
          <cell r="AO6">
            <v>20707</v>
          </cell>
          <cell r="AP6">
            <v>21155</v>
          </cell>
          <cell r="AQ6">
            <v>21994</v>
          </cell>
          <cell r="AR6">
            <v>22193</v>
          </cell>
          <cell r="AS6">
            <v>21454</v>
          </cell>
          <cell r="AT6">
            <v>21210</v>
          </cell>
          <cell r="AU6">
            <v>21055</v>
          </cell>
          <cell r="AV6">
            <v>20838.067203162998</v>
          </cell>
          <cell r="AW6">
            <v>13486.171</v>
          </cell>
          <cell r="AX6">
            <v>13576.44</v>
          </cell>
          <cell r="AY6">
            <v>13813.451000000001</v>
          </cell>
          <cell r="AZ6">
            <v>14130.074000000002</v>
          </cell>
          <cell r="BA6">
            <v>14256.528</v>
          </cell>
          <cell r="BB6">
            <v>13227.153</v>
          </cell>
          <cell r="BC6">
            <v>13691.726000000001</v>
          </cell>
          <cell r="BD6">
            <v>13495.528</v>
          </cell>
          <cell r="BE6">
            <v>13716.244895035559</v>
          </cell>
          <cell r="BF6">
            <v>11964.840000000002</v>
          </cell>
          <cell r="BG6">
            <v>11974.12</v>
          </cell>
          <cell r="BH6">
            <v>12036.900000000001</v>
          </cell>
          <cell r="BI6">
            <v>12121.430283</v>
          </cell>
          <cell r="BJ6">
            <v>12103.520000000002</v>
          </cell>
          <cell r="BK6">
            <v>11943.293</v>
          </cell>
          <cell r="BL6">
            <v>11853.304757472308</v>
          </cell>
          <cell r="BM6">
            <v>12291.140578126164</v>
          </cell>
          <cell r="BN6">
            <v>12029.802982677164</v>
          </cell>
          <cell r="BO6">
            <v>4278</v>
          </cell>
          <cell r="BP6">
            <v>4379</v>
          </cell>
          <cell r="BQ6">
            <v>4490</v>
          </cell>
          <cell r="BR6">
            <v>4376</v>
          </cell>
          <cell r="BS6">
            <v>4450</v>
          </cell>
          <cell r="BT6">
            <v>4415</v>
          </cell>
          <cell r="BU6">
            <v>4365</v>
          </cell>
          <cell r="BV6">
            <v>4254</v>
          </cell>
          <cell r="BW6">
            <v>4135.5218560000003</v>
          </cell>
          <cell r="BX6">
            <v>10147.799590551467</v>
          </cell>
          <cell r="BY6">
            <v>10299.201244249922</v>
          </cell>
          <cell r="BZ6">
            <v>10510.327417061566</v>
          </cell>
          <cell r="CA6">
            <v>10490.717127596528</v>
          </cell>
          <cell r="CB6">
            <v>10678.105955435442</v>
          </cell>
          <cell r="CC6">
            <v>10470.676586587089</v>
          </cell>
          <cell r="CD6">
            <v>10743.806137023681</v>
          </cell>
          <cell r="CE6">
            <v>10555.881312208892</v>
          </cell>
          <cell r="CF6">
            <v>10332.961914579491</v>
          </cell>
          <cell r="CG6">
            <v>10954.5</v>
          </cell>
          <cell r="CH6">
            <v>11258.599999999999</v>
          </cell>
          <cell r="CI6">
            <v>11344.299999999997</v>
          </cell>
          <cell r="CJ6">
            <v>11266.700000000003</v>
          </cell>
          <cell r="CK6">
            <v>11503.5</v>
          </cell>
          <cell r="CL6">
            <v>11258.9</v>
          </cell>
          <cell r="CM6">
            <v>11018.6</v>
          </cell>
          <cell r="CN6">
            <v>11008.1</v>
          </cell>
          <cell r="CO6">
            <v>10603.245000000001</v>
          </cell>
          <cell r="CP6">
            <v>7397.9030000000002</v>
          </cell>
          <cell r="CQ6">
            <v>7499.9520000000002</v>
          </cell>
          <cell r="CR6">
            <v>7885.8140000000003</v>
          </cell>
          <cell r="CS6">
            <v>7750.0280000000002</v>
          </cell>
          <cell r="CT6">
            <v>7909.0959999999995</v>
          </cell>
          <cell r="CU6">
            <v>7629.5309999999999</v>
          </cell>
          <cell r="CV6">
            <v>7594.7430000000004</v>
          </cell>
          <cell r="CW6">
            <v>7501</v>
          </cell>
          <cell r="CX6">
            <v>7447.6489589325638</v>
          </cell>
          <cell r="CY6">
            <v>4448.6720436592732</v>
          </cell>
          <cell r="CZ6">
            <v>4417.0736412828728</v>
          </cell>
          <cell r="DA6">
            <v>4441.0496229999999</v>
          </cell>
          <cell r="DB6">
            <v>4586.0503100572932</v>
          </cell>
          <cell r="DC6">
            <v>4545.2267016629203</v>
          </cell>
          <cell r="DD6">
            <v>4444.8157984202126</v>
          </cell>
          <cell r="DE6">
            <v>4317.9943187364997</v>
          </cell>
          <cell r="DF6">
            <v>4247.6620063958999</v>
          </cell>
          <cell r="DG6">
            <v>4111.7477722760304</v>
          </cell>
          <cell r="DH6">
            <v>7915.3399999999983</v>
          </cell>
          <cell r="DI6">
            <v>7972.7465784395063</v>
          </cell>
          <cell r="DJ6">
            <v>7895.8596747079464</v>
          </cell>
          <cell r="DK6">
            <v>8013.4135843710746</v>
          </cell>
          <cell r="DL6">
            <v>8163.2832633727876</v>
          </cell>
          <cell r="DM6">
            <v>8022.5268351517052</v>
          </cell>
          <cell r="DN6">
            <v>8120.6288165099468</v>
          </cell>
          <cell r="DO6">
            <v>7856.2712131410535</v>
          </cell>
          <cell r="DP6">
            <v>7696.3088217114091</v>
          </cell>
        </row>
        <row r="47">
          <cell r="D47">
            <v>154510</v>
          </cell>
          <cell r="E47">
            <v>156360</v>
          </cell>
          <cell r="F47">
            <v>158455</v>
          </cell>
          <cell r="G47">
            <v>161092</v>
          </cell>
          <cell r="H47">
            <v>164900</v>
          </cell>
          <cell r="I47">
            <v>168937</v>
          </cell>
          <cell r="J47">
            <v>173186</v>
          </cell>
          <cell r="K47">
            <v>177255</v>
          </cell>
          <cell r="L47">
            <v>178710</v>
          </cell>
          <cell r="M47">
            <v>1546194.5</v>
          </cell>
          <cell r="N47">
            <v>1561614</v>
          </cell>
          <cell r="O47">
            <v>1574318</v>
          </cell>
          <cell r="P47">
            <v>1586138</v>
          </cell>
          <cell r="Q47">
            <v>1596897.5</v>
          </cell>
          <cell r="R47">
            <v>1608734.5</v>
          </cell>
          <cell r="S47">
            <v>1621658.5</v>
          </cell>
          <cell r="T47">
            <v>1635052.5</v>
          </cell>
          <cell r="U47">
            <v>1651159.5</v>
          </cell>
          <cell r="V47">
            <v>294971.65817284817</v>
          </cell>
          <cell r="W47">
            <v>299951.29418559512</v>
          </cell>
          <cell r="X47">
            <v>303151.80398687738</v>
          </cell>
          <cell r="Y47">
            <v>305984.98426974035</v>
          </cell>
          <cell r="Z47">
            <v>310174.96273258881</v>
          </cell>
          <cell r="AA47">
            <v>314439.61807555537</v>
          </cell>
          <cell r="AB47">
            <v>318643.22002329014</v>
          </cell>
          <cell r="AC47">
            <v>322735.81579787645</v>
          </cell>
          <cell r="AD47">
            <v>325917.15180561459</v>
          </cell>
          <cell r="AE47">
            <v>849548.29330195289</v>
          </cell>
          <cell r="AF47">
            <v>859722.30529925239</v>
          </cell>
          <cell r="AG47">
            <v>869654.53679641755</v>
          </cell>
          <cell r="AH47">
            <v>878612.20779662021</v>
          </cell>
          <cell r="AI47">
            <v>886064.29272155382</v>
          </cell>
          <cell r="AJ47">
            <v>895088.26980019733</v>
          </cell>
          <cell r="AK47">
            <v>903746.68839345104</v>
          </cell>
          <cell r="AL47">
            <v>919384.82389900391</v>
          </cell>
          <cell r="AM47">
            <v>940028.5</v>
          </cell>
          <cell r="AN47">
            <v>1212063.5623809525</v>
          </cell>
          <cell r="AO47">
            <v>1236100.9766666668</v>
          </cell>
          <cell r="AP47">
            <v>1263762.9433333334</v>
          </cell>
          <cell r="AQ47">
            <v>1287435.6833333333</v>
          </cell>
          <cell r="AR47">
            <v>1307554.3333333333</v>
          </cell>
          <cell r="AS47">
            <v>1326563.5</v>
          </cell>
          <cell r="AT47">
            <v>1343864.5</v>
          </cell>
          <cell r="AU47">
            <v>1359711.5</v>
          </cell>
          <cell r="AV47">
            <v>1376483</v>
          </cell>
          <cell r="AW47">
            <v>624130</v>
          </cell>
          <cell r="AX47">
            <v>635123</v>
          </cell>
          <cell r="AY47">
            <v>647729</v>
          </cell>
          <cell r="AZ47">
            <v>663216</v>
          </cell>
          <cell r="BA47">
            <v>676960</v>
          </cell>
          <cell r="BB47">
            <v>688959</v>
          </cell>
          <cell r="BC47">
            <v>699264</v>
          </cell>
          <cell r="BD47">
            <v>710431</v>
          </cell>
          <cell r="BE47">
            <v>721930</v>
          </cell>
          <cell r="BF47">
            <v>799028</v>
          </cell>
          <cell r="BG47">
            <v>805190</v>
          </cell>
          <cell r="BH47">
            <v>814865</v>
          </cell>
          <cell r="BI47">
            <v>821578</v>
          </cell>
          <cell r="BJ47">
            <v>825215</v>
          </cell>
          <cell r="BK47">
            <v>834416</v>
          </cell>
          <cell r="BL47">
            <v>838385</v>
          </cell>
          <cell r="BM47">
            <v>844244</v>
          </cell>
          <cell r="BN47">
            <v>854231</v>
          </cell>
          <cell r="BO47">
            <v>293175.49999999994</v>
          </cell>
          <cell r="BP47">
            <v>299118.49999999994</v>
          </cell>
          <cell r="BQ47">
            <v>302627.5</v>
          </cell>
          <cell r="BR47">
            <v>305243</v>
          </cell>
          <cell r="BS47">
            <v>309598</v>
          </cell>
          <cell r="BT47">
            <v>313362.00000000006</v>
          </cell>
          <cell r="BU47">
            <v>317050.00000000006</v>
          </cell>
          <cell r="BV47">
            <v>318830</v>
          </cell>
          <cell r="BW47">
            <v>318429</v>
          </cell>
          <cell r="BX47">
            <v>663966.3573024238</v>
          </cell>
          <cell r="BY47">
            <v>675821.59009513049</v>
          </cell>
          <cell r="BZ47">
            <v>688356.4318822237</v>
          </cell>
          <cell r="CA47">
            <v>701004.54183504835</v>
          </cell>
          <cell r="CB47">
            <v>715219.69663430494</v>
          </cell>
          <cell r="CC47">
            <v>731281.52706414193</v>
          </cell>
          <cell r="CD47">
            <v>743561.51547834044</v>
          </cell>
          <cell r="CE47">
            <v>753913.41676783864</v>
          </cell>
          <cell r="CF47">
            <v>765240.73900240555</v>
          </cell>
          <cell r="CG47">
            <v>778839</v>
          </cell>
          <cell r="CH47">
            <v>779426</v>
          </cell>
          <cell r="CI47">
            <v>781110</v>
          </cell>
          <cell r="CJ47">
            <v>814467</v>
          </cell>
          <cell r="CK47">
            <v>826964</v>
          </cell>
          <cell r="CL47">
            <v>836055</v>
          </cell>
          <cell r="CM47">
            <v>844153</v>
          </cell>
          <cell r="CN47">
            <v>847766</v>
          </cell>
          <cell r="CO47">
            <v>851766.5</v>
          </cell>
          <cell r="CP47">
            <v>605408</v>
          </cell>
          <cell r="CQ47">
            <v>616585.5</v>
          </cell>
          <cell r="CR47">
            <v>627552.50000000012</v>
          </cell>
          <cell r="CS47">
            <v>638613.50000000023</v>
          </cell>
          <cell r="CT47">
            <v>645694.5</v>
          </cell>
          <cell r="CU47">
            <v>654640.99999999988</v>
          </cell>
          <cell r="CV47">
            <v>668703</v>
          </cell>
          <cell r="CW47">
            <v>681299.00000000012</v>
          </cell>
          <cell r="CX47">
            <v>685194.00000000012</v>
          </cell>
          <cell r="CY47">
            <v>250642.52420131132</v>
          </cell>
          <cell r="CZ47">
            <v>255484.38545676047</v>
          </cell>
          <cell r="DA47">
            <v>260424.25945125124</v>
          </cell>
          <cell r="DB47">
            <v>265464.13023523602</v>
          </cell>
          <cell r="DC47">
            <v>270606.02202186675</v>
          </cell>
          <cell r="DD47">
            <v>275852</v>
          </cell>
          <cell r="DE47">
            <v>278392</v>
          </cell>
          <cell r="DF47">
            <v>279868</v>
          </cell>
          <cell r="DG47">
            <v>280750</v>
          </cell>
          <cell r="DH47">
            <v>612728</v>
          </cell>
          <cell r="DI47">
            <v>618250</v>
          </cell>
          <cell r="DJ47">
            <v>624094</v>
          </cell>
          <cell r="DK47">
            <v>628120</v>
          </cell>
          <cell r="DL47">
            <v>633823</v>
          </cell>
          <cell r="DM47">
            <v>641129.77419354848</v>
          </cell>
          <cell r="DN47">
            <v>647892</v>
          </cell>
          <cell r="DO47">
            <v>656516</v>
          </cell>
          <cell r="DP47">
            <v>658453</v>
          </cell>
        </row>
        <row r="71">
          <cell r="D71">
            <v>630.12</v>
          </cell>
          <cell r="E71">
            <v>610.67999999999995</v>
          </cell>
          <cell r="F71">
            <v>625.12800000000004</v>
          </cell>
          <cell r="G71">
            <v>615.16800000000001</v>
          </cell>
          <cell r="H71">
            <v>617.76</v>
          </cell>
          <cell r="I71">
            <v>620.80999999999995</v>
          </cell>
          <cell r="J71">
            <v>701.69200000000001</v>
          </cell>
          <cell r="K71">
            <v>697.803</v>
          </cell>
          <cell r="L71">
            <v>669.9</v>
          </cell>
          <cell r="M71">
            <v>6109.7635599999994</v>
          </cell>
          <cell r="N71">
            <v>6019.4088400000019</v>
          </cell>
          <cell r="O71">
            <v>6280.2569099999992</v>
          </cell>
          <cell r="P71">
            <v>6372.643</v>
          </cell>
          <cell r="Q71">
            <v>6305.1046800000004</v>
          </cell>
          <cell r="R71">
            <v>6555.2656999999999</v>
          </cell>
          <cell r="S71">
            <v>5958.1553700000004</v>
          </cell>
          <cell r="T71">
            <v>6004.7919040678617</v>
          </cell>
          <cell r="U71">
            <v>5165.4497899999997</v>
          </cell>
          <cell r="V71">
            <v>1311.96</v>
          </cell>
          <cell r="W71">
            <v>1348.64</v>
          </cell>
          <cell r="X71">
            <v>1410.96</v>
          </cell>
          <cell r="Y71">
            <v>1448.8</v>
          </cell>
          <cell r="Z71">
            <v>1389.2</v>
          </cell>
          <cell r="AA71">
            <v>1432.5</v>
          </cell>
          <cell r="AB71">
            <v>1358.8</v>
          </cell>
          <cell r="AC71">
            <v>1447.9</v>
          </cell>
          <cell r="AD71">
            <v>1439.3200000000002</v>
          </cell>
          <cell r="AE71">
            <v>3779.0286552165171</v>
          </cell>
          <cell r="AF71">
            <v>3704.4117377395846</v>
          </cell>
          <cell r="AG71">
            <v>3690.1265355056503</v>
          </cell>
          <cell r="AH71">
            <v>4004.2594068622934</v>
          </cell>
          <cell r="AI71">
            <v>3928.5643727093911</v>
          </cell>
          <cell r="AJ71">
            <v>4162.0593220702658</v>
          </cell>
          <cell r="AK71">
            <v>3377.3132282157821</v>
          </cell>
          <cell r="AL71">
            <v>3825.0089998997355</v>
          </cell>
          <cell r="AM71">
            <v>3361.1572785849503</v>
          </cell>
          <cell r="AN71">
            <v>4225.3853993415833</v>
          </cell>
          <cell r="AO71">
            <v>4618</v>
          </cell>
          <cell r="AP71">
            <v>4796.7614080429075</v>
          </cell>
          <cell r="AQ71">
            <v>5027.5095144271854</v>
          </cell>
          <cell r="AR71">
            <v>5297.7098321914673</v>
          </cell>
          <cell r="AS71">
            <v>5048.767879486084</v>
          </cell>
          <cell r="AT71">
            <v>4633.7388401031494</v>
          </cell>
          <cell r="AU71">
            <v>4685.886848449707</v>
          </cell>
          <cell r="AV71">
            <v>4518.2367792129517</v>
          </cell>
          <cell r="AW71">
            <v>2804.212</v>
          </cell>
          <cell r="AX71">
            <v>2851.5990000000002</v>
          </cell>
          <cell r="AY71">
            <v>3078.596</v>
          </cell>
          <cell r="AZ71">
            <v>3040.864</v>
          </cell>
          <cell r="BA71">
            <v>3238.0459999999998</v>
          </cell>
          <cell r="BB71">
            <v>3057.3649999999998</v>
          </cell>
          <cell r="BC71">
            <v>3212.5889999999999</v>
          </cell>
          <cell r="BD71">
            <v>3149.4879999999998</v>
          </cell>
          <cell r="BE71">
            <v>3083.3670000000006</v>
          </cell>
          <cell r="BF71">
            <v>2473.7940716784001</v>
          </cell>
          <cell r="BG71">
            <v>2586.2495781620114</v>
          </cell>
          <cell r="BH71">
            <v>2558.2119877434948</v>
          </cell>
          <cell r="BI71">
            <v>2589.0927531859411</v>
          </cell>
          <cell r="BJ71">
            <v>2589.9727824338265</v>
          </cell>
          <cell r="BK71">
            <v>2541.7860612408399</v>
          </cell>
          <cell r="BL71">
            <v>2462.9661823770557</v>
          </cell>
          <cell r="BM71">
            <v>2562.8678676928703</v>
          </cell>
          <cell r="BN71">
            <v>2967.8844979999994</v>
          </cell>
          <cell r="BO71">
            <v>836.98500799999988</v>
          </cell>
          <cell r="BP71">
            <v>901.72535600000003</v>
          </cell>
          <cell r="BQ71">
            <v>958.34431600000005</v>
          </cell>
          <cell r="BR71">
            <v>1019.66512</v>
          </cell>
          <cell r="BS71">
            <v>993.45596399999999</v>
          </cell>
          <cell r="BT71">
            <v>1017.0411079999999</v>
          </cell>
          <cell r="BU71">
            <v>892.44925200000012</v>
          </cell>
          <cell r="BV71">
            <v>977</v>
          </cell>
          <cell r="BW71">
            <v>1013.292990106</v>
          </cell>
          <cell r="BX71">
            <v>2069.6999999999998</v>
          </cell>
          <cell r="BY71">
            <v>2183.549</v>
          </cell>
          <cell r="BZ71">
            <v>2313.63</v>
          </cell>
          <cell r="CA71">
            <v>2516.69</v>
          </cell>
          <cell r="CB71">
            <v>2446.64</v>
          </cell>
          <cell r="CC71">
            <v>2383.48</v>
          </cell>
          <cell r="CD71">
            <v>2267.0300000000002</v>
          </cell>
          <cell r="CE71">
            <v>2413.48</v>
          </cell>
          <cell r="CF71">
            <v>2571.31</v>
          </cell>
          <cell r="CG71">
            <v>2765.2886759999997</v>
          </cell>
          <cell r="CH71">
            <v>2746.0278239999989</v>
          </cell>
          <cell r="CI71">
            <v>2959.9079359999992</v>
          </cell>
          <cell r="CJ71">
            <v>3192.7919959999999</v>
          </cell>
          <cell r="CK71">
            <v>3096.2725459999997</v>
          </cell>
          <cell r="CL71">
            <v>3096.3392140000005</v>
          </cell>
          <cell r="CM71">
            <v>2768.2162320000007</v>
          </cell>
          <cell r="CN71">
            <v>2902.2357060000004</v>
          </cell>
          <cell r="CO71">
            <v>3048.9762520000008</v>
          </cell>
          <cell r="CP71">
            <v>1616.768</v>
          </cell>
          <cell r="CQ71">
            <v>1689.1969999999999</v>
          </cell>
          <cell r="CR71">
            <v>1801.394</v>
          </cell>
          <cell r="CS71">
            <v>1930.9923280742942</v>
          </cell>
          <cell r="CT71">
            <v>1937.7042640000002</v>
          </cell>
          <cell r="CU71">
            <v>1838.4723519999998</v>
          </cell>
          <cell r="CV71">
            <v>1793.2554840000003</v>
          </cell>
          <cell r="CW71">
            <v>1881.4148680000001</v>
          </cell>
          <cell r="CX71">
            <v>1942.955156</v>
          </cell>
          <cell r="CY71">
            <v>1063</v>
          </cell>
          <cell r="CZ71">
            <v>1148</v>
          </cell>
          <cell r="DA71">
            <v>1154</v>
          </cell>
          <cell r="DB71">
            <v>1134</v>
          </cell>
          <cell r="DC71">
            <v>1111</v>
          </cell>
          <cell r="DD71">
            <v>1082</v>
          </cell>
          <cell r="DE71">
            <v>1042</v>
          </cell>
          <cell r="DF71">
            <v>1022</v>
          </cell>
          <cell r="DG71">
            <v>1052.3589992046859</v>
          </cell>
          <cell r="DH71">
            <v>1724.0199811842649</v>
          </cell>
          <cell r="DI71">
            <v>1819.6447694965107</v>
          </cell>
          <cell r="DJ71">
            <v>1949.339970447654</v>
          </cell>
          <cell r="DK71">
            <v>2136.7421945133965</v>
          </cell>
          <cell r="DL71">
            <v>2038.7711396030913</v>
          </cell>
          <cell r="DM71">
            <v>1975.2444353678161</v>
          </cell>
          <cell r="DN71">
            <v>1814.848504</v>
          </cell>
          <cell r="DO71">
            <v>2037.0437320000003</v>
          </cell>
          <cell r="DP71">
            <v>2142.611222</v>
          </cell>
        </row>
      </sheetData>
      <sheetData sheetId="14" refreshError="1">
        <row r="19">
          <cell r="D19">
            <v>2421.0666666666693</v>
          </cell>
          <cell r="E19">
            <v>2412.3999999999996</v>
          </cell>
          <cell r="F19">
            <v>2402.3999999999996</v>
          </cell>
          <cell r="G19">
            <v>2394.3999999999996</v>
          </cell>
          <cell r="H19">
            <v>2389.3999999999996</v>
          </cell>
          <cell r="I19">
            <v>2402.3999999999996</v>
          </cell>
          <cell r="J19">
            <v>2403.1999999999998</v>
          </cell>
          <cell r="K19">
            <v>2394.1999999999998</v>
          </cell>
          <cell r="L19">
            <v>2364.4850000000001</v>
          </cell>
          <cell r="M19">
            <v>26108.799999999999</v>
          </cell>
          <cell r="N19">
            <v>25884.499999999996</v>
          </cell>
          <cell r="O19">
            <v>25986.1</v>
          </cell>
          <cell r="P19">
            <v>25933.999999999996</v>
          </cell>
          <cell r="Q19">
            <v>25966.699999999997</v>
          </cell>
          <cell r="R19">
            <v>26138.7</v>
          </cell>
          <cell r="S19">
            <v>26084.699999999997</v>
          </cell>
          <cell r="T19">
            <v>26071.899999999998</v>
          </cell>
          <cell r="U19">
            <v>26044.1</v>
          </cell>
          <cell r="V19">
            <v>2260.873677399999</v>
          </cell>
          <cell r="W19">
            <v>2292.1840148999991</v>
          </cell>
          <cell r="X19">
            <v>2193.0273165597982</v>
          </cell>
          <cell r="Y19">
            <v>2192.0000000000005</v>
          </cell>
          <cell r="Z19">
            <v>2185.2934951813377</v>
          </cell>
          <cell r="AA19">
            <v>2223</v>
          </cell>
          <cell r="AB19">
            <v>2230</v>
          </cell>
          <cell r="AC19">
            <v>2233</v>
          </cell>
          <cell r="AD19">
            <v>2270.3383899999999</v>
          </cell>
          <cell r="AE19">
            <v>23387</v>
          </cell>
          <cell r="AF19">
            <v>23409</v>
          </cell>
          <cell r="AG19">
            <v>23440</v>
          </cell>
          <cell r="AH19">
            <v>23443</v>
          </cell>
          <cell r="AI19">
            <v>23431</v>
          </cell>
          <cell r="AJ19">
            <v>23411</v>
          </cell>
          <cell r="AK19">
            <v>23417</v>
          </cell>
          <cell r="AL19">
            <v>23412</v>
          </cell>
          <cell r="AM19">
            <v>23387.318999999996</v>
          </cell>
          <cell r="AN19">
            <v>34457</v>
          </cell>
          <cell r="AO19">
            <v>34623</v>
          </cell>
          <cell r="AP19">
            <v>34659</v>
          </cell>
          <cell r="AQ19">
            <v>34731</v>
          </cell>
          <cell r="AR19">
            <v>34780</v>
          </cell>
          <cell r="AS19">
            <v>34900</v>
          </cell>
          <cell r="AT19">
            <v>34992</v>
          </cell>
          <cell r="AU19">
            <v>35033</v>
          </cell>
          <cell r="AV19">
            <v>35102.33</v>
          </cell>
          <cell r="AW19">
            <v>151615.86199999999</v>
          </cell>
          <cell r="AX19">
            <v>152936.94200000001</v>
          </cell>
          <cell r="AY19">
            <v>152635.677</v>
          </cell>
          <cell r="AZ19">
            <v>152695.42199999999</v>
          </cell>
          <cell r="BA19">
            <v>152969.21599999999</v>
          </cell>
          <cell r="BB19">
            <v>152659.837</v>
          </cell>
          <cell r="BC19">
            <v>153324.30600000001</v>
          </cell>
          <cell r="BD19">
            <v>151930.478</v>
          </cell>
          <cell r="BE19">
            <v>151579.92282408563</v>
          </cell>
          <cell r="BF19">
            <v>194385</v>
          </cell>
          <cell r="BG19">
            <v>183413</v>
          </cell>
          <cell r="BH19">
            <v>179875</v>
          </cell>
          <cell r="BI19">
            <v>181761</v>
          </cell>
          <cell r="BJ19">
            <v>182431</v>
          </cell>
          <cell r="BK19">
            <v>183526</v>
          </cell>
          <cell r="BL19">
            <v>183454</v>
          </cell>
          <cell r="BM19">
            <v>183500</v>
          </cell>
          <cell r="BN19">
            <v>176624.981</v>
          </cell>
          <cell r="BO19">
            <v>4417.8421802475241</v>
          </cell>
          <cell r="BP19">
            <v>4425.5257642176875</v>
          </cell>
          <cell r="BQ19">
            <v>4452.411925837373</v>
          </cell>
          <cell r="BR19">
            <v>4463.4639300000008</v>
          </cell>
          <cell r="BS19">
            <v>4463.8128199999992</v>
          </cell>
          <cell r="BT19">
            <v>4475.9594627931192</v>
          </cell>
          <cell r="BU19">
            <v>4472.4291066561345</v>
          </cell>
          <cell r="BV19">
            <v>4455.5649999999996</v>
          </cell>
          <cell r="BW19">
            <v>4435.5072043394539</v>
          </cell>
          <cell r="BX19">
            <v>68353.062800743457</v>
          </cell>
          <cell r="BY19">
            <v>68418</v>
          </cell>
          <cell r="BZ19">
            <v>68579</v>
          </cell>
          <cell r="CA19">
            <v>68354.524061887831</v>
          </cell>
          <cell r="CB19">
            <v>68369.845763600315</v>
          </cell>
          <cell r="CC19">
            <v>68445</v>
          </cell>
          <cell r="CD19">
            <v>68767</v>
          </cell>
          <cell r="CE19">
            <v>68824</v>
          </cell>
          <cell r="CF19">
            <v>68933.032789999997</v>
          </cell>
          <cell r="CG19">
            <v>71068.558037262672</v>
          </cell>
          <cell r="CH19">
            <v>71025.263198894114</v>
          </cell>
          <cell r="CI19">
            <v>70981.968360525556</v>
          </cell>
          <cell r="CJ19">
            <v>71135.774468564356</v>
          </cell>
          <cell r="CK19">
            <v>71323.338505389343</v>
          </cell>
          <cell r="CL19">
            <v>71065.690537877366</v>
          </cell>
          <cell r="CM19">
            <v>71147.812197102365</v>
          </cell>
          <cell r="CN19">
            <v>71152.819999999992</v>
          </cell>
          <cell r="CO19">
            <v>71159.671999999991</v>
          </cell>
          <cell r="CP19">
            <v>37642.311999999998</v>
          </cell>
          <cell r="CQ19">
            <v>37724.491999999998</v>
          </cell>
          <cell r="CR19">
            <v>37820.120999999999</v>
          </cell>
          <cell r="CS19">
            <v>38099.014999999999</v>
          </cell>
          <cell r="CT19">
            <v>38175.800999999999</v>
          </cell>
          <cell r="CU19">
            <v>38144.855000000003</v>
          </cell>
          <cell r="CV19">
            <v>38379.735999999997</v>
          </cell>
          <cell r="CW19">
            <v>38319.654999999999</v>
          </cell>
          <cell r="CX19">
            <v>39113.741562629999</v>
          </cell>
          <cell r="CY19">
            <v>19307.599999999995</v>
          </cell>
          <cell r="CZ19">
            <v>19307.599999999995</v>
          </cell>
          <cell r="DA19">
            <v>19307.599999999995</v>
          </cell>
          <cell r="DB19">
            <v>19337.199999999997</v>
          </cell>
          <cell r="DC19">
            <v>19536.499999999996</v>
          </cell>
          <cell r="DD19">
            <v>19752.199999999997</v>
          </cell>
          <cell r="DE19">
            <v>19882.799999999996</v>
          </cell>
          <cell r="DF19">
            <v>19962.199999999997</v>
          </cell>
          <cell r="DG19">
            <v>20063.099999999999</v>
          </cell>
          <cell r="DH19">
            <v>10108</v>
          </cell>
          <cell r="DI19">
            <v>10157.799999999999</v>
          </cell>
          <cell r="DJ19">
            <v>10196.700000000001</v>
          </cell>
          <cell r="DK19">
            <v>10113.200000000001</v>
          </cell>
          <cell r="DL19">
            <v>10147.6</v>
          </cell>
          <cell r="DM19">
            <v>10130</v>
          </cell>
          <cell r="DN19">
            <v>10185.700000000001</v>
          </cell>
          <cell r="DO19">
            <v>10143.9</v>
          </cell>
          <cell r="DP19">
            <v>10085.317000000001</v>
          </cell>
        </row>
        <row r="34">
          <cell r="D34">
            <v>2249.7470000000003</v>
          </cell>
          <cell r="E34">
            <v>2283</v>
          </cell>
          <cell r="F34">
            <v>2283</v>
          </cell>
          <cell r="G34">
            <v>2370</v>
          </cell>
          <cell r="H34">
            <v>2456</v>
          </cell>
          <cell r="I34">
            <v>2535</v>
          </cell>
          <cell r="J34">
            <v>2614</v>
          </cell>
          <cell r="K34">
            <v>2694</v>
          </cell>
          <cell r="L34">
            <v>2786.2999999999997</v>
          </cell>
          <cell r="M34">
            <v>12633.594999999999</v>
          </cell>
          <cell r="N34">
            <v>12990.440200000001</v>
          </cell>
          <cell r="O34">
            <v>13237.806200000001</v>
          </cell>
          <cell r="P34">
            <v>13528.306199999999</v>
          </cell>
          <cell r="Q34">
            <v>13778.575500000001</v>
          </cell>
          <cell r="R34">
            <v>14133.723</v>
          </cell>
          <cell r="S34">
            <v>14541.592999999999</v>
          </cell>
          <cell r="T34">
            <v>14891.606000000002</v>
          </cell>
          <cell r="U34">
            <v>15227.388000000001</v>
          </cell>
          <cell r="V34">
            <v>1690.7516766420017</v>
          </cell>
          <cell r="W34">
            <v>1783.5898276337589</v>
          </cell>
          <cell r="X34">
            <v>1843.3371883189061</v>
          </cell>
          <cell r="Y34">
            <v>1877.7536800785083</v>
          </cell>
          <cell r="Z34">
            <v>1914.1174746684087</v>
          </cell>
          <cell r="AA34">
            <v>2061</v>
          </cell>
          <cell r="AB34">
            <v>2073</v>
          </cell>
          <cell r="AC34">
            <v>2114</v>
          </cell>
          <cell r="AD34">
            <v>2211.136571</v>
          </cell>
          <cell r="AE34">
            <v>9045</v>
          </cell>
          <cell r="AF34">
            <v>9423</v>
          </cell>
          <cell r="AG34">
            <v>9859</v>
          </cell>
          <cell r="AH34">
            <v>10136</v>
          </cell>
          <cell r="AI34">
            <v>10386</v>
          </cell>
          <cell r="AJ34">
            <v>10761</v>
          </cell>
          <cell r="AK34">
            <v>11151</v>
          </cell>
          <cell r="AL34">
            <v>11617</v>
          </cell>
          <cell r="AM34">
            <v>12104.67</v>
          </cell>
          <cell r="AN34">
            <v>12201</v>
          </cell>
          <cell r="AO34">
            <v>13022</v>
          </cell>
          <cell r="AP34">
            <v>13827</v>
          </cell>
          <cell r="AQ34">
            <v>14696</v>
          </cell>
          <cell r="AR34">
            <v>15337</v>
          </cell>
          <cell r="AS34">
            <v>15871</v>
          </cell>
          <cell r="AT34">
            <v>16350</v>
          </cell>
          <cell r="AU34">
            <v>16748</v>
          </cell>
          <cell r="AV34">
            <v>16994.710999999996</v>
          </cell>
          <cell r="AW34">
            <v>3957.51</v>
          </cell>
          <cell r="AX34">
            <v>4482.4459999999999</v>
          </cell>
          <cell r="AY34">
            <v>5292.8770000000004</v>
          </cell>
          <cell r="AZ34">
            <v>6346.0159999999996</v>
          </cell>
          <cell r="BA34">
            <v>6894.8040000000001</v>
          </cell>
          <cell r="BB34">
            <v>7339.335</v>
          </cell>
          <cell r="BC34">
            <v>7724.8860000000004</v>
          </cell>
          <cell r="BD34">
            <v>8179.3249999999998</v>
          </cell>
          <cell r="BE34">
            <v>8503.553004398982</v>
          </cell>
          <cell r="BF34">
            <v>5166</v>
          </cell>
          <cell r="BG34">
            <v>6039</v>
          </cell>
          <cell r="BH34">
            <v>5954</v>
          </cell>
          <cell r="BI34">
            <v>5989</v>
          </cell>
          <cell r="BJ34">
            <v>6203</v>
          </cell>
          <cell r="BK34">
            <v>7066</v>
          </cell>
          <cell r="BL34">
            <v>7365</v>
          </cell>
          <cell r="BM34">
            <v>7607</v>
          </cell>
          <cell r="BN34">
            <v>6855.7999999999993</v>
          </cell>
          <cell r="BO34">
            <v>1300.8904054881041</v>
          </cell>
          <cell r="BP34">
            <v>1344.3303160118953</v>
          </cell>
          <cell r="BQ34">
            <v>1415.6762888429591</v>
          </cell>
          <cell r="BR34">
            <v>1463.26622</v>
          </cell>
          <cell r="BS34">
            <v>1507.1591800000003</v>
          </cell>
          <cell r="BT34">
            <v>1565.6344853564392</v>
          </cell>
          <cell r="BU34">
            <v>1630.0100000000002</v>
          </cell>
          <cell r="BV34">
            <v>1679.2797602493763</v>
          </cell>
          <cell r="BW34">
            <v>1725.0657418734829</v>
          </cell>
          <cell r="BX34">
            <v>3323.7991023187465</v>
          </cell>
          <cell r="BY34">
            <v>3512.4999999999995</v>
          </cell>
          <cell r="BZ34">
            <v>3541.5000000000005</v>
          </cell>
          <cell r="CA34">
            <v>4584.7061214397945</v>
          </cell>
          <cell r="CB34">
            <v>5128.6620490220139</v>
          </cell>
          <cell r="CC34">
            <v>4688</v>
          </cell>
          <cell r="CD34">
            <v>4830</v>
          </cell>
          <cell r="CE34">
            <v>5065</v>
          </cell>
          <cell r="CF34">
            <v>5248.4063490000008</v>
          </cell>
          <cell r="CG34">
            <v>13761.847656182401</v>
          </cell>
          <cell r="CH34">
            <v>14300.857422668441</v>
          </cell>
          <cell r="CI34">
            <v>14839.867189154475</v>
          </cell>
          <cell r="CJ34">
            <v>15488.943566456213</v>
          </cell>
          <cell r="CK34">
            <v>15885.21237119121</v>
          </cell>
          <cell r="CL34">
            <v>16127.990868133405</v>
          </cell>
          <cell r="CM34">
            <v>16499.884838495418</v>
          </cell>
          <cell r="CN34">
            <v>16729.450000000004</v>
          </cell>
          <cell r="CO34">
            <v>16923.097999999998</v>
          </cell>
          <cell r="CP34">
            <v>3864.76</v>
          </cell>
          <cell r="CQ34">
            <v>4111.4009999999998</v>
          </cell>
          <cell r="CR34">
            <v>4290.7219999999998</v>
          </cell>
          <cell r="CS34">
            <v>4612.5159999999996</v>
          </cell>
          <cell r="CT34">
            <v>4792.9139999999998</v>
          </cell>
          <cell r="CU34">
            <v>5069.076</v>
          </cell>
          <cell r="CV34">
            <v>5322.3940000000002</v>
          </cell>
          <cell r="CW34">
            <v>5502.2719999999999</v>
          </cell>
          <cell r="CX34">
            <v>5728.1507942210001</v>
          </cell>
          <cell r="CY34">
            <v>1902.3</v>
          </cell>
          <cell r="CZ34">
            <v>1902.5</v>
          </cell>
          <cell r="DA34">
            <v>1902.5</v>
          </cell>
          <cell r="DB34">
            <v>1930.6</v>
          </cell>
          <cell r="DC34">
            <v>2095.2000000000003</v>
          </cell>
          <cell r="DD34">
            <v>2274.9</v>
          </cell>
          <cell r="DE34">
            <v>2339.3000000000002</v>
          </cell>
          <cell r="DF34">
            <v>2373.6999999999998</v>
          </cell>
          <cell r="DG34">
            <v>2432.8000000000002</v>
          </cell>
          <cell r="DH34">
            <v>2276</v>
          </cell>
          <cell r="DI34">
            <v>2318.4</v>
          </cell>
          <cell r="DJ34">
            <v>2386.1</v>
          </cell>
          <cell r="DK34">
            <v>2424.3000000000002</v>
          </cell>
          <cell r="DL34">
            <v>2496.8000000000002</v>
          </cell>
          <cell r="DM34">
            <v>2595.4</v>
          </cell>
          <cell r="DN34">
            <v>2631.9</v>
          </cell>
          <cell r="DO34">
            <v>2690.8</v>
          </cell>
          <cell r="DP34">
            <v>2738.098</v>
          </cell>
        </row>
        <row r="65">
          <cell r="D65">
            <v>1682</v>
          </cell>
          <cell r="E65">
            <v>1752</v>
          </cell>
          <cell r="F65">
            <v>1811</v>
          </cell>
          <cell r="G65">
            <v>1882</v>
          </cell>
          <cell r="H65">
            <v>1937</v>
          </cell>
          <cell r="I65">
            <v>1971</v>
          </cell>
          <cell r="J65">
            <v>1993</v>
          </cell>
          <cell r="K65">
            <v>2052.4</v>
          </cell>
          <cell r="L65">
            <v>2100.0740000000001</v>
          </cell>
          <cell r="M65">
            <v>12608.59430979979</v>
          </cell>
          <cell r="N65">
            <v>13215.375131717597</v>
          </cell>
          <cell r="O65">
            <v>13725.693361433088</v>
          </cell>
          <cell r="P65">
            <v>13932.714680189674</v>
          </cell>
          <cell r="Q65">
            <v>14139.735998946258</v>
          </cell>
          <cell r="R65">
            <v>14150.844463294696</v>
          </cell>
          <cell r="S65">
            <v>14544.714546891466</v>
          </cell>
          <cell r="T65">
            <v>14765</v>
          </cell>
          <cell r="U65">
            <v>15179.44</v>
          </cell>
          <cell r="V65">
            <v>3400.21</v>
          </cell>
          <cell r="W65">
            <v>3467.06</v>
          </cell>
          <cell r="X65">
            <v>3691.91</v>
          </cell>
          <cell r="Y65">
            <v>3775.44</v>
          </cell>
          <cell r="Z65">
            <v>3873.29</v>
          </cell>
          <cell r="AA65">
            <v>3919.49</v>
          </cell>
          <cell r="AB65">
            <v>3967.91</v>
          </cell>
          <cell r="AC65">
            <v>4080.51</v>
          </cell>
          <cell r="AD65">
            <v>4170.99</v>
          </cell>
          <cell r="AE65">
            <v>7393.9449999999997</v>
          </cell>
          <cell r="AF65">
            <v>7717.0170000000007</v>
          </cell>
          <cell r="AG65">
            <v>8055.5770000000002</v>
          </cell>
          <cell r="AH65">
            <v>8305.107</v>
          </cell>
          <cell r="AI65">
            <v>8534.1590000000015</v>
          </cell>
          <cell r="AJ65">
            <v>8791.93</v>
          </cell>
          <cell r="AK65">
            <v>9007.5589999999993</v>
          </cell>
          <cell r="AL65">
            <v>9222.1629999999986</v>
          </cell>
          <cell r="AM65">
            <v>9439.9030000000002</v>
          </cell>
          <cell r="AN65">
            <v>9564</v>
          </cell>
          <cell r="AO65">
            <v>10375</v>
          </cell>
          <cell r="AP65">
            <v>11157</v>
          </cell>
          <cell r="AQ65">
            <v>12011</v>
          </cell>
          <cell r="AR65">
            <v>12591</v>
          </cell>
          <cell r="AS65">
            <v>13018</v>
          </cell>
          <cell r="AT65">
            <v>13451.5</v>
          </cell>
          <cell r="AU65">
            <v>13708.4</v>
          </cell>
          <cell r="AV65">
            <v>13939.081</v>
          </cell>
          <cell r="AW65">
            <v>6380.24</v>
          </cell>
          <cell r="AX65">
            <v>6540.28</v>
          </cell>
          <cell r="AY65">
            <v>6700.32</v>
          </cell>
          <cell r="AZ65">
            <v>6860.36</v>
          </cell>
          <cell r="BA65">
            <v>7020.4</v>
          </cell>
          <cell r="BB65">
            <v>7180.44</v>
          </cell>
          <cell r="BC65">
            <v>7340.48</v>
          </cell>
          <cell r="BD65">
            <v>7500.52</v>
          </cell>
          <cell r="BE65">
            <v>8213</v>
          </cell>
          <cell r="BF65">
            <v>7944.6590000000015</v>
          </cell>
          <cell r="BG65">
            <v>8407.4790000000012</v>
          </cell>
          <cell r="BH65">
            <v>8854.3875000000025</v>
          </cell>
          <cell r="BI65">
            <v>9235.853000000001</v>
          </cell>
          <cell r="BJ65">
            <v>9637.1270000000004</v>
          </cell>
          <cell r="BK65">
            <v>10035.451499999999</v>
          </cell>
          <cell r="BL65">
            <v>10392.196</v>
          </cell>
          <cell r="BM65">
            <v>10869.79</v>
          </cell>
          <cell r="BN65">
            <v>10965.56</v>
          </cell>
          <cell r="BO65">
            <v>1825.61</v>
          </cell>
          <cell r="BP65">
            <v>1864.4365</v>
          </cell>
          <cell r="BQ65">
            <v>2007.2629999999999</v>
          </cell>
          <cell r="BR65">
            <v>2122.2860000000001</v>
          </cell>
          <cell r="BS65">
            <v>2084.4229999999998</v>
          </cell>
          <cell r="BT65">
            <v>2376.16</v>
          </cell>
          <cell r="BU65">
            <v>2384.1860000000001</v>
          </cell>
          <cell r="BV65">
            <v>2463.049</v>
          </cell>
          <cell r="BW65">
            <v>2527.13</v>
          </cell>
          <cell r="BX65">
            <v>5229.0730000000003</v>
          </cell>
          <cell r="BY65">
            <v>5374.2036811351909</v>
          </cell>
          <cell r="BZ65">
            <v>5651.232</v>
          </cell>
          <cell r="CA65">
            <v>5851.8450000000003</v>
          </cell>
          <cell r="CB65">
            <v>6070.5140000000001</v>
          </cell>
          <cell r="CC65">
            <v>6261.7740000000003</v>
          </cell>
          <cell r="CD65">
            <v>6405.6720000000014</v>
          </cell>
          <cell r="CE65">
            <v>6598.3270000000002</v>
          </cell>
          <cell r="CF65">
            <v>6757.59</v>
          </cell>
          <cell r="CG65">
            <v>6580</v>
          </cell>
          <cell r="CH65">
            <v>6970.1</v>
          </cell>
          <cell r="CI65">
            <v>7240.6</v>
          </cell>
          <cell r="CJ65">
            <v>7445.2</v>
          </cell>
          <cell r="CK65">
            <v>7750.4000000000005</v>
          </cell>
          <cell r="CL65">
            <v>8049.8</v>
          </cell>
          <cell r="CM65">
            <v>8346.7000000000007</v>
          </cell>
          <cell r="CN65">
            <v>8498.0999999999985</v>
          </cell>
          <cell r="CO65">
            <v>8653.0889999999999</v>
          </cell>
          <cell r="CP65">
            <v>3924.4810000000002</v>
          </cell>
          <cell r="CQ65">
            <v>4307.33</v>
          </cell>
          <cell r="CR65">
            <v>4336.7079999999996</v>
          </cell>
          <cell r="CS65">
            <v>4973.5190000000002</v>
          </cell>
          <cell r="CT65">
            <v>4715.4440000000004</v>
          </cell>
          <cell r="CU65">
            <v>5047.7969999999996</v>
          </cell>
          <cell r="CV65">
            <v>5031.8050000000003</v>
          </cell>
          <cell r="CW65">
            <v>5139.9849999999997</v>
          </cell>
          <cell r="CX65">
            <v>5256.2330000000002</v>
          </cell>
          <cell r="CY65">
            <v>1194.895</v>
          </cell>
          <cell r="CZ65">
            <v>2155.2800000000002</v>
          </cell>
          <cell r="DA65">
            <v>2609.0480000000002</v>
          </cell>
          <cell r="DB65">
            <v>3132.6779999999999</v>
          </cell>
          <cell r="DC65">
            <v>3220.1959999999999</v>
          </cell>
          <cell r="DD65">
            <v>3305.8050000000003</v>
          </cell>
          <cell r="DE65">
            <v>3414.6370000000002</v>
          </cell>
          <cell r="DF65">
            <v>3445.922</v>
          </cell>
          <cell r="DG65">
            <v>3542.5630000000001</v>
          </cell>
          <cell r="DH65">
            <v>3446</v>
          </cell>
          <cell r="DI65">
            <v>3543</v>
          </cell>
          <cell r="DJ65">
            <v>3662</v>
          </cell>
          <cell r="DK65">
            <v>3949</v>
          </cell>
          <cell r="DL65">
            <v>4150</v>
          </cell>
          <cell r="DM65">
            <v>4202</v>
          </cell>
          <cell r="DN65">
            <v>4480</v>
          </cell>
          <cell r="DO65">
            <v>4619</v>
          </cell>
          <cell r="DP65">
            <v>4640.1180000000004</v>
          </cell>
        </row>
      </sheetData>
      <sheetData sheetId="15" refreshError="1">
        <row r="10">
          <cell r="D10">
            <v>35</v>
          </cell>
          <cell r="E10">
            <v>44.3</v>
          </cell>
          <cell r="F10">
            <v>25.6</v>
          </cell>
          <cell r="G10">
            <v>29.9</v>
          </cell>
          <cell r="H10">
            <v>25.8</v>
          </cell>
          <cell r="I10">
            <v>47.7</v>
          </cell>
          <cell r="J10">
            <v>32.5</v>
          </cell>
          <cell r="K10">
            <v>28.7</v>
          </cell>
          <cell r="L10">
            <v>26.806000000000001</v>
          </cell>
          <cell r="M10">
            <v>86.99</v>
          </cell>
          <cell r="N10">
            <v>85.5</v>
          </cell>
          <cell r="O10">
            <v>97.03</v>
          </cell>
          <cell r="P10">
            <v>106.5</v>
          </cell>
          <cell r="Q10">
            <v>78.94</v>
          </cell>
          <cell r="R10">
            <v>89.33</v>
          </cell>
          <cell r="S10">
            <v>79.27</v>
          </cell>
          <cell r="T10">
            <v>67.62</v>
          </cell>
          <cell r="U10">
            <v>76.52</v>
          </cell>
          <cell r="V10">
            <v>24.725570762254232</v>
          </cell>
          <cell r="W10">
            <v>21.906217701678496</v>
          </cell>
          <cell r="X10">
            <v>16.601113307461898</v>
          </cell>
          <cell r="Y10">
            <v>29.618728230424427</v>
          </cell>
          <cell r="Z10">
            <v>30.021198669582894</v>
          </cell>
          <cell r="AA10">
            <v>22.710519896521433</v>
          </cell>
          <cell r="AB10">
            <v>29.14513647014126</v>
          </cell>
          <cell r="AC10">
            <v>26.9238056540968</v>
          </cell>
          <cell r="AD10">
            <v>34.507169219613324</v>
          </cell>
          <cell r="AE10">
            <v>99.3</v>
          </cell>
          <cell r="AF10">
            <v>96</v>
          </cell>
          <cell r="AG10">
            <v>101.7</v>
          </cell>
          <cell r="AH10">
            <v>96.3</v>
          </cell>
          <cell r="AI10">
            <v>79.400000000000006</v>
          </cell>
          <cell r="AJ10">
            <v>76.900000000000006</v>
          </cell>
          <cell r="AK10">
            <v>93.3</v>
          </cell>
          <cell r="AL10">
            <v>104.3</v>
          </cell>
          <cell r="AM10">
            <v>82.6</v>
          </cell>
          <cell r="AN10">
            <v>128.22244078912925</v>
          </cell>
          <cell r="AO10">
            <v>88.220873930035282</v>
          </cell>
          <cell r="AP10">
            <v>100.34512508466591</v>
          </cell>
          <cell r="AQ10">
            <v>90.789053875531593</v>
          </cell>
          <cell r="AR10">
            <v>87.675284727806371</v>
          </cell>
          <cell r="AS10">
            <v>78.77865093964239</v>
          </cell>
          <cell r="AT10">
            <v>64.171918977412147</v>
          </cell>
          <cell r="AU10">
            <v>67.30305820281967</v>
          </cell>
          <cell r="AV10">
            <v>70.043999999999997</v>
          </cell>
          <cell r="AW10">
            <v>380.488</v>
          </cell>
          <cell r="AX10">
            <v>264.065</v>
          </cell>
          <cell r="AY10">
            <v>316.66800000000001</v>
          </cell>
          <cell r="AZ10">
            <v>352.06400000000002</v>
          </cell>
          <cell r="BA10">
            <v>352.245</v>
          </cell>
          <cell r="BB10">
            <v>324.96300000000002</v>
          </cell>
          <cell r="BC10">
            <v>295.80200000000002</v>
          </cell>
          <cell r="BD10">
            <v>264.10500000000002</v>
          </cell>
          <cell r="BE10">
            <v>228.05540000000002</v>
          </cell>
          <cell r="BF10">
            <v>297</v>
          </cell>
          <cell r="BG10">
            <v>222.3</v>
          </cell>
          <cell r="BH10">
            <v>218.4</v>
          </cell>
          <cell r="BI10">
            <v>261</v>
          </cell>
          <cell r="BJ10">
            <v>196.5</v>
          </cell>
          <cell r="BK10">
            <v>222.5</v>
          </cell>
          <cell r="BL10">
            <v>237.5</v>
          </cell>
          <cell r="BM10">
            <v>232.5</v>
          </cell>
          <cell r="BN10">
            <v>181.2</v>
          </cell>
          <cell r="BO10">
            <v>69.021352361721284</v>
          </cell>
          <cell r="BP10">
            <v>67.811222289456708</v>
          </cell>
          <cell r="BQ10">
            <v>62.878306039097502</v>
          </cell>
          <cell r="BR10">
            <v>71.279554322294047</v>
          </cell>
          <cell r="BS10">
            <v>62.346781955955791</v>
          </cell>
          <cell r="BT10">
            <v>55.23865369764043</v>
          </cell>
          <cell r="BU10">
            <v>50.241946065289383</v>
          </cell>
          <cell r="BV10">
            <v>59.791650722955808</v>
          </cell>
          <cell r="BW10">
            <v>58.621416391095032</v>
          </cell>
          <cell r="BX10">
            <v>121.15573509668673</v>
          </cell>
          <cell r="BY10">
            <v>140.60759218572258</v>
          </cell>
          <cell r="BZ10">
            <v>118.90660700838622</v>
          </cell>
          <cell r="CA10">
            <v>170.26821726930939</v>
          </cell>
          <cell r="CB10">
            <v>149.94903693856875</v>
          </cell>
          <cell r="CC10">
            <v>125.11566741846536</v>
          </cell>
          <cell r="CD10">
            <v>129.5445426218773</v>
          </cell>
          <cell r="CE10">
            <v>139.15164793268386</v>
          </cell>
          <cell r="CF10">
            <v>166.22700974925019</v>
          </cell>
          <cell r="CG10">
            <v>156.4</v>
          </cell>
          <cell r="CH10">
            <v>180.2</v>
          </cell>
          <cell r="CI10">
            <v>129.6</v>
          </cell>
          <cell r="CJ10">
            <v>136.4</v>
          </cell>
          <cell r="CK10">
            <v>180.6</v>
          </cell>
          <cell r="CL10">
            <v>161.69999999999999</v>
          </cell>
          <cell r="CM10">
            <v>130.1</v>
          </cell>
          <cell r="CN10">
            <v>143.30000000000001</v>
          </cell>
          <cell r="CO10">
            <v>167.6</v>
          </cell>
          <cell r="CP10">
            <v>189.54499999999999</v>
          </cell>
          <cell r="CQ10">
            <v>177.20099999999999</v>
          </cell>
          <cell r="CR10">
            <v>132.11000000000001</v>
          </cell>
          <cell r="CS10">
            <v>178.12799999999999</v>
          </cell>
          <cell r="CT10">
            <v>129.86500000000001</v>
          </cell>
          <cell r="CU10">
            <v>145.46899999999999</v>
          </cell>
          <cell r="CV10">
            <v>125.602</v>
          </cell>
          <cell r="CW10">
            <v>133.12319361918364</v>
          </cell>
          <cell r="CX10">
            <v>157.29265598174266</v>
          </cell>
          <cell r="CY10">
            <v>132</v>
          </cell>
          <cell r="CZ10">
            <v>173</v>
          </cell>
          <cell r="DA10">
            <v>175</v>
          </cell>
          <cell r="DB10">
            <v>201</v>
          </cell>
          <cell r="DC10">
            <v>205</v>
          </cell>
          <cell r="DD10">
            <v>139</v>
          </cell>
          <cell r="DE10">
            <v>160</v>
          </cell>
          <cell r="DF10">
            <v>137</v>
          </cell>
          <cell r="DG10">
            <v>184.84198609109285</v>
          </cell>
          <cell r="DH10">
            <v>50.549709226702717</v>
          </cell>
          <cell r="DI10">
            <v>60.651178067563961</v>
          </cell>
          <cell r="DJ10">
            <v>62.644852531264149</v>
          </cell>
          <cell r="DK10">
            <v>61.490683590337625</v>
          </cell>
          <cell r="DL10">
            <v>56.715930330065632</v>
          </cell>
          <cell r="DM10">
            <v>60.974539338844608</v>
          </cell>
          <cell r="DN10">
            <v>78.651145419293556</v>
          </cell>
          <cell r="DO10">
            <v>73.56</v>
          </cell>
          <cell r="DP10">
            <v>77.940148650234065</v>
          </cell>
        </row>
        <row r="12">
          <cell r="D12">
            <v>0.71</v>
          </cell>
          <cell r="E12">
            <v>0.64</v>
          </cell>
          <cell r="F12">
            <v>0.56000000000000005</v>
          </cell>
          <cell r="G12">
            <v>0.59</v>
          </cell>
          <cell r="H12">
            <v>0.62</v>
          </cell>
          <cell r="I12">
            <v>0.8</v>
          </cell>
          <cell r="J12">
            <v>0.63</v>
          </cell>
          <cell r="K12">
            <v>0.59</v>
          </cell>
          <cell r="L12">
            <v>0.498</v>
          </cell>
          <cell r="M12">
            <v>1.155</v>
          </cell>
          <cell r="N12">
            <v>1.0429999999999999</v>
          </cell>
          <cell r="O12">
            <v>1.151</v>
          </cell>
          <cell r="P12">
            <v>1.3009999999999999</v>
          </cell>
          <cell r="Q12">
            <v>1.06</v>
          </cell>
          <cell r="R12">
            <v>1.032</v>
          </cell>
          <cell r="S12">
            <v>0.8831</v>
          </cell>
          <cell r="T12">
            <v>0.73250000000000004</v>
          </cell>
          <cell r="U12">
            <v>0.82499999999999996</v>
          </cell>
          <cell r="V12">
            <v>0.53116918957042869</v>
          </cell>
          <cell r="W12">
            <v>0.46830098593350739</v>
          </cell>
          <cell r="X12">
            <v>0.30723715961154247</v>
          </cell>
          <cell r="Y12">
            <v>0.5459891504699973</v>
          </cell>
          <cell r="Z12">
            <v>0.43566630861019201</v>
          </cell>
          <cell r="AA12">
            <v>0.40297597267960433</v>
          </cell>
          <cell r="AB12">
            <v>0.46894750174147937</v>
          </cell>
          <cell r="AC12">
            <v>0.39452718435981182</v>
          </cell>
          <cell r="AD12">
            <v>0.41583952847700179</v>
          </cell>
          <cell r="AE12">
            <v>1.212</v>
          </cell>
          <cell r="AF12">
            <v>1.22</v>
          </cell>
          <cell r="AG12">
            <v>1.232</v>
          </cell>
          <cell r="AH12">
            <v>1.1020000000000001</v>
          </cell>
          <cell r="AI12">
            <v>0.97299999999999998</v>
          </cell>
          <cell r="AJ12">
            <v>0.89800000000000002</v>
          </cell>
          <cell r="AK12">
            <v>1.0129999999999999</v>
          </cell>
          <cell r="AL12">
            <v>1.216</v>
          </cell>
          <cell r="AM12">
            <v>0.98</v>
          </cell>
          <cell r="AN12">
            <v>1.716266337308054</v>
          </cell>
          <cell r="AO12">
            <v>1.2549291133505334</v>
          </cell>
          <cell r="AP12">
            <v>1.3765181505089055</v>
          </cell>
          <cell r="AQ12">
            <v>1.2971883730919729</v>
          </cell>
          <cell r="AR12">
            <v>1.3827279444217415</v>
          </cell>
          <cell r="AS12">
            <v>1.1003184196552347</v>
          </cell>
          <cell r="AT12">
            <v>0.84748513441479567</v>
          </cell>
          <cell r="AU12">
            <v>0.88238290580541878</v>
          </cell>
          <cell r="AV12">
            <v>0.89290000000000003</v>
          </cell>
          <cell r="AW12">
            <v>3.9460000000000002</v>
          </cell>
          <cell r="AX12">
            <v>2.7490000000000001</v>
          </cell>
          <cell r="AY12">
            <v>2.9390000000000001</v>
          </cell>
          <cell r="AZ12">
            <v>3.423</v>
          </cell>
          <cell r="BA12">
            <v>3.2730000000000001</v>
          </cell>
          <cell r="BB12">
            <v>2.831</v>
          </cell>
          <cell r="BC12">
            <v>2.71</v>
          </cell>
          <cell r="BD12">
            <v>2.4220000000000002</v>
          </cell>
          <cell r="BE12">
            <v>2.3170000000000002</v>
          </cell>
          <cell r="BF12">
            <v>2.637</v>
          </cell>
          <cell r="BG12">
            <v>2.2989999999999999</v>
          </cell>
          <cell r="BH12">
            <v>2.2549999999999999</v>
          </cell>
          <cell r="BI12">
            <v>2.3370000000000002</v>
          </cell>
          <cell r="BJ12">
            <v>1.996</v>
          </cell>
          <cell r="BK12">
            <v>1.8660000000000001</v>
          </cell>
          <cell r="BL12">
            <v>2.121</v>
          </cell>
          <cell r="BM12">
            <v>1.847</v>
          </cell>
          <cell r="BN12">
            <v>1.726</v>
          </cell>
          <cell r="BO12">
            <v>1.1893913553633313</v>
          </cell>
          <cell r="BP12">
            <v>1.3185788933501383</v>
          </cell>
          <cell r="BQ12">
            <v>1.0038463063563186</v>
          </cell>
          <cell r="BR12">
            <v>1.17244949106122</v>
          </cell>
          <cell r="BS12">
            <v>0.93637878797666652</v>
          </cell>
          <cell r="BT12">
            <v>0.9028535687160536</v>
          </cell>
          <cell r="BU12">
            <v>0.92303737580823209</v>
          </cell>
          <cell r="BV12">
            <v>1.1120691277483299</v>
          </cell>
          <cell r="BW12">
            <v>0.9563105119194546</v>
          </cell>
          <cell r="BX12">
            <v>1.8943911242300253</v>
          </cell>
          <cell r="BY12">
            <v>1.7331809061082342</v>
          </cell>
          <cell r="BZ12">
            <v>1.4981115522120945</v>
          </cell>
          <cell r="CA12">
            <v>1.8116852906586625</v>
          </cell>
          <cell r="CB12">
            <v>1.7668429686616296</v>
          </cell>
          <cell r="CC12">
            <v>1.351228016770367</v>
          </cell>
          <cell r="CD12">
            <v>1.3730259960714726</v>
          </cell>
          <cell r="CE12">
            <v>1.4363829921479709</v>
          </cell>
          <cell r="CF12">
            <v>1.6008364060207474</v>
          </cell>
          <cell r="CG12">
            <v>1.663</v>
          </cell>
          <cell r="CH12">
            <v>1.736</v>
          </cell>
          <cell r="CI12">
            <v>1.353</v>
          </cell>
          <cell r="CJ12">
            <v>1.3740000000000001</v>
          </cell>
          <cell r="CK12">
            <v>1.649</v>
          </cell>
          <cell r="CL12">
            <v>1.546</v>
          </cell>
          <cell r="CM12">
            <v>1.3080000000000001</v>
          </cell>
          <cell r="CN12">
            <v>1.3260000000000001</v>
          </cell>
          <cell r="CO12">
            <v>1.446</v>
          </cell>
          <cell r="CP12">
            <v>2.4910000000000001</v>
          </cell>
          <cell r="CQ12">
            <v>2.327</v>
          </cell>
          <cell r="CR12">
            <v>1.956</v>
          </cell>
          <cell r="CS12">
            <v>2.1840000000000002</v>
          </cell>
          <cell r="CT12">
            <v>1.91</v>
          </cell>
          <cell r="CU12">
            <v>1.9410000000000001</v>
          </cell>
          <cell r="CV12">
            <v>1.655</v>
          </cell>
          <cell r="CW12">
            <v>1.8993122083398335</v>
          </cell>
          <cell r="CX12">
            <v>1.8036305870244551</v>
          </cell>
          <cell r="CY12">
            <v>2.04</v>
          </cell>
          <cell r="CZ12">
            <v>1.77</v>
          </cell>
          <cell r="DA12">
            <v>1.77</v>
          </cell>
          <cell r="DB12">
            <v>1.72</v>
          </cell>
          <cell r="DC12">
            <v>1.84</v>
          </cell>
          <cell r="DD12">
            <v>1.45</v>
          </cell>
          <cell r="DE12">
            <v>1.73</v>
          </cell>
          <cell r="DF12">
            <v>1.46</v>
          </cell>
          <cell r="DG12">
            <v>1.8184398931432033</v>
          </cell>
          <cell r="DH12">
            <v>0.92048660031994323</v>
          </cell>
          <cell r="DI12">
            <v>1.0668538396157832</v>
          </cell>
          <cell r="DJ12">
            <v>1.3045296038769671</v>
          </cell>
          <cell r="DK12">
            <v>1.3012188970088399</v>
          </cell>
          <cell r="DL12">
            <v>0.98301365450156131</v>
          </cell>
          <cell r="DM12">
            <v>0.95967116572529565</v>
          </cell>
          <cell r="DN12">
            <v>1.0918057254938589</v>
          </cell>
          <cell r="DO12">
            <v>1.01</v>
          </cell>
          <cell r="DP12">
            <v>1.0003570592197448</v>
          </cell>
        </row>
      </sheetData>
      <sheetData sheetId="16" refreshError="1">
        <row r="25">
          <cell r="D25">
            <v>3810.181</v>
          </cell>
          <cell r="E25">
            <v>3809.5540000000001</v>
          </cell>
          <cell r="F25">
            <v>3835.902</v>
          </cell>
          <cell r="G25">
            <v>3868.9319999999998</v>
          </cell>
          <cell r="H25">
            <v>3906.538</v>
          </cell>
          <cell r="I25">
            <v>3955.8760000000002</v>
          </cell>
          <cell r="J25">
            <v>4015.212</v>
          </cell>
          <cell r="K25">
            <v>4086.7759999999998</v>
          </cell>
          <cell r="L25">
            <v>4087.634</v>
          </cell>
          <cell r="M25">
            <v>34573.595000000001</v>
          </cell>
          <cell r="N25">
            <v>34930.440199999997</v>
          </cell>
          <cell r="O25">
            <v>35177.806199999999</v>
          </cell>
          <cell r="P25">
            <v>35468.306199999999</v>
          </cell>
          <cell r="Q25">
            <v>35718.575499999999</v>
          </cell>
          <cell r="R25">
            <v>36202.722999999998</v>
          </cell>
          <cell r="S25">
            <v>36609.593000000001</v>
          </cell>
          <cell r="T25">
            <v>36951.606</v>
          </cell>
          <cell r="U25">
            <v>37333.766380699737</v>
          </cell>
          <cell r="V25">
            <v>2845.6754906194865</v>
          </cell>
          <cell r="W25">
            <v>2932.7604912907145</v>
          </cell>
          <cell r="X25">
            <v>2899.041974367226</v>
          </cell>
          <cell r="Y25">
            <v>2921.4818156414794</v>
          </cell>
          <cell r="Z25">
            <v>2940.3415642628752</v>
          </cell>
          <cell r="AA25">
            <v>3068.8208138593104</v>
          </cell>
          <cell r="AB25">
            <v>3082.5602833357207</v>
          </cell>
          <cell r="AC25">
            <v>3112.9464161883607</v>
          </cell>
          <cell r="AD25">
            <v>3186</v>
          </cell>
          <cell r="AE25">
            <v>25674.3</v>
          </cell>
          <cell r="AF25">
            <v>25991</v>
          </cell>
          <cell r="AG25">
            <v>26360.6</v>
          </cell>
          <cell r="AH25">
            <v>26582.3</v>
          </cell>
          <cell r="AI25">
            <v>26770.7</v>
          </cell>
          <cell r="AJ25">
            <v>27051.7</v>
          </cell>
          <cell r="AK25">
            <v>27350.2</v>
          </cell>
          <cell r="AL25">
            <v>27730.2</v>
          </cell>
          <cell r="AM25">
            <v>28090</v>
          </cell>
          <cell r="AN25">
            <v>37863</v>
          </cell>
          <cell r="AO25">
            <v>38739</v>
          </cell>
          <cell r="AP25">
            <v>39599</v>
          </cell>
          <cell r="AQ25">
            <v>40484</v>
          </cell>
          <cell r="AR25">
            <v>41131</v>
          </cell>
          <cell r="AS25">
            <v>41689</v>
          </cell>
          <cell r="AT25">
            <v>42178</v>
          </cell>
          <cell r="AU25">
            <v>42587</v>
          </cell>
          <cell r="AV25">
            <v>42833</v>
          </cell>
          <cell r="AW25">
            <v>137464.93799999999</v>
          </cell>
          <cell r="AX25">
            <v>139118.03700000001</v>
          </cell>
          <cell r="AY25">
            <v>139627.552</v>
          </cell>
          <cell r="AZ25">
            <v>140872.02799999999</v>
          </cell>
          <cell r="BA25">
            <v>141675.837</v>
          </cell>
          <cell r="BB25">
            <v>141326.28099999999</v>
          </cell>
          <cell r="BC25">
            <v>142404.592</v>
          </cell>
          <cell r="BD25">
            <v>141446.783</v>
          </cell>
          <cell r="BE25">
            <v>141844.50049999999</v>
          </cell>
          <cell r="BF25">
            <v>189519.30006014908</v>
          </cell>
          <cell r="BG25">
            <v>179841.54272824817</v>
          </cell>
          <cell r="BH25">
            <v>176400.00583690053</v>
          </cell>
          <cell r="BI25">
            <v>178225.55710529207</v>
          </cell>
          <cell r="BJ25">
            <v>180726.38791515975</v>
          </cell>
          <cell r="BK25">
            <v>180344</v>
          </cell>
          <cell r="BL25">
            <v>180416</v>
          </cell>
          <cell r="BM25">
            <v>180741</v>
          </cell>
          <cell r="BN25">
            <v>173961.7</v>
          </cell>
          <cell r="BO25">
            <v>4061.8365097925425</v>
          </cell>
          <cell r="BP25">
            <v>4096.2416794572973</v>
          </cell>
          <cell r="BQ25">
            <v>4163.0765337687144</v>
          </cell>
          <cell r="BR25">
            <v>4202.67561458616</v>
          </cell>
          <cell r="BS25">
            <v>4232.0720100870267</v>
          </cell>
          <cell r="BT25">
            <v>4279.6911179924782</v>
          </cell>
          <cell r="BU25">
            <v>4319.8792326594175</v>
          </cell>
          <cell r="BV25">
            <v>4340.3851949999998</v>
          </cell>
          <cell r="BW25">
            <v>4475.5042117941766</v>
          </cell>
          <cell r="BX25">
            <v>64783.822472879117</v>
          </cell>
          <cell r="BY25">
            <v>65013.415822291761</v>
          </cell>
          <cell r="BZ25">
            <v>65186.309286985103</v>
          </cell>
          <cell r="CA25">
            <v>65985.544849508558</v>
          </cell>
          <cell r="CB25">
            <v>66521.546676126571</v>
          </cell>
          <cell r="CC25">
            <v>66216.546006737946</v>
          </cell>
          <cell r="CD25">
            <v>66542.324039862317</v>
          </cell>
          <cell r="CE25">
            <v>66836.138240359753</v>
          </cell>
          <cell r="CF25">
            <v>67006</v>
          </cell>
          <cell r="CG25">
            <v>81040.914379351118</v>
          </cell>
          <cell r="CH25">
            <v>80991.544399345978</v>
          </cell>
          <cell r="CI25">
            <v>80942.174419340823</v>
          </cell>
          <cell r="CJ25">
            <v>81117.562635689028</v>
          </cell>
          <cell r="CK25">
            <v>81331.445701122968</v>
          </cell>
          <cell r="CL25">
            <v>81037.644511795268</v>
          </cell>
          <cell r="CM25">
            <v>81131.289501052743</v>
          </cell>
          <cell r="CN25">
            <v>81137</v>
          </cell>
          <cell r="CO25">
            <v>81203</v>
          </cell>
          <cell r="CP25">
            <v>32483.34</v>
          </cell>
          <cell r="CQ25">
            <v>32740.67</v>
          </cell>
          <cell r="CR25">
            <v>32955.85</v>
          </cell>
          <cell r="CS25">
            <v>33425.949999999997</v>
          </cell>
          <cell r="CT25">
            <v>33627.22</v>
          </cell>
          <cell r="CU25">
            <v>33819.120000000003</v>
          </cell>
          <cell r="CV25">
            <v>34201.19</v>
          </cell>
          <cell r="CW25">
            <v>34294.936999999998</v>
          </cell>
          <cell r="CX25">
            <v>34652.092621449301</v>
          </cell>
          <cell r="CY25">
            <v>20700.244199999994</v>
          </cell>
          <cell r="CZ25">
            <v>20700.244199999994</v>
          </cell>
          <cell r="DA25">
            <v>20700.244199999994</v>
          </cell>
          <cell r="DB25">
            <v>20803.867349999997</v>
          </cell>
          <cell r="DC25">
            <v>21052.008249999999</v>
          </cell>
          <cell r="DD25">
            <v>21393.133200000011</v>
          </cell>
          <cell r="DE25">
            <v>21578.763800000015</v>
          </cell>
          <cell r="DF25">
            <v>21689.660150000022</v>
          </cell>
          <cell r="DG25">
            <v>18166.456999999999</v>
          </cell>
          <cell r="DH25">
            <v>9697.8924719887709</v>
          </cell>
          <cell r="DI25">
            <v>9776.67931216135</v>
          </cell>
          <cell r="DJ25">
            <v>9872.832347480924</v>
          </cell>
          <cell r="DK25">
            <v>9849.2178722391945</v>
          </cell>
          <cell r="DL25">
            <v>9946.8880774901918</v>
          </cell>
          <cell r="DM25">
            <v>10032.544192972538</v>
          </cell>
          <cell r="DN25">
            <v>10109.713850585522</v>
          </cell>
          <cell r="DO25">
            <v>10137.799999999999</v>
          </cell>
          <cell r="DP25">
            <v>10207.205002000004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0 Business &amp; other details"/>
      <sheetName val="3.1 Revenue"/>
      <sheetName val="3.2 Opex"/>
      <sheetName val="3.2.3 Provisions"/>
      <sheetName val="3.3 Assets (RAB)"/>
      <sheetName val="3.4 Operational data"/>
      <sheetName val="3.5 Physical assets"/>
      <sheetName val="3.6 Quality of service"/>
      <sheetName val="3.7 Operating environment"/>
      <sheetName val="3.7.4 Weather stations"/>
      <sheetName val="Unlocked worksheet"/>
    </sheetNames>
    <sheetDataSet>
      <sheetData sheetId="0"/>
      <sheetData sheetId="1"/>
      <sheetData sheetId="2"/>
      <sheetData sheetId="3">
        <row r="27">
          <cell r="E27">
            <v>120083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C"/>
      <sheetName val="WACC"/>
      <sheetName val="01ACT BB"/>
      <sheetName val="02AGD BB"/>
      <sheetName val="03CIT BB"/>
      <sheetName val="04END BB"/>
      <sheetName val="05ENX BB"/>
      <sheetName val="06ERG BB"/>
      <sheetName val="07ESS BB"/>
      <sheetName val="DNSP stacked data"/>
      <sheetName val="08JEN BB"/>
      <sheetName val="09PCR BB"/>
      <sheetName val="10SAP BB"/>
      <sheetName val="11SPD BB"/>
      <sheetName val="12TND BB"/>
      <sheetName val="13UED BB"/>
      <sheetName val="Sheet1"/>
    </sheetNames>
    <sheetDataSet>
      <sheetData sheetId="0" refreshError="1"/>
      <sheetData sheetId="1">
        <row r="22">
          <cell r="H22">
            <v>6.9611523853425436E-2</v>
          </cell>
          <cell r="I22">
            <v>6.9361121062213871E-2</v>
          </cell>
          <cell r="J22">
            <v>5.3905874252040943E-2</v>
          </cell>
          <cell r="K22">
            <v>4.1839400868173462E-2</v>
          </cell>
          <cell r="L22">
            <v>4.3699425217022414E-2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R3"/>
  <sheetViews>
    <sheetView tabSelected="1" zoomScale="70" zoomScaleNormal="70" workbookViewId="0">
      <selection activeCell="J36" sqref="J36"/>
    </sheetView>
  </sheetViews>
  <sheetFormatPr defaultRowHeight="20.100000000000001" customHeight="1" x14ac:dyDescent="0.25"/>
  <cols>
    <col min="1" max="16384" width="9.140625" style="39"/>
  </cols>
  <sheetData>
    <row r="3" spans="2:44" ht="20.100000000000001" customHeight="1" x14ac:dyDescent="0.4">
      <c r="B3" s="40" t="s">
        <v>84</v>
      </c>
      <c r="L3" s="40" t="s">
        <v>85</v>
      </c>
      <c r="V3" s="40" t="s">
        <v>86</v>
      </c>
      <c r="X3" s="40"/>
      <c r="AF3" s="40" t="s">
        <v>106</v>
      </c>
      <c r="AR3" s="40"/>
    </row>
  </sheetData>
  <sortState ref="AM40:AN52">
    <sortCondition descending="1" ref="AN40:AN52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135"/>
  <sheetViews>
    <sheetView workbookViewId="0">
      <selection activeCell="M10" sqref="M10"/>
    </sheetView>
  </sheetViews>
  <sheetFormatPr defaultRowHeight="15" x14ac:dyDescent="0.25"/>
  <cols>
    <col min="1" max="1" width="18.7109375" bestFit="1" customWidth="1"/>
    <col min="3" max="10" width="12.7109375" bestFit="1" customWidth="1"/>
    <col min="11" max="12" width="15.28515625" bestFit="1" customWidth="1"/>
  </cols>
  <sheetData>
    <row r="2" spans="1:12" x14ac:dyDescent="0.25">
      <c r="A2" s="27" t="s">
        <v>31</v>
      </c>
      <c r="C2" s="18">
        <v>2006</v>
      </c>
      <c r="D2" s="18">
        <v>2007</v>
      </c>
      <c r="E2" s="18">
        <v>2008</v>
      </c>
      <c r="F2" s="18">
        <v>2009</v>
      </c>
      <c r="G2" s="18">
        <v>2010</v>
      </c>
      <c r="H2" s="18">
        <v>2011</v>
      </c>
      <c r="I2" s="18">
        <v>2012</v>
      </c>
      <c r="J2" s="18">
        <v>2013</v>
      </c>
      <c r="K2" s="37">
        <v>2014</v>
      </c>
      <c r="L2" s="18" t="s">
        <v>83</v>
      </c>
    </row>
    <row r="3" spans="1:12" x14ac:dyDescent="0.25">
      <c r="A3" s="18" t="s">
        <v>1</v>
      </c>
      <c r="B3" s="18" t="s">
        <v>33</v>
      </c>
      <c r="C3" s="19">
        <f>'[2]SD 8.Operating Environment'!D25</f>
        <v>3810.181</v>
      </c>
      <c r="D3" s="19">
        <f>'[2]SD 8.Operating Environment'!E25</f>
        <v>3809.5540000000001</v>
      </c>
      <c r="E3" s="19">
        <f>'[2]SD 8.Operating Environment'!F25</f>
        <v>3835.902</v>
      </c>
      <c r="F3" s="19">
        <f>'[2]SD 8.Operating Environment'!G25</f>
        <v>3868.9319999999998</v>
      </c>
      <c r="G3" s="19">
        <f>'[2]SD 8.Operating Environment'!H25</f>
        <v>3906.538</v>
      </c>
      <c r="H3" s="19">
        <f>'[2]SD 8.Operating Environment'!I25</f>
        <v>3955.8760000000002</v>
      </c>
      <c r="I3" s="19">
        <f>'[2]SD 8.Operating Environment'!J25</f>
        <v>4015.212</v>
      </c>
      <c r="J3" s="19">
        <f>'[2]SD 8.Operating Environment'!K25</f>
        <v>4086.7759999999998</v>
      </c>
      <c r="K3" s="19">
        <f>'[2]SD 8.Operating Environment'!L25</f>
        <v>4087.634</v>
      </c>
      <c r="L3" s="19">
        <f>AVERAGE(G3:K3)</f>
        <v>4010.4072000000001</v>
      </c>
    </row>
    <row r="4" spans="1:12" x14ac:dyDescent="0.25">
      <c r="A4" s="18" t="s">
        <v>79</v>
      </c>
      <c r="B4" s="18" t="s">
        <v>33</v>
      </c>
      <c r="C4" s="19">
        <f>'[2]SD 8.Operating Environment'!M25</f>
        <v>34573.595000000001</v>
      </c>
      <c r="D4" s="19">
        <f>'[2]SD 8.Operating Environment'!N25</f>
        <v>34930.440199999997</v>
      </c>
      <c r="E4" s="19">
        <f>'[2]SD 8.Operating Environment'!O25</f>
        <v>35177.806199999999</v>
      </c>
      <c r="F4" s="19">
        <f>'[2]SD 8.Operating Environment'!P25</f>
        <v>35468.306199999999</v>
      </c>
      <c r="G4" s="19">
        <f>'[2]SD 8.Operating Environment'!Q25</f>
        <v>35718.575499999999</v>
      </c>
      <c r="H4" s="19">
        <f>'[2]SD 8.Operating Environment'!R25</f>
        <v>36202.722999999998</v>
      </c>
      <c r="I4" s="19">
        <f>'[2]SD 8.Operating Environment'!S25</f>
        <v>36609.593000000001</v>
      </c>
      <c r="J4" s="19">
        <f>'[2]SD 8.Operating Environment'!T25</f>
        <v>36951.606</v>
      </c>
      <c r="K4" s="19">
        <f>'[2]SD 8.Operating Environment'!U25</f>
        <v>37333.766380699737</v>
      </c>
      <c r="L4" s="19">
        <f t="shared" ref="L4:L15" si="0">AVERAGE(G4:K4)</f>
        <v>36563.252776139947</v>
      </c>
    </row>
    <row r="5" spans="1:12" x14ac:dyDescent="0.25">
      <c r="A5" s="18" t="s">
        <v>2</v>
      </c>
      <c r="B5" s="18" t="s">
        <v>33</v>
      </c>
      <c r="C5" s="19">
        <f>'[2]SD 8.Operating Environment'!V25</f>
        <v>2845.6754906194865</v>
      </c>
      <c r="D5" s="19">
        <f>'[2]SD 8.Operating Environment'!W25</f>
        <v>2932.7604912907145</v>
      </c>
      <c r="E5" s="19">
        <f>'[2]SD 8.Operating Environment'!X25</f>
        <v>2899.041974367226</v>
      </c>
      <c r="F5" s="19">
        <f>'[2]SD 8.Operating Environment'!Y25</f>
        <v>2921.4818156414794</v>
      </c>
      <c r="G5" s="19">
        <f>'[2]SD 8.Operating Environment'!Z25</f>
        <v>2940.3415642628752</v>
      </c>
      <c r="H5" s="19">
        <f>'[2]SD 8.Operating Environment'!AA25</f>
        <v>3068.8208138593104</v>
      </c>
      <c r="I5" s="19">
        <f>'[2]SD 8.Operating Environment'!AB25</f>
        <v>3082.5602833357207</v>
      </c>
      <c r="J5" s="19">
        <f>'[2]SD 8.Operating Environment'!AC25</f>
        <v>3112.9464161883607</v>
      </c>
      <c r="K5" s="19">
        <f>'[2]SD 8.Operating Environment'!AD25</f>
        <v>3186</v>
      </c>
      <c r="L5" s="19">
        <f t="shared" si="0"/>
        <v>3078.1338155292533</v>
      </c>
    </row>
    <row r="6" spans="1:12" x14ac:dyDescent="0.25">
      <c r="A6" s="18" t="s">
        <v>3</v>
      </c>
      <c r="B6" s="18" t="s">
        <v>33</v>
      </c>
      <c r="C6" s="19">
        <f>'[2]SD 8.Operating Environment'!AE25</f>
        <v>25674.3</v>
      </c>
      <c r="D6" s="19">
        <f>'[2]SD 8.Operating Environment'!AF25</f>
        <v>25991</v>
      </c>
      <c r="E6" s="19">
        <f>'[2]SD 8.Operating Environment'!AG25</f>
        <v>26360.6</v>
      </c>
      <c r="F6" s="19">
        <f>'[2]SD 8.Operating Environment'!AH25</f>
        <v>26582.3</v>
      </c>
      <c r="G6" s="19">
        <f>'[2]SD 8.Operating Environment'!AI25</f>
        <v>26770.7</v>
      </c>
      <c r="H6" s="19">
        <f>'[2]SD 8.Operating Environment'!AJ25</f>
        <v>27051.7</v>
      </c>
      <c r="I6" s="19">
        <f>'[2]SD 8.Operating Environment'!AK25</f>
        <v>27350.2</v>
      </c>
      <c r="J6" s="19">
        <f>'[2]SD 8.Operating Environment'!AL25</f>
        <v>27730.2</v>
      </c>
      <c r="K6" s="19">
        <f>'[2]SD 8.Operating Environment'!AM25</f>
        <v>28090</v>
      </c>
      <c r="L6" s="19">
        <f t="shared" si="0"/>
        <v>27398.559999999998</v>
      </c>
    </row>
    <row r="7" spans="1:12" x14ac:dyDescent="0.25">
      <c r="A7" s="18" t="s">
        <v>4</v>
      </c>
      <c r="B7" s="18" t="s">
        <v>33</v>
      </c>
      <c r="C7" s="19">
        <f>'[2]SD 8.Operating Environment'!AN25</f>
        <v>37863</v>
      </c>
      <c r="D7" s="19">
        <f>'[2]SD 8.Operating Environment'!AO25</f>
        <v>38739</v>
      </c>
      <c r="E7" s="19">
        <f>'[2]SD 8.Operating Environment'!AP25</f>
        <v>39599</v>
      </c>
      <c r="F7" s="19">
        <f>'[2]SD 8.Operating Environment'!AQ25</f>
        <v>40484</v>
      </c>
      <c r="G7" s="19">
        <f>'[2]SD 8.Operating Environment'!AR25</f>
        <v>41131</v>
      </c>
      <c r="H7" s="19">
        <f>'[2]SD 8.Operating Environment'!AS25</f>
        <v>41689</v>
      </c>
      <c r="I7" s="19">
        <f>'[2]SD 8.Operating Environment'!AT25</f>
        <v>42178</v>
      </c>
      <c r="J7" s="19">
        <f>'[2]SD 8.Operating Environment'!AU25</f>
        <v>42587</v>
      </c>
      <c r="K7" s="19">
        <f>'[2]SD 8.Operating Environment'!AV25</f>
        <v>42833</v>
      </c>
      <c r="L7" s="19">
        <f t="shared" si="0"/>
        <v>42083.6</v>
      </c>
    </row>
    <row r="8" spans="1:12" x14ac:dyDescent="0.25">
      <c r="A8" s="18" t="s">
        <v>10</v>
      </c>
      <c r="B8" s="18" t="s">
        <v>33</v>
      </c>
      <c r="C8" s="19">
        <f>'[2]SD 8.Operating Environment'!AW25</f>
        <v>137464.93799999999</v>
      </c>
      <c r="D8" s="19">
        <f>'[2]SD 8.Operating Environment'!AX25</f>
        <v>139118.03700000001</v>
      </c>
      <c r="E8" s="19">
        <f>'[2]SD 8.Operating Environment'!AY25</f>
        <v>139627.552</v>
      </c>
      <c r="F8" s="19">
        <f>'[2]SD 8.Operating Environment'!AZ25</f>
        <v>140872.02799999999</v>
      </c>
      <c r="G8" s="19">
        <f>'[2]SD 8.Operating Environment'!BA25</f>
        <v>141675.837</v>
      </c>
      <c r="H8" s="19">
        <f>'[2]SD 8.Operating Environment'!BB25</f>
        <v>141326.28099999999</v>
      </c>
      <c r="I8" s="19">
        <f>'[2]SD 8.Operating Environment'!BC25</f>
        <v>142404.592</v>
      </c>
      <c r="J8" s="19">
        <f>'[2]SD 8.Operating Environment'!BD25</f>
        <v>141446.783</v>
      </c>
      <c r="K8" s="19">
        <f>'[2]SD 8.Operating Environment'!BE25</f>
        <v>141844.50049999999</v>
      </c>
      <c r="L8" s="19">
        <f t="shared" si="0"/>
        <v>141739.5987</v>
      </c>
    </row>
    <row r="9" spans="1:12" x14ac:dyDescent="0.25">
      <c r="A9" s="18" t="s">
        <v>5</v>
      </c>
      <c r="B9" s="18" t="s">
        <v>33</v>
      </c>
      <c r="C9" s="19">
        <f>'[2]SD 8.Operating Environment'!BF25</f>
        <v>189519.30006014908</v>
      </c>
      <c r="D9" s="19">
        <f>'[2]SD 8.Operating Environment'!BG25</f>
        <v>179841.54272824817</v>
      </c>
      <c r="E9" s="19">
        <f>'[2]SD 8.Operating Environment'!BH25</f>
        <v>176400.00583690053</v>
      </c>
      <c r="F9" s="19">
        <f>'[2]SD 8.Operating Environment'!BI25</f>
        <v>178225.55710529207</v>
      </c>
      <c r="G9" s="19">
        <f>'[2]SD 8.Operating Environment'!BJ25</f>
        <v>180726.38791515975</v>
      </c>
      <c r="H9" s="19">
        <f>'[2]SD 8.Operating Environment'!BK25</f>
        <v>180344</v>
      </c>
      <c r="I9" s="19">
        <f>'[2]SD 8.Operating Environment'!BL25</f>
        <v>180416</v>
      </c>
      <c r="J9" s="19">
        <f>'[2]SD 8.Operating Environment'!BM25</f>
        <v>180741</v>
      </c>
      <c r="K9" s="19">
        <f>'[2]SD 8.Operating Environment'!BN25</f>
        <v>173961.7</v>
      </c>
      <c r="L9" s="19">
        <f t="shared" si="0"/>
        <v>179237.81758303195</v>
      </c>
    </row>
    <row r="10" spans="1:12" x14ac:dyDescent="0.25">
      <c r="A10" s="18" t="s">
        <v>6</v>
      </c>
      <c r="B10" s="18" t="s">
        <v>33</v>
      </c>
      <c r="C10" s="19">
        <f>'[2]SD 8.Operating Environment'!BO25</f>
        <v>4061.8365097925425</v>
      </c>
      <c r="D10" s="19">
        <f>'[2]SD 8.Operating Environment'!BP25</f>
        <v>4096.2416794572973</v>
      </c>
      <c r="E10" s="19">
        <f>'[2]SD 8.Operating Environment'!BQ25</f>
        <v>4163.0765337687144</v>
      </c>
      <c r="F10" s="19">
        <f>'[2]SD 8.Operating Environment'!BR25</f>
        <v>4202.67561458616</v>
      </c>
      <c r="G10" s="19">
        <f>'[2]SD 8.Operating Environment'!BS25</f>
        <v>4232.0720100870267</v>
      </c>
      <c r="H10" s="19">
        <f>'[2]SD 8.Operating Environment'!BT25</f>
        <v>4279.6911179924782</v>
      </c>
      <c r="I10" s="19">
        <f>'[2]SD 8.Operating Environment'!BU25</f>
        <v>4319.8792326594175</v>
      </c>
      <c r="J10" s="19">
        <f>'[2]SD 8.Operating Environment'!BV25</f>
        <v>4340.3851949999998</v>
      </c>
      <c r="K10" s="19">
        <f>'[2]SD 8.Operating Environment'!BW25</f>
        <v>4475.5042117941766</v>
      </c>
      <c r="L10" s="19">
        <f t="shared" si="0"/>
        <v>4329.5063535066201</v>
      </c>
    </row>
    <row r="11" spans="1:12" x14ac:dyDescent="0.25">
      <c r="A11" s="18" t="s">
        <v>7</v>
      </c>
      <c r="B11" s="18" t="s">
        <v>33</v>
      </c>
      <c r="C11" s="19">
        <f>'[2]SD 8.Operating Environment'!BX25</f>
        <v>64783.822472879117</v>
      </c>
      <c r="D11" s="19">
        <f>'[2]SD 8.Operating Environment'!BY25</f>
        <v>65013.415822291761</v>
      </c>
      <c r="E11" s="19">
        <f>'[2]SD 8.Operating Environment'!BZ25</f>
        <v>65186.309286985103</v>
      </c>
      <c r="F11" s="19">
        <f>'[2]SD 8.Operating Environment'!CA25</f>
        <v>65985.544849508558</v>
      </c>
      <c r="G11" s="19">
        <f>'[2]SD 8.Operating Environment'!CB25</f>
        <v>66521.546676126571</v>
      </c>
      <c r="H11" s="19">
        <f>'[2]SD 8.Operating Environment'!CC25</f>
        <v>66216.546006737946</v>
      </c>
      <c r="I11" s="19">
        <f>'[2]SD 8.Operating Environment'!CD25</f>
        <v>66542.324039862317</v>
      </c>
      <c r="J11" s="19">
        <f>'[2]SD 8.Operating Environment'!CE25</f>
        <v>66836.138240359753</v>
      </c>
      <c r="K11" s="19">
        <f>'[2]SD 8.Operating Environment'!CF25</f>
        <v>67006</v>
      </c>
      <c r="L11" s="19">
        <f t="shared" si="0"/>
        <v>66624.510992617317</v>
      </c>
    </row>
    <row r="12" spans="1:12" x14ac:dyDescent="0.25">
      <c r="A12" s="18" t="s">
        <v>8</v>
      </c>
      <c r="B12" s="18" t="s">
        <v>33</v>
      </c>
      <c r="C12" s="19">
        <f>'[2]SD 8.Operating Environment'!CG25</f>
        <v>81040.914379351118</v>
      </c>
      <c r="D12" s="19">
        <f>'[2]SD 8.Operating Environment'!CH25</f>
        <v>80991.544399345978</v>
      </c>
      <c r="E12" s="19">
        <f>'[2]SD 8.Operating Environment'!CI25</f>
        <v>80942.174419340823</v>
      </c>
      <c r="F12" s="19">
        <f>'[2]SD 8.Operating Environment'!CJ25</f>
        <v>81117.562635689028</v>
      </c>
      <c r="G12" s="19">
        <f>'[2]SD 8.Operating Environment'!CK25</f>
        <v>81331.445701122968</v>
      </c>
      <c r="H12" s="19">
        <f>'[2]SD 8.Operating Environment'!CL25</f>
        <v>81037.644511795268</v>
      </c>
      <c r="I12" s="19">
        <f>'[2]SD 8.Operating Environment'!CM25</f>
        <v>81131.289501052743</v>
      </c>
      <c r="J12" s="19">
        <f>'[2]SD 8.Operating Environment'!CN25</f>
        <v>81137</v>
      </c>
      <c r="K12" s="19">
        <f>'[2]SD 8.Operating Environment'!CO25</f>
        <v>81203</v>
      </c>
      <c r="L12" s="19">
        <f t="shared" si="0"/>
        <v>81168.075942794196</v>
      </c>
    </row>
    <row r="13" spans="1:12" x14ac:dyDescent="0.25">
      <c r="A13" s="18" t="s">
        <v>74</v>
      </c>
      <c r="B13" s="18" t="s">
        <v>33</v>
      </c>
      <c r="C13" s="19">
        <f>'[2]SD 8.Operating Environment'!CP25</f>
        <v>32483.34</v>
      </c>
      <c r="D13" s="19">
        <f>'[2]SD 8.Operating Environment'!CQ25</f>
        <v>32740.67</v>
      </c>
      <c r="E13" s="19">
        <f>'[2]SD 8.Operating Environment'!CR25</f>
        <v>32955.85</v>
      </c>
      <c r="F13" s="19">
        <f>'[2]SD 8.Operating Environment'!CS25</f>
        <v>33425.949999999997</v>
      </c>
      <c r="G13" s="19">
        <f>'[2]SD 8.Operating Environment'!CT25</f>
        <v>33627.22</v>
      </c>
      <c r="H13" s="19">
        <f>'[2]SD 8.Operating Environment'!CU25</f>
        <v>33819.120000000003</v>
      </c>
      <c r="I13" s="19">
        <f>'[2]SD 8.Operating Environment'!CV25</f>
        <v>34201.19</v>
      </c>
      <c r="J13" s="19">
        <f>'[2]SD 8.Operating Environment'!CW25</f>
        <v>34294.936999999998</v>
      </c>
      <c r="K13" s="19">
        <f>'[2]SD 8.Operating Environment'!CX25</f>
        <v>34652.092621449301</v>
      </c>
      <c r="L13" s="19">
        <f t="shared" si="0"/>
        <v>34118.91192428986</v>
      </c>
    </row>
    <row r="14" spans="1:12" x14ac:dyDescent="0.25">
      <c r="A14" s="18" t="s">
        <v>52</v>
      </c>
      <c r="B14" s="18" t="s">
        <v>33</v>
      </c>
      <c r="C14" s="19">
        <f>'[2]SD 8.Operating Environment'!CY25</f>
        <v>20700.244199999994</v>
      </c>
      <c r="D14" s="19">
        <f>'[2]SD 8.Operating Environment'!CZ25</f>
        <v>20700.244199999994</v>
      </c>
      <c r="E14" s="19">
        <f>'[2]SD 8.Operating Environment'!DA25</f>
        <v>20700.244199999994</v>
      </c>
      <c r="F14" s="19">
        <f>'[2]SD 8.Operating Environment'!DB25</f>
        <v>20803.867349999997</v>
      </c>
      <c r="G14" s="19">
        <f>'[2]SD 8.Operating Environment'!DC25</f>
        <v>21052.008249999999</v>
      </c>
      <c r="H14" s="19">
        <f>'[2]SD 8.Operating Environment'!DD25</f>
        <v>21393.133200000011</v>
      </c>
      <c r="I14" s="19">
        <f>'[2]SD 8.Operating Environment'!DE25</f>
        <v>21578.763800000015</v>
      </c>
      <c r="J14" s="19">
        <f>'[2]SD 8.Operating Environment'!DF25</f>
        <v>21689.660150000022</v>
      </c>
      <c r="K14" s="19">
        <f>'[2]SD 8.Operating Environment'!DG25</f>
        <v>18166.456999999999</v>
      </c>
      <c r="L14" s="19">
        <f t="shared" si="0"/>
        <v>20776.004480000011</v>
      </c>
    </row>
    <row r="15" spans="1:12" x14ac:dyDescent="0.25">
      <c r="A15" s="18" t="s">
        <v>9</v>
      </c>
      <c r="B15" s="18" t="s">
        <v>33</v>
      </c>
      <c r="C15" s="19">
        <f>'[2]SD 8.Operating Environment'!DH25</f>
        <v>9697.8924719887709</v>
      </c>
      <c r="D15" s="19">
        <f>'[2]SD 8.Operating Environment'!DI25</f>
        <v>9776.67931216135</v>
      </c>
      <c r="E15" s="19">
        <f>'[2]SD 8.Operating Environment'!DJ25</f>
        <v>9872.832347480924</v>
      </c>
      <c r="F15" s="19">
        <f>'[2]SD 8.Operating Environment'!DK25</f>
        <v>9849.2178722391945</v>
      </c>
      <c r="G15" s="19">
        <f>'[2]SD 8.Operating Environment'!DL25</f>
        <v>9946.8880774901918</v>
      </c>
      <c r="H15" s="19">
        <f>'[2]SD 8.Operating Environment'!DM25</f>
        <v>10032.544192972538</v>
      </c>
      <c r="I15" s="19">
        <f>'[2]SD 8.Operating Environment'!DN25</f>
        <v>10109.713850585522</v>
      </c>
      <c r="J15" s="19">
        <f>'[2]SD 8.Operating Environment'!DO25</f>
        <v>10137.799999999999</v>
      </c>
      <c r="K15" s="19">
        <f>'[2]SD 8.Operating Environment'!DP25</f>
        <v>10207.205002000004</v>
      </c>
      <c r="L15" s="19">
        <f t="shared" si="0"/>
        <v>10086.830224609652</v>
      </c>
    </row>
    <row r="17" spans="1:12" x14ac:dyDescent="0.25">
      <c r="A17" s="27" t="s">
        <v>32</v>
      </c>
      <c r="C17" s="18">
        <v>2006</v>
      </c>
      <c r="D17" s="18">
        <v>2007</v>
      </c>
      <c r="E17" s="18">
        <v>2008</v>
      </c>
      <c r="F17" s="18">
        <v>2009</v>
      </c>
      <c r="G17" s="18">
        <v>2010</v>
      </c>
      <c r="H17" s="18">
        <v>2011</v>
      </c>
      <c r="I17" s="18">
        <v>2012</v>
      </c>
      <c r="J17" s="18">
        <v>2013</v>
      </c>
      <c r="K17" s="37">
        <v>2014</v>
      </c>
      <c r="L17" s="18" t="s">
        <v>83</v>
      </c>
    </row>
    <row r="18" spans="1:12" x14ac:dyDescent="0.25">
      <c r="A18" s="18" t="s">
        <v>1</v>
      </c>
      <c r="B18" s="18" t="s">
        <v>34</v>
      </c>
      <c r="C18" s="4">
        <f>'[2]SD 5. Operational data'!D47</f>
        <v>154510</v>
      </c>
      <c r="D18" s="4">
        <f>'[2]SD 5. Operational data'!E47</f>
        <v>156360</v>
      </c>
      <c r="E18" s="4">
        <f>'[2]SD 5. Operational data'!F47</f>
        <v>158455</v>
      </c>
      <c r="F18" s="4">
        <f>'[2]SD 5. Operational data'!G47</f>
        <v>161092</v>
      </c>
      <c r="G18" s="4">
        <f>'[2]SD 5. Operational data'!H47</f>
        <v>164900</v>
      </c>
      <c r="H18" s="4">
        <f>'[2]SD 5. Operational data'!I47</f>
        <v>168937</v>
      </c>
      <c r="I18" s="4">
        <f>'[2]SD 5. Operational data'!J47</f>
        <v>173186</v>
      </c>
      <c r="J18" s="4">
        <f>'[2]SD 5. Operational data'!K47</f>
        <v>177255</v>
      </c>
      <c r="K18" s="4">
        <f>'[2]SD 5. Operational data'!L47</f>
        <v>178710</v>
      </c>
      <c r="L18" s="19">
        <f>AVERAGE(G18:K18)</f>
        <v>172597.6</v>
      </c>
    </row>
    <row r="19" spans="1:12" x14ac:dyDescent="0.25">
      <c r="A19" s="18" t="s">
        <v>79</v>
      </c>
      <c r="B19" s="18" t="s">
        <v>34</v>
      </c>
      <c r="C19" s="4">
        <f>'[2]SD 5. Operational data'!M47</f>
        <v>1546194.5</v>
      </c>
      <c r="D19" s="4">
        <f>'[2]SD 5. Operational data'!N47</f>
        <v>1561614</v>
      </c>
      <c r="E19" s="4">
        <f>'[2]SD 5. Operational data'!O47</f>
        <v>1574318</v>
      </c>
      <c r="F19" s="4">
        <f>'[2]SD 5. Operational data'!P47</f>
        <v>1586138</v>
      </c>
      <c r="G19" s="4">
        <f>'[2]SD 5. Operational data'!Q47</f>
        <v>1596897.5</v>
      </c>
      <c r="H19" s="4">
        <f>'[2]SD 5. Operational data'!R47</f>
        <v>1608734.5</v>
      </c>
      <c r="I19" s="4">
        <f>'[2]SD 5. Operational data'!S47</f>
        <v>1621658.5</v>
      </c>
      <c r="J19" s="4">
        <f>'[2]SD 5. Operational data'!T47</f>
        <v>1635052.5</v>
      </c>
      <c r="K19" s="4">
        <f>'[2]SD 5. Operational data'!U47</f>
        <v>1651159.5</v>
      </c>
      <c r="L19" s="19">
        <f t="shared" ref="L19:L30" si="1">AVERAGE(G19:K19)</f>
        <v>1622700.5</v>
      </c>
    </row>
    <row r="20" spans="1:12" x14ac:dyDescent="0.25">
      <c r="A20" s="18" t="s">
        <v>2</v>
      </c>
      <c r="B20" s="18" t="s">
        <v>34</v>
      </c>
      <c r="C20" s="4">
        <f>'[2]SD 5. Operational data'!V47</f>
        <v>294971.65817284817</v>
      </c>
      <c r="D20" s="4">
        <f>'[2]SD 5. Operational data'!W47</f>
        <v>299951.29418559512</v>
      </c>
      <c r="E20" s="4">
        <f>'[2]SD 5. Operational data'!X47</f>
        <v>303151.80398687738</v>
      </c>
      <c r="F20" s="4">
        <f>'[2]SD 5. Operational data'!Y47</f>
        <v>305984.98426974035</v>
      </c>
      <c r="G20" s="4">
        <f>'[2]SD 5. Operational data'!Z47</f>
        <v>310174.96273258881</v>
      </c>
      <c r="H20" s="4">
        <f>'[2]SD 5. Operational data'!AA47</f>
        <v>314439.61807555537</v>
      </c>
      <c r="I20" s="4">
        <f>'[2]SD 5. Operational data'!AB47</f>
        <v>318643.22002329014</v>
      </c>
      <c r="J20" s="4">
        <f>'[2]SD 5. Operational data'!AC47</f>
        <v>322735.81579787645</v>
      </c>
      <c r="K20" s="4">
        <f>'[2]SD 5. Operational data'!AD47</f>
        <v>325917.15180561459</v>
      </c>
      <c r="L20" s="19">
        <f t="shared" si="1"/>
        <v>318382.15368698508</v>
      </c>
    </row>
    <row r="21" spans="1:12" x14ac:dyDescent="0.25">
      <c r="A21" s="18" t="s">
        <v>3</v>
      </c>
      <c r="B21" s="18" t="s">
        <v>34</v>
      </c>
      <c r="C21" s="4">
        <f>'[2]SD 5. Operational data'!AE47</f>
        <v>849548.29330195289</v>
      </c>
      <c r="D21" s="4">
        <f>'[2]SD 5. Operational data'!AF47</f>
        <v>859722.30529925239</v>
      </c>
      <c r="E21" s="4">
        <f>'[2]SD 5. Operational data'!AG47</f>
        <v>869654.53679641755</v>
      </c>
      <c r="F21" s="4">
        <f>'[2]SD 5. Operational data'!AH47</f>
        <v>878612.20779662021</v>
      </c>
      <c r="G21" s="4">
        <f>'[2]SD 5. Operational data'!AI47</f>
        <v>886064.29272155382</v>
      </c>
      <c r="H21" s="4">
        <f>'[2]SD 5. Operational data'!AJ47</f>
        <v>895088.26980019733</v>
      </c>
      <c r="I21" s="4">
        <f>'[2]SD 5. Operational data'!AK47</f>
        <v>903746.68839345104</v>
      </c>
      <c r="J21" s="4">
        <f>'[2]SD 5. Operational data'!AL47</f>
        <v>919384.82389900391</v>
      </c>
      <c r="K21" s="4">
        <f>'[2]SD 5. Operational data'!AM47</f>
        <v>940028.5</v>
      </c>
      <c r="L21" s="19">
        <f t="shared" si="1"/>
        <v>908862.51496284117</v>
      </c>
    </row>
    <row r="22" spans="1:12" x14ac:dyDescent="0.25">
      <c r="A22" s="18" t="s">
        <v>4</v>
      </c>
      <c r="B22" s="18" t="s">
        <v>34</v>
      </c>
      <c r="C22" s="4">
        <f>'[2]SD 5. Operational data'!AN47</f>
        <v>1212063.5623809525</v>
      </c>
      <c r="D22" s="4">
        <f>'[2]SD 5. Operational data'!AO47</f>
        <v>1236100.9766666668</v>
      </c>
      <c r="E22" s="4">
        <f>'[2]SD 5. Operational data'!AP47</f>
        <v>1263762.9433333334</v>
      </c>
      <c r="F22" s="4">
        <f>'[2]SD 5. Operational data'!AQ47</f>
        <v>1287435.6833333333</v>
      </c>
      <c r="G22" s="4">
        <f>'[2]SD 5. Operational data'!AR47</f>
        <v>1307554.3333333333</v>
      </c>
      <c r="H22" s="4">
        <f>'[2]SD 5. Operational data'!AS47</f>
        <v>1326563.5</v>
      </c>
      <c r="I22" s="4">
        <f>'[2]SD 5. Operational data'!AT47</f>
        <v>1343864.5</v>
      </c>
      <c r="J22" s="4">
        <f>'[2]SD 5. Operational data'!AU47</f>
        <v>1359711.5</v>
      </c>
      <c r="K22" s="4">
        <f>'[2]SD 5. Operational data'!AV47</f>
        <v>1376483</v>
      </c>
      <c r="L22" s="19">
        <f t="shared" si="1"/>
        <v>1342835.3666666667</v>
      </c>
    </row>
    <row r="23" spans="1:12" x14ac:dyDescent="0.25">
      <c r="A23" s="18" t="s">
        <v>10</v>
      </c>
      <c r="B23" s="18" t="s">
        <v>34</v>
      </c>
      <c r="C23" s="4">
        <f>'[2]SD 5. Operational data'!AW47</f>
        <v>624130</v>
      </c>
      <c r="D23" s="4">
        <f>'[2]SD 5. Operational data'!AX47</f>
        <v>635123</v>
      </c>
      <c r="E23" s="4">
        <f>'[2]SD 5. Operational data'!AY47</f>
        <v>647729</v>
      </c>
      <c r="F23" s="4">
        <f>'[2]SD 5. Operational data'!AZ47</f>
        <v>663216</v>
      </c>
      <c r="G23" s="4">
        <f>'[2]SD 5. Operational data'!BA47</f>
        <v>676960</v>
      </c>
      <c r="H23" s="4">
        <f>'[2]SD 5. Operational data'!BB47</f>
        <v>688959</v>
      </c>
      <c r="I23" s="4">
        <f>'[2]SD 5. Operational data'!BC47</f>
        <v>699264</v>
      </c>
      <c r="J23" s="4">
        <f>'[2]SD 5. Operational data'!BD47</f>
        <v>710431</v>
      </c>
      <c r="K23" s="4">
        <f>'[2]SD 5. Operational data'!BE47</f>
        <v>721930</v>
      </c>
      <c r="L23" s="19">
        <f t="shared" si="1"/>
        <v>699508.8</v>
      </c>
    </row>
    <row r="24" spans="1:12" x14ac:dyDescent="0.25">
      <c r="A24" s="18" t="s">
        <v>5</v>
      </c>
      <c r="B24" s="18" t="s">
        <v>34</v>
      </c>
      <c r="C24" s="4">
        <f>'[2]SD 5. Operational data'!BF47</f>
        <v>799028</v>
      </c>
      <c r="D24" s="4">
        <f>'[2]SD 5. Operational data'!BG47</f>
        <v>805190</v>
      </c>
      <c r="E24" s="4">
        <f>'[2]SD 5. Operational data'!BH47</f>
        <v>814865</v>
      </c>
      <c r="F24" s="4">
        <f>'[2]SD 5. Operational data'!BI47</f>
        <v>821578</v>
      </c>
      <c r="G24" s="4">
        <f>'[2]SD 5. Operational data'!BJ47</f>
        <v>825215</v>
      </c>
      <c r="H24" s="4">
        <f>'[2]SD 5. Operational data'!BK47</f>
        <v>834416</v>
      </c>
      <c r="I24" s="4">
        <f>'[2]SD 5. Operational data'!BL47</f>
        <v>838385</v>
      </c>
      <c r="J24" s="4">
        <f>'[2]SD 5. Operational data'!BM47</f>
        <v>844244</v>
      </c>
      <c r="K24" s="4">
        <f>'[2]SD 5. Operational data'!BN47</f>
        <v>854231</v>
      </c>
      <c r="L24" s="19">
        <f t="shared" si="1"/>
        <v>839298.2</v>
      </c>
    </row>
    <row r="25" spans="1:12" x14ac:dyDescent="0.25">
      <c r="A25" s="18" t="s">
        <v>6</v>
      </c>
      <c r="B25" s="18" t="s">
        <v>34</v>
      </c>
      <c r="C25" s="4">
        <f>'[2]SD 5. Operational data'!BO47</f>
        <v>293175.49999999994</v>
      </c>
      <c r="D25" s="4">
        <f>'[2]SD 5. Operational data'!BP47</f>
        <v>299118.49999999994</v>
      </c>
      <c r="E25" s="4">
        <f>'[2]SD 5. Operational data'!BQ47</f>
        <v>302627.5</v>
      </c>
      <c r="F25" s="4">
        <f>'[2]SD 5. Operational data'!BR47</f>
        <v>305243</v>
      </c>
      <c r="G25" s="4">
        <f>'[2]SD 5. Operational data'!BS47</f>
        <v>309598</v>
      </c>
      <c r="H25" s="4">
        <f>'[2]SD 5. Operational data'!BT47</f>
        <v>313362.00000000006</v>
      </c>
      <c r="I25" s="4">
        <f>'[2]SD 5. Operational data'!BU47</f>
        <v>317050.00000000006</v>
      </c>
      <c r="J25" s="4">
        <f>'[2]SD 5. Operational data'!BV47</f>
        <v>318830</v>
      </c>
      <c r="K25" s="4">
        <f>'[2]SD 5. Operational data'!BW47</f>
        <v>318429</v>
      </c>
      <c r="L25" s="19">
        <f t="shared" si="1"/>
        <v>315453.8</v>
      </c>
    </row>
    <row r="26" spans="1:12" x14ac:dyDescent="0.25">
      <c r="A26" s="18" t="s">
        <v>7</v>
      </c>
      <c r="B26" s="18" t="s">
        <v>34</v>
      </c>
      <c r="C26" s="4">
        <f>'[2]SD 5. Operational data'!BX47</f>
        <v>663966.3573024238</v>
      </c>
      <c r="D26" s="4">
        <f>'[2]SD 5. Operational data'!BY47</f>
        <v>675821.59009513049</v>
      </c>
      <c r="E26" s="4">
        <f>'[2]SD 5. Operational data'!BZ47</f>
        <v>688356.4318822237</v>
      </c>
      <c r="F26" s="4">
        <f>'[2]SD 5. Operational data'!CA47</f>
        <v>701004.54183504835</v>
      </c>
      <c r="G26" s="4">
        <f>'[2]SD 5. Operational data'!CB47</f>
        <v>715219.69663430494</v>
      </c>
      <c r="H26" s="4">
        <f>'[2]SD 5. Operational data'!CC47</f>
        <v>731281.52706414193</v>
      </c>
      <c r="I26" s="4">
        <f>'[2]SD 5. Operational data'!CD47</f>
        <v>743561.51547834044</v>
      </c>
      <c r="J26" s="4">
        <f>'[2]SD 5. Operational data'!CE47</f>
        <v>753913.41676783864</v>
      </c>
      <c r="K26" s="4">
        <f>'[2]SD 5. Operational data'!CF47</f>
        <v>765240.73900240555</v>
      </c>
      <c r="L26" s="19">
        <f t="shared" si="1"/>
        <v>741843.37898940628</v>
      </c>
    </row>
    <row r="27" spans="1:12" x14ac:dyDescent="0.25">
      <c r="A27" s="18" t="s">
        <v>8</v>
      </c>
      <c r="B27" s="18" t="s">
        <v>34</v>
      </c>
      <c r="C27" s="4">
        <f>'[2]SD 5. Operational data'!CG47</f>
        <v>778839</v>
      </c>
      <c r="D27" s="4">
        <f>'[2]SD 5. Operational data'!CH47</f>
        <v>779426</v>
      </c>
      <c r="E27" s="4">
        <f>'[2]SD 5. Operational data'!CI47</f>
        <v>781110</v>
      </c>
      <c r="F27" s="4">
        <f>'[2]SD 5. Operational data'!CJ47</f>
        <v>814467</v>
      </c>
      <c r="G27" s="4">
        <f>'[2]SD 5. Operational data'!CK47</f>
        <v>826964</v>
      </c>
      <c r="H27" s="4">
        <f>'[2]SD 5. Operational data'!CL47</f>
        <v>836055</v>
      </c>
      <c r="I27" s="4">
        <f>'[2]SD 5. Operational data'!CM47</f>
        <v>844153</v>
      </c>
      <c r="J27" s="4">
        <f>'[2]SD 5. Operational data'!CN47</f>
        <v>847766</v>
      </c>
      <c r="K27" s="4">
        <f>'[2]SD 5. Operational data'!CO47</f>
        <v>851766.5</v>
      </c>
      <c r="L27" s="19">
        <f t="shared" si="1"/>
        <v>841340.9</v>
      </c>
    </row>
    <row r="28" spans="1:12" x14ac:dyDescent="0.25">
      <c r="A28" s="18" t="s">
        <v>74</v>
      </c>
      <c r="B28" s="18" t="s">
        <v>34</v>
      </c>
      <c r="C28" s="4">
        <f>'[2]SD 5. Operational data'!CP47</f>
        <v>605408</v>
      </c>
      <c r="D28" s="4">
        <f>'[2]SD 5. Operational data'!CQ47</f>
        <v>616585.5</v>
      </c>
      <c r="E28" s="4">
        <f>'[2]SD 5. Operational data'!CR47</f>
        <v>627552.50000000012</v>
      </c>
      <c r="F28" s="4">
        <f>'[2]SD 5. Operational data'!CS47</f>
        <v>638613.50000000023</v>
      </c>
      <c r="G28" s="4">
        <f>'[2]SD 5. Operational data'!CT47</f>
        <v>645694.5</v>
      </c>
      <c r="H28" s="4">
        <f>'[2]SD 5. Operational data'!CU47</f>
        <v>654640.99999999988</v>
      </c>
      <c r="I28" s="4">
        <f>'[2]SD 5. Operational data'!CV47</f>
        <v>668703</v>
      </c>
      <c r="J28" s="4">
        <f>'[2]SD 5. Operational data'!CW47</f>
        <v>681299.00000000012</v>
      </c>
      <c r="K28" s="4">
        <f>'[2]SD 5. Operational data'!CX47</f>
        <v>685194.00000000012</v>
      </c>
      <c r="L28" s="19">
        <f t="shared" si="1"/>
        <v>667106.30000000005</v>
      </c>
    </row>
    <row r="29" spans="1:12" x14ac:dyDescent="0.25">
      <c r="A29" s="18" t="s">
        <v>52</v>
      </c>
      <c r="B29" s="18" t="s">
        <v>34</v>
      </c>
      <c r="C29" s="4">
        <f>'[2]SD 5. Operational data'!CY47</f>
        <v>250642.52420131132</v>
      </c>
      <c r="D29" s="4">
        <f>'[2]SD 5. Operational data'!CZ47</f>
        <v>255484.38545676047</v>
      </c>
      <c r="E29" s="4">
        <f>'[2]SD 5. Operational data'!DA47</f>
        <v>260424.25945125124</v>
      </c>
      <c r="F29" s="4">
        <f>'[2]SD 5. Operational data'!DB47</f>
        <v>265464.13023523602</v>
      </c>
      <c r="G29" s="4">
        <f>'[2]SD 5. Operational data'!DC47</f>
        <v>270606.02202186675</v>
      </c>
      <c r="H29" s="4">
        <f>'[2]SD 5. Operational data'!DD47</f>
        <v>275852</v>
      </c>
      <c r="I29" s="4">
        <f>'[2]SD 5. Operational data'!DE47</f>
        <v>278392</v>
      </c>
      <c r="J29" s="4">
        <f>'[2]SD 5. Operational data'!DF47</f>
        <v>279868</v>
      </c>
      <c r="K29" s="4">
        <f>'[2]SD 5. Operational data'!DG47</f>
        <v>280750</v>
      </c>
      <c r="L29" s="19">
        <f t="shared" si="1"/>
        <v>277093.60440437339</v>
      </c>
    </row>
    <row r="30" spans="1:12" x14ac:dyDescent="0.25">
      <c r="A30" s="18" t="s">
        <v>9</v>
      </c>
      <c r="B30" s="18" t="s">
        <v>34</v>
      </c>
      <c r="C30" s="4">
        <f>'[2]SD 5. Operational data'!DH47</f>
        <v>612728</v>
      </c>
      <c r="D30" s="4">
        <f>'[2]SD 5. Operational data'!DI47</f>
        <v>618250</v>
      </c>
      <c r="E30" s="4">
        <f>'[2]SD 5. Operational data'!DJ47</f>
        <v>624094</v>
      </c>
      <c r="F30" s="4">
        <f>'[2]SD 5. Operational data'!DK47</f>
        <v>628120</v>
      </c>
      <c r="G30" s="4">
        <f>'[2]SD 5. Operational data'!DL47</f>
        <v>633823</v>
      </c>
      <c r="H30" s="4">
        <f>'[2]SD 5. Operational data'!DM47</f>
        <v>641129.77419354848</v>
      </c>
      <c r="I30" s="4">
        <f>'[2]SD 5. Operational data'!DN47</f>
        <v>647892</v>
      </c>
      <c r="J30" s="4">
        <f>'[2]SD 5. Operational data'!DO47</f>
        <v>656516</v>
      </c>
      <c r="K30" s="4">
        <f>'[2]SD 5. Operational data'!DP47</f>
        <v>658453</v>
      </c>
      <c r="L30" s="19">
        <f t="shared" si="1"/>
        <v>647562.75483870972</v>
      </c>
    </row>
    <row r="32" spans="1:12" x14ac:dyDescent="0.25">
      <c r="A32" s="27" t="s">
        <v>35</v>
      </c>
      <c r="C32" s="18">
        <v>2006</v>
      </c>
      <c r="D32" s="18">
        <v>2007</v>
      </c>
      <c r="E32" s="18">
        <v>2008</v>
      </c>
      <c r="F32" s="18">
        <v>2009</v>
      </c>
      <c r="G32" s="18">
        <v>2010</v>
      </c>
      <c r="H32" s="18">
        <v>2011</v>
      </c>
      <c r="I32" s="18">
        <v>2012</v>
      </c>
      <c r="J32" s="18">
        <v>2013</v>
      </c>
      <c r="K32" s="37">
        <v>2014</v>
      </c>
      <c r="L32" s="18" t="s">
        <v>83</v>
      </c>
    </row>
    <row r="33" spans="1:12" x14ac:dyDescent="0.25">
      <c r="A33" s="18" t="s">
        <v>1</v>
      </c>
      <c r="B33" s="18" t="s">
        <v>41</v>
      </c>
      <c r="C33" s="19">
        <f>'[2]SD 5. Operational data'!D6*1000</f>
        <v>2758259.992773226</v>
      </c>
      <c r="D33" s="19">
        <f>'[2]SD 5. Operational data'!E6*1000</f>
        <v>2820838.4251741935</v>
      </c>
      <c r="E33" s="19">
        <f>'[2]SD 5. Operational data'!F6*1000</f>
        <v>2847302.6528387093</v>
      </c>
      <c r="F33" s="19">
        <f>'[2]SD 5. Operational data'!G6*1000</f>
        <v>2872918.9710000004</v>
      </c>
      <c r="G33" s="19">
        <f>'[2]SD 5. Operational data'!H6*1000</f>
        <v>2896443.0109999999</v>
      </c>
      <c r="H33" s="19">
        <f>'[2]SD 5. Operational data'!I6*1000</f>
        <v>2909890.7379999999</v>
      </c>
      <c r="I33" s="19">
        <f>'[2]SD 5. Operational data'!J6*1000</f>
        <v>2891139.6340000001</v>
      </c>
      <c r="J33" s="19">
        <f>'[2]SD 5. Operational data'!K6*1000</f>
        <v>2903924.452</v>
      </c>
      <c r="K33" s="19">
        <f>'[2]SD 5. Operational data'!L6*1000</f>
        <v>2829771.9999999995</v>
      </c>
      <c r="L33" s="19">
        <f>AVERAGE(G33:K33)</f>
        <v>2886233.9669999997</v>
      </c>
    </row>
    <row r="34" spans="1:12" x14ac:dyDescent="0.25">
      <c r="A34" s="18" t="s">
        <v>79</v>
      </c>
      <c r="B34" s="18" t="s">
        <v>41</v>
      </c>
      <c r="C34" s="19">
        <f>'[2]SD 5. Operational data'!M6*1000</f>
        <v>30120253.331129856</v>
      </c>
      <c r="D34" s="19">
        <f>'[2]SD 5. Operational data'!N6*1000</f>
        <v>30441837.283128783</v>
      </c>
      <c r="E34" s="19">
        <f>'[2]SD 5. Operational data'!O6*1000</f>
        <v>30555278.457618408</v>
      </c>
      <c r="F34" s="19">
        <f>'[2]SD 5. Operational data'!P6*1000</f>
        <v>30707253.764586236</v>
      </c>
      <c r="G34" s="19">
        <f>'[2]SD 5. Operational data'!Q6*1000</f>
        <v>30533414.655190561</v>
      </c>
      <c r="H34" s="19">
        <f>'[2]SD 5. Operational data'!R6*1000</f>
        <v>30569629.007553309</v>
      </c>
      <c r="I34" s="19">
        <f>'[2]SD 5. Operational data'!S6*1000</f>
        <v>29344733.929410949</v>
      </c>
      <c r="J34" s="19">
        <f>'[2]SD 5. Operational data'!T6*1000</f>
        <v>26338085.908875003</v>
      </c>
      <c r="K34" s="19">
        <f>'[2]SD 5. Operational data'!U6*1000</f>
        <v>25523446.190067999</v>
      </c>
      <c r="L34" s="19">
        <f>AVERAGE(G34:K34)</f>
        <v>28461861.938219566</v>
      </c>
    </row>
    <row r="35" spans="1:12" x14ac:dyDescent="0.25">
      <c r="A35" s="18" t="s">
        <v>2</v>
      </c>
      <c r="B35" s="18" t="s">
        <v>41</v>
      </c>
      <c r="C35" s="19">
        <f>'[2]SD 5. Operational data'!V6*1000</f>
        <v>5974992.6469298303</v>
      </c>
      <c r="D35" s="19">
        <f>'[2]SD 5. Operational data'!W6*1000</f>
        <v>6079298.2329258369</v>
      </c>
      <c r="E35" s="19">
        <f>'[2]SD 5. Operational data'!X6*1000</f>
        <v>6099596.8399551138</v>
      </c>
      <c r="F35" s="19">
        <f>'[2]SD 5. Operational data'!Y6*1000</f>
        <v>6096471.9590413049</v>
      </c>
      <c r="G35" s="19">
        <f>'[2]SD 5. Operational data'!Z6*1000</f>
        <v>6209711.0590538876</v>
      </c>
      <c r="H35" s="19">
        <f>'[2]SD 5. Operational data'!AA6*1000</f>
        <v>6105050.5741951484</v>
      </c>
      <c r="I35" s="19">
        <f>'[2]SD 5. Operational data'!AB6*1000</f>
        <v>6085130.1230161088</v>
      </c>
      <c r="J35" s="19">
        <f>'[2]SD 5. Operational data'!AC6*1000</f>
        <v>5981354.9492096296</v>
      </c>
      <c r="K35" s="19">
        <f>'[2]SD 5. Operational data'!AD6*1000</f>
        <v>5919402.0721637094</v>
      </c>
      <c r="L35" s="19">
        <f t="shared" ref="L35:L45" si="2">AVERAGE(G35:K35)</f>
        <v>6060129.7555276966</v>
      </c>
    </row>
    <row r="36" spans="1:12" x14ac:dyDescent="0.25">
      <c r="A36" s="18" t="s">
        <v>3</v>
      </c>
      <c r="B36" s="18" t="s">
        <v>41</v>
      </c>
      <c r="C36" s="19">
        <f>'[2]SD 5. Operational data'!AE6*1000</f>
        <v>17196000</v>
      </c>
      <c r="D36" s="19">
        <f>'[2]SD 5. Operational data'!AF6*1000</f>
        <v>17482559.368937191</v>
      </c>
      <c r="E36" s="19">
        <f>'[2]SD 5. Operational data'!AG6*1000</f>
        <v>18111697</v>
      </c>
      <c r="F36" s="19">
        <f>'[2]SD 5. Operational data'!AH6*1000</f>
        <v>17425962</v>
      </c>
      <c r="G36" s="19">
        <f>'[2]SD 5. Operational data'!AI6*1000</f>
        <v>17410773</v>
      </c>
      <c r="H36" s="19">
        <f>'[2]SD 5. Operational data'!AJ6*1000</f>
        <v>17501186.278246015</v>
      </c>
      <c r="I36" s="19">
        <f>'[2]SD 5. Operational data'!AK6*1000</f>
        <v>16505800.201592276</v>
      </c>
      <c r="J36" s="19">
        <f>'[2]SD 5. Operational data'!AL6*1000</f>
        <v>16000807.428106314</v>
      </c>
      <c r="K36" s="19">
        <f>'[2]SD 5. Operational data'!AM6*1000</f>
        <v>15636951.096853025</v>
      </c>
      <c r="L36" s="19">
        <f t="shared" si="2"/>
        <v>16611103.600959528</v>
      </c>
    </row>
    <row r="37" spans="1:12" x14ac:dyDescent="0.25">
      <c r="A37" s="18" t="s">
        <v>4</v>
      </c>
      <c r="B37" s="18" t="s">
        <v>41</v>
      </c>
      <c r="C37" s="19">
        <f>'[2]SD 5. Operational data'!AN6*1000</f>
        <v>20618000</v>
      </c>
      <c r="D37" s="19">
        <f>'[2]SD 5. Operational data'!AO6*1000</f>
        <v>20707000</v>
      </c>
      <c r="E37" s="19">
        <f>'[2]SD 5. Operational data'!AP6*1000</f>
        <v>21155000</v>
      </c>
      <c r="F37" s="19">
        <f>'[2]SD 5. Operational data'!AQ6*1000</f>
        <v>21994000</v>
      </c>
      <c r="G37" s="19">
        <f>'[2]SD 5. Operational data'!AR6*1000</f>
        <v>22193000</v>
      </c>
      <c r="H37" s="19">
        <f>'[2]SD 5. Operational data'!AS6*1000</f>
        <v>21454000</v>
      </c>
      <c r="I37" s="19">
        <f>'[2]SD 5. Operational data'!AT6*1000</f>
        <v>21210000</v>
      </c>
      <c r="J37" s="19">
        <f>'[2]SD 5. Operational data'!AU6*1000</f>
        <v>21055000</v>
      </c>
      <c r="K37" s="19">
        <f>'[2]SD 5. Operational data'!AV6*1000</f>
        <v>20838067.203162998</v>
      </c>
      <c r="L37" s="19">
        <f t="shared" si="2"/>
        <v>21350013.4406326</v>
      </c>
    </row>
    <row r="38" spans="1:12" x14ac:dyDescent="0.25">
      <c r="A38" s="18" t="s">
        <v>10</v>
      </c>
      <c r="B38" s="18" t="s">
        <v>41</v>
      </c>
      <c r="C38" s="19">
        <f>'[2]SD 5. Operational data'!AW6*1000</f>
        <v>13486171</v>
      </c>
      <c r="D38" s="19">
        <f>'[2]SD 5. Operational data'!AX6*1000</f>
        <v>13576440</v>
      </c>
      <c r="E38" s="19">
        <f>'[2]SD 5. Operational data'!AY6*1000</f>
        <v>13813451</v>
      </c>
      <c r="F38" s="19">
        <f>'[2]SD 5. Operational data'!AZ6*1000</f>
        <v>14130074.000000002</v>
      </c>
      <c r="G38" s="19">
        <f>'[2]SD 5. Operational data'!BA6*1000</f>
        <v>14256528</v>
      </c>
      <c r="H38" s="19">
        <f>'[2]SD 5. Operational data'!BB6*1000</f>
        <v>13227153</v>
      </c>
      <c r="I38" s="19">
        <f>'[2]SD 5. Operational data'!BC6*1000</f>
        <v>13691726</v>
      </c>
      <c r="J38" s="19">
        <f>'[2]SD 5. Operational data'!BD6*1000</f>
        <v>13495528</v>
      </c>
      <c r="K38" s="19">
        <f>'[2]SD 5. Operational data'!BE6*1000</f>
        <v>13716244.895035559</v>
      </c>
      <c r="L38" s="19">
        <f t="shared" si="2"/>
        <v>13677435.979007114</v>
      </c>
    </row>
    <row r="39" spans="1:12" x14ac:dyDescent="0.25">
      <c r="A39" s="18" t="s">
        <v>5</v>
      </c>
      <c r="B39" s="18" t="s">
        <v>41</v>
      </c>
      <c r="C39" s="19">
        <f>'[2]SD 5. Operational data'!BF6*1000</f>
        <v>11964840.000000002</v>
      </c>
      <c r="D39" s="19">
        <f>'[2]SD 5. Operational data'!BG6*1000</f>
        <v>11974120</v>
      </c>
      <c r="E39" s="19">
        <f>'[2]SD 5. Operational data'!BH6*1000</f>
        <v>12036900.000000002</v>
      </c>
      <c r="F39" s="19">
        <f>'[2]SD 5. Operational data'!BI6*1000</f>
        <v>12121430.283</v>
      </c>
      <c r="G39" s="19">
        <f>'[2]SD 5. Operational data'!BJ6*1000</f>
        <v>12103520.000000002</v>
      </c>
      <c r="H39" s="19">
        <f>'[2]SD 5. Operational data'!BK6*1000</f>
        <v>11943293</v>
      </c>
      <c r="I39" s="19">
        <f>'[2]SD 5. Operational data'!BL6*1000</f>
        <v>11853304.757472308</v>
      </c>
      <c r="J39" s="19">
        <f>'[2]SD 5. Operational data'!BM6*1000</f>
        <v>12291140.578126164</v>
      </c>
      <c r="K39" s="19">
        <f>'[2]SD 5. Operational data'!BN6*1000</f>
        <v>12029802.982677164</v>
      </c>
      <c r="L39" s="19">
        <f t="shared" si="2"/>
        <v>12044212.263655126</v>
      </c>
    </row>
    <row r="40" spans="1:12" x14ac:dyDescent="0.25">
      <c r="A40" s="18" t="s">
        <v>6</v>
      </c>
      <c r="B40" s="18" t="s">
        <v>41</v>
      </c>
      <c r="C40" s="19">
        <f>'[2]SD 5. Operational data'!BO6*1000</f>
        <v>4278000</v>
      </c>
      <c r="D40" s="19">
        <f>'[2]SD 5. Operational data'!BP6*1000</f>
        <v>4379000</v>
      </c>
      <c r="E40" s="19">
        <f>'[2]SD 5. Operational data'!BQ6*1000</f>
        <v>4490000</v>
      </c>
      <c r="F40" s="19">
        <f>'[2]SD 5. Operational data'!BR6*1000</f>
        <v>4376000</v>
      </c>
      <c r="G40" s="19">
        <f>'[2]SD 5. Operational data'!BS6*1000</f>
        <v>4450000</v>
      </c>
      <c r="H40" s="19">
        <f>'[2]SD 5. Operational data'!BT6*1000</f>
        <v>4415000</v>
      </c>
      <c r="I40" s="19">
        <f>'[2]SD 5. Operational data'!BU6*1000</f>
        <v>4365000</v>
      </c>
      <c r="J40" s="19">
        <f>'[2]SD 5. Operational data'!BV6*1000</f>
        <v>4254000</v>
      </c>
      <c r="K40" s="19">
        <f>'[2]SD 5. Operational data'!BW6*1000</f>
        <v>4135521.8560000001</v>
      </c>
      <c r="L40" s="19">
        <f t="shared" si="2"/>
        <v>4323904.3711999999</v>
      </c>
    </row>
    <row r="41" spans="1:12" x14ac:dyDescent="0.25">
      <c r="A41" s="18" t="s">
        <v>7</v>
      </c>
      <c r="B41" s="18" t="s">
        <v>41</v>
      </c>
      <c r="C41" s="19">
        <f>'[2]SD 5. Operational data'!BX6*1000</f>
        <v>10147799.590551468</v>
      </c>
      <c r="D41" s="19">
        <f>'[2]SD 5. Operational data'!BY6*1000</f>
        <v>10299201.244249921</v>
      </c>
      <c r="E41" s="19">
        <f>'[2]SD 5. Operational data'!BZ6*1000</f>
        <v>10510327.417061565</v>
      </c>
      <c r="F41" s="19">
        <f>'[2]SD 5. Operational data'!CA6*1000</f>
        <v>10490717.127596529</v>
      </c>
      <c r="G41" s="19">
        <f>'[2]SD 5. Operational data'!CB6*1000</f>
        <v>10678105.955435442</v>
      </c>
      <c r="H41" s="19">
        <f>'[2]SD 5. Operational data'!CC6*1000</f>
        <v>10470676.58658709</v>
      </c>
      <c r="I41" s="19">
        <f>'[2]SD 5. Operational data'!CD6*1000</f>
        <v>10743806.137023682</v>
      </c>
      <c r="J41" s="19">
        <f>'[2]SD 5. Operational data'!CE6*1000</f>
        <v>10555881.312208893</v>
      </c>
      <c r="K41" s="19">
        <f>'[2]SD 5. Operational data'!CF6*1000</f>
        <v>10332961.914579492</v>
      </c>
      <c r="L41" s="19">
        <f t="shared" si="2"/>
        <v>10556286.38116692</v>
      </c>
    </row>
    <row r="42" spans="1:12" x14ac:dyDescent="0.25">
      <c r="A42" s="18" t="s">
        <v>8</v>
      </c>
      <c r="B42" s="18" t="s">
        <v>41</v>
      </c>
      <c r="C42" s="19">
        <f>'[2]SD 5. Operational data'!CG6*1000</f>
        <v>10954500</v>
      </c>
      <c r="D42" s="19">
        <f>'[2]SD 5. Operational data'!CH6*1000</f>
        <v>11258599.999999998</v>
      </c>
      <c r="E42" s="19">
        <f>'[2]SD 5. Operational data'!CI6*1000</f>
        <v>11344299.999999998</v>
      </c>
      <c r="F42" s="19">
        <f>'[2]SD 5. Operational data'!CJ6*1000</f>
        <v>11266700.000000002</v>
      </c>
      <c r="G42" s="19">
        <f>'[2]SD 5. Operational data'!CK6*1000</f>
        <v>11503500</v>
      </c>
      <c r="H42" s="19">
        <f>'[2]SD 5. Operational data'!CL6*1000</f>
        <v>11258900</v>
      </c>
      <c r="I42" s="19">
        <f>'[2]SD 5. Operational data'!CM6*1000</f>
        <v>11018600</v>
      </c>
      <c r="J42" s="19">
        <f>'[2]SD 5. Operational data'!CN6*1000</f>
        <v>11008100</v>
      </c>
      <c r="K42" s="19">
        <f>'[2]SD 5. Operational data'!CO6*1000</f>
        <v>10603245</v>
      </c>
      <c r="L42" s="19">
        <f t="shared" si="2"/>
        <v>11078469</v>
      </c>
    </row>
    <row r="43" spans="1:12" x14ac:dyDescent="0.25">
      <c r="A43" s="18" t="s">
        <v>74</v>
      </c>
      <c r="B43" s="18" t="s">
        <v>41</v>
      </c>
      <c r="C43" s="19">
        <f>'[2]SD 5. Operational data'!CP6*1000</f>
        <v>7397903</v>
      </c>
      <c r="D43" s="19">
        <f>'[2]SD 5. Operational data'!CQ6*1000</f>
        <v>7499952</v>
      </c>
      <c r="E43" s="19">
        <f>'[2]SD 5. Operational data'!CR6*1000</f>
        <v>7885814</v>
      </c>
      <c r="F43" s="19">
        <f>'[2]SD 5. Operational data'!CS6*1000</f>
        <v>7750028</v>
      </c>
      <c r="G43" s="19">
        <f>'[2]SD 5. Operational data'!CT6*1000</f>
        <v>7909096</v>
      </c>
      <c r="H43" s="19">
        <f>'[2]SD 5. Operational data'!CU6*1000</f>
        <v>7629531</v>
      </c>
      <c r="I43" s="19">
        <f>'[2]SD 5. Operational data'!CV6*1000</f>
        <v>7594743</v>
      </c>
      <c r="J43" s="19">
        <f>'[2]SD 5. Operational data'!CW6*1000</f>
        <v>7501000</v>
      </c>
      <c r="K43" s="19">
        <f>'[2]SD 5. Operational data'!CX6*1000</f>
        <v>7447648.9589325637</v>
      </c>
      <c r="L43" s="19">
        <f t="shared" si="2"/>
        <v>7616403.7917865124</v>
      </c>
    </row>
    <row r="44" spans="1:12" x14ac:dyDescent="0.25">
      <c r="A44" s="18" t="s">
        <v>52</v>
      </c>
      <c r="B44" s="18" t="s">
        <v>41</v>
      </c>
      <c r="C44" s="19">
        <f>'[2]SD 5. Operational data'!CY6*1000</f>
        <v>4448672.0436592735</v>
      </c>
      <c r="D44" s="19">
        <f>'[2]SD 5. Operational data'!CZ6*1000</f>
        <v>4417073.6412828732</v>
      </c>
      <c r="E44" s="19">
        <f>'[2]SD 5. Operational data'!DA6*1000</f>
        <v>4441049.6229999997</v>
      </c>
      <c r="F44" s="19">
        <f>'[2]SD 5. Operational data'!DB6*1000</f>
        <v>4586050.3100572936</v>
      </c>
      <c r="G44" s="19">
        <f>'[2]SD 5. Operational data'!DC6*1000</f>
        <v>4545226.7016629204</v>
      </c>
      <c r="H44" s="19">
        <f>'[2]SD 5. Operational data'!DD6*1000</f>
        <v>4444815.7984202122</v>
      </c>
      <c r="I44" s="19">
        <f>'[2]SD 5. Operational data'!DE6*1000</f>
        <v>4317994.3187365001</v>
      </c>
      <c r="J44" s="19">
        <f>'[2]SD 5. Operational data'!DF6*1000</f>
        <v>4247662.0063958997</v>
      </c>
      <c r="K44" s="19">
        <f>'[2]SD 5. Operational data'!DG6*1000</f>
        <v>4111747.7722760304</v>
      </c>
      <c r="L44" s="19">
        <f t="shared" si="2"/>
        <v>4333489.3194983127</v>
      </c>
    </row>
    <row r="45" spans="1:12" x14ac:dyDescent="0.25">
      <c r="A45" s="18" t="s">
        <v>9</v>
      </c>
      <c r="B45" s="18" t="s">
        <v>41</v>
      </c>
      <c r="C45" s="19">
        <f>'[2]SD 5. Operational data'!DH6*1000</f>
        <v>7915339.9999999981</v>
      </c>
      <c r="D45" s="19">
        <f>'[2]SD 5. Operational data'!DI6*1000</f>
        <v>7972746.5784395067</v>
      </c>
      <c r="E45" s="19">
        <f>'[2]SD 5. Operational data'!DJ6*1000</f>
        <v>7895859.6747079464</v>
      </c>
      <c r="F45" s="19">
        <f>'[2]SD 5. Operational data'!DK6*1000</f>
        <v>8013413.584371075</v>
      </c>
      <c r="G45" s="19">
        <f>'[2]SD 5. Operational data'!DL6*1000</f>
        <v>8163283.2633727873</v>
      </c>
      <c r="H45" s="19">
        <f>'[2]SD 5. Operational data'!DM6*1000</f>
        <v>8022526.835151705</v>
      </c>
      <c r="I45" s="19">
        <f>'[2]SD 5. Operational data'!DN6*1000</f>
        <v>8120628.8165099472</v>
      </c>
      <c r="J45" s="19">
        <f>'[2]SD 5. Operational data'!DO6*1000</f>
        <v>7856271.2131410539</v>
      </c>
      <c r="K45" s="19">
        <f>'[2]SD 5. Operational data'!DP6*1000</f>
        <v>7696308.8217114089</v>
      </c>
      <c r="L45" s="19">
        <f t="shared" si="2"/>
        <v>7971803.789977381</v>
      </c>
    </row>
    <row r="47" spans="1:12" x14ac:dyDescent="0.25">
      <c r="A47" s="27" t="s">
        <v>43</v>
      </c>
      <c r="C47" s="18">
        <v>2006</v>
      </c>
      <c r="D47" s="18">
        <v>2007</v>
      </c>
      <c r="E47" s="18">
        <v>2008</v>
      </c>
      <c r="F47" s="18">
        <v>2009</v>
      </c>
      <c r="G47" s="18">
        <v>2010</v>
      </c>
      <c r="H47" s="18">
        <v>2011</v>
      </c>
      <c r="I47" s="18">
        <v>2012</v>
      </c>
      <c r="J47" s="18">
        <v>2013</v>
      </c>
      <c r="K47" s="37">
        <v>2014</v>
      </c>
      <c r="L47" s="18" t="s">
        <v>83</v>
      </c>
    </row>
    <row r="48" spans="1:12" x14ac:dyDescent="0.25">
      <c r="A48" s="18" t="s">
        <v>1</v>
      </c>
      <c r="B48" s="18" t="s">
        <v>40</v>
      </c>
      <c r="C48" s="4">
        <f>'[2]SD 5. Operational data'!D71</f>
        <v>630.12</v>
      </c>
      <c r="D48" s="4">
        <f>'[2]SD 5. Operational data'!E71</f>
        <v>610.67999999999995</v>
      </c>
      <c r="E48" s="4">
        <f>'[2]SD 5. Operational data'!F71</f>
        <v>625.12800000000004</v>
      </c>
      <c r="F48" s="4">
        <f>'[2]SD 5. Operational data'!G71</f>
        <v>615.16800000000001</v>
      </c>
      <c r="G48" s="4">
        <f>'[2]SD 5. Operational data'!H71</f>
        <v>617.76</v>
      </c>
      <c r="H48" s="4">
        <f>'[2]SD 5. Operational data'!I71</f>
        <v>620.80999999999995</v>
      </c>
      <c r="I48" s="4">
        <f>'[2]SD 5. Operational data'!J71</f>
        <v>701.69200000000001</v>
      </c>
      <c r="J48" s="4">
        <f>'[2]SD 5. Operational data'!K71</f>
        <v>697.803</v>
      </c>
      <c r="K48" s="4">
        <f>'[2]SD 5. Operational data'!L71</f>
        <v>669.9</v>
      </c>
      <c r="L48" s="19">
        <f>AVERAGE(G48:K48)</f>
        <v>661.59300000000007</v>
      </c>
    </row>
    <row r="49" spans="1:12" x14ac:dyDescent="0.25">
      <c r="A49" s="18" t="s">
        <v>79</v>
      </c>
      <c r="B49" s="18" t="s">
        <v>40</v>
      </c>
      <c r="C49" s="4">
        <f>'[2]SD 5. Operational data'!M71</f>
        <v>6109.7635599999994</v>
      </c>
      <c r="D49" s="4">
        <f>'[2]SD 5. Operational data'!N71</f>
        <v>6019.4088400000019</v>
      </c>
      <c r="E49" s="4">
        <f>'[2]SD 5. Operational data'!O71</f>
        <v>6280.2569099999992</v>
      </c>
      <c r="F49" s="4">
        <f>'[2]SD 5. Operational data'!P71</f>
        <v>6372.643</v>
      </c>
      <c r="G49" s="4">
        <f>'[2]SD 5. Operational data'!Q71</f>
        <v>6305.1046800000004</v>
      </c>
      <c r="H49" s="4">
        <f>'[2]SD 5. Operational data'!R71</f>
        <v>6555.2656999999999</v>
      </c>
      <c r="I49" s="4">
        <f>'[2]SD 5. Operational data'!S71</f>
        <v>5958.1553700000004</v>
      </c>
      <c r="J49" s="4">
        <f>'[2]SD 5. Operational data'!T71</f>
        <v>6004.7919040678617</v>
      </c>
      <c r="K49" s="4">
        <f>'[2]SD 5. Operational data'!U71</f>
        <v>5165.4497899999997</v>
      </c>
      <c r="L49" s="19">
        <f t="shared" ref="L49:L60" si="3">AVERAGE(G49:K49)</f>
        <v>5997.7534888135724</v>
      </c>
    </row>
    <row r="50" spans="1:12" x14ac:dyDescent="0.25">
      <c r="A50" s="18" t="s">
        <v>2</v>
      </c>
      <c r="B50" s="18" t="s">
        <v>40</v>
      </c>
      <c r="C50" s="4">
        <f>'[2]SD 5. Operational data'!V71</f>
        <v>1311.96</v>
      </c>
      <c r="D50" s="4">
        <f>'[2]SD 5. Operational data'!W71</f>
        <v>1348.64</v>
      </c>
      <c r="E50" s="4">
        <f>'[2]SD 5. Operational data'!X71</f>
        <v>1410.96</v>
      </c>
      <c r="F50" s="4">
        <f>'[2]SD 5. Operational data'!Y71</f>
        <v>1448.8</v>
      </c>
      <c r="G50" s="4">
        <f>'[2]SD 5. Operational data'!Z71</f>
        <v>1389.2</v>
      </c>
      <c r="H50" s="4">
        <f>'[2]SD 5. Operational data'!AA71</f>
        <v>1432.5</v>
      </c>
      <c r="I50" s="4">
        <f>'[2]SD 5. Operational data'!AB71</f>
        <v>1358.8</v>
      </c>
      <c r="J50" s="4">
        <f>'[2]SD 5. Operational data'!AC71</f>
        <v>1447.9</v>
      </c>
      <c r="K50" s="4">
        <f>'[2]SD 5. Operational data'!AD71</f>
        <v>1439.3200000000002</v>
      </c>
      <c r="L50" s="19">
        <f t="shared" si="3"/>
        <v>1413.5439999999999</v>
      </c>
    </row>
    <row r="51" spans="1:12" x14ac:dyDescent="0.25">
      <c r="A51" s="18" t="s">
        <v>3</v>
      </c>
      <c r="B51" s="18" t="s">
        <v>40</v>
      </c>
      <c r="C51" s="4">
        <f>'[2]SD 5. Operational data'!AE71</f>
        <v>3779.0286552165171</v>
      </c>
      <c r="D51" s="4">
        <f>'[2]SD 5. Operational data'!AF71</f>
        <v>3704.4117377395846</v>
      </c>
      <c r="E51" s="4">
        <f>'[2]SD 5. Operational data'!AG71</f>
        <v>3690.1265355056503</v>
      </c>
      <c r="F51" s="4">
        <f>'[2]SD 5. Operational data'!AH71</f>
        <v>4004.2594068622934</v>
      </c>
      <c r="G51" s="4">
        <f>'[2]SD 5. Operational data'!AI71</f>
        <v>3928.5643727093911</v>
      </c>
      <c r="H51" s="4">
        <f>'[2]SD 5. Operational data'!AJ71</f>
        <v>4162.0593220702658</v>
      </c>
      <c r="I51" s="4">
        <f>'[2]SD 5. Operational data'!AK71</f>
        <v>3377.3132282157821</v>
      </c>
      <c r="J51" s="4">
        <f>'[2]SD 5. Operational data'!AL71</f>
        <v>3825.0089998997355</v>
      </c>
      <c r="K51" s="4">
        <f>'[2]SD 5. Operational data'!AM71</f>
        <v>3361.1572785849503</v>
      </c>
      <c r="L51" s="19">
        <f t="shared" si="3"/>
        <v>3730.820640296025</v>
      </c>
    </row>
    <row r="52" spans="1:12" x14ac:dyDescent="0.25">
      <c r="A52" s="18" t="s">
        <v>4</v>
      </c>
      <c r="B52" s="18" t="s">
        <v>40</v>
      </c>
      <c r="C52" s="4">
        <f>'[2]SD 5. Operational data'!AN71</f>
        <v>4225.3853993415833</v>
      </c>
      <c r="D52" s="4">
        <f>'[2]SD 5. Operational data'!AO71</f>
        <v>4618</v>
      </c>
      <c r="E52" s="4">
        <f>'[2]SD 5. Operational data'!AP71</f>
        <v>4796.7614080429075</v>
      </c>
      <c r="F52" s="4">
        <f>'[2]SD 5. Operational data'!AQ71</f>
        <v>5027.5095144271854</v>
      </c>
      <c r="G52" s="4">
        <f>'[2]SD 5. Operational data'!AR71</f>
        <v>5297.7098321914673</v>
      </c>
      <c r="H52" s="4">
        <f>'[2]SD 5. Operational data'!AS71</f>
        <v>5048.767879486084</v>
      </c>
      <c r="I52" s="4">
        <f>'[2]SD 5. Operational data'!AT71</f>
        <v>4633.7388401031494</v>
      </c>
      <c r="J52" s="4">
        <f>'[2]SD 5. Operational data'!AU71</f>
        <v>4685.886848449707</v>
      </c>
      <c r="K52" s="4">
        <f>'[2]SD 5. Operational data'!AV71</f>
        <v>4518.2367792129517</v>
      </c>
      <c r="L52" s="19">
        <f t="shared" si="3"/>
        <v>4836.8680358886722</v>
      </c>
    </row>
    <row r="53" spans="1:12" x14ac:dyDescent="0.25">
      <c r="A53" s="18" t="s">
        <v>10</v>
      </c>
      <c r="B53" s="18" t="s">
        <v>40</v>
      </c>
      <c r="C53" s="4">
        <f>'[2]SD 5. Operational data'!AW71</f>
        <v>2804.212</v>
      </c>
      <c r="D53" s="4">
        <f>'[2]SD 5. Operational data'!AX71</f>
        <v>2851.5990000000002</v>
      </c>
      <c r="E53" s="4">
        <f>'[2]SD 5. Operational data'!AY71</f>
        <v>3078.596</v>
      </c>
      <c r="F53" s="4">
        <f>'[2]SD 5. Operational data'!AZ71</f>
        <v>3040.864</v>
      </c>
      <c r="G53" s="4">
        <f>'[2]SD 5. Operational data'!BA71</f>
        <v>3238.0459999999998</v>
      </c>
      <c r="H53" s="4">
        <f>'[2]SD 5. Operational data'!BB71</f>
        <v>3057.3649999999998</v>
      </c>
      <c r="I53" s="4">
        <f>'[2]SD 5. Operational data'!BC71</f>
        <v>3212.5889999999999</v>
      </c>
      <c r="J53" s="4">
        <f>'[2]SD 5. Operational data'!BD71</f>
        <v>3149.4879999999998</v>
      </c>
      <c r="K53" s="4">
        <f>'[2]SD 5. Operational data'!BE71</f>
        <v>3083.3670000000006</v>
      </c>
      <c r="L53" s="19">
        <f t="shared" si="3"/>
        <v>3148.1709999999998</v>
      </c>
    </row>
    <row r="54" spans="1:12" x14ac:dyDescent="0.25">
      <c r="A54" s="18" t="s">
        <v>5</v>
      </c>
      <c r="B54" s="18" t="s">
        <v>40</v>
      </c>
      <c r="C54" s="4">
        <f>'[2]SD 5. Operational data'!BF71</f>
        <v>2473.7940716784001</v>
      </c>
      <c r="D54" s="4">
        <f>'[2]SD 5. Operational data'!BG71</f>
        <v>2586.2495781620114</v>
      </c>
      <c r="E54" s="4">
        <f>'[2]SD 5. Operational data'!BH71</f>
        <v>2558.2119877434948</v>
      </c>
      <c r="F54" s="4">
        <f>'[2]SD 5. Operational data'!BI71</f>
        <v>2589.0927531859411</v>
      </c>
      <c r="G54" s="4">
        <f>'[2]SD 5. Operational data'!BJ71</f>
        <v>2589.9727824338265</v>
      </c>
      <c r="H54" s="4">
        <f>'[2]SD 5. Operational data'!BK71</f>
        <v>2541.7860612408399</v>
      </c>
      <c r="I54" s="4">
        <f>'[2]SD 5. Operational data'!BL71</f>
        <v>2462.9661823770557</v>
      </c>
      <c r="J54" s="4">
        <f>'[2]SD 5. Operational data'!BM71</f>
        <v>2562.8678676928703</v>
      </c>
      <c r="K54" s="4">
        <f>'[2]SD 5. Operational data'!BN71</f>
        <v>2967.8844979999994</v>
      </c>
      <c r="L54" s="19">
        <f t="shared" si="3"/>
        <v>2625.0954783489187</v>
      </c>
    </row>
    <row r="55" spans="1:12" x14ac:dyDescent="0.25">
      <c r="A55" s="18" t="s">
        <v>6</v>
      </c>
      <c r="B55" s="18" t="s">
        <v>40</v>
      </c>
      <c r="C55" s="4">
        <f>'[2]SD 5. Operational data'!BO71</f>
        <v>836.98500799999988</v>
      </c>
      <c r="D55" s="4">
        <f>'[2]SD 5. Operational data'!BP71</f>
        <v>901.72535600000003</v>
      </c>
      <c r="E55" s="4">
        <f>'[2]SD 5. Operational data'!BQ71</f>
        <v>958.34431600000005</v>
      </c>
      <c r="F55" s="4">
        <f>'[2]SD 5. Operational data'!BR71</f>
        <v>1019.66512</v>
      </c>
      <c r="G55" s="4">
        <f>'[2]SD 5. Operational data'!BS71</f>
        <v>993.45596399999999</v>
      </c>
      <c r="H55" s="4">
        <f>'[2]SD 5. Operational data'!BT71</f>
        <v>1017.0411079999999</v>
      </c>
      <c r="I55" s="4">
        <f>'[2]SD 5. Operational data'!BU71</f>
        <v>892.44925200000012</v>
      </c>
      <c r="J55" s="4">
        <f>'[2]SD 5. Operational data'!BV71</f>
        <v>977</v>
      </c>
      <c r="K55" s="4">
        <f>'[2]SD 5. Operational data'!BW71</f>
        <v>1013.292990106</v>
      </c>
      <c r="L55" s="19">
        <f t="shared" si="3"/>
        <v>978.64786282120008</v>
      </c>
    </row>
    <row r="56" spans="1:12" x14ac:dyDescent="0.25">
      <c r="A56" s="18" t="s">
        <v>7</v>
      </c>
      <c r="B56" s="18" t="s">
        <v>40</v>
      </c>
      <c r="C56" s="4">
        <f>'[2]SD 5. Operational data'!BX71</f>
        <v>2069.6999999999998</v>
      </c>
      <c r="D56" s="4">
        <f>'[2]SD 5. Operational data'!BY71</f>
        <v>2183.549</v>
      </c>
      <c r="E56" s="4">
        <f>'[2]SD 5. Operational data'!BZ71</f>
        <v>2313.63</v>
      </c>
      <c r="F56" s="4">
        <f>'[2]SD 5. Operational data'!CA71</f>
        <v>2516.69</v>
      </c>
      <c r="G56" s="4">
        <f>'[2]SD 5. Operational data'!CB71</f>
        <v>2446.64</v>
      </c>
      <c r="H56" s="4">
        <f>'[2]SD 5. Operational data'!CC71</f>
        <v>2383.48</v>
      </c>
      <c r="I56" s="4">
        <f>'[2]SD 5. Operational data'!CD71</f>
        <v>2267.0300000000002</v>
      </c>
      <c r="J56" s="4">
        <f>'[2]SD 5. Operational data'!CE71</f>
        <v>2413.48</v>
      </c>
      <c r="K56" s="4">
        <f>'[2]SD 5. Operational data'!CF71</f>
        <v>2571.31</v>
      </c>
      <c r="L56" s="19">
        <f t="shared" si="3"/>
        <v>2416.3879999999999</v>
      </c>
    </row>
    <row r="57" spans="1:12" x14ac:dyDescent="0.25">
      <c r="A57" s="18" t="s">
        <v>8</v>
      </c>
      <c r="B57" s="18" t="s">
        <v>40</v>
      </c>
      <c r="C57" s="4">
        <f>'[2]SD 5. Operational data'!CG71</f>
        <v>2765.2886759999997</v>
      </c>
      <c r="D57" s="4">
        <f>'[2]SD 5. Operational data'!CH71</f>
        <v>2746.0278239999989</v>
      </c>
      <c r="E57" s="4">
        <f>'[2]SD 5. Operational data'!CI71</f>
        <v>2959.9079359999992</v>
      </c>
      <c r="F57" s="4">
        <f>'[2]SD 5. Operational data'!CJ71</f>
        <v>3192.7919959999999</v>
      </c>
      <c r="G57" s="4">
        <f>'[2]SD 5. Operational data'!CK71</f>
        <v>3096.2725459999997</v>
      </c>
      <c r="H57" s="4">
        <f>'[2]SD 5. Operational data'!CL71</f>
        <v>3096.3392140000005</v>
      </c>
      <c r="I57" s="4">
        <f>'[2]SD 5. Operational data'!CM71</f>
        <v>2768.2162320000007</v>
      </c>
      <c r="J57" s="4">
        <f>'[2]SD 5. Operational data'!CN71</f>
        <v>2902.2357060000004</v>
      </c>
      <c r="K57" s="4">
        <f>'[2]SD 5. Operational data'!CO71</f>
        <v>3048.9762520000008</v>
      </c>
      <c r="L57" s="19">
        <f t="shared" si="3"/>
        <v>2982.4079900000006</v>
      </c>
    </row>
    <row r="58" spans="1:12" x14ac:dyDescent="0.25">
      <c r="A58" s="18" t="s">
        <v>74</v>
      </c>
      <c r="B58" s="18" t="s">
        <v>40</v>
      </c>
      <c r="C58" s="4">
        <f>'[2]SD 5. Operational data'!CP71</f>
        <v>1616.768</v>
      </c>
      <c r="D58" s="4">
        <f>'[2]SD 5. Operational data'!CQ71</f>
        <v>1689.1969999999999</v>
      </c>
      <c r="E58" s="4">
        <f>'[2]SD 5. Operational data'!CR71</f>
        <v>1801.394</v>
      </c>
      <c r="F58" s="4">
        <f>'[2]SD 5. Operational data'!CS71</f>
        <v>1930.9923280742942</v>
      </c>
      <c r="G58" s="4">
        <f>'[2]SD 5. Operational data'!CT71</f>
        <v>1937.7042640000002</v>
      </c>
      <c r="H58" s="4">
        <f>'[2]SD 5. Operational data'!CU71</f>
        <v>1838.4723519999998</v>
      </c>
      <c r="I58" s="4">
        <f>'[2]SD 5. Operational data'!CV71</f>
        <v>1793.2554840000003</v>
      </c>
      <c r="J58" s="4">
        <f>'[2]SD 5. Operational data'!CW71</f>
        <v>1881.4148680000001</v>
      </c>
      <c r="K58" s="4">
        <f>'[2]SD 5. Operational data'!CX71</f>
        <v>1942.955156</v>
      </c>
      <c r="L58" s="19">
        <f t="shared" si="3"/>
        <v>1878.7604248</v>
      </c>
    </row>
    <row r="59" spans="1:12" x14ac:dyDescent="0.25">
      <c r="A59" s="18" t="s">
        <v>52</v>
      </c>
      <c r="B59" s="18" t="s">
        <v>40</v>
      </c>
      <c r="C59" s="4">
        <f>'[2]SD 5. Operational data'!CY71</f>
        <v>1063</v>
      </c>
      <c r="D59" s="4">
        <f>'[2]SD 5. Operational data'!CZ71</f>
        <v>1148</v>
      </c>
      <c r="E59" s="4">
        <f>'[2]SD 5. Operational data'!DA71</f>
        <v>1154</v>
      </c>
      <c r="F59" s="4">
        <f>'[2]SD 5. Operational data'!DB71</f>
        <v>1134</v>
      </c>
      <c r="G59" s="4">
        <f>'[2]SD 5. Operational data'!DC71</f>
        <v>1111</v>
      </c>
      <c r="H59" s="4">
        <f>'[2]SD 5. Operational data'!DD71</f>
        <v>1082</v>
      </c>
      <c r="I59" s="4">
        <f>'[2]SD 5. Operational data'!DE71</f>
        <v>1042</v>
      </c>
      <c r="J59" s="4">
        <f>'[2]SD 5. Operational data'!DF71</f>
        <v>1022</v>
      </c>
      <c r="K59" s="4">
        <f>'[2]SD 5. Operational data'!DG71</f>
        <v>1052.3589992046859</v>
      </c>
      <c r="L59" s="19">
        <f t="shared" si="3"/>
        <v>1061.871799840937</v>
      </c>
    </row>
    <row r="60" spans="1:12" x14ac:dyDescent="0.25">
      <c r="A60" s="18" t="s">
        <v>9</v>
      </c>
      <c r="B60" s="18" t="s">
        <v>40</v>
      </c>
      <c r="C60" s="4">
        <f>'[2]SD 5. Operational data'!DH71</f>
        <v>1724.0199811842649</v>
      </c>
      <c r="D60" s="4">
        <f>'[2]SD 5. Operational data'!DI71</f>
        <v>1819.6447694965107</v>
      </c>
      <c r="E60" s="4">
        <f>'[2]SD 5. Operational data'!DJ71</f>
        <v>1949.339970447654</v>
      </c>
      <c r="F60" s="4">
        <f>'[2]SD 5. Operational data'!DK71</f>
        <v>2136.7421945133965</v>
      </c>
      <c r="G60" s="4">
        <f>'[2]SD 5. Operational data'!DL71</f>
        <v>2038.7711396030913</v>
      </c>
      <c r="H60" s="4">
        <f>'[2]SD 5. Operational data'!DM71</f>
        <v>1975.2444353678161</v>
      </c>
      <c r="I60" s="4">
        <f>'[2]SD 5. Operational data'!DN71</f>
        <v>1814.848504</v>
      </c>
      <c r="J60" s="4">
        <f>'[2]SD 5. Operational data'!DO71</f>
        <v>2037.0437320000003</v>
      </c>
      <c r="K60" s="4">
        <f>'[2]SD 5. Operational data'!DP71</f>
        <v>2142.611222</v>
      </c>
      <c r="L60" s="19">
        <f t="shared" si="3"/>
        <v>2001.7038065941815</v>
      </c>
    </row>
    <row r="62" spans="1:12" x14ac:dyDescent="0.25">
      <c r="A62" s="27" t="s">
        <v>78</v>
      </c>
      <c r="C62" s="18">
        <v>2006</v>
      </c>
      <c r="D62" s="18">
        <v>2007</v>
      </c>
      <c r="E62" s="18">
        <v>2008</v>
      </c>
      <c r="F62" s="18">
        <v>2009</v>
      </c>
      <c r="G62" s="18">
        <v>2010</v>
      </c>
      <c r="H62" s="18">
        <v>2011</v>
      </c>
      <c r="I62" s="18">
        <v>2012</v>
      </c>
      <c r="J62" s="18">
        <v>2013</v>
      </c>
      <c r="K62" s="37">
        <v>2014</v>
      </c>
      <c r="L62" s="18" t="s">
        <v>83</v>
      </c>
    </row>
    <row r="63" spans="1:12" x14ac:dyDescent="0.25">
      <c r="A63" s="18" t="s">
        <v>1</v>
      </c>
      <c r="B63" s="18" t="s">
        <v>96</v>
      </c>
      <c r="C63" s="4">
        <f>'[2]SD 6.Physical assets'!D65</f>
        <v>1682</v>
      </c>
      <c r="D63" s="4">
        <f>'[2]SD 6.Physical assets'!E65</f>
        <v>1752</v>
      </c>
      <c r="E63" s="4">
        <f>'[2]SD 6.Physical assets'!F65</f>
        <v>1811</v>
      </c>
      <c r="F63" s="4">
        <f>'[2]SD 6.Physical assets'!G65</f>
        <v>1882</v>
      </c>
      <c r="G63" s="4">
        <f>'[2]SD 6.Physical assets'!H65</f>
        <v>1937</v>
      </c>
      <c r="H63" s="4">
        <f>'[2]SD 6.Physical assets'!I65</f>
        <v>1971</v>
      </c>
      <c r="I63" s="4">
        <f>'[2]SD 6.Physical assets'!J65</f>
        <v>1993</v>
      </c>
      <c r="J63" s="4">
        <f>'[2]SD 6.Physical assets'!K65</f>
        <v>2052.4</v>
      </c>
      <c r="K63" s="4">
        <f>'[2]SD 6.Physical assets'!L65</f>
        <v>2100.0740000000001</v>
      </c>
      <c r="L63" s="19">
        <f>AVERAGE(G63:K63)</f>
        <v>2010.6948</v>
      </c>
    </row>
    <row r="64" spans="1:12" x14ac:dyDescent="0.25">
      <c r="A64" s="18" t="s">
        <v>79</v>
      </c>
      <c r="B64" s="18" t="s">
        <v>96</v>
      </c>
      <c r="C64" s="4">
        <f>'[2]SD 6.Physical assets'!M65</f>
        <v>12608.59430979979</v>
      </c>
      <c r="D64" s="4">
        <f>'[2]SD 6.Physical assets'!N65</f>
        <v>13215.375131717597</v>
      </c>
      <c r="E64" s="4">
        <f>'[2]SD 6.Physical assets'!O65</f>
        <v>13725.693361433088</v>
      </c>
      <c r="F64" s="4">
        <f>'[2]SD 6.Physical assets'!P65</f>
        <v>13932.714680189674</v>
      </c>
      <c r="G64" s="4">
        <f>'[2]SD 6.Physical assets'!Q65</f>
        <v>14139.735998946258</v>
      </c>
      <c r="H64" s="4">
        <f>'[2]SD 6.Physical assets'!R65</f>
        <v>14150.844463294696</v>
      </c>
      <c r="I64" s="4">
        <f>'[2]SD 6.Physical assets'!S65</f>
        <v>14544.714546891466</v>
      </c>
      <c r="J64" s="4">
        <f>'[2]SD 6.Physical assets'!T65</f>
        <v>14765</v>
      </c>
      <c r="K64" s="4">
        <f>'[2]SD 6.Physical assets'!U65</f>
        <v>15179.44</v>
      </c>
      <c r="L64" s="19">
        <f t="shared" ref="L64:L75" si="4">AVERAGE(G64:K64)</f>
        <v>14555.947001826484</v>
      </c>
    </row>
    <row r="65" spans="1:13" x14ac:dyDescent="0.25">
      <c r="A65" s="18" t="s">
        <v>2</v>
      </c>
      <c r="B65" s="18" t="s">
        <v>96</v>
      </c>
      <c r="C65" s="4">
        <f>'[2]SD 6.Physical assets'!V65</f>
        <v>3400.21</v>
      </c>
      <c r="D65" s="4">
        <f>'[2]SD 6.Physical assets'!W65</f>
        <v>3467.06</v>
      </c>
      <c r="E65" s="4">
        <f>'[2]SD 6.Physical assets'!X65</f>
        <v>3691.91</v>
      </c>
      <c r="F65" s="4">
        <f>'[2]SD 6.Physical assets'!Y65</f>
        <v>3775.44</v>
      </c>
      <c r="G65" s="4">
        <f>'[2]SD 6.Physical assets'!Z65</f>
        <v>3873.29</v>
      </c>
      <c r="H65" s="4">
        <f>'[2]SD 6.Physical assets'!AA65</f>
        <v>3919.49</v>
      </c>
      <c r="I65" s="4">
        <f>'[2]SD 6.Physical assets'!AB65</f>
        <v>3967.91</v>
      </c>
      <c r="J65" s="4">
        <f>'[2]SD 6.Physical assets'!AC65</f>
        <v>4080.51</v>
      </c>
      <c r="K65" s="4">
        <f>'[2]SD 6.Physical assets'!AD65</f>
        <v>4170.99</v>
      </c>
      <c r="L65" s="19">
        <f t="shared" si="4"/>
        <v>4002.4379999999996</v>
      </c>
    </row>
    <row r="66" spans="1:13" x14ac:dyDescent="0.25">
      <c r="A66" s="18" t="s">
        <v>3</v>
      </c>
      <c r="B66" s="18" t="s">
        <v>96</v>
      </c>
      <c r="C66" s="4">
        <f>'[2]SD 6.Physical assets'!AE65</f>
        <v>7393.9449999999997</v>
      </c>
      <c r="D66" s="4">
        <f>'[2]SD 6.Physical assets'!AF65</f>
        <v>7717.0170000000007</v>
      </c>
      <c r="E66" s="4">
        <f>'[2]SD 6.Physical assets'!AG65</f>
        <v>8055.5770000000002</v>
      </c>
      <c r="F66" s="4">
        <f>'[2]SD 6.Physical assets'!AH65</f>
        <v>8305.107</v>
      </c>
      <c r="G66" s="4">
        <f>'[2]SD 6.Physical assets'!AI65</f>
        <v>8534.1590000000015</v>
      </c>
      <c r="H66" s="4">
        <f>'[2]SD 6.Physical assets'!AJ65</f>
        <v>8791.93</v>
      </c>
      <c r="I66" s="4">
        <f>'[2]SD 6.Physical assets'!AK65</f>
        <v>9007.5589999999993</v>
      </c>
      <c r="J66" s="4">
        <f>'[2]SD 6.Physical assets'!AL65</f>
        <v>9222.1629999999986</v>
      </c>
      <c r="K66" s="4">
        <f>'[2]SD 6.Physical assets'!AM65</f>
        <v>9439.9030000000002</v>
      </c>
      <c r="L66" s="19">
        <f t="shared" si="4"/>
        <v>8999.1427999999996</v>
      </c>
    </row>
    <row r="67" spans="1:13" x14ac:dyDescent="0.25">
      <c r="A67" s="18" t="s">
        <v>4</v>
      </c>
      <c r="B67" s="18" t="s">
        <v>96</v>
      </c>
      <c r="C67" s="4">
        <f>'[2]SD 6.Physical assets'!AN65</f>
        <v>9564</v>
      </c>
      <c r="D67" s="4">
        <f>'[2]SD 6.Physical assets'!AO65</f>
        <v>10375</v>
      </c>
      <c r="E67" s="4">
        <f>'[2]SD 6.Physical assets'!AP65</f>
        <v>11157</v>
      </c>
      <c r="F67" s="4">
        <f>'[2]SD 6.Physical assets'!AQ65</f>
        <v>12011</v>
      </c>
      <c r="G67" s="4">
        <f>'[2]SD 6.Physical assets'!AR65</f>
        <v>12591</v>
      </c>
      <c r="H67" s="4">
        <f>'[2]SD 6.Physical assets'!AS65</f>
        <v>13018</v>
      </c>
      <c r="I67" s="4">
        <f>'[2]SD 6.Physical assets'!AT65</f>
        <v>13451.5</v>
      </c>
      <c r="J67" s="4">
        <f>'[2]SD 6.Physical assets'!AU65</f>
        <v>13708.4</v>
      </c>
      <c r="K67" s="4">
        <f>'[2]SD 6.Physical assets'!AV65</f>
        <v>13939.081</v>
      </c>
      <c r="L67" s="19">
        <f t="shared" si="4"/>
        <v>13341.5962</v>
      </c>
    </row>
    <row r="68" spans="1:13" x14ac:dyDescent="0.25">
      <c r="A68" s="18" t="s">
        <v>10</v>
      </c>
      <c r="B68" s="18" t="s">
        <v>96</v>
      </c>
      <c r="C68" s="4">
        <f>'[2]SD 6.Physical assets'!AW65</f>
        <v>6380.24</v>
      </c>
      <c r="D68" s="4">
        <f>'[2]SD 6.Physical assets'!AX65</f>
        <v>6540.28</v>
      </c>
      <c r="E68" s="4">
        <f>'[2]SD 6.Physical assets'!AY65</f>
        <v>6700.32</v>
      </c>
      <c r="F68" s="4">
        <f>'[2]SD 6.Physical assets'!AZ65</f>
        <v>6860.36</v>
      </c>
      <c r="G68" s="4">
        <f>'[2]SD 6.Physical assets'!BA65</f>
        <v>7020.4</v>
      </c>
      <c r="H68" s="4">
        <f>'[2]SD 6.Physical assets'!BB65</f>
        <v>7180.44</v>
      </c>
      <c r="I68" s="4">
        <f>'[2]SD 6.Physical assets'!BC65</f>
        <v>7340.48</v>
      </c>
      <c r="J68" s="4">
        <f>'[2]SD 6.Physical assets'!BD65</f>
        <v>7500.52</v>
      </c>
      <c r="K68" s="4">
        <f>'[2]SD 6.Physical assets'!BE65</f>
        <v>8213</v>
      </c>
      <c r="L68" s="19">
        <f t="shared" si="4"/>
        <v>7450.9679999999989</v>
      </c>
    </row>
    <row r="69" spans="1:13" x14ac:dyDescent="0.25">
      <c r="A69" s="18" t="s">
        <v>5</v>
      </c>
      <c r="B69" s="18" t="s">
        <v>96</v>
      </c>
      <c r="C69" s="4">
        <f>'[2]SD 6.Physical assets'!BF65</f>
        <v>7944.6590000000015</v>
      </c>
      <c r="D69" s="4">
        <f>'[2]SD 6.Physical assets'!BG65</f>
        <v>8407.4790000000012</v>
      </c>
      <c r="E69" s="4">
        <f>'[2]SD 6.Physical assets'!BH65</f>
        <v>8854.3875000000025</v>
      </c>
      <c r="F69" s="4">
        <f>'[2]SD 6.Physical assets'!BI65</f>
        <v>9235.853000000001</v>
      </c>
      <c r="G69" s="4">
        <f>'[2]SD 6.Physical assets'!BJ65</f>
        <v>9637.1270000000004</v>
      </c>
      <c r="H69" s="4">
        <f>'[2]SD 6.Physical assets'!BK65</f>
        <v>10035.451499999999</v>
      </c>
      <c r="I69" s="4">
        <f>'[2]SD 6.Physical assets'!BL65</f>
        <v>10392.196</v>
      </c>
      <c r="J69" s="4">
        <f>'[2]SD 6.Physical assets'!BM65</f>
        <v>10869.79</v>
      </c>
      <c r="K69" s="4">
        <f>'[2]SD 6.Physical assets'!BN65</f>
        <v>10965.56</v>
      </c>
      <c r="L69" s="19">
        <f t="shared" si="4"/>
        <v>10380.0249</v>
      </c>
    </row>
    <row r="70" spans="1:13" x14ac:dyDescent="0.25">
      <c r="A70" s="18" t="s">
        <v>6</v>
      </c>
      <c r="B70" s="18" t="s">
        <v>96</v>
      </c>
      <c r="C70" s="4">
        <f>'[2]SD 6.Physical assets'!BO65</f>
        <v>1825.61</v>
      </c>
      <c r="D70" s="4">
        <f>'[2]SD 6.Physical assets'!BP65</f>
        <v>1864.4365</v>
      </c>
      <c r="E70" s="4">
        <f>'[2]SD 6.Physical assets'!BQ65</f>
        <v>2007.2629999999999</v>
      </c>
      <c r="F70" s="4">
        <f>'[2]SD 6.Physical assets'!BR65</f>
        <v>2122.2860000000001</v>
      </c>
      <c r="G70" s="4">
        <f>'[2]SD 6.Physical assets'!BS65</f>
        <v>2084.4229999999998</v>
      </c>
      <c r="H70" s="4">
        <f>'[2]SD 6.Physical assets'!BT65</f>
        <v>2376.16</v>
      </c>
      <c r="I70" s="4">
        <f>'[2]SD 6.Physical assets'!BU65</f>
        <v>2384.1860000000001</v>
      </c>
      <c r="J70" s="4">
        <f>'[2]SD 6.Physical assets'!BV65</f>
        <v>2463.049</v>
      </c>
      <c r="K70" s="4">
        <f>'[2]SD 6.Physical assets'!BW65</f>
        <v>2527.13</v>
      </c>
      <c r="L70" s="19">
        <f t="shared" si="4"/>
        <v>2366.9895999999999</v>
      </c>
    </row>
    <row r="71" spans="1:13" x14ac:dyDescent="0.25">
      <c r="A71" s="18" t="s">
        <v>7</v>
      </c>
      <c r="B71" s="18" t="s">
        <v>96</v>
      </c>
      <c r="C71" s="4">
        <f>'[2]SD 6.Physical assets'!BX65</f>
        <v>5229.0730000000003</v>
      </c>
      <c r="D71" s="4">
        <f>'[2]SD 6.Physical assets'!BY65</f>
        <v>5374.2036811351909</v>
      </c>
      <c r="E71" s="4">
        <f>'[2]SD 6.Physical assets'!BZ65</f>
        <v>5651.232</v>
      </c>
      <c r="F71" s="4">
        <f>'[2]SD 6.Physical assets'!CA65</f>
        <v>5851.8450000000003</v>
      </c>
      <c r="G71" s="4">
        <f>'[2]SD 6.Physical assets'!CB65</f>
        <v>6070.5140000000001</v>
      </c>
      <c r="H71" s="4">
        <f>'[2]SD 6.Physical assets'!CC65</f>
        <v>6261.7740000000003</v>
      </c>
      <c r="I71" s="4">
        <f>'[2]SD 6.Physical assets'!CD65</f>
        <v>6405.6720000000014</v>
      </c>
      <c r="J71" s="4">
        <f>'[2]SD 6.Physical assets'!CE65</f>
        <v>6598.3270000000002</v>
      </c>
      <c r="K71" s="4">
        <f>'[2]SD 6.Physical assets'!CF65</f>
        <v>6757.59</v>
      </c>
      <c r="L71" s="19">
        <f t="shared" si="4"/>
        <v>6418.7754000000004</v>
      </c>
    </row>
    <row r="72" spans="1:13" x14ac:dyDescent="0.25">
      <c r="A72" s="18" t="s">
        <v>8</v>
      </c>
      <c r="B72" s="18" t="s">
        <v>96</v>
      </c>
      <c r="C72" s="4">
        <f>'[2]SD 6.Physical assets'!CG65</f>
        <v>6580</v>
      </c>
      <c r="D72" s="4">
        <f>'[2]SD 6.Physical assets'!CH65</f>
        <v>6970.1</v>
      </c>
      <c r="E72" s="4">
        <f>'[2]SD 6.Physical assets'!CI65</f>
        <v>7240.6</v>
      </c>
      <c r="F72" s="4">
        <f>'[2]SD 6.Physical assets'!CJ65</f>
        <v>7445.2</v>
      </c>
      <c r="G72" s="4">
        <f>'[2]SD 6.Physical assets'!CK65</f>
        <v>7750.4000000000005</v>
      </c>
      <c r="H72" s="4">
        <f>'[2]SD 6.Physical assets'!CL65</f>
        <v>8049.8</v>
      </c>
      <c r="I72" s="4">
        <f>'[2]SD 6.Physical assets'!CM65</f>
        <v>8346.7000000000007</v>
      </c>
      <c r="J72" s="4">
        <f>'[2]SD 6.Physical assets'!CN65</f>
        <v>8498.0999999999985</v>
      </c>
      <c r="K72" s="4">
        <f>'[2]SD 6.Physical assets'!CO65</f>
        <v>8653.0889999999999</v>
      </c>
      <c r="L72" s="19">
        <f t="shared" si="4"/>
        <v>8259.6178</v>
      </c>
    </row>
    <row r="73" spans="1:13" x14ac:dyDescent="0.25">
      <c r="A73" s="18" t="s">
        <v>74</v>
      </c>
      <c r="B73" s="18" t="s">
        <v>96</v>
      </c>
      <c r="C73" s="4">
        <f>'[2]SD 6.Physical assets'!CP65</f>
        <v>3924.4810000000002</v>
      </c>
      <c r="D73" s="4">
        <f>'[2]SD 6.Physical assets'!CQ65</f>
        <v>4307.33</v>
      </c>
      <c r="E73" s="4">
        <f>'[2]SD 6.Physical assets'!CR65</f>
        <v>4336.7079999999996</v>
      </c>
      <c r="F73" s="4">
        <f>'[2]SD 6.Physical assets'!CS65</f>
        <v>4973.5190000000002</v>
      </c>
      <c r="G73" s="4">
        <f>'[2]SD 6.Physical assets'!CT65</f>
        <v>4715.4440000000004</v>
      </c>
      <c r="H73" s="4">
        <f>'[2]SD 6.Physical assets'!CU65</f>
        <v>5047.7969999999996</v>
      </c>
      <c r="I73" s="4">
        <f>'[2]SD 6.Physical assets'!CV65</f>
        <v>5031.8050000000003</v>
      </c>
      <c r="J73" s="4">
        <f>'[2]SD 6.Physical assets'!CW65</f>
        <v>5139.9849999999997</v>
      </c>
      <c r="K73" s="4">
        <f>'[2]SD 6.Physical assets'!CX65</f>
        <v>5256.2330000000002</v>
      </c>
      <c r="L73" s="19">
        <f t="shared" si="4"/>
        <v>5038.2528000000002</v>
      </c>
      <c r="M73" s="29"/>
    </row>
    <row r="74" spans="1:13" x14ac:dyDescent="0.25">
      <c r="A74" s="18" t="s">
        <v>52</v>
      </c>
      <c r="B74" s="18" t="s">
        <v>96</v>
      </c>
      <c r="C74" s="4">
        <f>'[2]SD 6.Physical assets'!CY65</f>
        <v>1194.895</v>
      </c>
      <c r="D74" s="4">
        <f>'[2]SD 6.Physical assets'!CZ65</f>
        <v>2155.2800000000002</v>
      </c>
      <c r="E74" s="4">
        <f>'[2]SD 6.Physical assets'!DA65</f>
        <v>2609.0480000000002</v>
      </c>
      <c r="F74" s="4">
        <f>'[2]SD 6.Physical assets'!DB65</f>
        <v>3132.6779999999999</v>
      </c>
      <c r="G74" s="4">
        <f>'[2]SD 6.Physical assets'!DC65</f>
        <v>3220.1959999999999</v>
      </c>
      <c r="H74" s="4">
        <f>'[2]SD 6.Physical assets'!DD65</f>
        <v>3305.8050000000003</v>
      </c>
      <c r="I74" s="4">
        <f>'[2]SD 6.Physical assets'!DE65</f>
        <v>3414.6370000000002</v>
      </c>
      <c r="J74" s="4">
        <f>'[2]SD 6.Physical assets'!DF65</f>
        <v>3445.922</v>
      </c>
      <c r="K74" s="4">
        <f>'[2]SD 6.Physical assets'!DG65</f>
        <v>3542.5630000000001</v>
      </c>
      <c r="L74" s="19">
        <f t="shared" si="4"/>
        <v>3385.8245999999999</v>
      </c>
    </row>
    <row r="75" spans="1:13" x14ac:dyDescent="0.25">
      <c r="A75" s="18" t="s">
        <v>9</v>
      </c>
      <c r="B75" s="18" t="s">
        <v>96</v>
      </c>
      <c r="C75" s="4">
        <f>'[2]SD 6.Physical assets'!DH65</f>
        <v>3446</v>
      </c>
      <c r="D75" s="4">
        <f>'[2]SD 6.Physical assets'!DI65</f>
        <v>3543</v>
      </c>
      <c r="E75" s="4">
        <f>'[2]SD 6.Physical assets'!DJ65</f>
        <v>3662</v>
      </c>
      <c r="F75" s="4">
        <f>'[2]SD 6.Physical assets'!DK65</f>
        <v>3949</v>
      </c>
      <c r="G75" s="4">
        <f>'[2]SD 6.Physical assets'!DL65</f>
        <v>4150</v>
      </c>
      <c r="H75" s="4">
        <f>'[2]SD 6.Physical assets'!DM65</f>
        <v>4202</v>
      </c>
      <c r="I75" s="4">
        <f>'[2]SD 6.Physical assets'!DN65</f>
        <v>4480</v>
      </c>
      <c r="J75" s="4">
        <f>'[2]SD 6.Physical assets'!DO65</f>
        <v>4619</v>
      </c>
      <c r="K75" s="4">
        <f>'[2]SD 6.Physical assets'!DP65</f>
        <v>4640.1180000000004</v>
      </c>
      <c r="L75" s="19">
        <f t="shared" si="4"/>
        <v>4418.2236000000003</v>
      </c>
    </row>
    <row r="77" spans="1:13" x14ac:dyDescent="0.25">
      <c r="A77" s="27" t="s">
        <v>80</v>
      </c>
      <c r="B77" s="2"/>
      <c r="C77" s="18">
        <v>2006</v>
      </c>
      <c r="D77" s="18">
        <v>2007</v>
      </c>
      <c r="E77" s="18">
        <v>2008</v>
      </c>
      <c r="F77" s="18">
        <v>2009</v>
      </c>
      <c r="G77" s="18">
        <v>2010</v>
      </c>
      <c r="H77" s="18">
        <v>2011</v>
      </c>
      <c r="I77" s="18">
        <v>2012</v>
      </c>
      <c r="J77" s="18">
        <v>2013</v>
      </c>
      <c r="K77" s="37">
        <v>2014</v>
      </c>
      <c r="L77" s="18" t="s">
        <v>83</v>
      </c>
    </row>
    <row r="78" spans="1:13" x14ac:dyDescent="0.25">
      <c r="A78" s="18" t="s">
        <v>1</v>
      </c>
      <c r="B78" s="18" t="s">
        <v>33</v>
      </c>
      <c r="C78" s="19">
        <f>'[2]SD 6.Physical assets'!D19+'[2]SD 6.Physical assets'!D34</f>
        <v>4670.8136666666696</v>
      </c>
      <c r="D78" s="19">
        <f>'[2]SD 6.Physical assets'!E19+'[2]SD 6.Physical assets'!E34</f>
        <v>4695.3999999999996</v>
      </c>
      <c r="E78" s="19">
        <f>'[2]SD 6.Physical assets'!F19+'[2]SD 6.Physical assets'!F34</f>
        <v>4685.3999999999996</v>
      </c>
      <c r="F78" s="19">
        <f>'[2]SD 6.Physical assets'!G19+'[2]SD 6.Physical assets'!G34</f>
        <v>4764.3999999999996</v>
      </c>
      <c r="G78" s="19">
        <f>'[2]SD 6.Physical assets'!H19+'[2]SD 6.Physical assets'!H34</f>
        <v>4845.3999999999996</v>
      </c>
      <c r="H78" s="19">
        <f>'[2]SD 6.Physical assets'!I19+'[2]SD 6.Physical assets'!I34</f>
        <v>4937.3999999999996</v>
      </c>
      <c r="I78" s="19">
        <f>'[2]SD 6.Physical assets'!J19+'[2]SD 6.Physical assets'!J34</f>
        <v>5017.2</v>
      </c>
      <c r="J78" s="19">
        <f>'[2]SD 6.Physical assets'!K19+'[2]SD 6.Physical assets'!K34</f>
        <v>5088.2</v>
      </c>
      <c r="K78" s="19">
        <f>'[2]SD 6.Physical assets'!L19+'[2]SD 6.Physical assets'!L34</f>
        <v>5150.7849999999999</v>
      </c>
      <c r="L78" s="19">
        <f>AVERAGE(G78:K78)</f>
        <v>5007.7970000000005</v>
      </c>
    </row>
    <row r="79" spans="1:13" x14ac:dyDescent="0.25">
      <c r="A79" s="18" t="s">
        <v>79</v>
      </c>
      <c r="B79" s="18" t="s">
        <v>33</v>
      </c>
      <c r="C79" s="19">
        <f>'[2]SD 6.Physical assets'!M19+'[2]SD 6.Physical assets'!M34</f>
        <v>38742.394999999997</v>
      </c>
      <c r="D79" s="19">
        <f>'[2]SD 6.Physical assets'!N19+'[2]SD 6.Physical assets'!N34</f>
        <v>38874.940199999997</v>
      </c>
      <c r="E79" s="19">
        <f>'[2]SD 6.Physical assets'!O19+'[2]SD 6.Physical assets'!O34</f>
        <v>39223.906199999998</v>
      </c>
      <c r="F79" s="19">
        <f>'[2]SD 6.Physical assets'!P19+'[2]SD 6.Physical assets'!P34</f>
        <v>39462.306199999992</v>
      </c>
      <c r="G79" s="19">
        <f>'[2]SD 6.Physical assets'!Q19+'[2]SD 6.Physical assets'!Q34</f>
        <v>39745.275499999996</v>
      </c>
      <c r="H79" s="19">
        <f>'[2]SD 6.Physical assets'!R19+'[2]SD 6.Physical assets'!R34</f>
        <v>40272.423000000003</v>
      </c>
      <c r="I79" s="19">
        <f>'[2]SD 6.Physical assets'!S19+'[2]SD 6.Physical assets'!S34</f>
        <v>40626.292999999998</v>
      </c>
      <c r="J79" s="19">
        <f>'[2]SD 6.Physical assets'!T19+'[2]SD 6.Physical assets'!T34</f>
        <v>40963.506000000001</v>
      </c>
      <c r="K79" s="19">
        <f>'[2]SD 6.Physical assets'!U19+'[2]SD 6.Physical assets'!U34</f>
        <v>41271.487999999998</v>
      </c>
      <c r="L79" s="19">
        <f t="shared" ref="L79:L90" si="5">AVERAGE(G79:K79)</f>
        <v>40575.797100000003</v>
      </c>
    </row>
    <row r="80" spans="1:13" x14ac:dyDescent="0.25">
      <c r="A80" s="18" t="s">
        <v>2</v>
      </c>
      <c r="B80" s="18" t="s">
        <v>33</v>
      </c>
      <c r="C80" s="19">
        <f>'[2]SD 6.Physical assets'!V19+'[2]SD 6.Physical assets'!V34</f>
        <v>3951.6253540420007</v>
      </c>
      <c r="D80" s="19">
        <f>'[2]SD 6.Physical assets'!W19+'[2]SD 6.Physical assets'!W34</f>
        <v>4075.7738425337579</v>
      </c>
      <c r="E80" s="19">
        <f>'[2]SD 6.Physical assets'!X19+'[2]SD 6.Physical assets'!X34</f>
        <v>4036.3645048787043</v>
      </c>
      <c r="F80" s="19">
        <f>'[2]SD 6.Physical assets'!Y19+'[2]SD 6.Physical assets'!Y34</f>
        <v>4069.7536800785088</v>
      </c>
      <c r="G80" s="19">
        <f>'[2]SD 6.Physical assets'!Z19+'[2]SD 6.Physical assets'!Z34</f>
        <v>4099.4109698497468</v>
      </c>
      <c r="H80" s="19">
        <f>'[2]SD 6.Physical assets'!AA19+'[2]SD 6.Physical assets'!AA34</f>
        <v>4284</v>
      </c>
      <c r="I80" s="19">
        <f>'[2]SD 6.Physical assets'!AB19+'[2]SD 6.Physical assets'!AB34</f>
        <v>4303</v>
      </c>
      <c r="J80" s="19">
        <f>'[2]SD 6.Physical assets'!AC19+'[2]SD 6.Physical assets'!AC34</f>
        <v>4347</v>
      </c>
      <c r="K80" s="19">
        <f>'[2]SD 6.Physical assets'!AD19+'[2]SD 6.Physical assets'!AD34</f>
        <v>4481.4749609999999</v>
      </c>
      <c r="L80" s="19">
        <f t="shared" si="5"/>
        <v>4302.9771861699501</v>
      </c>
    </row>
    <row r="81" spans="1:12" x14ac:dyDescent="0.25">
      <c r="A81" s="18" t="s">
        <v>3</v>
      </c>
      <c r="B81" s="18" t="s">
        <v>33</v>
      </c>
      <c r="C81" s="19">
        <f>'[2]SD 6.Physical assets'!AE19+'[2]SD 6.Physical assets'!AE34</f>
        <v>32432</v>
      </c>
      <c r="D81" s="19">
        <f>'[2]SD 6.Physical assets'!AF19+'[2]SD 6.Physical assets'!AF34</f>
        <v>32832</v>
      </c>
      <c r="E81" s="19">
        <f>'[2]SD 6.Physical assets'!AG19+'[2]SD 6.Physical assets'!AG34</f>
        <v>33299</v>
      </c>
      <c r="F81" s="19">
        <f>'[2]SD 6.Physical assets'!AH19+'[2]SD 6.Physical assets'!AH34</f>
        <v>33579</v>
      </c>
      <c r="G81" s="19">
        <f>'[2]SD 6.Physical assets'!AI19+'[2]SD 6.Physical assets'!AI34</f>
        <v>33817</v>
      </c>
      <c r="H81" s="19">
        <f>'[2]SD 6.Physical assets'!AJ19+'[2]SD 6.Physical assets'!AJ34</f>
        <v>34172</v>
      </c>
      <c r="I81" s="19">
        <f>'[2]SD 6.Physical assets'!AK19+'[2]SD 6.Physical assets'!AK34</f>
        <v>34568</v>
      </c>
      <c r="J81" s="19">
        <f>'[2]SD 6.Physical assets'!AL19+'[2]SD 6.Physical assets'!AL34</f>
        <v>35029</v>
      </c>
      <c r="K81" s="19">
        <f>'[2]SD 6.Physical assets'!AM19+'[2]SD 6.Physical assets'!AM34</f>
        <v>35491.988999999994</v>
      </c>
      <c r="L81" s="19">
        <f t="shared" si="5"/>
        <v>34615.597800000003</v>
      </c>
    </row>
    <row r="82" spans="1:12" x14ac:dyDescent="0.25">
      <c r="A82" s="18" t="s">
        <v>4</v>
      </c>
      <c r="B82" s="18" t="s">
        <v>33</v>
      </c>
      <c r="C82" s="19">
        <f>'[2]SD 6.Physical assets'!AN19+'[2]SD 6.Physical assets'!AN34</f>
        <v>46658</v>
      </c>
      <c r="D82" s="19">
        <f>'[2]SD 6.Physical assets'!AO19+'[2]SD 6.Physical assets'!AO34</f>
        <v>47645</v>
      </c>
      <c r="E82" s="19">
        <f>'[2]SD 6.Physical assets'!AP19+'[2]SD 6.Physical assets'!AP34</f>
        <v>48486</v>
      </c>
      <c r="F82" s="19">
        <f>'[2]SD 6.Physical assets'!AQ19+'[2]SD 6.Physical assets'!AQ34</f>
        <v>49427</v>
      </c>
      <c r="G82" s="19">
        <f>'[2]SD 6.Physical assets'!AR19+'[2]SD 6.Physical assets'!AR34</f>
        <v>50117</v>
      </c>
      <c r="H82" s="19">
        <f>'[2]SD 6.Physical assets'!AS19+'[2]SD 6.Physical assets'!AS34</f>
        <v>50771</v>
      </c>
      <c r="I82" s="19">
        <f>'[2]SD 6.Physical assets'!AT19+'[2]SD 6.Physical assets'!AT34</f>
        <v>51342</v>
      </c>
      <c r="J82" s="19">
        <f>'[2]SD 6.Physical assets'!AU19+'[2]SD 6.Physical assets'!AU34</f>
        <v>51781</v>
      </c>
      <c r="K82" s="19">
        <f>'[2]SD 6.Physical assets'!AV19+'[2]SD 6.Physical assets'!AV34</f>
        <v>52097.040999999997</v>
      </c>
      <c r="L82" s="19">
        <f t="shared" si="5"/>
        <v>51221.608200000002</v>
      </c>
    </row>
    <row r="83" spans="1:12" x14ac:dyDescent="0.25">
      <c r="A83" s="18" t="s">
        <v>10</v>
      </c>
      <c r="B83" s="18" t="s">
        <v>33</v>
      </c>
      <c r="C83" s="19">
        <f>'[2]SD 6.Physical assets'!AW19+'[2]SD 6.Physical assets'!AW34</f>
        <v>155573.372</v>
      </c>
      <c r="D83" s="19">
        <f>'[2]SD 6.Physical assets'!AX19+'[2]SD 6.Physical assets'!AX34</f>
        <v>157419.38800000001</v>
      </c>
      <c r="E83" s="19">
        <f>'[2]SD 6.Physical assets'!AY19+'[2]SD 6.Physical assets'!AY34</f>
        <v>157928.554</v>
      </c>
      <c r="F83" s="19">
        <f>'[2]SD 6.Physical assets'!AZ19+'[2]SD 6.Physical assets'!AZ34</f>
        <v>159041.43799999999</v>
      </c>
      <c r="G83" s="19">
        <f>'[2]SD 6.Physical assets'!BA19+'[2]SD 6.Physical assets'!BA34</f>
        <v>159864.01999999999</v>
      </c>
      <c r="H83" s="19">
        <f>'[2]SD 6.Physical assets'!BB19+'[2]SD 6.Physical assets'!BB34</f>
        <v>159999.17199999999</v>
      </c>
      <c r="I83" s="19">
        <f>'[2]SD 6.Physical assets'!BC19+'[2]SD 6.Physical assets'!BC34</f>
        <v>161049.19200000001</v>
      </c>
      <c r="J83" s="19">
        <f>'[2]SD 6.Physical assets'!BD19+'[2]SD 6.Physical assets'!BD34</f>
        <v>160109.80300000001</v>
      </c>
      <c r="K83" s="19">
        <f>'[2]SD 6.Physical assets'!BE19+'[2]SD 6.Physical assets'!BE34</f>
        <v>160083.4758284846</v>
      </c>
      <c r="L83" s="19">
        <f t="shared" si="5"/>
        <v>160221.1325656969</v>
      </c>
    </row>
    <row r="84" spans="1:12" x14ac:dyDescent="0.25">
      <c r="A84" s="18" t="s">
        <v>5</v>
      </c>
      <c r="B84" s="18" t="s">
        <v>33</v>
      </c>
      <c r="C84" s="19">
        <f>'[2]SD 6.Physical assets'!BF19+'[2]SD 6.Physical assets'!BF34</f>
        <v>199551</v>
      </c>
      <c r="D84" s="19">
        <f>'[2]SD 6.Physical assets'!BG19+'[2]SD 6.Physical assets'!BG34</f>
        <v>189452</v>
      </c>
      <c r="E84" s="19">
        <f>'[2]SD 6.Physical assets'!BH19+'[2]SD 6.Physical assets'!BH34</f>
        <v>185829</v>
      </c>
      <c r="F84" s="19">
        <f>'[2]SD 6.Physical assets'!BI19+'[2]SD 6.Physical assets'!BI34</f>
        <v>187750</v>
      </c>
      <c r="G84" s="19">
        <f>'[2]SD 6.Physical assets'!BJ19+'[2]SD 6.Physical assets'!BJ34</f>
        <v>188634</v>
      </c>
      <c r="H84" s="19">
        <f>'[2]SD 6.Physical assets'!BK19+'[2]SD 6.Physical assets'!BK34</f>
        <v>190592</v>
      </c>
      <c r="I84" s="19">
        <f>'[2]SD 6.Physical assets'!BL19+'[2]SD 6.Physical assets'!BL34</f>
        <v>190819</v>
      </c>
      <c r="J84" s="19">
        <f>'[2]SD 6.Physical assets'!BM19+'[2]SD 6.Physical assets'!BM34</f>
        <v>191107</v>
      </c>
      <c r="K84" s="19">
        <f>'[2]SD 6.Physical assets'!BN19+'[2]SD 6.Physical assets'!BN34</f>
        <v>183480.78099999999</v>
      </c>
      <c r="L84" s="19">
        <f t="shared" si="5"/>
        <v>188926.55619999999</v>
      </c>
    </row>
    <row r="85" spans="1:12" x14ac:dyDescent="0.25">
      <c r="A85" s="18" t="s">
        <v>6</v>
      </c>
      <c r="B85" s="18" t="s">
        <v>33</v>
      </c>
      <c r="C85" s="19">
        <f>'[2]SD 6.Physical assets'!BO19+'[2]SD 6.Physical assets'!BO34</f>
        <v>5718.7325857356282</v>
      </c>
      <c r="D85" s="19">
        <f>'[2]SD 6.Physical assets'!BP19+'[2]SD 6.Physical assets'!BP34</f>
        <v>5769.8560802295833</v>
      </c>
      <c r="E85" s="19">
        <f>'[2]SD 6.Physical assets'!BQ19+'[2]SD 6.Physical assets'!BQ34</f>
        <v>5868.0882146803324</v>
      </c>
      <c r="F85" s="19">
        <f>'[2]SD 6.Physical assets'!BR19+'[2]SD 6.Physical assets'!BR34</f>
        <v>5926.7301500000012</v>
      </c>
      <c r="G85" s="19">
        <f>'[2]SD 6.Physical assets'!BS19+'[2]SD 6.Physical assets'!BS34</f>
        <v>5970.9719999999998</v>
      </c>
      <c r="H85" s="19">
        <f>'[2]SD 6.Physical assets'!BT19+'[2]SD 6.Physical assets'!BT34</f>
        <v>6041.5939481495589</v>
      </c>
      <c r="I85" s="19">
        <f>'[2]SD 6.Physical assets'!BU19+'[2]SD 6.Physical assets'!BU34</f>
        <v>6102.4391066561348</v>
      </c>
      <c r="J85" s="19">
        <f>'[2]SD 6.Physical assets'!BV19+'[2]SD 6.Physical assets'!BV34</f>
        <v>6134.8447602493761</v>
      </c>
      <c r="K85" s="19">
        <f>'[2]SD 6.Physical assets'!BW19+'[2]SD 6.Physical assets'!BW34</f>
        <v>6160.5729462129366</v>
      </c>
      <c r="L85" s="19">
        <f t="shared" si="5"/>
        <v>6082.084552253601</v>
      </c>
    </row>
    <row r="86" spans="1:12" x14ac:dyDescent="0.25">
      <c r="A86" s="18" t="s">
        <v>7</v>
      </c>
      <c r="B86" s="18" t="s">
        <v>33</v>
      </c>
      <c r="C86" s="19">
        <f>'[2]SD 6.Physical assets'!BX19+'[2]SD 6.Physical assets'!BX34</f>
        <v>71676.861903062207</v>
      </c>
      <c r="D86" s="19">
        <f>'[2]SD 6.Physical assets'!BY19+'[2]SD 6.Physical assets'!BY34</f>
        <v>71930.5</v>
      </c>
      <c r="E86" s="19">
        <f>'[2]SD 6.Physical assets'!BZ19+'[2]SD 6.Physical assets'!BZ34</f>
        <v>72120.5</v>
      </c>
      <c r="F86" s="19">
        <f>'[2]SD 6.Physical assets'!CA19+'[2]SD 6.Physical assets'!CA34</f>
        <v>72939.230183327629</v>
      </c>
      <c r="G86" s="19">
        <f>'[2]SD 6.Physical assets'!CB19+'[2]SD 6.Physical assets'!CB34</f>
        <v>73498.507812622323</v>
      </c>
      <c r="H86" s="19">
        <f>'[2]SD 6.Physical assets'!CC19+'[2]SD 6.Physical assets'!CC34</f>
        <v>73133</v>
      </c>
      <c r="I86" s="19">
        <f>'[2]SD 6.Physical assets'!CD19+'[2]SD 6.Physical assets'!CD34</f>
        <v>73597</v>
      </c>
      <c r="J86" s="19">
        <f>'[2]SD 6.Physical assets'!CE19+'[2]SD 6.Physical assets'!CE34</f>
        <v>73889</v>
      </c>
      <c r="K86" s="19">
        <f>'[2]SD 6.Physical assets'!CF19+'[2]SD 6.Physical assets'!CF34</f>
        <v>74181.439138999995</v>
      </c>
      <c r="L86" s="19">
        <f t="shared" si="5"/>
        <v>73659.789390324469</v>
      </c>
    </row>
    <row r="87" spans="1:12" x14ac:dyDescent="0.25">
      <c r="A87" s="18" t="s">
        <v>8</v>
      </c>
      <c r="B87" s="18" t="s">
        <v>33</v>
      </c>
      <c r="C87" s="19">
        <f>'[2]SD 6.Physical assets'!CG19+'[2]SD 6.Physical assets'!CG34</f>
        <v>84830.405693445078</v>
      </c>
      <c r="D87" s="19">
        <f>'[2]SD 6.Physical assets'!CH19+'[2]SD 6.Physical assets'!CH34</f>
        <v>85326.120621562557</v>
      </c>
      <c r="E87" s="19">
        <f>'[2]SD 6.Physical assets'!CI19+'[2]SD 6.Physical assets'!CI34</f>
        <v>85821.835549680036</v>
      </c>
      <c r="F87" s="19">
        <f>'[2]SD 6.Physical assets'!CJ19+'[2]SD 6.Physical assets'!CJ34</f>
        <v>86624.718035020574</v>
      </c>
      <c r="G87" s="19">
        <f>'[2]SD 6.Physical assets'!CK19+'[2]SD 6.Physical assets'!CK34</f>
        <v>87208.550876580557</v>
      </c>
      <c r="H87" s="19">
        <f>'[2]SD 6.Physical assets'!CL19+'[2]SD 6.Physical assets'!CL34</f>
        <v>87193.681406010772</v>
      </c>
      <c r="I87" s="19">
        <f>'[2]SD 6.Physical assets'!CM19+'[2]SD 6.Physical assets'!CM34</f>
        <v>87647.697035597783</v>
      </c>
      <c r="J87" s="19">
        <f>'[2]SD 6.Physical assets'!CN19+'[2]SD 6.Physical assets'!CN34</f>
        <v>87882.26999999999</v>
      </c>
      <c r="K87" s="19">
        <f>'[2]SD 6.Physical assets'!CO19+'[2]SD 6.Physical assets'!CO34</f>
        <v>88082.76999999999</v>
      </c>
      <c r="L87" s="19">
        <f t="shared" si="5"/>
        <v>87602.993863637821</v>
      </c>
    </row>
    <row r="88" spans="1:12" x14ac:dyDescent="0.25">
      <c r="A88" s="18" t="s">
        <v>74</v>
      </c>
      <c r="B88" s="18" t="s">
        <v>33</v>
      </c>
      <c r="C88" s="19">
        <f>'[2]SD 6.Physical assets'!CP19+'[2]SD 6.Physical assets'!CP34</f>
        <v>41507.072</v>
      </c>
      <c r="D88" s="19">
        <f>'[2]SD 6.Physical assets'!CQ19+'[2]SD 6.Physical assets'!CQ34</f>
        <v>41835.892999999996</v>
      </c>
      <c r="E88" s="19">
        <f>'[2]SD 6.Physical assets'!CR19+'[2]SD 6.Physical assets'!CR34</f>
        <v>42110.843000000001</v>
      </c>
      <c r="F88" s="19">
        <f>'[2]SD 6.Physical assets'!CS19+'[2]SD 6.Physical assets'!CS34</f>
        <v>42711.531000000003</v>
      </c>
      <c r="G88" s="19">
        <f>'[2]SD 6.Physical assets'!CT19+'[2]SD 6.Physical assets'!CT34</f>
        <v>42968.714999999997</v>
      </c>
      <c r="H88" s="19">
        <f>'[2]SD 6.Physical assets'!CU19+'[2]SD 6.Physical assets'!CU34</f>
        <v>43213.931000000004</v>
      </c>
      <c r="I88" s="19">
        <f>'[2]SD 6.Physical assets'!CV19+'[2]SD 6.Physical assets'!CV34</f>
        <v>43702.13</v>
      </c>
      <c r="J88" s="19">
        <f>'[2]SD 6.Physical assets'!CW19+'[2]SD 6.Physical assets'!CW34</f>
        <v>43821.926999999996</v>
      </c>
      <c r="K88" s="19">
        <f>'[2]SD 6.Physical assets'!CX19+'[2]SD 6.Physical assets'!CX34</f>
        <v>44841.892356851</v>
      </c>
      <c r="L88" s="19">
        <f t="shared" si="5"/>
        <v>43709.7190713702</v>
      </c>
    </row>
    <row r="89" spans="1:12" x14ac:dyDescent="0.25">
      <c r="A89" s="18" t="s">
        <v>52</v>
      </c>
      <c r="B89" s="18" t="s">
        <v>33</v>
      </c>
      <c r="C89" s="19">
        <f>'[2]SD 6.Physical assets'!CY19+'[2]SD 6.Physical assets'!CY34</f>
        <v>21209.899999999994</v>
      </c>
      <c r="D89" s="19">
        <f>'[2]SD 6.Physical assets'!CZ19+'[2]SD 6.Physical assets'!CZ34</f>
        <v>21210.099999999995</v>
      </c>
      <c r="E89" s="19">
        <f>'[2]SD 6.Physical assets'!DA19+'[2]SD 6.Physical assets'!DA34</f>
        <v>21210.099999999995</v>
      </c>
      <c r="F89" s="19">
        <f>'[2]SD 6.Physical assets'!DB19+'[2]SD 6.Physical assets'!DB34</f>
        <v>21267.799999999996</v>
      </c>
      <c r="G89" s="19">
        <f>'[2]SD 6.Physical assets'!DC19+'[2]SD 6.Physical assets'!DC34</f>
        <v>21631.699999999997</v>
      </c>
      <c r="H89" s="19">
        <f>'[2]SD 6.Physical assets'!DD19+'[2]SD 6.Physical assets'!DD34</f>
        <v>22027.1</v>
      </c>
      <c r="I89" s="19">
        <f>'[2]SD 6.Physical assets'!DE19+'[2]SD 6.Physical assets'!DE34</f>
        <v>22222.099999999995</v>
      </c>
      <c r="J89" s="19">
        <f>'[2]SD 6.Physical assets'!DF19+'[2]SD 6.Physical assets'!DF34</f>
        <v>22335.899999999998</v>
      </c>
      <c r="K89" s="19">
        <f>'[2]SD 6.Physical assets'!DG19+'[2]SD 6.Physical assets'!DG34</f>
        <v>22495.899999999998</v>
      </c>
      <c r="L89" s="19">
        <f t="shared" si="5"/>
        <v>22142.539999999997</v>
      </c>
    </row>
    <row r="90" spans="1:12" x14ac:dyDescent="0.25">
      <c r="A90" s="18" t="s">
        <v>9</v>
      </c>
      <c r="B90" s="18" t="s">
        <v>33</v>
      </c>
      <c r="C90" s="19">
        <f>'[2]SD 6.Physical assets'!DH19+'[2]SD 6.Physical assets'!DH34</f>
        <v>12384</v>
      </c>
      <c r="D90" s="19">
        <f>'[2]SD 6.Physical assets'!DI19+'[2]SD 6.Physical assets'!DI34</f>
        <v>12476.199999999999</v>
      </c>
      <c r="E90" s="19">
        <f>'[2]SD 6.Physical assets'!DJ19+'[2]SD 6.Physical assets'!DJ34</f>
        <v>12582.800000000001</v>
      </c>
      <c r="F90" s="19">
        <f>'[2]SD 6.Physical assets'!DK19+'[2]SD 6.Physical assets'!DK34</f>
        <v>12537.5</v>
      </c>
      <c r="G90" s="19">
        <f>'[2]SD 6.Physical assets'!DL19+'[2]SD 6.Physical assets'!DL34</f>
        <v>12644.400000000001</v>
      </c>
      <c r="H90" s="19">
        <f>'[2]SD 6.Physical assets'!DM19+'[2]SD 6.Physical assets'!DM34</f>
        <v>12725.4</v>
      </c>
      <c r="I90" s="19">
        <f>'[2]SD 6.Physical assets'!DN19+'[2]SD 6.Physical assets'!DN34</f>
        <v>12817.6</v>
      </c>
      <c r="J90" s="19">
        <f>'[2]SD 6.Physical assets'!DO19+'[2]SD 6.Physical assets'!DO34</f>
        <v>12834.7</v>
      </c>
      <c r="K90" s="19">
        <f>'[2]SD 6.Physical assets'!DP19+'[2]SD 6.Physical assets'!DP34</f>
        <v>12823.415000000001</v>
      </c>
      <c r="L90" s="19">
        <f t="shared" si="5"/>
        <v>12769.103000000001</v>
      </c>
    </row>
    <row r="92" spans="1:12" x14ac:dyDescent="0.25">
      <c r="A92" s="27" t="s">
        <v>76</v>
      </c>
      <c r="C92" s="18">
        <v>2006</v>
      </c>
      <c r="D92" s="18">
        <v>2007</v>
      </c>
      <c r="E92" s="18">
        <v>2008</v>
      </c>
      <c r="F92" s="18">
        <v>2009</v>
      </c>
      <c r="G92" s="18">
        <v>2010</v>
      </c>
      <c r="H92" s="18">
        <v>2011</v>
      </c>
      <c r="I92" s="18">
        <v>2012</v>
      </c>
      <c r="J92" s="18">
        <v>2013</v>
      </c>
      <c r="K92" s="18">
        <v>2014</v>
      </c>
      <c r="L92" s="18" t="s">
        <v>83</v>
      </c>
    </row>
    <row r="93" spans="1:12" x14ac:dyDescent="0.25">
      <c r="A93" s="18" t="s">
        <v>1</v>
      </c>
      <c r="B93" s="18" t="s">
        <v>33</v>
      </c>
      <c r="C93" s="4">
        <f>'[2]SD 6.Physical assets'!D19</f>
        <v>2421.0666666666693</v>
      </c>
      <c r="D93" s="4">
        <f>'[2]SD 6.Physical assets'!E19</f>
        <v>2412.3999999999996</v>
      </c>
      <c r="E93" s="4">
        <f>'[2]SD 6.Physical assets'!F19</f>
        <v>2402.3999999999996</v>
      </c>
      <c r="F93" s="4">
        <f>'[2]SD 6.Physical assets'!G19</f>
        <v>2394.3999999999996</v>
      </c>
      <c r="G93" s="4">
        <f>'[2]SD 6.Physical assets'!H19</f>
        <v>2389.3999999999996</v>
      </c>
      <c r="H93" s="4">
        <f>'[2]SD 6.Physical assets'!I19</f>
        <v>2402.3999999999996</v>
      </c>
      <c r="I93" s="4">
        <f>'[2]SD 6.Physical assets'!J19</f>
        <v>2403.1999999999998</v>
      </c>
      <c r="J93" s="4">
        <f>'[2]SD 6.Physical assets'!K19</f>
        <v>2394.1999999999998</v>
      </c>
      <c r="K93" s="4">
        <f>'[2]SD 6.Physical assets'!L19</f>
        <v>2364.4850000000001</v>
      </c>
      <c r="L93" s="4">
        <f t="shared" ref="L93:L105" si="6">AVERAGE(G93:K93)</f>
        <v>2390.7370000000001</v>
      </c>
    </row>
    <row r="94" spans="1:12" x14ac:dyDescent="0.25">
      <c r="A94" s="18" t="s">
        <v>79</v>
      </c>
      <c r="B94" s="18" t="s">
        <v>33</v>
      </c>
      <c r="C94" s="4">
        <f>'[2]SD 6.Physical assets'!M19</f>
        <v>26108.799999999999</v>
      </c>
      <c r="D94" s="4">
        <f>'[2]SD 6.Physical assets'!N19</f>
        <v>25884.499999999996</v>
      </c>
      <c r="E94" s="4">
        <f>'[2]SD 6.Physical assets'!O19</f>
        <v>25986.1</v>
      </c>
      <c r="F94" s="4">
        <f>'[2]SD 6.Physical assets'!P19</f>
        <v>25933.999999999996</v>
      </c>
      <c r="G94" s="4">
        <f>'[2]SD 6.Physical assets'!Q19</f>
        <v>25966.699999999997</v>
      </c>
      <c r="H94" s="4">
        <f>'[2]SD 6.Physical assets'!R19</f>
        <v>26138.7</v>
      </c>
      <c r="I94" s="4">
        <f>'[2]SD 6.Physical assets'!S19</f>
        <v>26084.699999999997</v>
      </c>
      <c r="J94" s="4">
        <f>'[2]SD 6.Physical assets'!T19</f>
        <v>26071.899999999998</v>
      </c>
      <c r="K94" s="4">
        <f>'[2]SD 6.Physical assets'!U19</f>
        <v>26044.1</v>
      </c>
      <c r="L94" s="4">
        <f t="shared" si="6"/>
        <v>26061.219999999994</v>
      </c>
    </row>
    <row r="95" spans="1:12" x14ac:dyDescent="0.25">
      <c r="A95" s="18" t="s">
        <v>2</v>
      </c>
      <c r="B95" s="18" t="s">
        <v>33</v>
      </c>
      <c r="C95" s="4">
        <f>'[2]SD 6.Physical assets'!V19</f>
        <v>2260.873677399999</v>
      </c>
      <c r="D95" s="4">
        <f>'[2]SD 6.Physical assets'!W19</f>
        <v>2292.1840148999991</v>
      </c>
      <c r="E95" s="4">
        <f>'[2]SD 6.Physical assets'!X19</f>
        <v>2193.0273165597982</v>
      </c>
      <c r="F95" s="4">
        <f>'[2]SD 6.Physical assets'!Y19</f>
        <v>2192.0000000000005</v>
      </c>
      <c r="G95" s="4">
        <f>'[2]SD 6.Physical assets'!Z19</f>
        <v>2185.2934951813377</v>
      </c>
      <c r="H95" s="4">
        <f>'[2]SD 6.Physical assets'!AA19</f>
        <v>2223</v>
      </c>
      <c r="I95" s="4">
        <f>'[2]SD 6.Physical assets'!AB19</f>
        <v>2230</v>
      </c>
      <c r="J95" s="4">
        <f>'[2]SD 6.Physical assets'!AC19</f>
        <v>2233</v>
      </c>
      <c r="K95" s="4">
        <f>'[2]SD 6.Physical assets'!AD19</f>
        <v>2270.3383899999999</v>
      </c>
      <c r="L95" s="4">
        <f t="shared" si="6"/>
        <v>2228.3263770362673</v>
      </c>
    </row>
    <row r="96" spans="1:12" x14ac:dyDescent="0.25">
      <c r="A96" s="18" t="s">
        <v>3</v>
      </c>
      <c r="B96" s="18" t="s">
        <v>33</v>
      </c>
      <c r="C96" s="4">
        <f>'[2]SD 6.Physical assets'!AE19</f>
        <v>23387</v>
      </c>
      <c r="D96" s="4">
        <f>'[2]SD 6.Physical assets'!AF19</f>
        <v>23409</v>
      </c>
      <c r="E96" s="4">
        <f>'[2]SD 6.Physical assets'!AG19</f>
        <v>23440</v>
      </c>
      <c r="F96" s="4">
        <f>'[2]SD 6.Physical assets'!AH19</f>
        <v>23443</v>
      </c>
      <c r="G96" s="4">
        <f>'[2]SD 6.Physical assets'!AI19</f>
        <v>23431</v>
      </c>
      <c r="H96" s="4">
        <f>'[2]SD 6.Physical assets'!AJ19</f>
        <v>23411</v>
      </c>
      <c r="I96" s="4">
        <f>'[2]SD 6.Physical assets'!AK19</f>
        <v>23417</v>
      </c>
      <c r="J96" s="4">
        <f>'[2]SD 6.Physical assets'!AL19</f>
        <v>23412</v>
      </c>
      <c r="K96" s="4">
        <f>'[2]SD 6.Physical assets'!AM19</f>
        <v>23387.318999999996</v>
      </c>
      <c r="L96" s="4">
        <f t="shared" si="6"/>
        <v>23411.663799999998</v>
      </c>
    </row>
    <row r="97" spans="1:12" x14ac:dyDescent="0.25">
      <c r="A97" s="18" t="s">
        <v>4</v>
      </c>
      <c r="B97" s="18" t="s">
        <v>33</v>
      </c>
      <c r="C97" s="4">
        <f>'[2]SD 6.Physical assets'!AN19</f>
        <v>34457</v>
      </c>
      <c r="D97" s="4">
        <f>'[2]SD 6.Physical assets'!AO19</f>
        <v>34623</v>
      </c>
      <c r="E97" s="4">
        <f>'[2]SD 6.Physical assets'!AP19</f>
        <v>34659</v>
      </c>
      <c r="F97" s="4">
        <f>'[2]SD 6.Physical assets'!AQ19</f>
        <v>34731</v>
      </c>
      <c r="G97" s="4">
        <f>'[2]SD 6.Physical assets'!AR19</f>
        <v>34780</v>
      </c>
      <c r="H97" s="4">
        <f>'[2]SD 6.Physical assets'!AS19</f>
        <v>34900</v>
      </c>
      <c r="I97" s="4">
        <f>'[2]SD 6.Physical assets'!AT19</f>
        <v>34992</v>
      </c>
      <c r="J97" s="4">
        <f>'[2]SD 6.Physical assets'!AU19</f>
        <v>35033</v>
      </c>
      <c r="K97" s="4">
        <f>'[2]SD 6.Physical assets'!AV19</f>
        <v>35102.33</v>
      </c>
      <c r="L97" s="4">
        <f t="shared" si="6"/>
        <v>34961.466</v>
      </c>
    </row>
    <row r="98" spans="1:12" x14ac:dyDescent="0.25">
      <c r="A98" s="18" t="s">
        <v>10</v>
      </c>
      <c r="B98" s="18" t="s">
        <v>33</v>
      </c>
      <c r="C98" s="4">
        <f>'[2]SD 6.Physical assets'!AW19</f>
        <v>151615.86199999999</v>
      </c>
      <c r="D98" s="4">
        <f>'[2]SD 6.Physical assets'!AX19</f>
        <v>152936.94200000001</v>
      </c>
      <c r="E98" s="4">
        <f>'[2]SD 6.Physical assets'!AY19</f>
        <v>152635.677</v>
      </c>
      <c r="F98" s="4">
        <f>'[2]SD 6.Physical assets'!AZ19</f>
        <v>152695.42199999999</v>
      </c>
      <c r="G98" s="4">
        <f>'[2]SD 6.Physical assets'!BA19</f>
        <v>152969.21599999999</v>
      </c>
      <c r="H98" s="4">
        <f>'[2]SD 6.Physical assets'!BB19</f>
        <v>152659.837</v>
      </c>
      <c r="I98" s="4">
        <f>'[2]SD 6.Physical assets'!BC19</f>
        <v>153324.30600000001</v>
      </c>
      <c r="J98" s="4">
        <f>'[2]SD 6.Physical assets'!BD19</f>
        <v>151930.478</v>
      </c>
      <c r="K98" s="4">
        <f>'[2]SD 6.Physical assets'!BE19</f>
        <v>151579.92282408563</v>
      </c>
      <c r="L98" s="4">
        <f t="shared" si="6"/>
        <v>152492.75196481711</v>
      </c>
    </row>
    <row r="99" spans="1:12" x14ac:dyDescent="0.25">
      <c r="A99" s="18" t="s">
        <v>5</v>
      </c>
      <c r="B99" s="18" t="s">
        <v>33</v>
      </c>
      <c r="C99" s="4">
        <f>'[2]SD 6.Physical assets'!BF19</f>
        <v>194385</v>
      </c>
      <c r="D99" s="4">
        <f>'[2]SD 6.Physical assets'!BG19</f>
        <v>183413</v>
      </c>
      <c r="E99" s="4">
        <f>'[2]SD 6.Physical assets'!BH19</f>
        <v>179875</v>
      </c>
      <c r="F99" s="4">
        <f>'[2]SD 6.Physical assets'!BI19</f>
        <v>181761</v>
      </c>
      <c r="G99" s="4">
        <f>'[2]SD 6.Physical assets'!BJ19</f>
        <v>182431</v>
      </c>
      <c r="H99" s="4">
        <f>'[2]SD 6.Physical assets'!BK19</f>
        <v>183526</v>
      </c>
      <c r="I99" s="4">
        <f>'[2]SD 6.Physical assets'!BL19</f>
        <v>183454</v>
      </c>
      <c r="J99" s="4">
        <f>'[2]SD 6.Physical assets'!BM19</f>
        <v>183500</v>
      </c>
      <c r="K99" s="4">
        <f>'[2]SD 6.Physical assets'!BN19</f>
        <v>176624.981</v>
      </c>
      <c r="L99" s="4">
        <f t="shared" si="6"/>
        <v>181907.19620000001</v>
      </c>
    </row>
    <row r="100" spans="1:12" x14ac:dyDescent="0.25">
      <c r="A100" s="18" t="s">
        <v>6</v>
      </c>
      <c r="B100" s="18" t="s">
        <v>33</v>
      </c>
      <c r="C100" s="4">
        <f>'[2]SD 6.Physical assets'!BO19</f>
        <v>4417.8421802475241</v>
      </c>
      <c r="D100" s="4">
        <f>'[2]SD 6.Physical assets'!BP19</f>
        <v>4425.5257642176875</v>
      </c>
      <c r="E100" s="4">
        <f>'[2]SD 6.Physical assets'!BQ19</f>
        <v>4452.411925837373</v>
      </c>
      <c r="F100" s="4">
        <f>'[2]SD 6.Physical assets'!BR19</f>
        <v>4463.4639300000008</v>
      </c>
      <c r="G100" s="4">
        <f>'[2]SD 6.Physical assets'!BS19</f>
        <v>4463.8128199999992</v>
      </c>
      <c r="H100" s="4">
        <f>'[2]SD 6.Physical assets'!BT19</f>
        <v>4475.9594627931192</v>
      </c>
      <c r="I100" s="4">
        <f>'[2]SD 6.Physical assets'!BU19</f>
        <v>4472.4291066561345</v>
      </c>
      <c r="J100" s="4">
        <f>'[2]SD 6.Physical assets'!BV19</f>
        <v>4455.5649999999996</v>
      </c>
      <c r="K100" s="4">
        <f>'[2]SD 6.Physical assets'!BW19</f>
        <v>4435.5072043394539</v>
      </c>
      <c r="L100" s="4">
        <f t="shared" si="6"/>
        <v>4460.6547187577407</v>
      </c>
    </row>
    <row r="101" spans="1:12" x14ac:dyDescent="0.25">
      <c r="A101" s="18" t="s">
        <v>7</v>
      </c>
      <c r="B101" s="18" t="s">
        <v>33</v>
      </c>
      <c r="C101" s="4">
        <f>'[2]SD 6.Physical assets'!BX19</f>
        <v>68353.062800743457</v>
      </c>
      <c r="D101" s="4">
        <f>'[2]SD 6.Physical assets'!BY19</f>
        <v>68418</v>
      </c>
      <c r="E101" s="4">
        <f>'[2]SD 6.Physical assets'!BZ19</f>
        <v>68579</v>
      </c>
      <c r="F101" s="4">
        <f>'[2]SD 6.Physical assets'!CA19</f>
        <v>68354.524061887831</v>
      </c>
      <c r="G101" s="4">
        <f>'[2]SD 6.Physical assets'!CB19</f>
        <v>68369.845763600315</v>
      </c>
      <c r="H101" s="4">
        <f>'[2]SD 6.Physical assets'!CC19</f>
        <v>68445</v>
      </c>
      <c r="I101" s="4">
        <f>'[2]SD 6.Physical assets'!CD19</f>
        <v>68767</v>
      </c>
      <c r="J101" s="4">
        <f>'[2]SD 6.Physical assets'!CE19</f>
        <v>68824</v>
      </c>
      <c r="K101" s="4">
        <f>'[2]SD 6.Physical assets'!CF19</f>
        <v>68933.032789999997</v>
      </c>
      <c r="L101" s="4">
        <f t="shared" si="6"/>
        <v>68667.77571072006</v>
      </c>
    </row>
    <row r="102" spans="1:12" x14ac:dyDescent="0.25">
      <c r="A102" s="18" t="s">
        <v>8</v>
      </c>
      <c r="B102" s="18" t="s">
        <v>33</v>
      </c>
      <c r="C102" s="4">
        <f>'[2]SD 6.Physical assets'!CG19</f>
        <v>71068.558037262672</v>
      </c>
      <c r="D102" s="4">
        <f>'[2]SD 6.Physical assets'!CH19</f>
        <v>71025.263198894114</v>
      </c>
      <c r="E102" s="4">
        <f>'[2]SD 6.Physical assets'!CI19</f>
        <v>70981.968360525556</v>
      </c>
      <c r="F102" s="4">
        <f>'[2]SD 6.Physical assets'!CJ19</f>
        <v>71135.774468564356</v>
      </c>
      <c r="G102" s="4">
        <f>'[2]SD 6.Physical assets'!CK19</f>
        <v>71323.338505389343</v>
      </c>
      <c r="H102" s="4">
        <f>'[2]SD 6.Physical assets'!CL19</f>
        <v>71065.690537877366</v>
      </c>
      <c r="I102" s="4">
        <f>'[2]SD 6.Physical assets'!CM19</f>
        <v>71147.812197102365</v>
      </c>
      <c r="J102" s="4">
        <f>'[2]SD 6.Physical assets'!CN19</f>
        <v>71152.819999999992</v>
      </c>
      <c r="K102" s="4">
        <f>'[2]SD 6.Physical assets'!CO19</f>
        <v>71159.671999999991</v>
      </c>
      <c r="L102" s="4">
        <f t="shared" si="6"/>
        <v>71169.866648073817</v>
      </c>
    </row>
    <row r="103" spans="1:12" x14ac:dyDescent="0.25">
      <c r="A103" s="18" t="s">
        <v>74</v>
      </c>
      <c r="B103" s="18" t="s">
        <v>33</v>
      </c>
      <c r="C103" s="4">
        <f>'[2]SD 6.Physical assets'!CP19</f>
        <v>37642.311999999998</v>
      </c>
      <c r="D103" s="4">
        <f>'[2]SD 6.Physical assets'!CQ19</f>
        <v>37724.491999999998</v>
      </c>
      <c r="E103" s="4">
        <f>'[2]SD 6.Physical assets'!CR19</f>
        <v>37820.120999999999</v>
      </c>
      <c r="F103" s="4">
        <f>'[2]SD 6.Physical assets'!CS19</f>
        <v>38099.014999999999</v>
      </c>
      <c r="G103" s="4">
        <f>'[2]SD 6.Physical assets'!CT19</f>
        <v>38175.800999999999</v>
      </c>
      <c r="H103" s="4">
        <f>'[2]SD 6.Physical assets'!CU19</f>
        <v>38144.855000000003</v>
      </c>
      <c r="I103" s="4">
        <f>'[2]SD 6.Physical assets'!CV19</f>
        <v>38379.735999999997</v>
      </c>
      <c r="J103" s="4">
        <f>'[2]SD 6.Physical assets'!CW19</f>
        <v>38319.654999999999</v>
      </c>
      <c r="K103" s="4">
        <f>'[2]SD 6.Physical assets'!CX19</f>
        <v>39113.741562629999</v>
      </c>
      <c r="L103" s="4">
        <f t="shared" si="6"/>
        <v>38426.757712526</v>
      </c>
    </row>
    <row r="104" spans="1:12" x14ac:dyDescent="0.25">
      <c r="A104" s="18" t="s">
        <v>52</v>
      </c>
      <c r="B104" s="18" t="s">
        <v>33</v>
      </c>
      <c r="C104" s="4">
        <f>'[2]SD 6.Physical assets'!CY19</f>
        <v>19307.599999999995</v>
      </c>
      <c r="D104" s="4">
        <f>'[2]SD 6.Physical assets'!CZ19</f>
        <v>19307.599999999995</v>
      </c>
      <c r="E104" s="4">
        <f>'[2]SD 6.Physical assets'!DA19</f>
        <v>19307.599999999995</v>
      </c>
      <c r="F104" s="4">
        <f>'[2]SD 6.Physical assets'!DB19</f>
        <v>19337.199999999997</v>
      </c>
      <c r="G104" s="4">
        <f>'[2]SD 6.Physical assets'!DC19</f>
        <v>19536.499999999996</v>
      </c>
      <c r="H104" s="4">
        <f>'[2]SD 6.Physical assets'!DD19</f>
        <v>19752.199999999997</v>
      </c>
      <c r="I104" s="4">
        <f>'[2]SD 6.Physical assets'!DE19</f>
        <v>19882.799999999996</v>
      </c>
      <c r="J104" s="4">
        <f>'[2]SD 6.Physical assets'!DF19</f>
        <v>19962.199999999997</v>
      </c>
      <c r="K104" s="4">
        <f>'[2]SD 6.Physical assets'!DG19</f>
        <v>20063.099999999999</v>
      </c>
      <c r="L104" s="4">
        <f t="shared" si="6"/>
        <v>19839.359999999997</v>
      </c>
    </row>
    <row r="105" spans="1:12" x14ac:dyDescent="0.25">
      <c r="A105" s="18" t="s">
        <v>9</v>
      </c>
      <c r="B105" s="18" t="s">
        <v>33</v>
      </c>
      <c r="C105" s="4">
        <f>'[2]SD 6.Physical assets'!DH19</f>
        <v>10108</v>
      </c>
      <c r="D105" s="4">
        <f>'[2]SD 6.Physical assets'!DI19</f>
        <v>10157.799999999999</v>
      </c>
      <c r="E105" s="4">
        <f>'[2]SD 6.Physical assets'!DJ19</f>
        <v>10196.700000000001</v>
      </c>
      <c r="F105" s="4">
        <f>'[2]SD 6.Physical assets'!DK19</f>
        <v>10113.200000000001</v>
      </c>
      <c r="G105" s="4">
        <f>'[2]SD 6.Physical assets'!DL19</f>
        <v>10147.6</v>
      </c>
      <c r="H105" s="4">
        <f>'[2]SD 6.Physical assets'!DM19</f>
        <v>10130</v>
      </c>
      <c r="I105" s="4">
        <f>'[2]SD 6.Physical assets'!DN19</f>
        <v>10185.700000000001</v>
      </c>
      <c r="J105" s="4">
        <f>'[2]SD 6.Physical assets'!DO19</f>
        <v>10143.9</v>
      </c>
      <c r="K105" s="4">
        <f>'[2]SD 6.Physical assets'!DP19</f>
        <v>10085.317000000001</v>
      </c>
      <c r="L105" s="4">
        <f t="shared" si="6"/>
        <v>10138.5034</v>
      </c>
    </row>
    <row r="107" spans="1:12" x14ac:dyDescent="0.25">
      <c r="A107" s="27" t="s">
        <v>77</v>
      </c>
      <c r="C107" s="18">
        <v>2006</v>
      </c>
      <c r="D107" s="18">
        <v>2007</v>
      </c>
      <c r="E107" s="18">
        <v>2008</v>
      </c>
      <c r="F107" s="18">
        <v>2009</v>
      </c>
      <c r="G107" s="18">
        <v>2010</v>
      </c>
      <c r="H107" s="18">
        <v>2011</v>
      </c>
      <c r="I107" s="18">
        <v>2012</v>
      </c>
      <c r="J107" s="18">
        <v>2013</v>
      </c>
      <c r="K107" s="18">
        <v>2014</v>
      </c>
      <c r="L107" s="18" t="s">
        <v>83</v>
      </c>
    </row>
    <row r="108" spans="1:12" x14ac:dyDescent="0.25">
      <c r="A108" s="18" t="s">
        <v>1</v>
      </c>
      <c r="B108" s="18" t="s">
        <v>33</v>
      </c>
      <c r="C108" s="4">
        <f>'[2]SD 6.Physical assets'!D34</f>
        <v>2249.7470000000003</v>
      </c>
      <c r="D108" s="4">
        <f>'[2]SD 6.Physical assets'!E34</f>
        <v>2283</v>
      </c>
      <c r="E108" s="4">
        <f>'[2]SD 6.Physical assets'!F34</f>
        <v>2283</v>
      </c>
      <c r="F108" s="4">
        <f>'[2]SD 6.Physical assets'!G34</f>
        <v>2370</v>
      </c>
      <c r="G108" s="4">
        <f>'[2]SD 6.Physical assets'!H34</f>
        <v>2456</v>
      </c>
      <c r="H108" s="4">
        <f>'[2]SD 6.Physical assets'!I34</f>
        <v>2535</v>
      </c>
      <c r="I108" s="4">
        <f>'[2]SD 6.Physical assets'!J34</f>
        <v>2614</v>
      </c>
      <c r="J108" s="4">
        <f>'[2]SD 6.Physical assets'!K34</f>
        <v>2694</v>
      </c>
      <c r="K108" s="4">
        <f>'[2]SD 6.Physical assets'!L34</f>
        <v>2786.2999999999997</v>
      </c>
      <c r="L108" s="4">
        <f t="shared" ref="L108:L120" si="7">AVERAGE(G108:K108)</f>
        <v>2617.06</v>
      </c>
    </row>
    <row r="109" spans="1:12" x14ac:dyDescent="0.25">
      <c r="A109" s="18" t="s">
        <v>79</v>
      </c>
      <c r="B109" s="18" t="s">
        <v>33</v>
      </c>
      <c r="C109" s="4">
        <f>'[2]SD 6.Physical assets'!M34</f>
        <v>12633.594999999999</v>
      </c>
      <c r="D109" s="4">
        <f>'[2]SD 6.Physical assets'!N34</f>
        <v>12990.440200000001</v>
      </c>
      <c r="E109" s="4">
        <f>'[2]SD 6.Physical assets'!O34</f>
        <v>13237.806200000001</v>
      </c>
      <c r="F109" s="4">
        <f>'[2]SD 6.Physical assets'!P34</f>
        <v>13528.306199999999</v>
      </c>
      <c r="G109" s="4">
        <f>'[2]SD 6.Physical assets'!Q34</f>
        <v>13778.575500000001</v>
      </c>
      <c r="H109" s="4">
        <f>'[2]SD 6.Physical assets'!R34</f>
        <v>14133.723</v>
      </c>
      <c r="I109" s="4">
        <f>'[2]SD 6.Physical assets'!S34</f>
        <v>14541.592999999999</v>
      </c>
      <c r="J109" s="4">
        <f>'[2]SD 6.Physical assets'!T34</f>
        <v>14891.606000000002</v>
      </c>
      <c r="K109" s="4">
        <f>'[2]SD 6.Physical assets'!U34</f>
        <v>15227.388000000001</v>
      </c>
      <c r="L109" s="4">
        <f t="shared" si="7"/>
        <v>14514.5771</v>
      </c>
    </row>
    <row r="110" spans="1:12" x14ac:dyDescent="0.25">
      <c r="A110" s="18" t="s">
        <v>2</v>
      </c>
      <c r="B110" s="18" t="s">
        <v>33</v>
      </c>
      <c r="C110" s="4">
        <f>'[2]SD 6.Physical assets'!V34</f>
        <v>1690.7516766420017</v>
      </c>
      <c r="D110" s="4">
        <f>'[2]SD 6.Physical assets'!W34</f>
        <v>1783.5898276337589</v>
      </c>
      <c r="E110" s="4">
        <f>'[2]SD 6.Physical assets'!X34</f>
        <v>1843.3371883189061</v>
      </c>
      <c r="F110" s="4">
        <f>'[2]SD 6.Physical assets'!Y34</f>
        <v>1877.7536800785083</v>
      </c>
      <c r="G110" s="4">
        <f>'[2]SD 6.Physical assets'!Z34</f>
        <v>1914.1174746684087</v>
      </c>
      <c r="H110" s="4">
        <f>'[2]SD 6.Physical assets'!AA34</f>
        <v>2061</v>
      </c>
      <c r="I110" s="4">
        <f>'[2]SD 6.Physical assets'!AB34</f>
        <v>2073</v>
      </c>
      <c r="J110" s="4">
        <f>'[2]SD 6.Physical assets'!AC34</f>
        <v>2114</v>
      </c>
      <c r="K110" s="4">
        <f>'[2]SD 6.Physical assets'!AD34</f>
        <v>2211.136571</v>
      </c>
      <c r="L110" s="4">
        <f t="shared" si="7"/>
        <v>2074.6508091336814</v>
      </c>
    </row>
    <row r="111" spans="1:12" x14ac:dyDescent="0.25">
      <c r="A111" s="18" t="s">
        <v>3</v>
      </c>
      <c r="B111" s="18" t="s">
        <v>33</v>
      </c>
      <c r="C111" s="4">
        <f>'[2]SD 6.Physical assets'!AE34</f>
        <v>9045</v>
      </c>
      <c r="D111" s="4">
        <f>'[2]SD 6.Physical assets'!AF34</f>
        <v>9423</v>
      </c>
      <c r="E111" s="4">
        <f>'[2]SD 6.Physical assets'!AG34</f>
        <v>9859</v>
      </c>
      <c r="F111" s="4">
        <f>'[2]SD 6.Physical assets'!AH34</f>
        <v>10136</v>
      </c>
      <c r="G111" s="4">
        <f>'[2]SD 6.Physical assets'!AI34</f>
        <v>10386</v>
      </c>
      <c r="H111" s="4">
        <f>'[2]SD 6.Physical assets'!AJ34</f>
        <v>10761</v>
      </c>
      <c r="I111" s="4">
        <f>'[2]SD 6.Physical assets'!AK34</f>
        <v>11151</v>
      </c>
      <c r="J111" s="4">
        <f>'[2]SD 6.Physical assets'!AL34</f>
        <v>11617</v>
      </c>
      <c r="K111" s="4">
        <f>'[2]SD 6.Physical assets'!AM34</f>
        <v>12104.67</v>
      </c>
      <c r="L111" s="4">
        <f t="shared" si="7"/>
        <v>11203.933999999999</v>
      </c>
    </row>
    <row r="112" spans="1:12" x14ac:dyDescent="0.25">
      <c r="A112" s="18" t="s">
        <v>4</v>
      </c>
      <c r="B112" s="18" t="s">
        <v>33</v>
      </c>
      <c r="C112" s="4">
        <f>'[2]SD 6.Physical assets'!AN34</f>
        <v>12201</v>
      </c>
      <c r="D112" s="4">
        <f>'[2]SD 6.Physical assets'!AO34</f>
        <v>13022</v>
      </c>
      <c r="E112" s="4">
        <f>'[2]SD 6.Physical assets'!AP34</f>
        <v>13827</v>
      </c>
      <c r="F112" s="4">
        <f>'[2]SD 6.Physical assets'!AQ34</f>
        <v>14696</v>
      </c>
      <c r="G112" s="4">
        <f>'[2]SD 6.Physical assets'!AR34</f>
        <v>15337</v>
      </c>
      <c r="H112" s="4">
        <f>'[2]SD 6.Physical assets'!AS34</f>
        <v>15871</v>
      </c>
      <c r="I112" s="4">
        <f>'[2]SD 6.Physical assets'!AT34</f>
        <v>16350</v>
      </c>
      <c r="J112" s="4">
        <f>'[2]SD 6.Physical assets'!AU34</f>
        <v>16748</v>
      </c>
      <c r="K112" s="4">
        <f>'[2]SD 6.Physical assets'!AV34</f>
        <v>16994.710999999996</v>
      </c>
      <c r="L112" s="4">
        <f t="shared" si="7"/>
        <v>16260.142199999998</v>
      </c>
    </row>
    <row r="113" spans="1:12" x14ac:dyDescent="0.25">
      <c r="A113" s="18" t="s">
        <v>10</v>
      </c>
      <c r="B113" s="18" t="s">
        <v>33</v>
      </c>
      <c r="C113" s="4">
        <f>'[2]SD 6.Physical assets'!AW34</f>
        <v>3957.51</v>
      </c>
      <c r="D113" s="4">
        <f>'[2]SD 6.Physical assets'!AX34</f>
        <v>4482.4459999999999</v>
      </c>
      <c r="E113" s="4">
        <f>'[2]SD 6.Physical assets'!AY34</f>
        <v>5292.8770000000004</v>
      </c>
      <c r="F113" s="4">
        <f>'[2]SD 6.Physical assets'!AZ34</f>
        <v>6346.0159999999996</v>
      </c>
      <c r="G113" s="4">
        <f>'[2]SD 6.Physical assets'!BA34</f>
        <v>6894.8040000000001</v>
      </c>
      <c r="H113" s="4">
        <f>'[2]SD 6.Physical assets'!BB34</f>
        <v>7339.335</v>
      </c>
      <c r="I113" s="4">
        <f>'[2]SD 6.Physical assets'!BC34</f>
        <v>7724.8860000000004</v>
      </c>
      <c r="J113" s="4">
        <f>'[2]SD 6.Physical assets'!BD34</f>
        <v>8179.3249999999998</v>
      </c>
      <c r="K113" s="4">
        <f>'[2]SD 6.Physical assets'!BE34</f>
        <v>8503.553004398982</v>
      </c>
      <c r="L113" s="4">
        <f t="shared" si="7"/>
        <v>7728.3806008797965</v>
      </c>
    </row>
    <row r="114" spans="1:12" x14ac:dyDescent="0.25">
      <c r="A114" s="18" t="s">
        <v>5</v>
      </c>
      <c r="B114" s="18" t="s">
        <v>33</v>
      </c>
      <c r="C114" s="4">
        <f>'[2]SD 6.Physical assets'!BF34</f>
        <v>5166</v>
      </c>
      <c r="D114" s="4">
        <f>'[2]SD 6.Physical assets'!BG34</f>
        <v>6039</v>
      </c>
      <c r="E114" s="4">
        <f>'[2]SD 6.Physical assets'!BH34</f>
        <v>5954</v>
      </c>
      <c r="F114" s="4">
        <f>'[2]SD 6.Physical assets'!BI34</f>
        <v>5989</v>
      </c>
      <c r="G114" s="4">
        <f>'[2]SD 6.Physical assets'!BJ34</f>
        <v>6203</v>
      </c>
      <c r="H114" s="4">
        <f>'[2]SD 6.Physical assets'!BK34</f>
        <v>7066</v>
      </c>
      <c r="I114" s="4">
        <f>'[2]SD 6.Physical assets'!BL34</f>
        <v>7365</v>
      </c>
      <c r="J114" s="4">
        <f>'[2]SD 6.Physical assets'!BM34</f>
        <v>7607</v>
      </c>
      <c r="K114" s="4">
        <f>'[2]SD 6.Physical assets'!BN34</f>
        <v>6855.7999999999993</v>
      </c>
      <c r="L114" s="4">
        <f t="shared" si="7"/>
        <v>7019.3600000000006</v>
      </c>
    </row>
    <row r="115" spans="1:12" x14ac:dyDescent="0.25">
      <c r="A115" s="18" t="s">
        <v>6</v>
      </c>
      <c r="B115" s="18" t="s">
        <v>33</v>
      </c>
      <c r="C115" s="4">
        <f>'[2]SD 6.Physical assets'!BO34</f>
        <v>1300.8904054881041</v>
      </c>
      <c r="D115" s="4">
        <f>'[2]SD 6.Physical assets'!BP34</f>
        <v>1344.3303160118953</v>
      </c>
      <c r="E115" s="4">
        <f>'[2]SD 6.Physical assets'!BQ34</f>
        <v>1415.6762888429591</v>
      </c>
      <c r="F115" s="4">
        <f>'[2]SD 6.Physical assets'!BR34</f>
        <v>1463.26622</v>
      </c>
      <c r="G115" s="4">
        <f>'[2]SD 6.Physical assets'!BS34</f>
        <v>1507.1591800000003</v>
      </c>
      <c r="H115" s="4">
        <f>'[2]SD 6.Physical assets'!BT34</f>
        <v>1565.6344853564392</v>
      </c>
      <c r="I115" s="4">
        <f>'[2]SD 6.Physical assets'!BU34</f>
        <v>1630.0100000000002</v>
      </c>
      <c r="J115" s="4">
        <f>'[2]SD 6.Physical assets'!BV34</f>
        <v>1679.2797602493763</v>
      </c>
      <c r="K115" s="4">
        <f>'[2]SD 6.Physical assets'!BW34</f>
        <v>1725.0657418734829</v>
      </c>
      <c r="L115" s="4">
        <f t="shared" si="7"/>
        <v>1621.4298334958598</v>
      </c>
    </row>
    <row r="116" spans="1:12" x14ac:dyDescent="0.25">
      <c r="A116" s="18" t="s">
        <v>7</v>
      </c>
      <c r="B116" s="18" t="s">
        <v>33</v>
      </c>
      <c r="C116" s="4">
        <f>'[2]SD 6.Physical assets'!BX34</f>
        <v>3323.7991023187465</v>
      </c>
      <c r="D116" s="4">
        <f>'[2]SD 6.Physical assets'!BY34</f>
        <v>3512.4999999999995</v>
      </c>
      <c r="E116" s="4">
        <f>'[2]SD 6.Physical assets'!BZ34</f>
        <v>3541.5000000000005</v>
      </c>
      <c r="F116" s="4">
        <f>'[2]SD 6.Physical assets'!CA34</f>
        <v>4584.7061214397945</v>
      </c>
      <c r="G116" s="4">
        <f>'[2]SD 6.Physical assets'!CB34</f>
        <v>5128.6620490220139</v>
      </c>
      <c r="H116" s="4">
        <f>'[2]SD 6.Physical assets'!CC34</f>
        <v>4688</v>
      </c>
      <c r="I116" s="4">
        <f>'[2]SD 6.Physical assets'!CD34</f>
        <v>4830</v>
      </c>
      <c r="J116" s="4">
        <f>'[2]SD 6.Physical assets'!CE34</f>
        <v>5065</v>
      </c>
      <c r="K116" s="4">
        <f>'[2]SD 6.Physical assets'!CF34</f>
        <v>5248.4063490000008</v>
      </c>
      <c r="L116" s="4">
        <f t="shared" si="7"/>
        <v>4992.0136796044035</v>
      </c>
    </row>
    <row r="117" spans="1:12" x14ac:dyDescent="0.25">
      <c r="A117" s="18" t="s">
        <v>8</v>
      </c>
      <c r="B117" s="18" t="s">
        <v>33</v>
      </c>
      <c r="C117" s="4">
        <f>'[2]SD 6.Physical assets'!CG34</f>
        <v>13761.847656182401</v>
      </c>
      <c r="D117" s="4">
        <f>'[2]SD 6.Physical assets'!CH34</f>
        <v>14300.857422668441</v>
      </c>
      <c r="E117" s="4">
        <f>'[2]SD 6.Physical assets'!CI34</f>
        <v>14839.867189154475</v>
      </c>
      <c r="F117" s="4">
        <f>'[2]SD 6.Physical assets'!CJ34</f>
        <v>15488.943566456213</v>
      </c>
      <c r="G117" s="4">
        <f>'[2]SD 6.Physical assets'!CK34</f>
        <v>15885.21237119121</v>
      </c>
      <c r="H117" s="4">
        <f>'[2]SD 6.Physical assets'!CL34</f>
        <v>16127.990868133405</v>
      </c>
      <c r="I117" s="4">
        <f>'[2]SD 6.Physical assets'!CM34</f>
        <v>16499.884838495418</v>
      </c>
      <c r="J117" s="4">
        <f>'[2]SD 6.Physical assets'!CN34</f>
        <v>16729.450000000004</v>
      </c>
      <c r="K117" s="4">
        <f>'[2]SD 6.Physical assets'!CO34</f>
        <v>16923.097999999998</v>
      </c>
      <c r="L117" s="4">
        <f t="shared" si="7"/>
        <v>16433.127215564007</v>
      </c>
    </row>
    <row r="118" spans="1:12" x14ac:dyDescent="0.25">
      <c r="A118" s="18" t="s">
        <v>74</v>
      </c>
      <c r="B118" s="18" t="s">
        <v>33</v>
      </c>
      <c r="C118" s="4">
        <f>'[2]SD 6.Physical assets'!CP34</f>
        <v>3864.76</v>
      </c>
      <c r="D118" s="4">
        <f>'[2]SD 6.Physical assets'!CQ34</f>
        <v>4111.4009999999998</v>
      </c>
      <c r="E118" s="4">
        <f>'[2]SD 6.Physical assets'!CR34</f>
        <v>4290.7219999999998</v>
      </c>
      <c r="F118" s="4">
        <f>'[2]SD 6.Physical assets'!CS34</f>
        <v>4612.5159999999996</v>
      </c>
      <c r="G118" s="4">
        <f>'[2]SD 6.Physical assets'!CT34</f>
        <v>4792.9139999999998</v>
      </c>
      <c r="H118" s="4">
        <f>'[2]SD 6.Physical assets'!CU34</f>
        <v>5069.076</v>
      </c>
      <c r="I118" s="4">
        <f>'[2]SD 6.Physical assets'!CV34</f>
        <v>5322.3940000000002</v>
      </c>
      <c r="J118" s="4">
        <f>'[2]SD 6.Physical assets'!CW34</f>
        <v>5502.2719999999999</v>
      </c>
      <c r="K118" s="4">
        <f>'[2]SD 6.Physical assets'!CX34</f>
        <v>5728.1507942210001</v>
      </c>
      <c r="L118" s="4">
        <f t="shared" si="7"/>
        <v>5282.9613588441998</v>
      </c>
    </row>
    <row r="119" spans="1:12" x14ac:dyDescent="0.25">
      <c r="A119" s="18" t="s">
        <v>52</v>
      </c>
      <c r="B119" s="18" t="s">
        <v>33</v>
      </c>
      <c r="C119" s="4">
        <f>'[2]SD 6.Physical assets'!CY34</f>
        <v>1902.3</v>
      </c>
      <c r="D119" s="4">
        <f>'[2]SD 6.Physical assets'!CZ34</f>
        <v>1902.5</v>
      </c>
      <c r="E119" s="4">
        <f>'[2]SD 6.Physical assets'!DA34</f>
        <v>1902.5</v>
      </c>
      <c r="F119" s="4">
        <f>'[2]SD 6.Physical assets'!DB34</f>
        <v>1930.6</v>
      </c>
      <c r="G119" s="4">
        <f>'[2]SD 6.Physical assets'!DC34</f>
        <v>2095.2000000000003</v>
      </c>
      <c r="H119" s="4">
        <f>'[2]SD 6.Physical assets'!DD34</f>
        <v>2274.9</v>
      </c>
      <c r="I119" s="4">
        <f>'[2]SD 6.Physical assets'!DE34</f>
        <v>2339.3000000000002</v>
      </c>
      <c r="J119" s="4">
        <f>'[2]SD 6.Physical assets'!DF34</f>
        <v>2373.6999999999998</v>
      </c>
      <c r="K119" s="4">
        <f>'[2]SD 6.Physical assets'!DG34</f>
        <v>2432.8000000000002</v>
      </c>
      <c r="L119" s="4">
        <f t="shared" si="7"/>
        <v>2303.1800000000003</v>
      </c>
    </row>
    <row r="120" spans="1:12" x14ac:dyDescent="0.25">
      <c r="A120" s="18" t="s">
        <v>9</v>
      </c>
      <c r="B120" s="18" t="s">
        <v>33</v>
      </c>
      <c r="C120" s="4">
        <f>'[2]SD 6.Physical assets'!DH34</f>
        <v>2276</v>
      </c>
      <c r="D120" s="4">
        <f>'[2]SD 6.Physical assets'!DI34</f>
        <v>2318.4</v>
      </c>
      <c r="E120" s="4">
        <f>'[2]SD 6.Physical assets'!DJ34</f>
        <v>2386.1</v>
      </c>
      <c r="F120" s="4">
        <f>'[2]SD 6.Physical assets'!DK34</f>
        <v>2424.3000000000002</v>
      </c>
      <c r="G120" s="4">
        <f>'[2]SD 6.Physical assets'!DL34</f>
        <v>2496.8000000000002</v>
      </c>
      <c r="H120" s="4">
        <f>'[2]SD 6.Physical assets'!DM34</f>
        <v>2595.4</v>
      </c>
      <c r="I120" s="4">
        <f>'[2]SD 6.Physical assets'!DN34</f>
        <v>2631.9</v>
      </c>
      <c r="J120" s="4">
        <f>'[2]SD 6.Physical assets'!DO34</f>
        <v>2690.8</v>
      </c>
      <c r="K120" s="4">
        <f>'[2]SD 6.Physical assets'!DP34</f>
        <v>2738.098</v>
      </c>
      <c r="L120" s="4">
        <f t="shared" si="7"/>
        <v>2630.5996000000005</v>
      </c>
    </row>
    <row r="122" spans="1:12" x14ac:dyDescent="0.25">
      <c r="A122" s="27" t="s">
        <v>101</v>
      </c>
      <c r="B122" s="2"/>
      <c r="C122" s="18">
        <v>2006</v>
      </c>
      <c r="D122" s="18">
        <v>2007</v>
      </c>
      <c r="E122" s="18">
        <v>2008</v>
      </c>
      <c r="F122" s="18">
        <v>2009</v>
      </c>
      <c r="G122" s="18">
        <v>2010</v>
      </c>
      <c r="H122" s="18">
        <v>2011</v>
      </c>
      <c r="I122" s="18">
        <v>2012</v>
      </c>
      <c r="J122" s="18">
        <v>2013</v>
      </c>
      <c r="K122" s="18">
        <v>2014</v>
      </c>
      <c r="L122" s="18" t="s">
        <v>83</v>
      </c>
    </row>
    <row r="123" spans="1:12" x14ac:dyDescent="0.25">
      <c r="A123" s="18" t="s">
        <v>1</v>
      </c>
      <c r="B123" s="18" t="s">
        <v>33</v>
      </c>
      <c r="C123" s="4">
        <f>C18/C3</f>
        <v>40.551879293923307</v>
      </c>
      <c r="D123" s="4">
        <f t="shared" ref="D123:K123" si="8">D18/D3</f>
        <v>41.044174724915301</v>
      </c>
      <c r="E123" s="4">
        <f t="shared" si="8"/>
        <v>41.30840673197595</v>
      </c>
      <c r="F123" s="4">
        <f t="shared" si="8"/>
        <v>41.637330405393534</v>
      </c>
      <c r="G123" s="4">
        <f t="shared" si="8"/>
        <v>42.211287846169675</v>
      </c>
      <c r="H123" s="4">
        <f t="shared" si="8"/>
        <v>42.705332523061891</v>
      </c>
      <c r="I123" s="4">
        <f t="shared" si="8"/>
        <v>43.132467227135201</v>
      </c>
      <c r="J123" s="4">
        <f t="shared" si="8"/>
        <v>43.372820042008662</v>
      </c>
      <c r="K123" s="4">
        <f t="shared" si="8"/>
        <v>43.719667661047929</v>
      </c>
      <c r="L123" s="4">
        <f t="shared" ref="L123:L135" si="9">AVERAGE(G123:K123)</f>
        <v>43.028315059884676</v>
      </c>
    </row>
    <row r="124" spans="1:12" x14ac:dyDescent="0.25">
      <c r="A124" s="18" t="s">
        <v>79</v>
      </c>
      <c r="B124" s="18" t="s">
        <v>33</v>
      </c>
      <c r="C124" s="4">
        <f t="shared" ref="C124:K135" si="10">C19/C4</f>
        <v>44.72183179099541</v>
      </c>
      <c r="D124" s="4">
        <f t="shared" si="10"/>
        <v>44.706393365177235</v>
      </c>
      <c r="E124" s="4">
        <f t="shared" si="10"/>
        <v>44.753160303668963</v>
      </c>
      <c r="F124" s="4">
        <f t="shared" si="10"/>
        <v>44.719868805012176</v>
      </c>
      <c r="G124" s="4">
        <f t="shared" si="10"/>
        <v>44.707759972118708</v>
      </c>
      <c r="H124" s="4">
        <f t="shared" si="10"/>
        <v>44.436836974942466</v>
      </c>
      <c r="I124" s="4">
        <f t="shared" si="10"/>
        <v>44.295999138804959</v>
      </c>
      <c r="J124" s="4">
        <f t="shared" si="10"/>
        <v>44.248482731711306</v>
      </c>
      <c r="K124" s="4">
        <f t="shared" si="10"/>
        <v>44.226973597113208</v>
      </c>
      <c r="L124" s="4">
        <f t="shared" si="9"/>
        <v>44.383210482938132</v>
      </c>
    </row>
    <row r="125" spans="1:12" x14ac:dyDescent="0.25">
      <c r="A125" s="18" t="s">
        <v>2</v>
      </c>
      <c r="B125" s="18" t="s">
        <v>33</v>
      </c>
      <c r="C125" s="4">
        <f t="shared" si="10"/>
        <v>103.65611228166941</v>
      </c>
      <c r="D125" s="4">
        <f t="shared" si="10"/>
        <v>102.27609621595315</v>
      </c>
      <c r="E125" s="4">
        <f t="shared" si="10"/>
        <v>104.56964979027126</v>
      </c>
      <c r="F125" s="4">
        <f t="shared" si="10"/>
        <v>104.73622756489902</v>
      </c>
      <c r="G125" s="4">
        <f t="shared" si="10"/>
        <v>105.48943241917124</v>
      </c>
      <c r="H125" s="4">
        <f t="shared" si="10"/>
        <v>102.46268425171428</v>
      </c>
      <c r="I125" s="4">
        <f t="shared" si="10"/>
        <v>103.36966376484868</v>
      </c>
      <c r="J125" s="4">
        <f t="shared" si="10"/>
        <v>103.67535210999536</v>
      </c>
      <c r="K125" s="4">
        <f t="shared" si="10"/>
        <v>102.29665781720483</v>
      </c>
      <c r="L125" s="4">
        <f t="shared" si="9"/>
        <v>103.45875807258687</v>
      </c>
    </row>
    <row r="126" spans="1:12" x14ac:dyDescent="0.25">
      <c r="A126" s="18" t="s">
        <v>3</v>
      </c>
      <c r="B126" s="18" t="s">
        <v>33</v>
      </c>
      <c r="C126" s="4">
        <f t="shared" si="10"/>
        <v>33.08944326824696</v>
      </c>
      <c r="D126" s="4">
        <f t="shared" si="10"/>
        <v>33.077692481984243</v>
      </c>
      <c r="E126" s="4">
        <f t="shared" si="10"/>
        <v>32.990695841385161</v>
      </c>
      <c r="F126" s="4">
        <f t="shared" si="10"/>
        <v>33.052527726969458</v>
      </c>
      <c r="G126" s="4">
        <f t="shared" si="10"/>
        <v>33.098286287678462</v>
      </c>
      <c r="H126" s="4">
        <f t="shared" si="10"/>
        <v>33.088059892731223</v>
      </c>
      <c r="I126" s="4">
        <f t="shared" si="10"/>
        <v>33.043512968587102</v>
      </c>
      <c r="J126" s="4">
        <f t="shared" si="10"/>
        <v>33.154640929347927</v>
      </c>
      <c r="K126" s="4">
        <f t="shared" si="10"/>
        <v>33.464880740477035</v>
      </c>
      <c r="L126" s="4">
        <f t="shared" si="9"/>
        <v>33.16987616376435</v>
      </c>
    </row>
    <row r="127" spans="1:12" x14ac:dyDescent="0.25">
      <c r="A127" s="18" t="s">
        <v>4</v>
      </c>
      <c r="B127" s="18" t="s">
        <v>33</v>
      </c>
      <c r="C127" s="4">
        <f t="shared" si="10"/>
        <v>32.011820573672253</v>
      </c>
      <c r="D127" s="4">
        <f t="shared" si="10"/>
        <v>31.908437922162854</v>
      </c>
      <c r="E127" s="4">
        <f t="shared" si="10"/>
        <v>31.914011549113194</v>
      </c>
      <c r="F127" s="4">
        <f t="shared" si="10"/>
        <v>31.801098787998551</v>
      </c>
      <c r="G127" s="4">
        <f t="shared" si="10"/>
        <v>31.789996191031904</v>
      </c>
      <c r="H127" s="4">
        <f t="shared" si="10"/>
        <v>31.820468229029242</v>
      </c>
      <c r="I127" s="4">
        <f t="shared" si="10"/>
        <v>31.861740717909811</v>
      </c>
      <c r="J127" s="4">
        <f t="shared" si="10"/>
        <v>31.927853570338367</v>
      </c>
      <c r="K127" s="4">
        <f t="shared" si="10"/>
        <v>32.13603996918264</v>
      </c>
      <c r="L127" s="4">
        <f t="shared" si="9"/>
        <v>31.907219735498394</v>
      </c>
    </row>
    <row r="128" spans="1:12" x14ac:dyDescent="0.25">
      <c r="A128" s="18" t="s">
        <v>10</v>
      </c>
      <c r="B128" s="18" t="s">
        <v>33</v>
      </c>
      <c r="C128" s="4">
        <f t="shared" si="10"/>
        <v>4.5402850288995147</v>
      </c>
      <c r="D128" s="4">
        <f t="shared" si="10"/>
        <v>4.5653533768593926</v>
      </c>
      <c r="E128" s="4">
        <f t="shared" si="10"/>
        <v>4.6389769835684005</v>
      </c>
      <c r="F128" s="4">
        <f t="shared" si="10"/>
        <v>4.7079325073676088</v>
      </c>
      <c r="G128" s="4">
        <f t="shared" si="10"/>
        <v>4.7782318730892692</v>
      </c>
      <c r="H128" s="4">
        <f t="shared" si="10"/>
        <v>4.8749531589244892</v>
      </c>
      <c r="I128" s="4">
        <f t="shared" si="10"/>
        <v>4.9104034510347807</v>
      </c>
      <c r="J128" s="4">
        <f t="shared" si="10"/>
        <v>5.0226027409898748</v>
      </c>
      <c r="K128" s="4">
        <f t="shared" si="10"/>
        <v>5.0895875233456795</v>
      </c>
      <c r="L128" s="4">
        <f t="shared" si="9"/>
        <v>4.9351557494768183</v>
      </c>
    </row>
    <row r="129" spans="1:12" x14ac:dyDescent="0.25">
      <c r="A129" s="18" t="s">
        <v>5</v>
      </c>
      <c r="B129" s="18" t="s">
        <v>33</v>
      </c>
      <c r="C129" s="4">
        <f t="shared" si="10"/>
        <v>4.2160772002978426</v>
      </c>
      <c r="D129" s="4">
        <f t="shared" si="10"/>
        <v>4.4772191551798048</v>
      </c>
      <c r="E129" s="4">
        <f t="shared" si="10"/>
        <v>4.6194159469213645</v>
      </c>
      <c r="F129" s="4">
        <f t="shared" si="10"/>
        <v>4.6097653633066118</v>
      </c>
      <c r="G129" s="4">
        <f t="shared" si="10"/>
        <v>4.5661013287522199</v>
      </c>
      <c r="H129" s="4">
        <f t="shared" si="10"/>
        <v>4.626802111520206</v>
      </c>
      <c r="I129" s="4">
        <f t="shared" si="10"/>
        <v>4.6469548155374243</v>
      </c>
      <c r="J129" s="4">
        <f t="shared" si="10"/>
        <v>4.6710154309204883</v>
      </c>
      <c r="K129" s="4">
        <f t="shared" si="10"/>
        <v>4.9104544276125139</v>
      </c>
      <c r="L129" s="4">
        <f t="shared" si="9"/>
        <v>4.6842656228685708</v>
      </c>
    </row>
    <row r="130" spans="1:12" x14ac:dyDescent="0.25">
      <c r="A130" s="18" t="s">
        <v>6</v>
      </c>
      <c r="B130" s="18" t="s">
        <v>33</v>
      </c>
      <c r="C130" s="4">
        <f t="shared" si="10"/>
        <v>72.178065092771007</v>
      </c>
      <c r="D130" s="4">
        <f t="shared" si="10"/>
        <v>73.022668926026242</v>
      </c>
      <c r="E130" s="4">
        <f t="shared" si="10"/>
        <v>72.693234809699732</v>
      </c>
      <c r="F130" s="4">
        <f t="shared" si="10"/>
        <v>72.630635336355226</v>
      </c>
      <c r="G130" s="4">
        <f t="shared" si="10"/>
        <v>73.155182440677223</v>
      </c>
      <c r="H130" s="4">
        <f t="shared" si="10"/>
        <v>73.220704803339217</v>
      </c>
      <c r="I130" s="4">
        <f t="shared" si="10"/>
        <v>73.393255441730659</v>
      </c>
      <c r="J130" s="4">
        <f t="shared" si="10"/>
        <v>73.456614027548312</v>
      </c>
      <c r="K130" s="4">
        <f t="shared" si="10"/>
        <v>71.149301828574437</v>
      </c>
      <c r="L130" s="4">
        <f t="shared" si="9"/>
        <v>72.875011708373975</v>
      </c>
    </row>
    <row r="131" spans="1:12" x14ac:dyDescent="0.25">
      <c r="A131" s="18" t="s">
        <v>7</v>
      </c>
      <c r="B131" s="18" t="s">
        <v>33</v>
      </c>
      <c r="C131" s="4">
        <f t="shared" si="10"/>
        <v>10.24895308671211</v>
      </c>
      <c r="D131" s="4">
        <f t="shared" si="10"/>
        <v>10.39510971000858</v>
      </c>
      <c r="E131" s="4">
        <f t="shared" si="10"/>
        <v>10.559831342064626</v>
      </c>
      <c r="F131" s="4">
        <f t="shared" si="10"/>
        <v>10.623607692166676</v>
      </c>
      <c r="G131" s="4">
        <f t="shared" si="10"/>
        <v>10.751699748000371</v>
      </c>
      <c r="H131" s="4">
        <f t="shared" si="10"/>
        <v>11.043788466250255</v>
      </c>
      <c r="I131" s="4">
        <f t="shared" si="10"/>
        <v>11.174264292796693</v>
      </c>
      <c r="J131" s="4">
        <f t="shared" si="10"/>
        <v>11.280026593645704</v>
      </c>
      <c r="K131" s="4">
        <f t="shared" si="10"/>
        <v>11.420480837572837</v>
      </c>
      <c r="L131" s="4">
        <f t="shared" si="9"/>
        <v>11.134051987653171</v>
      </c>
    </row>
    <row r="132" spans="1:12" x14ac:dyDescent="0.25">
      <c r="A132" s="18" t="s">
        <v>8</v>
      </c>
      <c r="B132" s="18" t="s">
        <v>33</v>
      </c>
      <c r="C132" s="4">
        <f t="shared" si="10"/>
        <v>9.6104419102956822</v>
      </c>
      <c r="D132" s="4">
        <f t="shared" si="10"/>
        <v>9.6235478132985701</v>
      </c>
      <c r="E132" s="4">
        <f t="shared" si="10"/>
        <v>9.6502225891939553</v>
      </c>
      <c r="F132" s="4">
        <f t="shared" si="10"/>
        <v>10.040575351824755</v>
      </c>
      <c r="G132" s="4">
        <f t="shared" si="10"/>
        <v>10.167826144870579</v>
      </c>
      <c r="H132" s="4">
        <f t="shared" si="10"/>
        <v>10.316871930776687</v>
      </c>
      <c r="I132" s="4">
        <f t="shared" si="10"/>
        <v>10.404777308378002</v>
      </c>
      <c r="J132" s="4">
        <f t="shared" si="10"/>
        <v>10.448574633028088</v>
      </c>
      <c r="K132" s="4">
        <f t="shared" si="10"/>
        <v>10.48934768419886</v>
      </c>
      <c r="L132" s="4">
        <f t="shared" si="9"/>
        <v>10.365479540250444</v>
      </c>
    </row>
    <row r="133" spans="1:12" x14ac:dyDescent="0.25">
      <c r="A133" s="18" t="s">
        <v>74</v>
      </c>
      <c r="B133" s="18" t="s">
        <v>33</v>
      </c>
      <c r="C133" s="4">
        <f t="shared" si="10"/>
        <v>18.637492326835847</v>
      </c>
      <c r="D133" s="4">
        <f t="shared" si="10"/>
        <v>18.83240324648213</v>
      </c>
      <c r="E133" s="4">
        <f t="shared" si="10"/>
        <v>19.042218604587656</v>
      </c>
      <c r="F133" s="4">
        <f t="shared" si="10"/>
        <v>19.105320865973901</v>
      </c>
      <c r="G133" s="4">
        <f t="shared" si="10"/>
        <v>19.201542678817933</v>
      </c>
      <c r="H133" s="4">
        <f t="shared" si="10"/>
        <v>19.357126974326945</v>
      </c>
      <c r="I133" s="4">
        <f t="shared" si="10"/>
        <v>19.552038978760681</v>
      </c>
      <c r="J133" s="4">
        <f t="shared" si="10"/>
        <v>19.865876995196118</v>
      </c>
      <c r="K133" s="4">
        <f t="shared" si="10"/>
        <v>19.77352442997546</v>
      </c>
      <c r="L133" s="4">
        <f t="shared" si="9"/>
        <v>19.550022011415429</v>
      </c>
    </row>
    <row r="134" spans="1:12" x14ac:dyDescent="0.25">
      <c r="A134" s="18" t="s">
        <v>52</v>
      </c>
      <c r="B134" s="18" t="s">
        <v>33</v>
      </c>
      <c r="C134" s="4">
        <f t="shared" si="10"/>
        <v>12.10819166091342</v>
      </c>
      <c r="D134" s="4">
        <f t="shared" si="10"/>
        <v>12.342095242372094</v>
      </c>
      <c r="E134" s="4">
        <f t="shared" si="10"/>
        <v>12.580733682902704</v>
      </c>
      <c r="F134" s="4">
        <f t="shared" si="10"/>
        <v>12.760326037900644</v>
      </c>
      <c r="G134" s="4">
        <f t="shared" si="10"/>
        <v>12.854166633811136</v>
      </c>
      <c r="H134" s="4">
        <f t="shared" si="10"/>
        <v>12.894417915371081</v>
      </c>
      <c r="I134" s="4">
        <f t="shared" si="10"/>
        <v>12.901202431253258</v>
      </c>
      <c r="J134" s="4">
        <f t="shared" si="10"/>
        <v>12.903291156454552</v>
      </c>
      <c r="K134" s="4">
        <f t="shared" si="10"/>
        <v>15.454306802917047</v>
      </c>
      <c r="L134" s="4">
        <f t="shared" si="9"/>
        <v>13.401476987961416</v>
      </c>
    </row>
    <row r="135" spans="1:12" x14ac:dyDescent="0.25">
      <c r="A135" s="18" t="s">
        <v>9</v>
      </c>
      <c r="B135" s="18" t="s">
        <v>33</v>
      </c>
      <c r="C135" s="4">
        <f t="shared" si="10"/>
        <v>63.181562568340823</v>
      </c>
      <c r="D135" s="4">
        <f t="shared" si="10"/>
        <v>63.237217899839472</v>
      </c>
      <c r="E135" s="4">
        <f t="shared" si="10"/>
        <v>63.213268293696792</v>
      </c>
      <c r="F135" s="4">
        <f t="shared" si="10"/>
        <v>63.773591786451014</v>
      </c>
      <c r="G135" s="4">
        <f t="shared" si="10"/>
        <v>63.720733063674608</v>
      </c>
      <c r="H135" s="4">
        <f t="shared" si="10"/>
        <v>63.905003741985851</v>
      </c>
      <c r="I135" s="4">
        <f t="shared" si="10"/>
        <v>64.086086864117945</v>
      </c>
      <c r="J135" s="4">
        <f t="shared" si="10"/>
        <v>64.759217976286777</v>
      </c>
      <c r="K135" s="4">
        <f t="shared" si="10"/>
        <v>64.508648535126156</v>
      </c>
      <c r="L135" s="4">
        <f t="shared" si="9"/>
        <v>64.195938036238275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45"/>
  <sheetViews>
    <sheetView workbookViewId="0">
      <selection activeCell="J27" sqref="J27"/>
    </sheetView>
  </sheetViews>
  <sheetFormatPr defaultRowHeight="15" x14ac:dyDescent="0.25"/>
  <cols>
    <col min="1" max="1" width="18.7109375" bestFit="1" customWidth="1"/>
    <col min="2" max="2" width="18" customWidth="1"/>
  </cols>
  <sheetData>
    <row r="1" spans="1:11" x14ac:dyDescent="0.25">
      <c r="C1">
        <v>2006</v>
      </c>
      <c r="D1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  <c r="J1" s="2">
        <v>2013</v>
      </c>
      <c r="K1" s="2">
        <v>2014</v>
      </c>
    </row>
    <row r="2" spans="1:11" x14ac:dyDescent="0.25">
      <c r="A2" s="27" t="s">
        <v>36</v>
      </c>
    </row>
    <row r="3" spans="1:11" x14ac:dyDescent="0.25">
      <c r="A3" s="18" t="s">
        <v>1</v>
      </c>
      <c r="B3" s="18" t="s">
        <v>97</v>
      </c>
      <c r="C3" s="4">
        <f>'[2]SD 7.Quality of services'!D10</f>
        <v>35</v>
      </c>
      <c r="D3" s="4">
        <f>'[2]SD 7.Quality of services'!E10</f>
        <v>44.3</v>
      </c>
      <c r="E3" s="4">
        <f>'[2]SD 7.Quality of services'!F10</f>
        <v>25.6</v>
      </c>
      <c r="F3" s="4">
        <f>'[2]SD 7.Quality of services'!G10</f>
        <v>29.9</v>
      </c>
      <c r="G3" s="4">
        <f>'[2]SD 7.Quality of services'!H10</f>
        <v>25.8</v>
      </c>
      <c r="H3" s="4">
        <f>'[2]SD 7.Quality of services'!I10</f>
        <v>47.7</v>
      </c>
      <c r="I3" s="4">
        <f>'[2]SD 7.Quality of services'!J10</f>
        <v>32.5</v>
      </c>
      <c r="J3" s="4">
        <f>'[2]SD 7.Quality of services'!K10</f>
        <v>28.7</v>
      </c>
      <c r="K3" s="4">
        <f>'[2]SD 7.Quality of services'!L10</f>
        <v>26.806000000000001</v>
      </c>
    </row>
    <row r="4" spans="1:11" x14ac:dyDescent="0.25">
      <c r="A4" s="18" t="s">
        <v>79</v>
      </c>
      <c r="B4" s="18" t="s">
        <v>97</v>
      </c>
      <c r="C4" s="4">
        <f>'[2]SD 7.Quality of services'!M10</f>
        <v>86.99</v>
      </c>
      <c r="D4" s="4">
        <f>'[2]SD 7.Quality of services'!N10</f>
        <v>85.5</v>
      </c>
      <c r="E4" s="4">
        <f>'[2]SD 7.Quality of services'!O10</f>
        <v>97.03</v>
      </c>
      <c r="F4" s="4">
        <f>'[2]SD 7.Quality of services'!P10</f>
        <v>106.5</v>
      </c>
      <c r="G4" s="4">
        <f>'[2]SD 7.Quality of services'!Q10</f>
        <v>78.94</v>
      </c>
      <c r="H4" s="4">
        <f>'[2]SD 7.Quality of services'!R10</f>
        <v>89.33</v>
      </c>
      <c r="I4" s="4">
        <f>'[2]SD 7.Quality of services'!S10</f>
        <v>79.27</v>
      </c>
      <c r="J4" s="4">
        <f>'[2]SD 7.Quality of services'!T10</f>
        <v>67.62</v>
      </c>
      <c r="K4" s="4">
        <f>'[2]SD 7.Quality of services'!U10</f>
        <v>76.52</v>
      </c>
    </row>
    <row r="5" spans="1:11" x14ac:dyDescent="0.25">
      <c r="A5" s="18" t="s">
        <v>2</v>
      </c>
      <c r="B5" s="18" t="s">
        <v>97</v>
      </c>
      <c r="C5" s="4">
        <f>'[2]SD 7.Quality of services'!V10</f>
        <v>24.725570762254232</v>
      </c>
      <c r="D5" s="4">
        <f>'[2]SD 7.Quality of services'!W10</f>
        <v>21.906217701678496</v>
      </c>
      <c r="E5" s="4">
        <f>'[2]SD 7.Quality of services'!X10</f>
        <v>16.601113307461898</v>
      </c>
      <c r="F5" s="4">
        <f>'[2]SD 7.Quality of services'!Y10</f>
        <v>29.618728230424427</v>
      </c>
      <c r="G5" s="4">
        <f>'[2]SD 7.Quality of services'!Z10</f>
        <v>30.021198669582894</v>
      </c>
      <c r="H5" s="4">
        <f>'[2]SD 7.Quality of services'!AA10</f>
        <v>22.710519896521433</v>
      </c>
      <c r="I5" s="4">
        <f>'[2]SD 7.Quality of services'!AB10</f>
        <v>29.14513647014126</v>
      </c>
      <c r="J5" s="4">
        <f>'[2]SD 7.Quality of services'!AC10</f>
        <v>26.9238056540968</v>
      </c>
      <c r="K5" s="4">
        <f>'[2]SD 7.Quality of services'!AD10</f>
        <v>34.507169219613324</v>
      </c>
    </row>
    <row r="6" spans="1:11" x14ac:dyDescent="0.25">
      <c r="A6" s="18" t="s">
        <v>3</v>
      </c>
      <c r="B6" s="18" t="s">
        <v>97</v>
      </c>
      <c r="C6" s="4">
        <f>'[2]SD 7.Quality of services'!AE10</f>
        <v>99.3</v>
      </c>
      <c r="D6" s="4">
        <f>'[2]SD 7.Quality of services'!AF10</f>
        <v>96</v>
      </c>
      <c r="E6" s="4">
        <f>'[2]SD 7.Quality of services'!AG10</f>
        <v>101.7</v>
      </c>
      <c r="F6" s="4">
        <f>'[2]SD 7.Quality of services'!AH10</f>
        <v>96.3</v>
      </c>
      <c r="G6" s="4">
        <f>'[2]SD 7.Quality of services'!AI10</f>
        <v>79.400000000000006</v>
      </c>
      <c r="H6" s="4">
        <f>'[2]SD 7.Quality of services'!AJ10</f>
        <v>76.900000000000006</v>
      </c>
      <c r="I6" s="4">
        <f>'[2]SD 7.Quality of services'!AK10</f>
        <v>93.3</v>
      </c>
      <c r="J6" s="4">
        <f>'[2]SD 7.Quality of services'!AL10</f>
        <v>104.3</v>
      </c>
      <c r="K6" s="4">
        <f>'[2]SD 7.Quality of services'!AM10</f>
        <v>82.6</v>
      </c>
    </row>
    <row r="7" spans="1:11" x14ac:dyDescent="0.25">
      <c r="A7" s="18" t="s">
        <v>4</v>
      </c>
      <c r="B7" s="18" t="s">
        <v>97</v>
      </c>
      <c r="C7" s="4">
        <f>'[2]SD 7.Quality of services'!AN10</f>
        <v>128.22244078912925</v>
      </c>
      <c r="D7" s="4">
        <f>'[2]SD 7.Quality of services'!AO10</f>
        <v>88.220873930035282</v>
      </c>
      <c r="E7" s="4">
        <f>'[2]SD 7.Quality of services'!AP10</f>
        <v>100.34512508466591</v>
      </c>
      <c r="F7" s="4">
        <f>'[2]SD 7.Quality of services'!AQ10</f>
        <v>90.789053875531593</v>
      </c>
      <c r="G7" s="4">
        <f>'[2]SD 7.Quality of services'!AR10</f>
        <v>87.675284727806371</v>
      </c>
      <c r="H7" s="4">
        <f>'[2]SD 7.Quality of services'!AS10</f>
        <v>78.77865093964239</v>
      </c>
      <c r="I7" s="4">
        <f>'[2]SD 7.Quality of services'!AT10</f>
        <v>64.171918977412147</v>
      </c>
      <c r="J7" s="4">
        <f>'[2]SD 7.Quality of services'!AU10</f>
        <v>67.30305820281967</v>
      </c>
      <c r="K7" s="4">
        <f>'[2]SD 7.Quality of services'!AV10</f>
        <v>70.043999999999997</v>
      </c>
    </row>
    <row r="8" spans="1:11" x14ac:dyDescent="0.25">
      <c r="A8" s="18" t="s">
        <v>10</v>
      </c>
      <c r="B8" s="18" t="s">
        <v>97</v>
      </c>
      <c r="C8" s="4">
        <f>'[2]SD 7.Quality of services'!AW10</f>
        <v>380.488</v>
      </c>
      <c r="D8" s="4">
        <f>'[2]SD 7.Quality of services'!AX10</f>
        <v>264.065</v>
      </c>
      <c r="E8" s="4">
        <f>'[2]SD 7.Quality of services'!AY10</f>
        <v>316.66800000000001</v>
      </c>
      <c r="F8" s="4">
        <f>'[2]SD 7.Quality of services'!AZ10</f>
        <v>352.06400000000002</v>
      </c>
      <c r="G8" s="4">
        <f>'[2]SD 7.Quality of services'!BA10</f>
        <v>352.245</v>
      </c>
      <c r="H8" s="4">
        <f>'[2]SD 7.Quality of services'!BB10</f>
        <v>324.96300000000002</v>
      </c>
      <c r="I8" s="4">
        <f>'[2]SD 7.Quality of services'!BC10</f>
        <v>295.80200000000002</v>
      </c>
      <c r="J8" s="4">
        <f>'[2]SD 7.Quality of services'!BD10</f>
        <v>264.10500000000002</v>
      </c>
      <c r="K8" s="4">
        <f>'[2]SD 7.Quality of services'!BE10</f>
        <v>228.05540000000002</v>
      </c>
    </row>
    <row r="9" spans="1:11" x14ac:dyDescent="0.25">
      <c r="A9" s="18" t="s">
        <v>5</v>
      </c>
      <c r="B9" s="18" t="s">
        <v>97</v>
      </c>
      <c r="C9" s="4">
        <f>'[2]SD 7.Quality of services'!BF10</f>
        <v>297</v>
      </c>
      <c r="D9" s="4">
        <f>'[2]SD 7.Quality of services'!BG10</f>
        <v>222.3</v>
      </c>
      <c r="E9" s="4">
        <f>'[2]SD 7.Quality of services'!BH10</f>
        <v>218.4</v>
      </c>
      <c r="F9" s="4">
        <f>'[2]SD 7.Quality of services'!BI10</f>
        <v>261</v>
      </c>
      <c r="G9" s="4">
        <f>'[2]SD 7.Quality of services'!BJ10</f>
        <v>196.5</v>
      </c>
      <c r="H9" s="4">
        <f>'[2]SD 7.Quality of services'!BK10</f>
        <v>222.5</v>
      </c>
      <c r="I9" s="4">
        <f>'[2]SD 7.Quality of services'!BL10</f>
        <v>237.5</v>
      </c>
      <c r="J9" s="4">
        <f>'[2]SD 7.Quality of services'!BM10</f>
        <v>232.5</v>
      </c>
      <c r="K9" s="4">
        <f>'[2]SD 7.Quality of services'!BN10</f>
        <v>181.2</v>
      </c>
    </row>
    <row r="10" spans="1:11" x14ac:dyDescent="0.25">
      <c r="A10" s="18" t="s">
        <v>6</v>
      </c>
      <c r="B10" s="18" t="s">
        <v>97</v>
      </c>
      <c r="C10" s="4">
        <f>'[2]SD 7.Quality of services'!BO10</f>
        <v>69.021352361721284</v>
      </c>
      <c r="D10" s="4">
        <f>'[2]SD 7.Quality of services'!BP10</f>
        <v>67.811222289456708</v>
      </c>
      <c r="E10" s="4">
        <f>'[2]SD 7.Quality of services'!BQ10</f>
        <v>62.878306039097502</v>
      </c>
      <c r="F10" s="4">
        <f>'[2]SD 7.Quality of services'!BR10</f>
        <v>71.279554322294047</v>
      </c>
      <c r="G10" s="4">
        <f>'[2]SD 7.Quality of services'!BS10</f>
        <v>62.346781955955791</v>
      </c>
      <c r="H10" s="4">
        <f>'[2]SD 7.Quality of services'!BT10</f>
        <v>55.23865369764043</v>
      </c>
      <c r="I10" s="4">
        <f>'[2]SD 7.Quality of services'!BU10</f>
        <v>50.241946065289383</v>
      </c>
      <c r="J10" s="4">
        <f>'[2]SD 7.Quality of services'!BV10</f>
        <v>59.791650722955808</v>
      </c>
      <c r="K10" s="4">
        <f>'[2]SD 7.Quality of services'!BW10</f>
        <v>58.621416391095032</v>
      </c>
    </row>
    <row r="11" spans="1:11" x14ac:dyDescent="0.25">
      <c r="A11" s="18" t="s">
        <v>7</v>
      </c>
      <c r="B11" s="18" t="s">
        <v>97</v>
      </c>
      <c r="C11" s="4">
        <f>'[2]SD 7.Quality of services'!BX10</f>
        <v>121.15573509668673</v>
      </c>
      <c r="D11" s="4">
        <f>'[2]SD 7.Quality of services'!BY10</f>
        <v>140.60759218572258</v>
      </c>
      <c r="E11" s="4">
        <f>'[2]SD 7.Quality of services'!BZ10</f>
        <v>118.90660700838622</v>
      </c>
      <c r="F11" s="4">
        <f>'[2]SD 7.Quality of services'!CA10</f>
        <v>170.26821726930939</v>
      </c>
      <c r="G11" s="4">
        <f>'[2]SD 7.Quality of services'!CB10</f>
        <v>149.94903693856875</v>
      </c>
      <c r="H11" s="4">
        <f>'[2]SD 7.Quality of services'!CC10</f>
        <v>125.11566741846536</v>
      </c>
      <c r="I11" s="4">
        <f>'[2]SD 7.Quality of services'!CD10</f>
        <v>129.5445426218773</v>
      </c>
      <c r="J11" s="4">
        <f>'[2]SD 7.Quality of services'!CE10</f>
        <v>139.15164793268386</v>
      </c>
      <c r="K11" s="4">
        <f>'[2]SD 7.Quality of services'!CF10</f>
        <v>166.22700974925019</v>
      </c>
    </row>
    <row r="12" spans="1:11" x14ac:dyDescent="0.25">
      <c r="A12" s="18" t="s">
        <v>8</v>
      </c>
      <c r="B12" s="18" t="s">
        <v>97</v>
      </c>
      <c r="C12" s="4">
        <f>'[2]SD 7.Quality of services'!CG10</f>
        <v>156.4</v>
      </c>
      <c r="D12" s="4">
        <f>'[2]SD 7.Quality of services'!CH10</f>
        <v>180.2</v>
      </c>
      <c r="E12" s="4">
        <f>'[2]SD 7.Quality of services'!CI10</f>
        <v>129.6</v>
      </c>
      <c r="F12" s="4">
        <f>'[2]SD 7.Quality of services'!CJ10</f>
        <v>136.4</v>
      </c>
      <c r="G12" s="4">
        <f>'[2]SD 7.Quality of services'!CK10</f>
        <v>180.6</v>
      </c>
      <c r="H12" s="4">
        <f>'[2]SD 7.Quality of services'!CL10</f>
        <v>161.69999999999999</v>
      </c>
      <c r="I12" s="4">
        <f>'[2]SD 7.Quality of services'!CM10</f>
        <v>130.1</v>
      </c>
      <c r="J12" s="4">
        <f>'[2]SD 7.Quality of services'!CN10</f>
        <v>143.30000000000001</v>
      </c>
      <c r="K12" s="4">
        <f>'[2]SD 7.Quality of services'!CO10</f>
        <v>167.6</v>
      </c>
    </row>
    <row r="13" spans="1:11" x14ac:dyDescent="0.25">
      <c r="A13" s="18" t="s">
        <v>74</v>
      </c>
      <c r="B13" s="18" t="s">
        <v>97</v>
      </c>
      <c r="C13" s="4">
        <f>'[2]SD 7.Quality of services'!CP10</f>
        <v>189.54499999999999</v>
      </c>
      <c r="D13" s="4">
        <f>'[2]SD 7.Quality of services'!CQ10</f>
        <v>177.20099999999999</v>
      </c>
      <c r="E13" s="4">
        <f>'[2]SD 7.Quality of services'!CR10</f>
        <v>132.11000000000001</v>
      </c>
      <c r="F13" s="4">
        <f>'[2]SD 7.Quality of services'!CS10</f>
        <v>178.12799999999999</v>
      </c>
      <c r="G13" s="4">
        <f>'[2]SD 7.Quality of services'!CT10</f>
        <v>129.86500000000001</v>
      </c>
      <c r="H13" s="4">
        <f>'[2]SD 7.Quality of services'!CU10</f>
        <v>145.46899999999999</v>
      </c>
      <c r="I13" s="4">
        <f>'[2]SD 7.Quality of services'!CV10</f>
        <v>125.602</v>
      </c>
      <c r="J13" s="4">
        <f>'[2]SD 7.Quality of services'!CW10</f>
        <v>133.12319361918364</v>
      </c>
      <c r="K13" s="4">
        <f>'[2]SD 7.Quality of services'!CX10</f>
        <v>157.29265598174266</v>
      </c>
    </row>
    <row r="14" spans="1:11" x14ac:dyDescent="0.25">
      <c r="A14" s="18" t="s">
        <v>52</v>
      </c>
      <c r="B14" s="18" t="s">
        <v>97</v>
      </c>
      <c r="C14" s="4">
        <f>'[2]SD 7.Quality of services'!CY10</f>
        <v>132</v>
      </c>
      <c r="D14" s="4">
        <f>'[2]SD 7.Quality of services'!CZ10</f>
        <v>173</v>
      </c>
      <c r="E14" s="4">
        <f>'[2]SD 7.Quality of services'!DA10</f>
        <v>175</v>
      </c>
      <c r="F14" s="4">
        <f>'[2]SD 7.Quality of services'!DB10</f>
        <v>201</v>
      </c>
      <c r="G14" s="4">
        <f>'[2]SD 7.Quality of services'!DC10</f>
        <v>205</v>
      </c>
      <c r="H14" s="4">
        <f>'[2]SD 7.Quality of services'!DD10</f>
        <v>139</v>
      </c>
      <c r="I14" s="4">
        <f>'[2]SD 7.Quality of services'!DE10</f>
        <v>160</v>
      </c>
      <c r="J14" s="4">
        <f>'[2]SD 7.Quality of services'!DF10</f>
        <v>137</v>
      </c>
      <c r="K14" s="4">
        <f>'[2]SD 7.Quality of services'!DG10</f>
        <v>184.84198609109285</v>
      </c>
    </row>
    <row r="15" spans="1:11" x14ac:dyDescent="0.25">
      <c r="A15" s="18" t="s">
        <v>9</v>
      </c>
      <c r="B15" s="18" t="s">
        <v>97</v>
      </c>
      <c r="C15" s="4">
        <f>'[2]SD 7.Quality of services'!DH10</f>
        <v>50.549709226702717</v>
      </c>
      <c r="D15" s="4">
        <f>'[2]SD 7.Quality of services'!DI10</f>
        <v>60.651178067563961</v>
      </c>
      <c r="E15" s="4">
        <f>'[2]SD 7.Quality of services'!DJ10</f>
        <v>62.644852531264149</v>
      </c>
      <c r="F15" s="4">
        <f>'[2]SD 7.Quality of services'!DK10</f>
        <v>61.490683590337625</v>
      </c>
      <c r="G15" s="4">
        <f>'[2]SD 7.Quality of services'!DL10</f>
        <v>56.715930330065632</v>
      </c>
      <c r="H15" s="4">
        <f>'[2]SD 7.Quality of services'!DM10</f>
        <v>60.974539338844608</v>
      </c>
      <c r="I15" s="4">
        <f>'[2]SD 7.Quality of services'!DN10</f>
        <v>78.651145419293556</v>
      </c>
      <c r="J15" s="4">
        <f>'[2]SD 7.Quality of services'!DO10</f>
        <v>73.56</v>
      </c>
      <c r="K15" s="4">
        <f>'[2]SD 7.Quality of services'!DP10</f>
        <v>77.940148650234065</v>
      </c>
    </row>
    <row r="17" spans="1:11" x14ac:dyDescent="0.25">
      <c r="A17" s="27" t="s">
        <v>37</v>
      </c>
    </row>
    <row r="18" spans="1:11" x14ac:dyDescent="0.25">
      <c r="A18" s="18" t="s">
        <v>1</v>
      </c>
      <c r="B18" s="18" t="s">
        <v>98</v>
      </c>
      <c r="C18" s="4">
        <f>'[2]SD 7.Quality of services'!D12</f>
        <v>0.71</v>
      </c>
      <c r="D18" s="4">
        <f>'[2]SD 7.Quality of services'!E12</f>
        <v>0.64</v>
      </c>
      <c r="E18" s="4">
        <f>'[2]SD 7.Quality of services'!F12</f>
        <v>0.56000000000000005</v>
      </c>
      <c r="F18" s="4">
        <f>'[2]SD 7.Quality of services'!G12</f>
        <v>0.59</v>
      </c>
      <c r="G18" s="4">
        <f>'[2]SD 7.Quality of services'!H12</f>
        <v>0.62</v>
      </c>
      <c r="H18" s="4">
        <f>'[2]SD 7.Quality of services'!I12</f>
        <v>0.8</v>
      </c>
      <c r="I18" s="4">
        <f>'[2]SD 7.Quality of services'!J12</f>
        <v>0.63</v>
      </c>
      <c r="J18" s="4">
        <f>'[2]SD 7.Quality of services'!K12</f>
        <v>0.59</v>
      </c>
      <c r="K18" s="4">
        <f>'[2]SD 7.Quality of services'!L12</f>
        <v>0.498</v>
      </c>
    </row>
    <row r="19" spans="1:11" x14ac:dyDescent="0.25">
      <c r="A19" s="18" t="s">
        <v>79</v>
      </c>
      <c r="B19" s="18" t="s">
        <v>98</v>
      </c>
      <c r="C19" s="4">
        <f>'[2]SD 7.Quality of services'!M12</f>
        <v>1.155</v>
      </c>
      <c r="D19" s="4">
        <f>'[2]SD 7.Quality of services'!N12</f>
        <v>1.0429999999999999</v>
      </c>
      <c r="E19" s="4">
        <f>'[2]SD 7.Quality of services'!O12</f>
        <v>1.151</v>
      </c>
      <c r="F19" s="4">
        <f>'[2]SD 7.Quality of services'!P12</f>
        <v>1.3009999999999999</v>
      </c>
      <c r="G19" s="4">
        <f>'[2]SD 7.Quality of services'!Q12</f>
        <v>1.06</v>
      </c>
      <c r="H19" s="4">
        <f>'[2]SD 7.Quality of services'!R12</f>
        <v>1.032</v>
      </c>
      <c r="I19" s="4">
        <f>'[2]SD 7.Quality of services'!S12</f>
        <v>0.8831</v>
      </c>
      <c r="J19" s="4">
        <f>'[2]SD 7.Quality of services'!T12</f>
        <v>0.73250000000000004</v>
      </c>
      <c r="K19" s="4">
        <f>'[2]SD 7.Quality of services'!U12</f>
        <v>0.82499999999999996</v>
      </c>
    </row>
    <row r="20" spans="1:11" x14ac:dyDescent="0.25">
      <c r="A20" s="18" t="s">
        <v>2</v>
      </c>
      <c r="B20" s="18" t="s">
        <v>98</v>
      </c>
      <c r="C20" s="4">
        <f>'[2]SD 7.Quality of services'!V12</f>
        <v>0.53116918957042869</v>
      </c>
      <c r="D20" s="4">
        <f>'[2]SD 7.Quality of services'!W12</f>
        <v>0.46830098593350739</v>
      </c>
      <c r="E20" s="4">
        <f>'[2]SD 7.Quality of services'!X12</f>
        <v>0.30723715961154247</v>
      </c>
      <c r="F20" s="4">
        <f>'[2]SD 7.Quality of services'!Y12</f>
        <v>0.5459891504699973</v>
      </c>
      <c r="G20" s="4">
        <f>'[2]SD 7.Quality of services'!Z12</f>
        <v>0.43566630861019201</v>
      </c>
      <c r="H20" s="4">
        <f>'[2]SD 7.Quality of services'!AA12</f>
        <v>0.40297597267960433</v>
      </c>
      <c r="I20" s="4">
        <f>'[2]SD 7.Quality of services'!AB12</f>
        <v>0.46894750174147937</v>
      </c>
      <c r="J20" s="4">
        <f>'[2]SD 7.Quality of services'!AC12</f>
        <v>0.39452718435981182</v>
      </c>
      <c r="K20" s="4">
        <f>'[2]SD 7.Quality of services'!AD12</f>
        <v>0.41583952847700179</v>
      </c>
    </row>
    <row r="21" spans="1:11" x14ac:dyDescent="0.25">
      <c r="A21" s="18" t="s">
        <v>3</v>
      </c>
      <c r="B21" s="18" t="s">
        <v>98</v>
      </c>
      <c r="C21" s="4">
        <f>'[2]SD 7.Quality of services'!AE12</f>
        <v>1.212</v>
      </c>
      <c r="D21" s="4">
        <f>'[2]SD 7.Quality of services'!AF12</f>
        <v>1.22</v>
      </c>
      <c r="E21" s="4">
        <f>'[2]SD 7.Quality of services'!AG12</f>
        <v>1.232</v>
      </c>
      <c r="F21" s="4">
        <f>'[2]SD 7.Quality of services'!AH12</f>
        <v>1.1020000000000001</v>
      </c>
      <c r="G21" s="4">
        <f>'[2]SD 7.Quality of services'!AI12</f>
        <v>0.97299999999999998</v>
      </c>
      <c r="H21" s="4">
        <f>'[2]SD 7.Quality of services'!AJ12</f>
        <v>0.89800000000000002</v>
      </c>
      <c r="I21" s="4">
        <f>'[2]SD 7.Quality of services'!AK12</f>
        <v>1.0129999999999999</v>
      </c>
      <c r="J21" s="4">
        <f>'[2]SD 7.Quality of services'!AL12</f>
        <v>1.216</v>
      </c>
      <c r="K21" s="4">
        <f>'[2]SD 7.Quality of services'!AM12</f>
        <v>0.98</v>
      </c>
    </row>
    <row r="22" spans="1:11" x14ac:dyDescent="0.25">
      <c r="A22" s="18" t="s">
        <v>4</v>
      </c>
      <c r="B22" s="18" t="s">
        <v>98</v>
      </c>
      <c r="C22" s="4">
        <f>'[2]SD 7.Quality of services'!AN12</f>
        <v>1.716266337308054</v>
      </c>
      <c r="D22" s="4">
        <f>'[2]SD 7.Quality of services'!AO12</f>
        <v>1.2549291133505334</v>
      </c>
      <c r="E22" s="4">
        <f>'[2]SD 7.Quality of services'!AP12</f>
        <v>1.3765181505089055</v>
      </c>
      <c r="F22" s="4">
        <f>'[2]SD 7.Quality of services'!AQ12</f>
        <v>1.2971883730919729</v>
      </c>
      <c r="G22" s="4">
        <f>'[2]SD 7.Quality of services'!AR12</f>
        <v>1.3827279444217415</v>
      </c>
      <c r="H22" s="4">
        <f>'[2]SD 7.Quality of services'!AS12</f>
        <v>1.1003184196552347</v>
      </c>
      <c r="I22" s="4">
        <f>'[2]SD 7.Quality of services'!AT12</f>
        <v>0.84748513441479567</v>
      </c>
      <c r="J22" s="4">
        <f>'[2]SD 7.Quality of services'!AU12</f>
        <v>0.88238290580541878</v>
      </c>
      <c r="K22" s="4">
        <f>'[2]SD 7.Quality of services'!AV12</f>
        <v>0.89290000000000003</v>
      </c>
    </row>
    <row r="23" spans="1:11" x14ac:dyDescent="0.25">
      <c r="A23" s="18" t="s">
        <v>10</v>
      </c>
      <c r="B23" s="18" t="s">
        <v>98</v>
      </c>
      <c r="C23" s="4">
        <f>'[2]SD 7.Quality of services'!AW12</f>
        <v>3.9460000000000002</v>
      </c>
      <c r="D23" s="4">
        <f>'[2]SD 7.Quality of services'!AX12</f>
        <v>2.7490000000000001</v>
      </c>
      <c r="E23" s="4">
        <f>'[2]SD 7.Quality of services'!AY12</f>
        <v>2.9390000000000001</v>
      </c>
      <c r="F23" s="4">
        <f>'[2]SD 7.Quality of services'!AZ12</f>
        <v>3.423</v>
      </c>
      <c r="G23" s="4">
        <f>'[2]SD 7.Quality of services'!BA12</f>
        <v>3.2730000000000001</v>
      </c>
      <c r="H23" s="4">
        <f>'[2]SD 7.Quality of services'!BB12</f>
        <v>2.831</v>
      </c>
      <c r="I23" s="4">
        <f>'[2]SD 7.Quality of services'!BC12</f>
        <v>2.71</v>
      </c>
      <c r="J23" s="4">
        <f>'[2]SD 7.Quality of services'!BD12</f>
        <v>2.4220000000000002</v>
      </c>
      <c r="K23" s="4">
        <f>'[2]SD 7.Quality of services'!BE12</f>
        <v>2.3170000000000002</v>
      </c>
    </row>
    <row r="24" spans="1:11" x14ac:dyDescent="0.25">
      <c r="A24" s="18" t="s">
        <v>5</v>
      </c>
      <c r="B24" s="18" t="s">
        <v>98</v>
      </c>
      <c r="C24" s="4">
        <f>'[2]SD 7.Quality of services'!BF12</f>
        <v>2.637</v>
      </c>
      <c r="D24" s="4">
        <f>'[2]SD 7.Quality of services'!BG12</f>
        <v>2.2989999999999999</v>
      </c>
      <c r="E24" s="4">
        <f>'[2]SD 7.Quality of services'!BH12</f>
        <v>2.2549999999999999</v>
      </c>
      <c r="F24" s="4">
        <f>'[2]SD 7.Quality of services'!BI12</f>
        <v>2.3370000000000002</v>
      </c>
      <c r="G24" s="4">
        <f>'[2]SD 7.Quality of services'!BJ12</f>
        <v>1.996</v>
      </c>
      <c r="H24" s="4">
        <f>'[2]SD 7.Quality of services'!BK12</f>
        <v>1.8660000000000001</v>
      </c>
      <c r="I24" s="4">
        <f>'[2]SD 7.Quality of services'!BL12</f>
        <v>2.121</v>
      </c>
      <c r="J24" s="4">
        <f>'[2]SD 7.Quality of services'!BM12</f>
        <v>1.847</v>
      </c>
      <c r="K24" s="4">
        <f>'[2]SD 7.Quality of services'!BN12</f>
        <v>1.726</v>
      </c>
    </row>
    <row r="25" spans="1:11" x14ac:dyDescent="0.25">
      <c r="A25" s="18" t="s">
        <v>6</v>
      </c>
      <c r="B25" s="18" t="s">
        <v>98</v>
      </c>
      <c r="C25" s="4">
        <f>'[2]SD 7.Quality of services'!BO12</f>
        <v>1.1893913553633313</v>
      </c>
      <c r="D25" s="4">
        <f>'[2]SD 7.Quality of services'!BP12</f>
        <v>1.3185788933501383</v>
      </c>
      <c r="E25" s="4">
        <f>'[2]SD 7.Quality of services'!BQ12</f>
        <v>1.0038463063563186</v>
      </c>
      <c r="F25" s="4">
        <f>'[2]SD 7.Quality of services'!BR12</f>
        <v>1.17244949106122</v>
      </c>
      <c r="G25" s="4">
        <f>'[2]SD 7.Quality of services'!BS12</f>
        <v>0.93637878797666652</v>
      </c>
      <c r="H25" s="4">
        <f>'[2]SD 7.Quality of services'!BT12</f>
        <v>0.9028535687160536</v>
      </c>
      <c r="I25" s="4">
        <f>'[2]SD 7.Quality of services'!BU12</f>
        <v>0.92303737580823209</v>
      </c>
      <c r="J25" s="4">
        <f>'[2]SD 7.Quality of services'!BV12</f>
        <v>1.1120691277483299</v>
      </c>
      <c r="K25" s="4">
        <f>'[2]SD 7.Quality of services'!BW12</f>
        <v>0.9563105119194546</v>
      </c>
    </row>
    <row r="26" spans="1:11" x14ac:dyDescent="0.25">
      <c r="A26" s="18" t="s">
        <v>7</v>
      </c>
      <c r="B26" s="18" t="s">
        <v>98</v>
      </c>
      <c r="C26" s="4">
        <f>'[2]SD 7.Quality of services'!BX12</f>
        <v>1.8943911242300253</v>
      </c>
      <c r="D26" s="4">
        <f>'[2]SD 7.Quality of services'!BY12</f>
        <v>1.7331809061082342</v>
      </c>
      <c r="E26" s="4">
        <f>'[2]SD 7.Quality of services'!BZ12</f>
        <v>1.4981115522120945</v>
      </c>
      <c r="F26" s="4">
        <f>'[2]SD 7.Quality of services'!CA12</f>
        <v>1.8116852906586625</v>
      </c>
      <c r="G26" s="4">
        <f>'[2]SD 7.Quality of services'!CB12</f>
        <v>1.7668429686616296</v>
      </c>
      <c r="H26" s="4">
        <f>'[2]SD 7.Quality of services'!CC12</f>
        <v>1.351228016770367</v>
      </c>
      <c r="I26" s="4">
        <f>'[2]SD 7.Quality of services'!CD12</f>
        <v>1.3730259960714726</v>
      </c>
      <c r="J26" s="4">
        <f>'[2]SD 7.Quality of services'!CE12</f>
        <v>1.4363829921479709</v>
      </c>
      <c r="K26" s="4">
        <f>'[2]SD 7.Quality of services'!CF12</f>
        <v>1.6008364060207474</v>
      </c>
    </row>
    <row r="27" spans="1:11" x14ac:dyDescent="0.25">
      <c r="A27" s="18" t="s">
        <v>8</v>
      </c>
      <c r="B27" s="18" t="s">
        <v>98</v>
      </c>
      <c r="C27" s="4">
        <f>'[2]SD 7.Quality of services'!CG12</f>
        <v>1.663</v>
      </c>
      <c r="D27" s="4">
        <f>'[2]SD 7.Quality of services'!CH12</f>
        <v>1.736</v>
      </c>
      <c r="E27" s="4">
        <f>'[2]SD 7.Quality of services'!CI12</f>
        <v>1.353</v>
      </c>
      <c r="F27" s="4">
        <f>'[2]SD 7.Quality of services'!CJ12</f>
        <v>1.3740000000000001</v>
      </c>
      <c r="G27" s="4">
        <f>'[2]SD 7.Quality of services'!CK12</f>
        <v>1.649</v>
      </c>
      <c r="H27" s="4">
        <f>'[2]SD 7.Quality of services'!CL12</f>
        <v>1.546</v>
      </c>
      <c r="I27" s="4">
        <f>'[2]SD 7.Quality of services'!CM12</f>
        <v>1.3080000000000001</v>
      </c>
      <c r="J27" s="4">
        <f>'[2]SD 7.Quality of services'!CN12</f>
        <v>1.3260000000000001</v>
      </c>
      <c r="K27" s="4">
        <f>'[2]SD 7.Quality of services'!CO12</f>
        <v>1.446</v>
      </c>
    </row>
    <row r="28" spans="1:11" x14ac:dyDescent="0.25">
      <c r="A28" s="18" t="s">
        <v>74</v>
      </c>
      <c r="B28" s="18" t="s">
        <v>98</v>
      </c>
      <c r="C28" s="4">
        <f>'[2]SD 7.Quality of services'!CP12</f>
        <v>2.4910000000000001</v>
      </c>
      <c r="D28" s="4">
        <f>'[2]SD 7.Quality of services'!CQ12</f>
        <v>2.327</v>
      </c>
      <c r="E28" s="4">
        <f>'[2]SD 7.Quality of services'!CR12</f>
        <v>1.956</v>
      </c>
      <c r="F28" s="4">
        <f>'[2]SD 7.Quality of services'!CS12</f>
        <v>2.1840000000000002</v>
      </c>
      <c r="G28" s="4">
        <f>'[2]SD 7.Quality of services'!CT12</f>
        <v>1.91</v>
      </c>
      <c r="H28" s="4">
        <f>'[2]SD 7.Quality of services'!CU12</f>
        <v>1.9410000000000001</v>
      </c>
      <c r="I28" s="4">
        <f>'[2]SD 7.Quality of services'!CV12</f>
        <v>1.655</v>
      </c>
      <c r="J28" s="4">
        <f>'[2]SD 7.Quality of services'!CW12</f>
        <v>1.8993122083398335</v>
      </c>
      <c r="K28" s="4">
        <f>'[2]SD 7.Quality of services'!CX12</f>
        <v>1.8036305870244551</v>
      </c>
    </row>
    <row r="29" spans="1:11" x14ac:dyDescent="0.25">
      <c r="A29" s="18" t="s">
        <v>52</v>
      </c>
      <c r="B29" s="18" t="s">
        <v>98</v>
      </c>
      <c r="C29" s="4">
        <f>'[2]SD 7.Quality of services'!CY12</f>
        <v>2.04</v>
      </c>
      <c r="D29" s="4">
        <f>'[2]SD 7.Quality of services'!CZ12</f>
        <v>1.77</v>
      </c>
      <c r="E29" s="4">
        <f>'[2]SD 7.Quality of services'!DA12</f>
        <v>1.77</v>
      </c>
      <c r="F29" s="4">
        <f>'[2]SD 7.Quality of services'!DB12</f>
        <v>1.72</v>
      </c>
      <c r="G29" s="4">
        <f>'[2]SD 7.Quality of services'!DC12</f>
        <v>1.84</v>
      </c>
      <c r="H29" s="4">
        <f>'[2]SD 7.Quality of services'!DD12</f>
        <v>1.45</v>
      </c>
      <c r="I29" s="4">
        <f>'[2]SD 7.Quality of services'!DE12</f>
        <v>1.73</v>
      </c>
      <c r="J29" s="4">
        <f>'[2]SD 7.Quality of services'!DF12</f>
        <v>1.46</v>
      </c>
      <c r="K29" s="4">
        <f>'[2]SD 7.Quality of services'!DG12</f>
        <v>1.8184398931432033</v>
      </c>
    </row>
    <row r="30" spans="1:11" x14ac:dyDescent="0.25">
      <c r="A30" s="18" t="s">
        <v>9</v>
      </c>
      <c r="B30" s="18" t="s">
        <v>98</v>
      </c>
      <c r="C30" s="4">
        <f>'[2]SD 7.Quality of services'!DH12</f>
        <v>0.92048660031994323</v>
      </c>
      <c r="D30" s="4">
        <f>'[2]SD 7.Quality of services'!DI12</f>
        <v>1.0668538396157832</v>
      </c>
      <c r="E30" s="4">
        <f>'[2]SD 7.Quality of services'!DJ12</f>
        <v>1.3045296038769671</v>
      </c>
      <c r="F30" s="4">
        <f>'[2]SD 7.Quality of services'!DK12</f>
        <v>1.3012188970088399</v>
      </c>
      <c r="G30" s="4">
        <f>'[2]SD 7.Quality of services'!DL12</f>
        <v>0.98301365450156131</v>
      </c>
      <c r="H30" s="4">
        <f>'[2]SD 7.Quality of services'!DM12</f>
        <v>0.95967116572529565</v>
      </c>
      <c r="I30" s="4">
        <f>'[2]SD 7.Quality of services'!DN12</f>
        <v>1.0918057254938589</v>
      </c>
      <c r="J30" s="4">
        <f>'[2]SD 7.Quality of services'!DO12</f>
        <v>1.01</v>
      </c>
      <c r="K30" s="4">
        <f>'[2]SD 7.Quality of services'!DP12</f>
        <v>1.0003570592197448</v>
      </c>
    </row>
    <row r="32" spans="1:11" x14ac:dyDescent="0.25">
      <c r="A32" s="27" t="s">
        <v>46</v>
      </c>
    </row>
    <row r="33" spans="1:11" x14ac:dyDescent="0.25">
      <c r="A33" s="18" t="s">
        <v>1</v>
      </c>
      <c r="B33" s="18" t="s">
        <v>99</v>
      </c>
      <c r="C33" s="4">
        <f t="shared" ref="C33:K33" si="0">C3/C18</f>
        <v>49.295774647887328</v>
      </c>
      <c r="D33" s="4">
        <f t="shared" si="0"/>
        <v>69.21875</v>
      </c>
      <c r="E33" s="4">
        <f t="shared" si="0"/>
        <v>45.714285714285715</v>
      </c>
      <c r="F33" s="4">
        <f t="shared" si="0"/>
        <v>50.677966101694913</v>
      </c>
      <c r="G33" s="4">
        <f t="shared" si="0"/>
        <v>41.612903225806456</v>
      </c>
      <c r="H33" s="4">
        <f t="shared" si="0"/>
        <v>59.625</v>
      </c>
      <c r="I33" s="4">
        <f t="shared" si="0"/>
        <v>51.587301587301589</v>
      </c>
      <c r="J33" s="4">
        <f t="shared" si="0"/>
        <v>48.644067796610173</v>
      </c>
      <c r="K33" s="4">
        <f t="shared" si="0"/>
        <v>53.827309236947791</v>
      </c>
    </row>
    <row r="34" spans="1:11" x14ac:dyDescent="0.25">
      <c r="A34" s="18" t="s">
        <v>79</v>
      </c>
      <c r="B34" s="18" t="s">
        <v>99</v>
      </c>
      <c r="C34" s="4">
        <f t="shared" ref="C34:K34" si="1">C4/C19</f>
        <v>75.316017316017309</v>
      </c>
      <c r="D34" s="4">
        <f t="shared" si="1"/>
        <v>81.975071907957826</v>
      </c>
      <c r="E34" s="4">
        <f t="shared" si="1"/>
        <v>84.300608166811472</v>
      </c>
      <c r="F34" s="4">
        <f t="shared" si="1"/>
        <v>81.860107609531127</v>
      </c>
      <c r="G34" s="4">
        <f t="shared" si="1"/>
        <v>74.471698113207538</v>
      </c>
      <c r="H34" s="4">
        <f t="shared" si="1"/>
        <v>86.560077519379846</v>
      </c>
      <c r="I34" s="4">
        <f t="shared" si="1"/>
        <v>89.763333710791528</v>
      </c>
      <c r="J34" s="4">
        <f t="shared" si="1"/>
        <v>92.313993174061437</v>
      </c>
      <c r="K34" s="4">
        <f t="shared" si="1"/>
        <v>92.75151515151515</v>
      </c>
    </row>
    <row r="35" spans="1:11" x14ac:dyDescent="0.25">
      <c r="A35" s="18" t="s">
        <v>2</v>
      </c>
      <c r="B35" s="18" t="s">
        <v>99</v>
      </c>
      <c r="C35" s="4">
        <f t="shared" ref="C35:K35" si="2">C5/C20</f>
        <v>46.549331639981773</v>
      </c>
      <c r="D35" s="4">
        <f t="shared" si="2"/>
        <v>46.778072990836911</v>
      </c>
      <c r="E35" s="4">
        <f t="shared" si="2"/>
        <v>54.033546360250291</v>
      </c>
      <c r="F35" s="4">
        <f t="shared" si="2"/>
        <v>54.247832955889493</v>
      </c>
      <c r="G35" s="4">
        <f t="shared" si="2"/>
        <v>68.908699333103712</v>
      </c>
      <c r="H35" s="4">
        <f t="shared" si="2"/>
        <v>56.357007455077166</v>
      </c>
      <c r="I35" s="4">
        <f t="shared" si="2"/>
        <v>62.150104994499671</v>
      </c>
      <c r="J35" s="4">
        <f t="shared" si="2"/>
        <v>68.243220547109587</v>
      </c>
      <c r="K35" s="4">
        <f t="shared" si="2"/>
        <v>82.981936195422946</v>
      </c>
    </row>
    <row r="36" spans="1:11" x14ac:dyDescent="0.25">
      <c r="A36" s="18" t="s">
        <v>3</v>
      </c>
      <c r="B36" s="18" t="s">
        <v>99</v>
      </c>
      <c r="C36" s="4">
        <f t="shared" ref="C36:K36" si="3">C6/C21</f>
        <v>81.930693069306926</v>
      </c>
      <c r="D36" s="4">
        <f t="shared" si="3"/>
        <v>78.688524590163937</v>
      </c>
      <c r="E36" s="4">
        <f t="shared" si="3"/>
        <v>82.548701298701303</v>
      </c>
      <c r="F36" s="4">
        <f t="shared" si="3"/>
        <v>87.386569872958248</v>
      </c>
      <c r="G36" s="4">
        <f t="shared" si="3"/>
        <v>81.603288797533409</v>
      </c>
      <c r="H36" s="4">
        <f t="shared" si="3"/>
        <v>85.634743875278403</v>
      </c>
      <c r="I36" s="4">
        <f t="shared" si="3"/>
        <v>92.102665350444227</v>
      </c>
      <c r="J36" s="4">
        <f t="shared" si="3"/>
        <v>85.77302631578948</v>
      </c>
      <c r="K36" s="4">
        <f t="shared" si="3"/>
        <v>84.285714285714278</v>
      </c>
    </row>
    <row r="37" spans="1:11" x14ac:dyDescent="0.25">
      <c r="A37" s="18" t="s">
        <v>4</v>
      </c>
      <c r="B37" s="18" t="s">
        <v>99</v>
      </c>
      <c r="C37" s="4">
        <f t="shared" ref="C37:K37" si="4">C7/C22</f>
        <v>74.710106468815809</v>
      </c>
      <c r="D37" s="4">
        <f t="shared" si="4"/>
        <v>70.299487828834017</v>
      </c>
      <c r="E37" s="4">
        <f t="shared" si="4"/>
        <v>72.897785654019771</v>
      </c>
      <c r="F37" s="4">
        <f t="shared" si="4"/>
        <v>69.989105482904677</v>
      </c>
      <c r="G37" s="4">
        <f t="shared" si="4"/>
        <v>63.407472946149419</v>
      </c>
      <c r="H37" s="4">
        <f t="shared" si="4"/>
        <v>71.596230266077242</v>
      </c>
      <c r="I37" s="4">
        <f t="shared" si="4"/>
        <v>75.720406614239977</v>
      </c>
      <c r="J37" s="4">
        <f t="shared" si="4"/>
        <v>76.274209031040769</v>
      </c>
      <c r="K37" s="4">
        <f t="shared" si="4"/>
        <v>78.445514615298464</v>
      </c>
    </row>
    <row r="38" spans="1:11" x14ac:dyDescent="0.25">
      <c r="A38" s="18" t="s">
        <v>10</v>
      </c>
      <c r="B38" s="18" t="s">
        <v>99</v>
      </c>
      <c r="C38" s="4">
        <f t="shared" ref="C38:K38" si="5">C8/C23</f>
        <v>96.423720223010633</v>
      </c>
      <c r="D38" s="4">
        <f t="shared" si="5"/>
        <v>96.05856675154601</v>
      </c>
      <c r="E38" s="4">
        <f t="shared" si="5"/>
        <v>107.74685267097652</v>
      </c>
      <c r="F38" s="4">
        <f t="shared" si="5"/>
        <v>102.85246859479989</v>
      </c>
      <c r="G38" s="4">
        <f t="shared" si="5"/>
        <v>107.62144821264894</v>
      </c>
      <c r="H38" s="4">
        <f t="shared" si="5"/>
        <v>114.7873542917697</v>
      </c>
      <c r="I38" s="4">
        <f t="shared" si="5"/>
        <v>109.15202952029522</v>
      </c>
      <c r="J38" s="4">
        <f t="shared" si="5"/>
        <v>109.04417836498762</v>
      </c>
      <c r="K38" s="4">
        <f t="shared" si="5"/>
        <v>98.427017695295646</v>
      </c>
    </row>
    <row r="39" spans="1:11" x14ac:dyDescent="0.25">
      <c r="A39" s="18" t="s">
        <v>5</v>
      </c>
      <c r="B39" s="18" t="s">
        <v>99</v>
      </c>
      <c r="C39" s="4">
        <f t="shared" ref="C39:K39" si="6">C9/C24</f>
        <v>112.62798634812286</v>
      </c>
      <c r="D39" s="4">
        <f t="shared" si="6"/>
        <v>96.694214876033072</v>
      </c>
      <c r="E39" s="4">
        <f t="shared" si="6"/>
        <v>96.851441241685151</v>
      </c>
      <c r="F39" s="4">
        <f t="shared" si="6"/>
        <v>111.68164313222078</v>
      </c>
      <c r="G39" s="4">
        <f t="shared" si="6"/>
        <v>98.446893787575149</v>
      </c>
      <c r="H39" s="4">
        <f t="shared" si="6"/>
        <v>119.2390139335477</v>
      </c>
      <c r="I39" s="4">
        <f t="shared" si="6"/>
        <v>111.97548326261197</v>
      </c>
      <c r="J39" s="4">
        <f t="shared" si="6"/>
        <v>125.87980508933406</v>
      </c>
      <c r="K39" s="4">
        <f t="shared" si="6"/>
        <v>104.98261877172654</v>
      </c>
    </row>
    <row r="40" spans="1:11" x14ac:dyDescent="0.25">
      <c r="A40" s="18" t="s">
        <v>6</v>
      </c>
      <c r="B40" s="18" t="s">
        <v>99</v>
      </c>
      <c r="C40" s="4">
        <f t="shared" ref="C40:K40" si="7">C10/C25</f>
        <v>58.030817233102283</v>
      </c>
      <c r="D40" s="4">
        <f t="shared" si="7"/>
        <v>51.427504741235055</v>
      </c>
      <c r="E40" s="4">
        <f t="shared" si="7"/>
        <v>62.637383472902513</v>
      </c>
      <c r="F40" s="4">
        <f t="shared" si="7"/>
        <v>60.795415807444918</v>
      </c>
      <c r="G40" s="4">
        <f t="shared" si="7"/>
        <v>66.582864495120745</v>
      </c>
      <c r="H40" s="4">
        <f t="shared" si="7"/>
        <v>61.182295348508418</v>
      </c>
      <c r="I40" s="4">
        <f t="shared" si="7"/>
        <v>54.431106889140231</v>
      </c>
      <c r="J40" s="4">
        <f t="shared" si="7"/>
        <v>53.766127690298703</v>
      </c>
      <c r="K40" s="4">
        <f t="shared" si="7"/>
        <v>61.299562914385731</v>
      </c>
    </row>
    <row r="41" spans="1:11" x14ac:dyDescent="0.25">
      <c r="A41" s="18" t="s">
        <v>7</v>
      </c>
      <c r="B41" s="18" t="s">
        <v>99</v>
      </c>
      <c r="C41" s="4">
        <f t="shared" ref="C41:K41" si="8">C11/C26</f>
        <v>63.954974000382542</v>
      </c>
      <c r="D41" s="4">
        <f t="shared" si="8"/>
        <v>81.126898923349827</v>
      </c>
      <c r="E41" s="4">
        <f t="shared" si="8"/>
        <v>79.370996660969652</v>
      </c>
      <c r="F41" s="4">
        <f t="shared" si="8"/>
        <v>93.983330409116533</v>
      </c>
      <c r="G41" s="4">
        <f t="shared" si="8"/>
        <v>84.868344045398686</v>
      </c>
      <c r="H41" s="4">
        <f t="shared" si="8"/>
        <v>92.594044724968143</v>
      </c>
      <c r="I41" s="4">
        <f t="shared" si="8"/>
        <v>94.349664895298815</v>
      </c>
      <c r="J41" s="4">
        <f t="shared" si="8"/>
        <v>96.876424110672673</v>
      </c>
      <c r="K41" s="4">
        <f t="shared" si="8"/>
        <v>103.83759959735437</v>
      </c>
    </row>
    <row r="42" spans="1:11" x14ac:dyDescent="0.25">
      <c r="A42" s="18" t="s">
        <v>8</v>
      </c>
      <c r="B42" s="18" t="s">
        <v>99</v>
      </c>
      <c r="C42" s="4">
        <f t="shared" ref="C42:K42" si="9">C12/C27</f>
        <v>94.046903187011424</v>
      </c>
      <c r="D42" s="4">
        <f t="shared" si="9"/>
        <v>103.80184331797234</v>
      </c>
      <c r="E42" s="4">
        <f t="shared" si="9"/>
        <v>95.787139689578709</v>
      </c>
      <c r="F42" s="4">
        <f t="shared" si="9"/>
        <v>99.272197962154294</v>
      </c>
      <c r="G42" s="4">
        <f t="shared" si="9"/>
        <v>109.52092177077016</v>
      </c>
      <c r="H42" s="4">
        <f t="shared" si="9"/>
        <v>104.59249676584734</v>
      </c>
      <c r="I42" s="4">
        <f t="shared" si="9"/>
        <v>99.464831804281332</v>
      </c>
      <c r="J42" s="4">
        <f t="shared" si="9"/>
        <v>108.06938159879337</v>
      </c>
      <c r="K42" s="4">
        <f t="shared" si="9"/>
        <v>115.90594744121715</v>
      </c>
    </row>
    <row r="43" spans="1:11" x14ac:dyDescent="0.25">
      <c r="A43" s="18" t="s">
        <v>74</v>
      </c>
      <c r="B43" s="18" t="s">
        <v>99</v>
      </c>
      <c r="C43" s="4">
        <f t="shared" ref="C43:K43" si="10">C13/C28</f>
        <v>76.091930951425127</v>
      </c>
      <c r="D43" s="4">
        <f t="shared" si="10"/>
        <v>76.149978513107001</v>
      </c>
      <c r="E43" s="4">
        <f t="shared" si="10"/>
        <v>67.540899795501034</v>
      </c>
      <c r="F43" s="4">
        <f t="shared" si="10"/>
        <v>81.560439560439548</v>
      </c>
      <c r="G43" s="4">
        <f t="shared" si="10"/>
        <v>67.992146596858646</v>
      </c>
      <c r="H43" s="4">
        <f t="shared" si="10"/>
        <v>74.945388974755275</v>
      </c>
      <c r="I43" s="4">
        <f t="shared" si="10"/>
        <v>75.892447129909371</v>
      </c>
      <c r="J43" s="4">
        <f t="shared" si="10"/>
        <v>70.090211095702401</v>
      </c>
      <c r="K43" s="4">
        <f t="shared" si="10"/>
        <v>87.208909137672521</v>
      </c>
    </row>
    <row r="44" spans="1:11" x14ac:dyDescent="0.25">
      <c r="A44" s="18" t="s">
        <v>52</v>
      </c>
      <c r="B44" s="18" t="s">
        <v>99</v>
      </c>
      <c r="C44" s="4">
        <f t="shared" ref="C44:K44" si="11">C14/C29</f>
        <v>64.705882352941174</v>
      </c>
      <c r="D44" s="4">
        <f t="shared" si="11"/>
        <v>97.740112994350284</v>
      </c>
      <c r="E44" s="4">
        <f t="shared" si="11"/>
        <v>98.870056497175142</v>
      </c>
      <c r="F44" s="4">
        <f t="shared" si="11"/>
        <v>116.86046511627907</v>
      </c>
      <c r="G44" s="4">
        <f t="shared" si="11"/>
        <v>111.41304347826086</v>
      </c>
      <c r="H44" s="4">
        <f t="shared" si="11"/>
        <v>95.862068965517238</v>
      </c>
      <c r="I44" s="4">
        <f t="shared" si="11"/>
        <v>92.48554913294798</v>
      </c>
      <c r="J44" s="4">
        <f t="shared" si="11"/>
        <v>93.835616438356169</v>
      </c>
      <c r="K44" s="4">
        <f t="shared" si="11"/>
        <v>101.64866421380056</v>
      </c>
    </row>
    <row r="45" spans="1:11" x14ac:dyDescent="0.25">
      <c r="A45" s="18" t="s">
        <v>9</v>
      </c>
      <c r="B45" s="18" t="s">
        <v>99</v>
      </c>
      <c r="C45" s="4">
        <f t="shared" ref="C45:K45" si="12">C12/C30</f>
        <v>169.91013225574213</v>
      </c>
      <c r="D45" s="4">
        <f t="shared" si="12"/>
        <v>168.90786095394026</v>
      </c>
      <c r="E45" s="4">
        <f t="shared" si="12"/>
        <v>99.346154824572949</v>
      </c>
      <c r="F45" s="4">
        <f t="shared" si="12"/>
        <v>104.82479182676163</v>
      </c>
      <c r="G45" s="4">
        <f t="shared" si="12"/>
        <v>183.72074403338124</v>
      </c>
      <c r="H45" s="4">
        <f t="shared" si="12"/>
        <v>168.49521562710612</v>
      </c>
      <c r="I45" s="4">
        <f t="shared" si="12"/>
        <v>119.16039361412176</v>
      </c>
      <c r="J45" s="4">
        <f t="shared" si="12"/>
        <v>141.88118811881188</v>
      </c>
      <c r="K45" s="4">
        <f t="shared" si="12"/>
        <v>167.54017823468362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5"/>
  <sheetViews>
    <sheetView zoomScale="80" zoomScaleNormal="80" workbookViewId="0">
      <selection activeCell="M45" sqref="M45"/>
    </sheetView>
  </sheetViews>
  <sheetFormatPr defaultRowHeight="15" x14ac:dyDescent="0.25"/>
  <cols>
    <col min="1" max="16384" width="9.140625" style="39"/>
  </cols>
  <sheetData>
    <row r="2" spans="2:22" ht="26.25" x14ac:dyDescent="0.4">
      <c r="B2" s="40" t="s">
        <v>51</v>
      </c>
      <c r="L2" s="40" t="s">
        <v>31</v>
      </c>
      <c r="T2" s="40"/>
      <c r="V2" s="40" t="s">
        <v>80</v>
      </c>
    </row>
    <row r="22" spans="2:12" ht="26.25" x14ac:dyDescent="0.4">
      <c r="C22" s="40"/>
    </row>
    <row r="24" spans="2:12" ht="26.25" x14ac:dyDescent="0.4">
      <c r="B24" s="40" t="s">
        <v>56</v>
      </c>
      <c r="L24" s="40" t="s">
        <v>57</v>
      </c>
    </row>
    <row r="45" spans="12:12" ht="26.25" x14ac:dyDescent="0.4">
      <c r="L45" s="4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15"/>
  <sheetViews>
    <sheetView zoomScaleNormal="100" workbookViewId="0">
      <pane xSplit="2" topLeftCell="C1" activePane="topRight" state="frozen"/>
      <selection pane="topRight" activeCell="H34" sqref="H34"/>
    </sheetView>
  </sheetViews>
  <sheetFormatPr defaultRowHeight="15" x14ac:dyDescent="0.25"/>
  <cols>
    <col min="1" max="1" width="18.7109375" bestFit="1" customWidth="1"/>
    <col min="2" max="2" width="18.7109375" style="2" customWidth="1"/>
    <col min="3" max="3" width="17.85546875" customWidth="1"/>
    <col min="4" max="4" width="13.85546875" bestFit="1" customWidth="1"/>
    <col min="5" max="5" width="14.140625" bestFit="1" customWidth="1"/>
    <col min="6" max="6" width="14.140625" style="2" customWidth="1"/>
    <col min="7" max="7" width="16.5703125" style="2" customWidth="1"/>
    <col min="8" max="8" width="24.42578125" bestFit="1" customWidth="1"/>
    <col min="9" max="9" width="24.42578125" style="2" customWidth="1"/>
    <col min="10" max="10" width="19.140625" bestFit="1" customWidth="1"/>
    <col min="11" max="11" width="16.7109375" style="2" customWidth="1"/>
    <col min="12" max="12" width="17.28515625" customWidth="1"/>
    <col min="13" max="13" width="15.28515625" customWidth="1"/>
    <col min="14" max="14" width="18.85546875" customWidth="1"/>
    <col min="15" max="15" width="13.85546875" bestFit="1" customWidth="1"/>
    <col min="16" max="17" width="13.5703125" bestFit="1" customWidth="1"/>
  </cols>
  <sheetData>
    <row r="1" spans="1:17" s="20" customFormat="1" ht="15" customHeight="1" x14ac:dyDescent="0.25">
      <c r="C1" s="21" t="s">
        <v>87</v>
      </c>
      <c r="D1" s="21" t="s">
        <v>87</v>
      </c>
      <c r="E1" s="21" t="s">
        <v>87</v>
      </c>
      <c r="F1" s="21"/>
      <c r="G1" s="22" t="s">
        <v>40</v>
      </c>
      <c r="H1" s="22" t="s">
        <v>33</v>
      </c>
      <c r="I1" s="22" t="s">
        <v>33</v>
      </c>
      <c r="J1" s="22" t="s">
        <v>88</v>
      </c>
      <c r="K1" s="21" t="s">
        <v>89</v>
      </c>
      <c r="L1" s="21" t="s">
        <v>92</v>
      </c>
      <c r="M1" s="21" t="s">
        <v>90</v>
      </c>
      <c r="N1" s="21" t="s">
        <v>91</v>
      </c>
      <c r="O1" s="21" t="s">
        <v>93</v>
      </c>
      <c r="P1" s="21" t="s">
        <v>94</v>
      </c>
      <c r="Q1" s="21" t="s">
        <v>91</v>
      </c>
    </row>
    <row r="2" spans="1:17" s="20" customFormat="1" ht="57.75" customHeight="1" x14ac:dyDescent="0.25">
      <c r="C2" s="21" t="s">
        <v>73</v>
      </c>
      <c r="D2" s="21" t="s">
        <v>38</v>
      </c>
      <c r="E2" s="21" t="s">
        <v>49</v>
      </c>
      <c r="F2" s="21" t="s">
        <v>107</v>
      </c>
      <c r="G2" s="22" t="s">
        <v>39</v>
      </c>
      <c r="H2" s="22" t="s">
        <v>81</v>
      </c>
      <c r="I2" s="22" t="s">
        <v>82</v>
      </c>
      <c r="J2" s="22" t="s">
        <v>42</v>
      </c>
      <c r="K2" s="21" t="s">
        <v>50</v>
      </c>
      <c r="L2" s="21" t="s">
        <v>100</v>
      </c>
      <c r="M2" s="21" t="s">
        <v>104</v>
      </c>
      <c r="N2" s="21" t="s">
        <v>105</v>
      </c>
      <c r="O2" s="21" t="s">
        <v>44</v>
      </c>
      <c r="P2" s="21" t="s">
        <v>45</v>
      </c>
      <c r="Q2" s="21" t="s">
        <v>103</v>
      </c>
    </row>
    <row r="3" spans="1:17" x14ac:dyDescent="0.25">
      <c r="A3" s="18" t="s">
        <v>1</v>
      </c>
      <c r="B3" s="18" t="s">
        <v>58</v>
      </c>
      <c r="C3" s="45">
        <f>AVERAGE('Asset cost'!G6:K6)/1000</f>
        <v>82.733309810565117</v>
      </c>
      <c r="D3" s="45">
        <f>AVERAGE(Opex!G33:K33)/1000</f>
        <v>73.920706734379507</v>
      </c>
      <c r="E3" s="41">
        <f>C3+D3</f>
        <v>156.65401654494462</v>
      </c>
      <c r="F3" s="41">
        <f>AVERAGE(RAB!G33:K33)/1000</f>
        <v>764.91492581213026</v>
      </c>
      <c r="G3" s="25">
        <f>AVERAGE('Physical data'!G48:K48)</f>
        <v>661.59300000000007</v>
      </c>
      <c r="H3" s="26">
        <f>AVERAGE('Physical data'!G3:K3)</f>
        <v>4010.4072000000001</v>
      </c>
      <c r="I3" s="26">
        <f>AVERAGE('Physical data'!G78:K78)</f>
        <v>5007.7970000000005</v>
      </c>
      <c r="J3" s="26">
        <f>AVERAGE('Physical data'!G18:K18)</f>
        <v>172597.6</v>
      </c>
      <c r="K3" s="23">
        <f>J3/H3</f>
        <v>43.037425227044274</v>
      </c>
      <c r="L3" s="24">
        <f t="shared" ref="L3:L15" si="0">$E3/G3*1000</f>
        <v>236.78306231315116</v>
      </c>
      <c r="M3" s="24">
        <f t="shared" ref="M3:M15" si="1">$E3/H3*1000</f>
        <v>39.061872955181364</v>
      </c>
      <c r="N3" s="24">
        <f t="shared" ref="N3:N15" si="2">$E3/J3*1000</f>
        <v>0.90762569436043505</v>
      </c>
      <c r="O3" s="44">
        <f>AVERAGE(Reliability!G3:K3)</f>
        <v>32.301200000000001</v>
      </c>
      <c r="P3" s="44">
        <f>AVERAGE(Reliability!G18:K18)</f>
        <v>0.62759999999999994</v>
      </c>
      <c r="Q3" s="24">
        <f>'Total cost'!K6*1000/'Physical data'!K18</f>
        <v>1001.9462183359218</v>
      </c>
    </row>
    <row r="4" spans="1:17" x14ac:dyDescent="0.25">
      <c r="A4" s="18" t="s">
        <v>79</v>
      </c>
      <c r="B4" s="18" t="s">
        <v>59</v>
      </c>
      <c r="C4" s="45">
        <f>AVERAGE('Asset cost'!G7:K7)/1000</f>
        <v>1092.3453810858207</v>
      </c>
      <c r="D4" s="45">
        <f>AVERAGE(Opex!G34:K34)/1000</f>
        <v>558.68562877563284</v>
      </c>
      <c r="E4" s="41">
        <f t="shared" ref="E4:E15" si="3">C4+D4</f>
        <v>1651.0310098614536</v>
      </c>
      <c r="F4" s="41">
        <f>AVERAGE(RAB!G34:K34)/1000</f>
        <v>12202.28596110718</v>
      </c>
      <c r="G4" s="25">
        <f>AVERAGE('Physical data'!G49:K49)</f>
        <v>5997.7534888135724</v>
      </c>
      <c r="H4" s="26">
        <f>AVERAGE('Physical data'!G4:K4)</f>
        <v>36563.252776139947</v>
      </c>
      <c r="I4" s="26">
        <f>AVERAGE('Physical data'!G79:K79)</f>
        <v>40575.797100000003</v>
      </c>
      <c r="J4" s="26">
        <f>AVERAGE('Physical data'!G19:K19)</f>
        <v>1622700.5</v>
      </c>
      <c r="K4" s="23">
        <f>J4/H4</f>
        <v>44.380638394922137</v>
      </c>
      <c r="L4" s="24">
        <f t="shared" si="0"/>
        <v>275.27490300173162</v>
      </c>
      <c r="M4" s="24">
        <f t="shared" si="1"/>
        <v>45.155473993792633</v>
      </c>
      <c r="N4" s="24">
        <f t="shared" si="2"/>
        <v>1.017458865552487</v>
      </c>
      <c r="O4" s="44">
        <f>AVERAGE(Reliability!G4:K4)</f>
        <v>78.335999999999984</v>
      </c>
      <c r="P4" s="44">
        <f>AVERAGE(Reliability!G19:K19)</f>
        <v>0.9065200000000001</v>
      </c>
      <c r="Q4" s="24">
        <f>'Total cost'!K7*1000/'Physical data'!K19</f>
        <v>1107.4506773704477</v>
      </c>
    </row>
    <row r="5" spans="1:17" x14ac:dyDescent="0.25">
      <c r="A5" s="18" t="s">
        <v>2</v>
      </c>
      <c r="B5" s="18" t="s">
        <v>60</v>
      </c>
      <c r="C5" s="45">
        <f>AVERAGE('Asset cost'!G8:K8)/1000</f>
        <v>129.36491932708725</v>
      </c>
      <c r="D5" s="45">
        <f>AVERAGE(Opex!G35:K35)/1000</f>
        <v>51.845444085418521</v>
      </c>
      <c r="E5" s="41">
        <f t="shared" si="3"/>
        <v>181.21036341250579</v>
      </c>
      <c r="F5" s="41">
        <f>AVERAGE(RAB!G35:K35)/1000</f>
        <v>1226.3174963381477</v>
      </c>
      <c r="G5" s="25">
        <f>AVERAGE('Physical data'!G50:K50)</f>
        <v>1413.5439999999999</v>
      </c>
      <c r="H5" s="26">
        <f>AVERAGE('Physical data'!G5:K5)</f>
        <v>3078.1338155292533</v>
      </c>
      <c r="I5" s="26">
        <f>AVERAGE('Physical data'!G80:K80)</f>
        <v>4302.9771861699501</v>
      </c>
      <c r="J5" s="26">
        <f>AVERAGE('Physical data'!G20:K20)</f>
        <v>318382.15368698508</v>
      </c>
      <c r="K5" s="23">
        <f t="shared" ref="K5:K15" si="4">J5/H5</f>
        <v>103.43349989553413</v>
      </c>
      <c r="L5" s="24">
        <f t="shared" si="0"/>
        <v>128.1957713467043</v>
      </c>
      <c r="M5" s="24">
        <f t="shared" si="1"/>
        <v>58.870203270012333</v>
      </c>
      <c r="N5" s="24">
        <f t="shared" si="2"/>
        <v>0.56915992719447883</v>
      </c>
      <c r="O5" s="44">
        <f>AVERAGE(Reliability!G5:K5)</f>
        <v>28.661565981991139</v>
      </c>
      <c r="P5" s="44">
        <f>AVERAGE(Reliability!G20:K20)</f>
        <v>0.42359129917361782</v>
      </c>
      <c r="Q5" s="24">
        <f>'Total cost'!K8*1000/'Physical data'!K20</f>
        <v>585.68565337150483</v>
      </c>
    </row>
    <row r="6" spans="1:17" x14ac:dyDescent="0.25">
      <c r="A6" s="18" t="s">
        <v>3</v>
      </c>
      <c r="B6" s="18" t="s">
        <v>61</v>
      </c>
      <c r="C6" s="45">
        <f>AVERAGE('Asset cost'!G9:K9)/1000</f>
        <v>514.30589532841634</v>
      </c>
      <c r="D6" s="45">
        <f>AVERAGE(Opex!G36:K36)/1000</f>
        <v>248.62099744704892</v>
      </c>
      <c r="E6" s="41">
        <f t="shared" si="3"/>
        <v>762.92689277546526</v>
      </c>
      <c r="F6" s="41">
        <f>AVERAGE(RAB!G36:K36)/1000</f>
        <v>4906.2382164036535</v>
      </c>
      <c r="G6" s="25">
        <f>AVERAGE('Physical data'!G51:K51)</f>
        <v>3730.820640296025</v>
      </c>
      <c r="H6" s="26">
        <f>AVERAGE('Physical data'!G6:K6)</f>
        <v>27398.559999999998</v>
      </c>
      <c r="I6" s="26">
        <f>AVERAGE('Physical data'!G81:K81)</f>
        <v>34615.597800000003</v>
      </c>
      <c r="J6" s="26">
        <f>AVERAGE('Physical data'!G21:K21)</f>
        <v>908862.51496284117</v>
      </c>
      <c r="K6" s="23">
        <f t="shared" si="4"/>
        <v>33.171908120822451</v>
      </c>
      <c r="L6" s="24">
        <f t="shared" si="0"/>
        <v>204.49305027832435</v>
      </c>
      <c r="M6" s="24">
        <f t="shared" si="1"/>
        <v>27.845510595281844</v>
      </c>
      <c r="N6" s="24">
        <f t="shared" si="2"/>
        <v>0.83943047514360025</v>
      </c>
      <c r="O6" s="44">
        <f>AVERAGE(Reliability!G6:K6)</f>
        <v>87.3</v>
      </c>
      <c r="P6" s="44">
        <f>AVERAGE(Reliability!G21:K21)</f>
        <v>1.016</v>
      </c>
      <c r="Q6" s="24">
        <f>'Total cost'!K9*1000/'Physical data'!K21</f>
        <v>856.11260294951126</v>
      </c>
    </row>
    <row r="7" spans="1:17" x14ac:dyDescent="0.25">
      <c r="A7" s="18" t="s">
        <v>4</v>
      </c>
      <c r="B7" s="18" t="s">
        <v>62</v>
      </c>
      <c r="C7" s="45">
        <f>AVERAGE('Asset cost'!G10:K10)/1000</f>
        <v>737.18291079472317</v>
      </c>
      <c r="D7" s="45">
        <f>AVERAGE(Opex!G37:K37)/1000</f>
        <v>363.36109635025701</v>
      </c>
      <c r="E7" s="41">
        <f t="shared" si="3"/>
        <v>1100.5440071449802</v>
      </c>
      <c r="F7" s="41">
        <f>AVERAGE(RAB!G37:K37)/1000</f>
        <v>7514.8211162617372</v>
      </c>
      <c r="G7" s="25">
        <f>AVERAGE('Physical data'!G52:K52)</f>
        <v>4836.8680358886722</v>
      </c>
      <c r="H7" s="26">
        <f>AVERAGE('Physical data'!G7:K7)</f>
        <v>42083.6</v>
      </c>
      <c r="I7" s="26">
        <f>AVERAGE('Physical data'!G82:K82)</f>
        <v>51221.608200000002</v>
      </c>
      <c r="J7" s="26">
        <f>AVERAGE('Physical data'!G22:K22)</f>
        <v>1342835.3666666667</v>
      </c>
      <c r="K7" s="23">
        <f t="shared" si="4"/>
        <v>31.908757013816945</v>
      </c>
      <c r="L7" s="24">
        <f t="shared" si="0"/>
        <v>227.53236163962833</v>
      </c>
      <c r="M7" s="24">
        <f t="shared" si="1"/>
        <v>26.151375052157615</v>
      </c>
      <c r="N7" s="24">
        <f t="shared" si="2"/>
        <v>0.81956733823362982</v>
      </c>
      <c r="O7" s="44">
        <f>AVERAGE(Reliability!G7:K7)</f>
        <v>73.594582569536115</v>
      </c>
      <c r="P7" s="44">
        <f>AVERAGE(Reliability!G22:K22)</f>
        <v>1.0211628808594382</v>
      </c>
      <c r="Q7" s="24">
        <f>'Total cost'!K10*1000/'Physical data'!K22</f>
        <v>858.87363997067075</v>
      </c>
    </row>
    <row r="8" spans="1:17" x14ac:dyDescent="0.25">
      <c r="A8" s="18" t="s">
        <v>10</v>
      </c>
      <c r="B8" s="18" t="s">
        <v>63</v>
      </c>
      <c r="C8" s="45">
        <f>AVERAGE('Asset cost'!G11:K11)/1000</f>
        <v>713.82626255282923</v>
      </c>
      <c r="D8" s="45">
        <f>AVERAGE(Opex!G38:K38)/1000</f>
        <v>357.76109036770589</v>
      </c>
      <c r="E8" s="41">
        <f t="shared" si="3"/>
        <v>1071.5873529205351</v>
      </c>
      <c r="F8" s="41">
        <f>AVERAGE(RAB!G38:K38)/1000</f>
        <v>7097.8657207419483</v>
      </c>
      <c r="G8" s="25">
        <f>AVERAGE('Physical data'!G53:K53)</f>
        <v>3148.1709999999998</v>
      </c>
      <c r="H8" s="26">
        <f>AVERAGE('Physical data'!G8:K8)</f>
        <v>141739.5987</v>
      </c>
      <c r="I8" s="26">
        <f>AVERAGE('Physical data'!G83:K83)</f>
        <v>160221.1325656969</v>
      </c>
      <c r="J8" s="26">
        <f>AVERAGE('Physical data'!G23:K23)</f>
        <v>699508.8</v>
      </c>
      <c r="K8" s="23">
        <f t="shared" si="4"/>
        <v>4.935168480902437</v>
      </c>
      <c r="L8" s="24">
        <f t="shared" si="0"/>
        <v>340.38410013958423</v>
      </c>
      <c r="M8" s="24">
        <f t="shared" si="1"/>
        <v>7.5602538933993397</v>
      </c>
      <c r="N8" s="24">
        <f t="shared" si="2"/>
        <v>1.5319140415682191</v>
      </c>
      <c r="O8" s="44">
        <f>AVERAGE(Reliability!G8:K8)</f>
        <v>293.03408000000002</v>
      </c>
      <c r="P8" s="44">
        <f>AVERAGE(Reliability!G23:K23)</f>
        <v>2.7106000000000003</v>
      </c>
      <c r="Q8" s="24">
        <f>'Total cost'!K11*1000/'Physical data'!K23</f>
        <v>1483.4822139172293</v>
      </c>
    </row>
    <row r="9" spans="1:17" x14ac:dyDescent="0.25">
      <c r="A9" s="18" t="s">
        <v>5</v>
      </c>
      <c r="B9" s="18" t="s">
        <v>64</v>
      </c>
      <c r="C9" s="45">
        <f>AVERAGE('Asset cost'!G12:K12)/1000</f>
        <v>630.35588338347918</v>
      </c>
      <c r="D9" s="45">
        <f>AVERAGE(Opex!G39:K39)/1000</f>
        <v>402.58617385546199</v>
      </c>
      <c r="E9" s="41">
        <f t="shared" si="3"/>
        <v>1032.9420572389413</v>
      </c>
      <c r="F9" s="41">
        <f>AVERAGE(RAB!G39:K39)/1000</f>
        <v>5959.6283213065799</v>
      </c>
      <c r="G9" s="25">
        <f>AVERAGE('Physical data'!G54:K54)</f>
        <v>2625.0954783489187</v>
      </c>
      <c r="H9" s="26">
        <f>AVERAGE('Physical data'!G9:K9)</f>
        <v>179237.81758303195</v>
      </c>
      <c r="I9" s="26">
        <f>AVERAGE('Physical data'!G84:K84)</f>
        <v>188926.55619999999</v>
      </c>
      <c r="J9" s="26">
        <f>AVERAGE('Physical data'!G24:K24)</f>
        <v>839298.2</v>
      </c>
      <c r="K9" s="23">
        <f t="shared" si="4"/>
        <v>4.6825955109121704</v>
      </c>
      <c r="L9" s="24">
        <f t="shared" si="0"/>
        <v>393.48742388929071</v>
      </c>
      <c r="M9" s="24">
        <f t="shared" si="1"/>
        <v>5.7629693954537844</v>
      </c>
      <c r="N9" s="24">
        <f t="shared" si="2"/>
        <v>1.2307211635136848</v>
      </c>
      <c r="O9" s="44">
        <f>AVERAGE(Reliability!G9:K9)</f>
        <v>214.04000000000002</v>
      </c>
      <c r="P9" s="44">
        <f>AVERAGE(Reliability!G24:K24)</f>
        <v>1.9112000000000002</v>
      </c>
      <c r="Q9" s="24">
        <f>'Total cost'!K12*1000/'Physical data'!K24</f>
        <v>1278.5356772963289</v>
      </c>
    </row>
    <row r="10" spans="1:17" x14ac:dyDescent="0.25">
      <c r="A10" s="18" t="s">
        <v>6</v>
      </c>
      <c r="B10" s="18" t="s">
        <v>65</v>
      </c>
      <c r="C10" s="45">
        <f>AVERAGE('Asset cost'!G13:K13)/1000</f>
        <v>92.802772392971292</v>
      </c>
      <c r="D10" s="45">
        <f>AVERAGE(Opex!G40:K40)/1000</f>
        <v>69.216145983798157</v>
      </c>
      <c r="E10" s="41">
        <f>C10+D10</f>
        <v>162.01891837676945</v>
      </c>
      <c r="F10" s="41">
        <f>AVERAGE(RAB!G40:K40)/1000</f>
        <v>805.7244124428729</v>
      </c>
      <c r="G10" s="25">
        <f>AVERAGE('Physical data'!G55:K55)</f>
        <v>978.64786282120008</v>
      </c>
      <c r="H10" s="26">
        <f>AVERAGE('Physical data'!G10:K10)</f>
        <v>4329.5063535066201</v>
      </c>
      <c r="I10" s="26">
        <f>AVERAGE('Physical data'!G85:K85)</f>
        <v>6082.084552253601</v>
      </c>
      <c r="J10" s="26">
        <f>AVERAGE('Physical data'!G25:K25)</f>
        <v>315453.8</v>
      </c>
      <c r="K10" s="23">
        <f t="shared" si="4"/>
        <v>72.861378236459416</v>
      </c>
      <c r="L10" s="24">
        <f t="shared" si="0"/>
        <v>165.55384682464737</v>
      </c>
      <c r="M10" s="24">
        <f t="shared" si="1"/>
        <v>37.422030399734737</v>
      </c>
      <c r="N10" s="24">
        <f t="shared" si="2"/>
        <v>0.51360585409581194</v>
      </c>
      <c r="O10" s="44">
        <f>AVERAGE(Reliability!G10:K10)</f>
        <v>57.248089766587285</v>
      </c>
      <c r="P10" s="44">
        <f>AVERAGE(Reliability!G25:K25)</f>
        <v>0.96612987443374743</v>
      </c>
      <c r="Q10" s="24">
        <f>'Total cost'!K13*1000/'Physical data'!K25</f>
        <v>567.36084925019929</v>
      </c>
    </row>
    <row r="11" spans="1:17" x14ac:dyDescent="0.25">
      <c r="A11" s="18" t="s">
        <v>7</v>
      </c>
      <c r="B11" s="18" t="s">
        <v>66</v>
      </c>
      <c r="C11" s="45">
        <f>AVERAGE('Asset cost'!G14:K14)/1000</f>
        <v>233.951327944502</v>
      </c>
      <c r="D11" s="45">
        <f>AVERAGE(Opex!G41:K41)/1000</f>
        <v>164.87510606368437</v>
      </c>
      <c r="E11" s="41">
        <f t="shared" si="3"/>
        <v>398.82643400818637</v>
      </c>
      <c r="F11" s="41">
        <f>AVERAGE(RAB!G41:K41)/1000</f>
        <v>2203.41941430002</v>
      </c>
      <c r="G11" s="25">
        <f>AVERAGE('Physical data'!G56:K56)</f>
        <v>2416.3879999999999</v>
      </c>
      <c r="H11" s="26">
        <f>AVERAGE('Physical data'!G11:K11)</f>
        <v>66624.510992617317</v>
      </c>
      <c r="I11" s="26">
        <f>AVERAGE('Physical data'!G86:K86)</f>
        <v>73659.789390324469</v>
      </c>
      <c r="J11" s="26">
        <f>AVERAGE('Physical data'!G26:K26)</f>
        <v>741843.37898940628</v>
      </c>
      <c r="K11" s="23">
        <f t="shared" si="4"/>
        <v>11.134691541249889</v>
      </c>
      <c r="L11" s="24">
        <f t="shared" si="0"/>
        <v>165.05065991396515</v>
      </c>
      <c r="M11" s="24">
        <f t="shared" si="1"/>
        <v>5.986181783043488</v>
      </c>
      <c r="N11" s="24">
        <f t="shared" si="2"/>
        <v>0.5376154122336404</v>
      </c>
      <c r="O11" s="44">
        <f>AVERAGE(Reliability!G11:K11)</f>
        <v>141.99758093216911</v>
      </c>
      <c r="P11" s="44">
        <f>AVERAGE(Reliability!G26:K26)</f>
        <v>1.5056632759344375</v>
      </c>
      <c r="Q11" s="24">
        <f>'Total cost'!K14*1000/'Physical data'!K26</f>
        <v>541.96100919852404</v>
      </c>
    </row>
    <row r="12" spans="1:17" x14ac:dyDescent="0.25">
      <c r="A12" s="18" t="s">
        <v>8</v>
      </c>
      <c r="B12" s="18" t="s">
        <v>69</v>
      </c>
      <c r="C12" s="45">
        <f>AVERAGE('Asset cost'!G15:K15)/1000</f>
        <v>377.37325038969135</v>
      </c>
      <c r="D12" s="45">
        <f>AVERAGE(Opex!G42:K42)/1000</f>
        <v>213.0969619997978</v>
      </c>
      <c r="E12" s="41">
        <f t="shared" si="3"/>
        <v>590.47021238948912</v>
      </c>
      <c r="F12" s="41">
        <f>AVERAGE(RAB!G42:K42)/1000</f>
        <v>3228.9137633602645</v>
      </c>
      <c r="G12" s="25">
        <f>AVERAGE('Physical data'!G57:K57)</f>
        <v>2982.4079900000006</v>
      </c>
      <c r="H12" s="26">
        <f>AVERAGE('Physical data'!G12:K12)</f>
        <v>81168.075942794196</v>
      </c>
      <c r="I12" s="26">
        <f>AVERAGE('Physical data'!G87:K87)</f>
        <v>87602.993863637821</v>
      </c>
      <c r="J12" s="26">
        <f>AVERAGE('Physical data'!G27:K27)</f>
        <v>841340.9</v>
      </c>
      <c r="K12" s="23">
        <f t="shared" si="4"/>
        <v>10.36541633182191</v>
      </c>
      <c r="L12" s="24">
        <f t="shared" si="0"/>
        <v>197.98438522473546</v>
      </c>
      <c r="M12" s="24">
        <f t="shared" si="1"/>
        <v>7.274660702880797</v>
      </c>
      <c r="N12" s="24">
        <f t="shared" si="2"/>
        <v>0.70182040643630794</v>
      </c>
      <c r="O12" s="44">
        <f>AVERAGE(Reliability!G12:K12)</f>
        <v>156.66000000000003</v>
      </c>
      <c r="P12" s="44">
        <f>AVERAGE(Reliability!G27:K27)</f>
        <v>1.4550000000000001</v>
      </c>
      <c r="Q12" s="24">
        <f>'Total cost'!K15*1000/'Physical data'!K27</f>
        <v>757.96180196134696</v>
      </c>
    </row>
    <row r="13" spans="1:17" x14ac:dyDescent="0.25">
      <c r="A13" s="18" t="s">
        <v>74</v>
      </c>
      <c r="B13" s="18" t="s">
        <v>75</v>
      </c>
      <c r="C13" s="45">
        <f>AVERAGE('Asset cost'!G16:K16)/1000</f>
        <v>269.09967642206027</v>
      </c>
      <c r="D13" s="45">
        <f>AVERAGE(Opex!G43:K43)/1000</f>
        <v>171.93703990774364</v>
      </c>
      <c r="E13" s="41">
        <f t="shared" si="3"/>
        <v>441.03671632980388</v>
      </c>
      <c r="F13" s="41">
        <f>AVERAGE(RAB!G43:K43)/1000</f>
        <v>2590.4799172342596</v>
      </c>
      <c r="G13" s="25">
        <f>AVERAGE('Physical data'!G58:K58)</f>
        <v>1878.7604248</v>
      </c>
      <c r="H13" s="26">
        <f>AVERAGE('Physical data'!G13:K13)</f>
        <v>34118.91192428986</v>
      </c>
      <c r="I13" s="26">
        <f>AVERAGE('Physical data'!G88:K88)</f>
        <v>43709.7190713702</v>
      </c>
      <c r="J13" s="26">
        <f>AVERAGE('Physical data'!G28:K28)</f>
        <v>667106.30000000005</v>
      </c>
      <c r="K13" s="23">
        <f t="shared" si="4"/>
        <v>19.552390811298856</v>
      </c>
      <c r="L13" s="24">
        <f t="shared" si="0"/>
        <v>234.74877930577745</v>
      </c>
      <c r="M13" s="24">
        <f t="shared" si="1"/>
        <v>12.926459006326693</v>
      </c>
      <c r="N13" s="24">
        <f t="shared" si="2"/>
        <v>0.66111909950453751</v>
      </c>
      <c r="O13" s="44">
        <f>AVERAGE(Reliability!G13:K13)</f>
        <v>138.27036992018526</v>
      </c>
      <c r="P13" s="44">
        <f>AVERAGE(Reliability!G28:K28)</f>
        <v>1.8417885590728578</v>
      </c>
      <c r="Q13" s="24">
        <f>'Total cost'!K16*1000/'Physical data'!K28</f>
        <v>720.03276393565955</v>
      </c>
    </row>
    <row r="14" spans="1:17" x14ac:dyDescent="0.25">
      <c r="A14" s="18" t="s">
        <v>52</v>
      </c>
      <c r="B14" s="18" t="s">
        <v>68</v>
      </c>
      <c r="C14" s="45">
        <f>AVERAGE('Asset cost'!G17:K17)/1000</f>
        <v>144.90225231912481</v>
      </c>
      <c r="D14" s="45">
        <f>AVERAGE(Opex!G44:K44)/1000</f>
        <v>81.310393880700886</v>
      </c>
      <c r="E14" s="41">
        <f t="shared" si="3"/>
        <v>226.21264619982571</v>
      </c>
      <c r="F14" s="41">
        <f>AVERAGE(RAB!G44:K44)/1000</f>
        <v>1357.1241410416026</v>
      </c>
      <c r="G14" s="25">
        <f>AVERAGE('Physical data'!G59:K59)</f>
        <v>1061.871799840937</v>
      </c>
      <c r="H14" s="26">
        <f>AVERAGE('Physical data'!G14:K14)</f>
        <v>20776.004480000011</v>
      </c>
      <c r="I14" s="26">
        <f>AVERAGE('Physical data'!G89:K89)</f>
        <v>22142.539999999997</v>
      </c>
      <c r="J14" s="26">
        <f>AVERAGE('Physical data'!G29:K29)</f>
        <v>277093.60440437339</v>
      </c>
      <c r="K14" s="23">
        <f t="shared" si="4"/>
        <v>13.337194101547153</v>
      </c>
      <c r="L14" s="24">
        <f t="shared" si="0"/>
        <v>213.03197451303558</v>
      </c>
      <c r="M14" s="24">
        <f t="shared" si="1"/>
        <v>10.888168917059533</v>
      </c>
      <c r="N14" s="24">
        <f t="shared" si="2"/>
        <v>0.81637628080980484</v>
      </c>
      <c r="O14" s="44">
        <f>AVERAGE(Reliability!G14:K14)</f>
        <v>165.16839721821856</v>
      </c>
      <c r="P14" s="44">
        <f>AVERAGE(Reliability!G29:K29)</f>
        <v>1.6596879786286405</v>
      </c>
      <c r="Q14" s="24">
        <f>'Total cost'!K17*1000/'Physical data'!K29</f>
        <v>815.60078982024538</v>
      </c>
    </row>
    <row r="15" spans="1:17" x14ac:dyDescent="0.25">
      <c r="A15" s="18" t="s">
        <v>9</v>
      </c>
      <c r="B15" s="18" t="s">
        <v>67</v>
      </c>
      <c r="C15" s="45">
        <f>AVERAGE('Asset cost'!G18:K18)/1000</f>
        <v>178.45530586232846</v>
      </c>
      <c r="D15" s="45">
        <f>AVERAGE(Opex!G45:K45)/1000</f>
        <v>123.10726670010892</v>
      </c>
      <c r="E15" s="41">
        <f t="shared" si="3"/>
        <v>301.56257256243737</v>
      </c>
      <c r="F15" s="41">
        <f>AVERAGE(RAB!G45:K45)/1000</f>
        <v>1613.3572776707113</v>
      </c>
      <c r="G15" s="25">
        <f>AVERAGE('Physical data'!G60:K60)</f>
        <v>2001.7038065941815</v>
      </c>
      <c r="H15" s="26">
        <f>AVERAGE('Physical data'!G15:K15)</f>
        <v>10086.830224609652</v>
      </c>
      <c r="I15" s="26">
        <f>AVERAGE('Physical data'!G90:K90)</f>
        <v>12769.103000000001</v>
      </c>
      <c r="J15" s="26">
        <f>AVERAGE('Physical data'!G30:K30)</f>
        <v>647562.75483870972</v>
      </c>
      <c r="K15" s="23">
        <f t="shared" si="4"/>
        <v>64.198835552798215</v>
      </c>
      <c r="L15" s="24">
        <f t="shared" si="0"/>
        <v>150.65294454104776</v>
      </c>
      <c r="M15" s="24">
        <f t="shared" si="1"/>
        <v>29.896663852504517</v>
      </c>
      <c r="N15" s="24">
        <f t="shared" si="2"/>
        <v>0.46568856888248367</v>
      </c>
      <c r="O15" s="44">
        <f>AVERAGE(Reliability!G15:K15)</f>
        <v>69.56835274768757</v>
      </c>
      <c r="P15" s="44">
        <f>AVERAGE(Reliability!G30:K30)</f>
        <v>1.008969520988092</v>
      </c>
      <c r="Q15" s="24">
        <f>'Total cost'!K18*1000/'Physical data'!K30</f>
        <v>497.54901617515782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R45"/>
  <sheetViews>
    <sheetView topLeftCell="A3" workbookViewId="0">
      <selection activeCell="K17" sqref="K17"/>
    </sheetView>
  </sheetViews>
  <sheetFormatPr defaultRowHeight="15" x14ac:dyDescent="0.25"/>
  <cols>
    <col min="1" max="1" width="46.42578125" style="2" bestFit="1" customWidth="1"/>
    <col min="2" max="2" width="10.140625" style="2" bestFit="1" customWidth="1"/>
    <col min="3" max="3" width="11.42578125" style="2" customWidth="1"/>
    <col min="4" max="4" width="12.28515625" style="2" customWidth="1"/>
    <col min="5" max="7" width="11.7109375" style="2" bestFit="1" customWidth="1"/>
    <col min="8" max="8" width="12.7109375" style="2" customWidth="1"/>
    <col min="9" max="9" width="13.140625" style="2" customWidth="1"/>
    <col min="10" max="10" width="13.5703125" style="2" customWidth="1"/>
    <col min="11" max="11" width="12.7109375" style="2" bestFit="1" customWidth="1"/>
    <col min="12" max="13" width="12.7109375" style="2" customWidth="1"/>
    <col min="14" max="16384" width="9.140625" style="2"/>
  </cols>
  <sheetData>
    <row r="2" spans="1:11" x14ac:dyDescent="0.25">
      <c r="C2" s="2">
        <v>2006</v>
      </c>
      <c r="D2" s="2">
        <v>2007</v>
      </c>
      <c r="E2" s="2">
        <v>2008</v>
      </c>
      <c r="F2" s="2">
        <v>2009</v>
      </c>
      <c r="G2" s="2">
        <v>2010</v>
      </c>
      <c r="H2" s="2">
        <v>2011</v>
      </c>
      <c r="I2" s="2">
        <v>2012</v>
      </c>
      <c r="J2" s="2">
        <v>2013</v>
      </c>
      <c r="K2" s="2">
        <v>2014</v>
      </c>
    </row>
    <row r="3" spans="1:11" x14ac:dyDescent="0.25">
      <c r="A3" s="2" t="s">
        <v>0</v>
      </c>
      <c r="C3" s="16">
        <f>CPI!B244</f>
        <v>86.6</v>
      </c>
      <c r="D3" s="16">
        <f>CPI!B248</f>
        <v>89.1</v>
      </c>
      <c r="E3" s="16">
        <f>CPI!B252</f>
        <v>92.4</v>
      </c>
      <c r="F3" s="16">
        <f>CPI!B256</f>
        <v>94.3</v>
      </c>
      <c r="G3" s="16">
        <f>CPI!B260</f>
        <v>96.9</v>
      </c>
      <c r="H3" s="16">
        <f>CPI!B264</f>
        <v>99.8</v>
      </c>
      <c r="I3" s="16">
        <f>CPI!B268</f>
        <v>102</v>
      </c>
      <c r="J3" s="16">
        <f>CPI!B272</f>
        <v>104.8</v>
      </c>
      <c r="K3" s="16">
        <f>CPI!B276</f>
        <v>106.6</v>
      </c>
    </row>
    <row r="4" spans="1:11" hidden="1" x14ac:dyDescent="0.25">
      <c r="A4" s="2" t="s">
        <v>27</v>
      </c>
      <c r="C4" s="13">
        <f>CPI!B242</f>
        <v>85.9</v>
      </c>
      <c r="D4" s="13">
        <f>CPI!B246</f>
        <v>87.7</v>
      </c>
      <c r="E4" s="13">
        <f>CPI!B250</f>
        <v>91.6</v>
      </c>
      <c r="F4" s="13">
        <f>CPI!B254</f>
        <v>92.9</v>
      </c>
      <c r="G4" s="13">
        <f>CPI!B258</f>
        <v>95.8</v>
      </c>
      <c r="H4" s="13">
        <f>CPI!B262</f>
        <v>99.2</v>
      </c>
      <c r="I4" s="13">
        <f>CPI!B266</f>
        <v>100.4</v>
      </c>
      <c r="J4" s="13">
        <f>CPI!B270</f>
        <v>102.8</v>
      </c>
      <c r="K4" s="13">
        <f>CPI!B274</f>
        <v>105.9</v>
      </c>
    </row>
    <row r="5" spans="1:11" hidden="1" x14ac:dyDescent="0.25">
      <c r="A5" s="2" t="s">
        <v>26</v>
      </c>
      <c r="C5" s="2">
        <f>CPI!B240</f>
        <v>83.8</v>
      </c>
      <c r="D5" s="2">
        <f>CPI!B244</f>
        <v>86.6</v>
      </c>
      <c r="E5" s="2">
        <f>CPI!B248</f>
        <v>89.1</v>
      </c>
      <c r="F5" s="2">
        <f>CPI!B252</f>
        <v>92.4</v>
      </c>
      <c r="G5" s="2">
        <f>CPI!B256</f>
        <v>94.3</v>
      </c>
      <c r="H5" s="2">
        <f>CPI!B260</f>
        <v>96.9</v>
      </c>
      <c r="I5" s="2">
        <f>CPI!B264</f>
        <v>99.8</v>
      </c>
      <c r="J5" s="2">
        <f>CPI!B268</f>
        <v>102</v>
      </c>
      <c r="K5" s="2">
        <f>CPI!B272</f>
        <v>104.8</v>
      </c>
    </row>
    <row r="6" spans="1:11" x14ac:dyDescent="0.25">
      <c r="A6" s="14" t="str">
        <f>"Convert to real"</f>
        <v>Convert to real</v>
      </c>
      <c r="B6" s="15">
        <v>2014</v>
      </c>
      <c r="C6" s="13"/>
      <c r="D6" s="13"/>
      <c r="E6" s="13"/>
      <c r="F6" s="13"/>
      <c r="G6" s="13"/>
      <c r="H6" s="13"/>
      <c r="I6" s="13"/>
      <c r="J6" s="13"/>
    </row>
    <row r="7" spans="1:11" hidden="1" x14ac:dyDescent="0.25">
      <c r="B7" s="2">
        <f>MATCH(Capex_base,C2:O2)</f>
        <v>9</v>
      </c>
      <c r="C7" s="13"/>
      <c r="D7" s="13"/>
      <c r="E7" s="13"/>
      <c r="F7" s="13"/>
      <c r="G7" s="13"/>
      <c r="H7" s="13"/>
      <c r="I7" s="13"/>
      <c r="J7" s="13"/>
    </row>
    <row r="8" spans="1:11" hidden="1" x14ac:dyDescent="0.25">
      <c r="B8" s="2">
        <f>INDEX(C2:CY5,2,$B$7)</f>
        <v>106.6</v>
      </c>
      <c r="C8" s="13"/>
      <c r="D8" s="13"/>
      <c r="E8" s="13"/>
      <c r="F8" s="13"/>
      <c r="G8" s="13"/>
      <c r="H8" s="13"/>
      <c r="I8" s="13"/>
      <c r="J8" s="13"/>
    </row>
    <row r="9" spans="1:11" x14ac:dyDescent="0.25">
      <c r="A9" s="2" t="s">
        <v>29</v>
      </c>
      <c r="C9" s="17">
        <f t="shared" ref="C9:K10" si="0">Capex_Base_Index/C4</f>
        <v>1.2409778812572758</v>
      </c>
      <c r="D9" s="17">
        <f t="shared" si="0"/>
        <v>1.2155074116305586</v>
      </c>
      <c r="E9" s="17">
        <f t="shared" si="0"/>
        <v>1.1637554585152838</v>
      </c>
      <c r="F9" s="17">
        <f t="shared" si="0"/>
        <v>1.1474703982777179</v>
      </c>
      <c r="G9" s="17">
        <f t="shared" si="0"/>
        <v>1.1127348643006263</v>
      </c>
      <c r="H9" s="17">
        <f t="shared" si="0"/>
        <v>1.0745967741935483</v>
      </c>
      <c r="I9" s="17">
        <f t="shared" si="0"/>
        <v>1.0617529880478087</v>
      </c>
      <c r="J9" s="17">
        <f t="shared" si="0"/>
        <v>1.036964980544747</v>
      </c>
      <c r="K9" s="17">
        <f t="shared" si="0"/>
        <v>1.0066100094428705</v>
      </c>
    </row>
    <row r="10" spans="1:11" x14ac:dyDescent="0.25">
      <c r="A10" s="2" t="s">
        <v>28</v>
      </c>
      <c r="C10" s="17">
        <f t="shared" si="0"/>
        <v>1.2720763723150357</v>
      </c>
      <c r="D10" s="17">
        <f t="shared" si="0"/>
        <v>1.2309468822170901</v>
      </c>
      <c r="E10" s="17">
        <f t="shared" si="0"/>
        <v>1.1964085297418632</v>
      </c>
      <c r="F10" s="17">
        <f t="shared" si="0"/>
        <v>1.1536796536796536</v>
      </c>
      <c r="G10" s="17">
        <f t="shared" si="0"/>
        <v>1.1304347826086956</v>
      </c>
      <c r="H10" s="17">
        <f t="shared" si="0"/>
        <v>1.1001031991744066</v>
      </c>
      <c r="I10" s="17">
        <f t="shared" si="0"/>
        <v>1.0681362725450902</v>
      </c>
      <c r="J10" s="17">
        <f t="shared" si="0"/>
        <v>1.0450980392156861</v>
      </c>
      <c r="K10" s="17">
        <f t="shared" si="0"/>
        <v>1.0171755725190839</v>
      </c>
    </row>
    <row r="14" spans="1:11" x14ac:dyDescent="0.25">
      <c r="A14" s="27" t="s">
        <v>47</v>
      </c>
    </row>
    <row r="15" spans="1:11" x14ac:dyDescent="0.25">
      <c r="A15" s="2" t="s">
        <v>95</v>
      </c>
    </row>
    <row r="16" spans="1:11" x14ac:dyDescent="0.25">
      <c r="C16" s="2">
        <v>2006</v>
      </c>
      <c r="D16" s="2">
        <v>2007</v>
      </c>
      <c r="E16" s="2">
        <v>2008</v>
      </c>
      <c r="F16" s="2">
        <v>2009</v>
      </c>
      <c r="G16" s="2">
        <v>2010</v>
      </c>
      <c r="H16" s="2">
        <v>2011</v>
      </c>
      <c r="I16" s="2">
        <v>2012</v>
      </c>
      <c r="J16" s="2">
        <v>2013</v>
      </c>
      <c r="K16" s="2">
        <v>2014</v>
      </c>
    </row>
    <row r="17" spans="1:18" x14ac:dyDescent="0.25">
      <c r="A17" s="18" t="s">
        <v>1</v>
      </c>
      <c r="B17" s="18" t="s">
        <v>30</v>
      </c>
      <c r="C17" s="4">
        <f>('[2]SD 4. Assets (RAB)'!D10+'[2]SD 4. Assets (RAB)'!D16)/2</f>
        <v>512056.96339221159</v>
      </c>
      <c r="D17" s="4">
        <f>('[2]SD 4. Assets (RAB)'!E10+'[2]SD 4. Assets (RAB)'!E16)/2</f>
        <v>530585.05173836625</v>
      </c>
      <c r="E17" s="4">
        <f>('[2]SD 4. Assets (RAB)'!F10+'[2]SD 4. Assets (RAB)'!F16)/2</f>
        <v>553280.63973249658</v>
      </c>
      <c r="F17" s="4">
        <f>('[2]SD 4. Assets (RAB)'!G10+'[2]SD 4. Assets (RAB)'!G16)/2</f>
        <v>576121.94901735405</v>
      </c>
      <c r="G17" s="4">
        <f>('[2]SD 4. Assets (RAB)'!H10+'[2]SD 4. Assets (RAB)'!H16)/2</f>
        <v>611408.1409015602</v>
      </c>
      <c r="H17" s="4">
        <f>('[2]SD 4. Assets (RAB)'!I10+'[2]SD 4. Assets (RAB)'!I16)/2</f>
        <v>663508.64647382114</v>
      </c>
      <c r="I17" s="4">
        <f>('[2]SD 4. Assets (RAB)'!J10+'[2]SD 4. Assets (RAB)'!J16)/2</f>
        <v>720056.99553153128</v>
      </c>
      <c r="J17" s="4">
        <f>('[2]SD 4. Assets (RAB)'!K10+'[2]SD 4. Assets (RAB)'!K16)/2</f>
        <v>767952.11987094837</v>
      </c>
      <c r="K17" s="4">
        <f>('[2]SD 4. Assets (RAB)'!L10+'[2]SD 4. Assets (RAB)'!L16)/2</f>
        <v>817740.209366214</v>
      </c>
    </row>
    <row r="18" spans="1:18" x14ac:dyDescent="0.25">
      <c r="A18" s="18" t="s">
        <v>79</v>
      </c>
      <c r="B18" s="18" t="s">
        <v>30</v>
      </c>
      <c r="C18" s="4">
        <f>('[2]SD 4. Assets (RAB)'!M10+'[2]SD 4. Assets (RAB)'!M16)/2</f>
        <v>5236132.4649999999</v>
      </c>
      <c r="D18" s="4">
        <f>('[2]SD 4. Assets (RAB)'!N10+'[2]SD 4. Assets (RAB)'!N16)/2</f>
        <v>5844818.5149999997</v>
      </c>
      <c r="E18" s="4">
        <f>('[2]SD 4. Assets (RAB)'!O10+'[2]SD 4. Assets (RAB)'!O16)/2</f>
        <v>6609651.7764999997</v>
      </c>
      <c r="F18" s="4">
        <f>('[2]SD 4. Assets (RAB)'!P10+'[2]SD 4. Assets (RAB)'!P16)/2</f>
        <v>7564429.9584999997</v>
      </c>
      <c r="G18" s="4">
        <f>('[2]SD 4. Assets (RAB)'!Q10+'[2]SD 4. Assets (RAB)'!Q16)/2</f>
        <v>8717864.9354999997</v>
      </c>
      <c r="H18" s="4">
        <f>('[2]SD 4. Assets (RAB)'!R10+'[2]SD 4. Assets (RAB)'!R16)/2</f>
        <v>10066028.319</v>
      </c>
      <c r="I18" s="4">
        <f>('[2]SD 4. Assets (RAB)'!S10+'[2]SD 4. Assets (RAB)'!S16)/2</f>
        <v>11630834.223000001</v>
      </c>
      <c r="J18" s="4">
        <f>('[2]SD 4. Assets (RAB)'!T10+'[2]SD 4. Assets (RAB)'!T16)/2</f>
        <v>12959904.376</v>
      </c>
      <c r="K18" s="4">
        <f>('[2]SD 4. Assets (RAB)'!U10+'[2]SD 4. Assets (RAB)'!U16)/2</f>
        <v>13876754.330000002</v>
      </c>
    </row>
    <row r="19" spans="1:18" x14ac:dyDescent="0.25">
      <c r="A19" s="18" t="s">
        <v>2</v>
      </c>
      <c r="B19" s="18" t="s">
        <v>30</v>
      </c>
      <c r="C19" s="4">
        <f>('[2]SD 4. Assets (RAB)'!V10+'[2]SD 4. Assets (RAB)'!V16)/2</f>
        <v>791923.86826824583</v>
      </c>
      <c r="D19" s="4">
        <f>('[2]SD 4. Assets (RAB)'!W10+'[2]SD 4. Assets (RAB)'!W16)/2</f>
        <v>834106.82428063126</v>
      </c>
      <c r="E19" s="4">
        <f>('[2]SD 4. Assets (RAB)'!X10+'[2]SD 4. Assets (RAB)'!X16)/2</f>
        <v>870476.55203537247</v>
      </c>
      <c r="F19" s="4">
        <f>('[2]SD 4. Assets (RAB)'!Y10+'[2]SD 4. Assets (RAB)'!Y16)/2</f>
        <v>919908.27588797815</v>
      </c>
      <c r="G19" s="4">
        <f>('[2]SD 4. Assets (RAB)'!Z10+'[2]SD 4. Assets (RAB)'!Z16)/2</f>
        <v>998565.84859060741</v>
      </c>
      <c r="H19" s="4">
        <f>('[2]SD 4. Assets (RAB)'!AA10+'[2]SD 4. Assets (RAB)'!AA16)/2</f>
        <v>1075196.7035185141</v>
      </c>
      <c r="I19" s="4">
        <f>('[2]SD 4. Assets (RAB)'!AB10+'[2]SD 4. Assets (RAB)'!AB16)/2</f>
        <v>1163338.6642380334</v>
      </c>
      <c r="J19" s="4">
        <f>('[2]SD 4. Assets (RAB)'!AC10+'[2]SD 4. Assets (RAB)'!AC16)/2</f>
        <v>1244496.7204324673</v>
      </c>
      <c r="K19" s="4">
        <f>('[2]SD 4. Assets (RAB)'!AD10+'[2]SD 4. Assets (RAB)'!AD16)/2</f>
        <v>1330572.6204960593</v>
      </c>
    </row>
    <row r="20" spans="1:18" x14ac:dyDescent="0.25">
      <c r="A20" s="18" t="s">
        <v>3</v>
      </c>
      <c r="B20" s="18" t="s">
        <v>30</v>
      </c>
      <c r="C20" s="4">
        <f>('[2]SD 4. Assets (RAB)'!AE10+'[2]SD 4. Assets (RAB)'!AE16)/2</f>
        <v>2528035.2310644556</v>
      </c>
      <c r="D20" s="4">
        <f>('[2]SD 4. Assets (RAB)'!AF10+'[2]SD 4. Assets (RAB)'!AF16)/2</f>
        <v>2812394.1372479317</v>
      </c>
      <c r="E20" s="4">
        <f>('[2]SD 4. Assets (RAB)'!AG10+'[2]SD 4. Assets (RAB)'!AG16)/2</f>
        <v>3100051.9449908263</v>
      </c>
      <c r="F20" s="4">
        <f>('[2]SD 4. Assets (RAB)'!AH10+'[2]SD 4. Assets (RAB)'!AH16)/2</f>
        <v>3436641.5203747666</v>
      </c>
      <c r="G20" s="4">
        <f>('[2]SD 4. Assets (RAB)'!AI10+'[2]SD 4. Assets (RAB)'!AI16)/2</f>
        <v>3768850.5157457138</v>
      </c>
      <c r="H20" s="4">
        <f>('[2]SD 4. Assets (RAB)'!AJ10+'[2]SD 4. Assets (RAB)'!AJ16)/2</f>
        <v>4095850.8728816239</v>
      </c>
      <c r="I20" s="4">
        <f>('[2]SD 4. Assets (RAB)'!AK10+'[2]SD 4. Assets (RAB)'!AK16)/2</f>
        <v>4578641.2074312344</v>
      </c>
      <c r="J20" s="4">
        <f>('[2]SD 4. Assets (RAB)'!AL10+'[2]SD 4. Assets (RAB)'!AL16)/2</f>
        <v>5078407.0333451424</v>
      </c>
      <c r="K20" s="4">
        <f>('[2]SD 4. Assets (RAB)'!AM10+'[2]SD 4. Assets (RAB)'!AM16)/2</f>
        <v>5472847.4462541062</v>
      </c>
    </row>
    <row r="21" spans="1:18" x14ac:dyDescent="0.25">
      <c r="A21" s="18" t="s">
        <v>4</v>
      </c>
      <c r="B21" s="18" t="s">
        <v>30</v>
      </c>
      <c r="C21" s="4">
        <f>('[2]SD 4. Assets (RAB)'!AN10+'[2]SD 4. Assets (RAB)'!AN16)/2</f>
        <v>3839988.8412719704</v>
      </c>
      <c r="D21" s="4">
        <f>('[2]SD 4. Assets (RAB)'!AO10+'[2]SD 4. Assets (RAB)'!AO16)/2</f>
        <v>4278239.1729197083</v>
      </c>
      <c r="E21" s="4">
        <f>('[2]SD 4. Assets (RAB)'!AP10+'[2]SD 4. Assets (RAB)'!AP16)/2</f>
        <v>4680107.9469718691</v>
      </c>
      <c r="F21" s="4">
        <f>('[2]SD 4. Assets (RAB)'!AQ10+'[2]SD 4. Assets (RAB)'!AQ16)/2</f>
        <v>5125524.8171801977</v>
      </c>
      <c r="G21" s="4">
        <f>('[2]SD 4. Assets (RAB)'!AR10+'[2]SD 4. Assets (RAB)'!AR16)/2</f>
        <v>5760735.7582254224</v>
      </c>
      <c r="H21" s="4">
        <f>('[2]SD 4. Assets (RAB)'!AS10+'[2]SD 4. Assets (RAB)'!AS16)/2</f>
        <v>6470682.8713818965</v>
      </c>
      <c r="I21" s="4">
        <f>('[2]SD 4. Assets (RAB)'!AT10+'[2]SD 4. Assets (RAB)'!AT16)/2</f>
        <v>7068076.7120724581</v>
      </c>
      <c r="J21" s="4">
        <f>('[2]SD 4. Assets (RAB)'!AU10+'[2]SD 4. Assets (RAB)'!AU16)/2</f>
        <v>7655282.4315718478</v>
      </c>
      <c r="K21" s="4">
        <f>('[2]SD 4. Assets (RAB)'!AV10+'[2]SD 4. Assets (RAB)'!AV16)/2</f>
        <v>8251634.2642620746</v>
      </c>
    </row>
    <row r="22" spans="1:18" x14ac:dyDescent="0.25">
      <c r="A22" s="18" t="s">
        <v>10</v>
      </c>
      <c r="B22" s="18" t="s">
        <v>30</v>
      </c>
      <c r="C22" s="4">
        <f>('[2]SD 4. Assets (RAB)'!AW10+'[2]SD 4. Assets (RAB)'!AW16)/2</f>
        <v>4078870.518694751</v>
      </c>
      <c r="D22" s="4">
        <f>('[2]SD 4. Assets (RAB)'!AX10+'[2]SD 4. Assets (RAB)'!AX16)/2</f>
        <v>4437737.4615707863</v>
      </c>
      <c r="E22" s="4">
        <f>('[2]SD 4. Assets (RAB)'!AY10+'[2]SD 4. Assets (RAB)'!AY16)/2</f>
        <v>4810029.516899541</v>
      </c>
      <c r="F22" s="4">
        <f>('[2]SD 4. Assets (RAB)'!AZ10+'[2]SD 4. Assets (RAB)'!AZ16)/2</f>
        <v>5189013.469377894</v>
      </c>
      <c r="G22" s="4">
        <f>('[2]SD 4. Assets (RAB)'!BA10+'[2]SD 4. Assets (RAB)'!BA16)/2</f>
        <v>5623475.380736934</v>
      </c>
      <c r="H22" s="4">
        <f>('[2]SD 4. Assets (RAB)'!BB10+'[2]SD 4. Assets (RAB)'!BB16)/2</f>
        <v>6171867.8471499076</v>
      </c>
      <c r="I22" s="4">
        <f>('[2]SD 4. Assets (RAB)'!BC10+'[2]SD 4. Assets (RAB)'!BC16)/2</f>
        <v>6662811.2988950163</v>
      </c>
      <c r="J22" s="4">
        <f>('[2]SD 4. Assets (RAB)'!BD10+'[2]SD 4. Assets (RAB)'!BD16)/2</f>
        <v>7131295.5309214601</v>
      </c>
      <c r="K22" s="4">
        <f>('[2]SD 4. Assets (RAB)'!BE10+'[2]SD 4. Assets (RAB)'!BE16)/2</f>
        <v>7641720.5433797315</v>
      </c>
    </row>
    <row r="23" spans="1:18" x14ac:dyDescent="0.25">
      <c r="A23" s="18" t="s">
        <v>5</v>
      </c>
      <c r="B23" s="18" t="s">
        <v>30</v>
      </c>
      <c r="C23" s="4">
        <f>('[2]SD 4. Assets (RAB)'!BF10+'[2]SD 4. Assets (RAB)'!BF16)/2</f>
        <v>2695514.1433062493</v>
      </c>
      <c r="D23" s="4">
        <f>('[2]SD 4. Assets (RAB)'!BG10+'[2]SD 4. Assets (RAB)'!BG16)/2</f>
        <v>3037745.3201454459</v>
      </c>
      <c r="E23" s="4">
        <f>('[2]SD 4. Assets (RAB)'!BH10+'[2]SD 4. Assets (RAB)'!BH16)/2</f>
        <v>3440412.6571787852</v>
      </c>
      <c r="F23" s="4">
        <f>('[2]SD 4. Assets (RAB)'!BI10+'[2]SD 4. Assets (RAB)'!BI16)/2</f>
        <v>3932971.0061596069</v>
      </c>
      <c r="G23" s="4">
        <f>('[2]SD 4. Assets (RAB)'!BJ10+'[2]SD 4. Assets (RAB)'!BJ16)/2</f>
        <v>4480633.762716664</v>
      </c>
      <c r="H23" s="4">
        <f>('[2]SD 4. Assets (RAB)'!BK10+'[2]SD 4. Assets (RAB)'!BK16)/2</f>
        <v>5009059.0331615862</v>
      </c>
      <c r="I23" s="4">
        <f>('[2]SD 4. Assets (RAB)'!BL10+'[2]SD 4. Assets (RAB)'!BL16)/2</f>
        <v>5635207.4039678425</v>
      </c>
      <c r="J23" s="4">
        <f>('[2]SD 4. Assets (RAB)'!BM10+'[2]SD 4. Assets (RAB)'!BM16)/2</f>
        <v>6205472.7339418121</v>
      </c>
      <c r="K23" s="4">
        <f>('[2]SD 4. Assets (RAB)'!BN10+'[2]SD 4. Assets (RAB)'!BN16)/2</f>
        <v>6604659.8533753604</v>
      </c>
    </row>
    <row r="24" spans="1:18" x14ac:dyDescent="0.25">
      <c r="A24" s="18" t="s">
        <v>6</v>
      </c>
      <c r="B24" s="18" t="s">
        <v>30</v>
      </c>
      <c r="C24" s="4">
        <f>('[2]SD 4. Assets (RAB)'!BO10+'[2]SD 4. Assets (RAB)'!BO16)/2</f>
        <v>477880.28427208576</v>
      </c>
      <c r="D24" s="4">
        <f>('[2]SD 4. Assets (RAB)'!BP10+'[2]SD 4. Assets (RAB)'!BP16)/2</f>
        <v>516813.99324174598</v>
      </c>
      <c r="E24" s="4">
        <f>('[2]SD 4. Assets (RAB)'!BQ10+'[2]SD 4. Assets (RAB)'!BQ16)/2</f>
        <v>543733.82543484471</v>
      </c>
      <c r="F24" s="4">
        <f>('[2]SD 4. Assets (RAB)'!BR10+'[2]SD 4. Assets (RAB)'!BR16)/2</f>
        <v>578814.87038670899</v>
      </c>
      <c r="G24" s="4">
        <f>('[2]SD 4. Assets (RAB)'!BS10+'[2]SD 4. Assets (RAB)'!BS16)/2</f>
        <v>617489.22328914539</v>
      </c>
      <c r="H24" s="4">
        <f>('[2]SD 4. Assets (RAB)'!BT10+'[2]SD 4. Assets (RAB)'!BT16)/2</f>
        <v>674496.86145491735</v>
      </c>
      <c r="I24" s="4">
        <f>('[2]SD 4. Assets (RAB)'!BU10+'[2]SD 4. Assets (RAB)'!BU16)/2</f>
        <v>765574.88161837065</v>
      </c>
      <c r="J24" s="4">
        <f>('[2]SD 4. Assets (RAB)'!BV10+'[2]SD 4. Assets (RAB)'!BV16)/2</f>
        <v>847172.93947110581</v>
      </c>
      <c r="K24" s="4">
        <f>('[2]SD 4. Assets (RAB)'!BW10+'[2]SD 4. Assets (RAB)'!BW16)/2</f>
        <v>919291.50922144263</v>
      </c>
    </row>
    <row r="25" spans="1:18" x14ac:dyDescent="0.25">
      <c r="A25" s="18" t="s">
        <v>7</v>
      </c>
      <c r="B25" s="18" t="s">
        <v>30</v>
      </c>
      <c r="C25" s="4">
        <f>('[2]SD 4. Assets (RAB)'!BX10+'[2]SD 4. Assets (RAB)'!BX16)/2</f>
        <v>1315040.7507852816</v>
      </c>
      <c r="D25" s="4">
        <f>('[2]SD 4. Assets (RAB)'!BY10+'[2]SD 4. Assets (RAB)'!BY16)/2</f>
        <v>1419291.7680998326</v>
      </c>
      <c r="E25" s="4">
        <f>('[2]SD 4. Assets (RAB)'!BZ10+'[2]SD 4. Assets (RAB)'!BZ16)/2</f>
        <v>1516988.5337782816</v>
      </c>
      <c r="F25" s="4">
        <f>('[2]SD 4. Assets (RAB)'!CA10+'[2]SD 4. Assets (RAB)'!CA16)/2</f>
        <v>1622158.280514427</v>
      </c>
      <c r="G25" s="4">
        <f>('[2]SD 4. Assets (RAB)'!CB10+'[2]SD 4. Assets (RAB)'!CB16)/2</f>
        <v>1758627.1285324062</v>
      </c>
      <c r="H25" s="4">
        <f>('[2]SD 4. Assets (RAB)'!CC10+'[2]SD 4. Assets (RAB)'!CC16)/2</f>
        <v>1892790.1277661962</v>
      </c>
      <c r="I25" s="4">
        <f>('[2]SD 4. Assets (RAB)'!CD10+'[2]SD 4. Assets (RAB)'!CD16)/2</f>
        <v>2073531.1117154597</v>
      </c>
      <c r="J25" s="4">
        <f>('[2]SD 4. Assets (RAB)'!CE10+'[2]SD 4. Assets (RAB)'!CE16)/2</f>
        <v>2262995.9673126228</v>
      </c>
      <c r="K25" s="4">
        <f>('[2]SD 4. Assets (RAB)'!CF10+'[2]SD 4. Assets (RAB)'!CF16)/2</f>
        <v>2461727.7203855617</v>
      </c>
    </row>
    <row r="26" spans="1:18" x14ac:dyDescent="0.25">
      <c r="A26" s="18" t="s">
        <v>8</v>
      </c>
      <c r="B26" s="18" t="s">
        <v>30</v>
      </c>
      <c r="C26" s="4">
        <f>('[2]SD 4. Assets (RAB)'!CG10+'[2]SD 4. Assets (RAB)'!CG16)/2</f>
        <v>2535926.5800911849</v>
      </c>
      <c r="D26" s="4">
        <f>('[2]SD 4. Assets (RAB)'!CH10+'[2]SD 4. Assets (RAB)'!CH16)/2</f>
        <v>2585913.789947289</v>
      </c>
      <c r="E26" s="4">
        <f>('[2]SD 4. Assets (RAB)'!CI10+'[2]SD 4. Assets (RAB)'!CI16)/2</f>
        <v>2626520.1623952431</v>
      </c>
      <c r="F26" s="4">
        <f>('[2]SD 4. Assets (RAB)'!CJ10+'[2]SD 4. Assets (RAB)'!CJ16)/2</f>
        <v>2680777.1792629724</v>
      </c>
      <c r="G26" s="4">
        <f>('[2]SD 4. Assets (RAB)'!CK10+'[2]SD 4. Assets (RAB)'!CK16)/2</f>
        <v>2714645.9874944105</v>
      </c>
      <c r="H26" s="4">
        <f>('[2]SD 4. Assets (RAB)'!CL10+'[2]SD 4. Assets (RAB)'!CL16)/2</f>
        <v>2816081.3599938834</v>
      </c>
      <c r="I26" s="4">
        <f>('[2]SD 4. Assets (RAB)'!CM10+'[2]SD 4. Assets (RAB)'!CM16)/2</f>
        <v>3000715.1931437459</v>
      </c>
      <c r="J26" s="4">
        <f>('[2]SD 4. Assets (RAB)'!CN10+'[2]SD 4. Assets (RAB)'!CN16)/2</f>
        <v>3194322.0947267478</v>
      </c>
      <c r="K26" s="4">
        <f>('[2]SD 4. Assets (RAB)'!CO10+'[2]SD 4. Assets (RAB)'!CO16)/2</f>
        <v>3376315.8007248989</v>
      </c>
      <c r="Q26" s="39"/>
      <c r="R26" s="39"/>
    </row>
    <row r="27" spans="1:18" x14ac:dyDescent="0.25">
      <c r="A27" s="18" t="s">
        <v>74</v>
      </c>
      <c r="B27" s="18" t="s">
        <v>30</v>
      </c>
      <c r="C27" s="4">
        <f>('[2]SD 4. Assets (RAB)'!CP10+'[2]SD 4. Assets (RAB)'!CP16)/2</f>
        <v>1315153.3212232646</v>
      </c>
      <c r="D27" s="4">
        <f>('[2]SD 4. Assets (RAB)'!CQ10+'[2]SD 4. Assets (RAB)'!CQ16)/2</f>
        <v>1423717.5073487968</v>
      </c>
      <c r="E27" s="4">
        <f>('[2]SD 4. Assets (RAB)'!CR10+'[2]SD 4. Assets (RAB)'!CR16)/2</f>
        <v>1553298.4295019335</v>
      </c>
      <c r="F27" s="4">
        <f>('[2]SD 4. Assets (RAB)'!CS10+'[2]SD 4. Assets (RAB)'!CS16)/2</f>
        <v>1741756.4830801049</v>
      </c>
      <c r="G27" s="4">
        <f>('[2]SD 4. Assets (RAB)'!CT10+'[2]SD 4. Assets (RAB)'!CT16)/2</f>
        <v>1968010.4295987366</v>
      </c>
      <c r="H27" s="4">
        <f>('[2]SD 4. Assets (RAB)'!CU10+'[2]SD 4. Assets (RAB)'!CU16)/2</f>
        <v>2176982.3778416049</v>
      </c>
      <c r="I27" s="4">
        <f>('[2]SD 4. Assets (RAB)'!CV10+'[2]SD 4. Assets (RAB)'!CV16)/2</f>
        <v>2419511.7851039576</v>
      </c>
      <c r="J27" s="4">
        <f>('[2]SD 4. Assets (RAB)'!CW10+'[2]SD 4. Assets (RAB)'!CW16)/2</f>
        <v>2710132.9356722394</v>
      </c>
      <c r="K27" s="4">
        <f>('[2]SD 4. Assets (RAB)'!CX10+'[2]SD 4. Assets (RAB)'!CX16)/2</f>
        <v>3023922.5561301578</v>
      </c>
    </row>
    <row r="28" spans="1:18" x14ac:dyDescent="0.25">
      <c r="A28" s="18" t="s">
        <v>52</v>
      </c>
      <c r="B28" s="18" t="s">
        <v>30</v>
      </c>
      <c r="C28" s="4">
        <f>('[2]SD 4. Assets (RAB)'!CY10+'[2]SD 4. Assets (RAB)'!CY16)/2</f>
        <v>782973.896101858</v>
      </c>
      <c r="D28" s="4">
        <f>('[2]SD 4. Assets (RAB)'!CZ10+'[2]SD 4. Assets (RAB)'!CZ16)/2</f>
        <v>847772.5420733483</v>
      </c>
      <c r="E28" s="4">
        <f>('[2]SD 4. Assets (RAB)'!DA10+'[2]SD 4. Assets (RAB)'!DA16)/2</f>
        <v>910014.96845487365</v>
      </c>
      <c r="F28" s="4">
        <f>('[2]SD 4. Assets (RAB)'!DB10+'[2]SD 4. Assets (RAB)'!DB16)/2</f>
        <v>998157.25301801157</v>
      </c>
      <c r="G28" s="4">
        <f>('[2]SD 4. Assets (RAB)'!DC10+'[2]SD 4. Assets (RAB)'!DC16)/2</f>
        <v>1101192.1665793543</v>
      </c>
      <c r="H28" s="4">
        <f>('[2]SD 4. Assets (RAB)'!DD10+'[2]SD 4. Assets (RAB)'!DD16)/2</f>
        <v>1201836.3828660389</v>
      </c>
      <c r="I28" s="4">
        <f>('[2]SD 4. Assets (RAB)'!DE10+'[2]SD 4. Assets (RAB)'!DE16)/2</f>
        <v>1292859.2109287416</v>
      </c>
      <c r="J28" s="4">
        <f>('[2]SD 4. Assets (RAB)'!DF10+'[2]SD 4. Assets (RAB)'!DF16)/2</f>
        <v>1352514.8403577958</v>
      </c>
      <c r="K28" s="4">
        <f>('[2]SD 4. Assets (RAB)'!DG10+'[2]SD 4. Assets (RAB)'!DG16)/2</f>
        <v>1400142.0604441171</v>
      </c>
    </row>
    <row r="29" spans="1:18" x14ac:dyDescent="0.25">
      <c r="A29" s="18" t="s">
        <v>9</v>
      </c>
      <c r="B29" s="18" t="s">
        <v>30</v>
      </c>
      <c r="C29" s="4">
        <f>('[2]SD 4. Assets (RAB)'!DH10+'[2]SD 4. Assets (RAB)'!DH16)/2</f>
        <v>1074445.4225653573</v>
      </c>
      <c r="D29" s="4">
        <f>('[2]SD 4. Assets (RAB)'!DI10+'[2]SD 4. Assets (RAB)'!DI16)/2</f>
        <v>1116738.1090142787</v>
      </c>
      <c r="E29" s="4">
        <f>('[2]SD 4. Assets (RAB)'!DJ10+'[2]SD 4. Assets (RAB)'!DJ16)/2</f>
        <v>1145546.027591174</v>
      </c>
      <c r="F29" s="4">
        <f>('[2]SD 4. Assets (RAB)'!DK10+'[2]SD 4. Assets (RAB)'!DK16)/2</f>
        <v>1198356.161106026</v>
      </c>
      <c r="G29" s="4">
        <f>('[2]SD 4. Assets (RAB)'!DL10+'[2]SD 4. Assets (RAB)'!DL16)/2</f>
        <v>1271479.2688505882</v>
      </c>
      <c r="H29" s="4">
        <f>('[2]SD 4. Assets (RAB)'!DM10+'[2]SD 4. Assets (RAB)'!DM16)/2</f>
        <v>1375523.6249198546</v>
      </c>
      <c r="I29" s="4">
        <f>('[2]SD 4. Assets (RAB)'!DN10+'[2]SD 4. Assets (RAB)'!DN16)/2</f>
        <v>1531976.2020666101</v>
      </c>
      <c r="J29" s="4">
        <f>('[2]SD 4. Assets (RAB)'!DO10+'[2]SD 4. Assets (RAB)'!DO16)/2</f>
        <v>1672168.4441997167</v>
      </c>
      <c r="K29" s="4">
        <f>('[2]SD 4. Assets (RAB)'!DP10+'[2]SD 4. Assets (RAB)'!DP16)/2</f>
        <v>1801366.3495520824</v>
      </c>
    </row>
    <row r="30" spans="1:18" x14ac:dyDescent="0.25">
      <c r="E30" s="3"/>
      <c r="F30" s="3"/>
      <c r="G30" s="3"/>
      <c r="H30" s="3"/>
    </row>
    <row r="31" spans="1:18" x14ac:dyDescent="0.25">
      <c r="A31" s="27" t="str">
        <f>"Real "&amp;Capex_base&amp;""</f>
        <v>Real 2014</v>
      </c>
      <c r="E31" s="3"/>
      <c r="F31" s="3"/>
      <c r="G31" s="3"/>
      <c r="H31" s="3"/>
    </row>
    <row r="33" spans="1:11" x14ac:dyDescent="0.25">
      <c r="A33" s="18" t="s">
        <v>58</v>
      </c>
      <c r="B33" s="18" t="s">
        <v>30</v>
      </c>
      <c r="C33" s="4">
        <f>C17*C10</f>
        <v>651375.56441061758</v>
      </c>
      <c r="D33" s="4">
        <f t="shared" ref="D33:J33" si="1">D17*D10</f>
        <v>653122.01518833544</v>
      </c>
      <c r="E33" s="4">
        <f t="shared" si="1"/>
        <v>661949.67671699368</v>
      </c>
      <c r="F33" s="4">
        <f t="shared" si="1"/>
        <v>664660.17061958811</v>
      </c>
      <c r="G33" s="4">
        <f t="shared" si="1"/>
        <v>691157.02884524188</v>
      </c>
      <c r="H33" s="4">
        <f t="shared" si="1"/>
        <v>729927.98466573097</v>
      </c>
      <c r="I33" s="4">
        <f t="shared" si="1"/>
        <v>769118.99522706657</v>
      </c>
      <c r="J33" s="4">
        <f t="shared" si="1"/>
        <v>802585.2546886577</v>
      </c>
      <c r="K33" s="4">
        <f t="shared" ref="K33" si="2">K17*K10</f>
        <v>831785.36563395418</v>
      </c>
    </row>
    <row r="34" spans="1:11" x14ac:dyDescent="0.25">
      <c r="A34" s="18" t="s">
        <v>59</v>
      </c>
      <c r="B34" s="18" t="s">
        <v>30</v>
      </c>
      <c r="C34" s="4">
        <f>C18*C10</f>
        <v>6660760.391038185</v>
      </c>
      <c r="D34" s="4">
        <f t="shared" ref="D34:J34" si="3">D18*D10</f>
        <v>7194661.1281639719</v>
      </c>
      <c r="E34" s="4">
        <f t="shared" si="3"/>
        <v>7907843.7640280584</v>
      </c>
      <c r="F34" s="4">
        <f t="shared" si="3"/>
        <v>8726928.9348062761</v>
      </c>
      <c r="G34" s="4">
        <f t="shared" si="3"/>
        <v>9854977.7531739119</v>
      </c>
      <c r="H34" s="4">
        <f t="shared" si="3"/>
        <v>11073669.956712075</v>
      </c>
      <c r="I34" s="4">
        <f t="shared" si="3"/>
        <v>12423315.913545093</v>
      </c>
      <c r="J34" s="4">
        <f t="shared" si="3"/>
        <v>13544370.651780391</v>
      </c>
      <c r="K34" s="4">
        <f t="shared" ref="K34" si="4">K18*K10</f>
        <v>14115095.530324427</v>
      </c>
    </row>
    <row r="35" spans="1:11" x14ac:dyDescent="0.25">
      <c r="A35" s="18" t="s">
        <v>60</v>
      </c>
      <c r="B35" s="18" t="s">
        <v>30</v>
      </c>
      <c r="C35" s="4">
        <f>C19*C9</f>
        <v>982760.00416059373</v>
      </c>
      <c r="D35" s="4">
        <f t="shared" ref="D35:J36" si="5">D19*D9</f>
        <v>1013863.0270047353</v>
      </c>
      <c r="E35" s="4">
        <f t="shared" si="5"/>
        <v>1013021.8389407282</v>
      </c>
      <c r="F35" s="4">
        <f t="shared" si="5"/>
        <v>1055567.5157121471</v>
      </c>
      <c r="G35" s="4">
        <f t="shared" si="5"/>
        <v>1111139.0340267094</v>
      </c>
      <c r="H35" s="4">
        <f t="shared" si="5"/>
        <v>1155402.9092245321</v>
      </c>
      <c r="I35" s="4">
        <f t="shared" si="5"/>
        <v>1235178.3028662784</v>
      </c>
      <c r="J35" s="4">
        <f t="shared" si="5"/>
        <v>1290499.5174912547</v>
      </c>
      <c r="K35" s="4">
        <f t="shared" ref="K35" si="6">K19*K9</f>
        <v>1339367.7180819632</v>
      </c>
    </row>
    <row r="36" spans="1:11" x14ac:dyDescent="0.25">
      <c r="A36" s="18" t="s">
        <v>61</v>
      </c>
      <c r="B36" s="18" t="s">
        <v>30</v>
      </c>
      <c r="C36" s="4">
        <f>C20*C10</f>
        <v>3215853.8858170756</v>
      </c>
      <c r="D36" s="4">
        <f t="shared" si="5"/>
        <v>3461907.7948109647</v>
      </c>
      <c r="E36" s="4">
        <f t="shared" si="5"/>
        <v>3708928.5896298778</v>
      </c>
      <c r="F36" s="4">
        <f t="shared" si="5"/>
        <v>3964783.399047079</v>
      </c>
      <c r="G36" s="4">
        <f t="shared" si="5"/>
        <v>4260439.7134516761</v>
      </c>
      <c r="H36" s="4">
        <f t="shared" si="5"/>
        <v>4505858.6485983599</v>
      </c>
      <c r="I36" s="4">
        <f t="shared" si="5"/>
        <v>4890612.7526269499</v>
      </c>
      <c r="J36" s="4">
        <f t="shared" si="5"/>
        <v>5307433.2328881575</v>
      </c>
      <c r="K36" s="4">
        <f t="shared" ref="K36" si="7">K20*K10</f>
        <v>5566846.7344531268</v>
      </c>
    </row>
    <row r="37" spans="1:11" x14ac:dyDescent="0.25">
      <c r="A37" s="18" t="s">
        <v>62</v>
      </c>
      <c r="B37" s="18" t="s">
        <v>30</v>
      </c>
      <c r="C37" s="4">
        <f>C21*C10</f>
        <v>4884759.0749354651</v>
      </c>
      <c r="D37" s="4">
        <f t="shared" ref="D37:J37" si="8">D21*D10</f>
        <v>5266285.1712845378</v>
      </c>
      <c r="E37" s="4">
        <f t="shared" si="8"/>
        <v>5599321.0678698234</v>
      </c>
      <c r="F37" s="4">
        <f t="shared" si="8"/>
        <v>5913213.6960109202</v>
      </c>
      <c r="G37" s="4">
        <f t="shared" si="8"/>
        <v>6512136.0745156948</v>
      </c>
      <c r="H37" s="4">
        <f t="shared" si="8"/>
        <v>7118418.9276502598</v>
      </c>
      <c r="I37" s="4">
        <f t="shared" si="8"/>
        <v>7549669.1132958326</v>
      </c>
      <c r="J37" s="4">
        <f t="shared" si="8"/>
        <v>8000520.6588780275</v>
      </c>
      <c r="K37" s="4">
        <f t="shared" ref="K37" si="9">K21*K10</f>
        <v>8393360.8069688659</v>
      </c>
    </row>
    <row r="38" spans="1:11" x14ac:dyDescent="0.25">
      <c r="A38" s="18" t="s">
        <v>63</v>
      </c>
      <c r="B38" s="18" t="s">
        <v>30</v>
      </c>
      <c r="C38" s="4">
        <f>C22*C10</f>
        <v>5188634.812563967</v>
      </c>
      <c r="D38" s="4">
        <f t="shared" ref="D38:J38" si="10">D22*D10</f>
        <v>5462619.0924185431</v>
      </c>
      <c r="E38" s="4">
        <f t="shared" si="10"/>
        <v>5754760.342328744</v>
      </c>
      <c r="F38" s="4">
        <f t="shared" si="10"/>
        <v>5986459.2622909471</v>
      </c>
      <c r="G38" s="4">
        <f t="shared" si="10"/>
        <v>6356972.1695287079</v>
      </c>
      <c r="H38" s="4">
        <f t="shared" si="10"/>
        <v>6789691.5635312712</v>
      </c>
      <c r="I38" s="4">
        <f t="shared" si="10"/>
        <v>7116790.4254730335</v>
      </c>
      <c r="J38" s="4">
        <f t="shared" si="10"/>
        <v>7452902.9764336031</v>
      </c>
      <c r="K38" s="4">
        <f t="shared" ref="K38" si="11">K22*K10</f>
        <v>7772971.4687431231</v>
      </c>
    </row>
    <row r="39" spans="1:11" x14ac:dyDescent="0.25">
      <c r="A39" s="18" t="s">
        <v>64</v>
      </c>
      <c r="B39" s="18" t="s">
        <v>30</v>
      </c>
      <c r="C39" s="4">
        <f>C23*C10</f>
        <v>3428899.8529408849</v>
      </c>
      <c r="D39" s="4">
        <f t="shared" ref="D39:J39" si="12">D23*D10</f>
        <v>3739303.1308025927</v>
      </c>
      <c r="E39" s="4">
        <f t="shared" si="12"/>
        <v>4116139.0488805673</v>
      </c>
      <c r="F39" s="4">
        <f t="shared" si="12"/>
        <v>4537388.628318334</v>
      </c>
      <c r="G39" s="4">
        <f t="shared" si="12"/>
        <v>5065064.2535057934</v>
      </c>
      <c r="H39" s="4">
        <f t="shared" si="12"/>
        <v>5510481.8672345206</v>
      </c>
      <c r="I39" s="4">
        <f t="shared" si="12"/>
        <v>6019169.4314927058</v>
      </c>
      <c r="J39" s="4">
        <f t="shared" si="12"/>
        <v>6485327.3866489911</v>
      </c>
      <c r="K39" s="4">
        <f t="shared" ref="K39" si="13">K23*K10</f>
        <v>6718098.6676508905</v>
      </c>
    </row>
    <row r="40" spans="1:11" x14ac:dyDescent="0.25">
      <c r="A40" s="18" t="s">
        <v>65</v>
      </c>
      <c r="B40" s="18" t="s">
        <v>30</v>
      </c>
      <c r="C40" s="4">
        <f>C24*C9</f>
        <v>593038.86267059762</v>
      </c>
      <c r="D40" s="4">
        <f t="shared" ref="D40:J40" si="14">D24*D9</f>
        <v>628191.23921972769</v>
      </c>
      <c r="E40" s="4">
        <f t="shared" si="14"/>
        <v>632773.20732919697</v>
      </c>
      <c r="F40" s="4">
        <f t="shared" si="14"/>
        <v>664172.92985170265</v>
      </c>
      <c r="G40" s="4">
        <f t="shared" si="14"/>
        <v>687101.78708374628</v>
      </c>
      <c r="H40" s="4">
        <f t="shared" si="14"/>
        <v>724812.15152312687</v>
      </c>
      <c r="I40" s="4">
        <f t="shared" si="14"/>
        <v>812851.41813265241</v>
      </c>
      <c r="J40" s="4">
        <f t="shared" si="14"/>
        <v>878488.67069669138</v>
      </c>
      <c r="K40" s="4">
        <f t="shared" ref="K40" si="15">K24*K9</f>
        <v>925368.034778147</v>
      </c>
    </row>
    <row r="41" spans="1:11" x14ac:dyDescent="0.25">
      <c r="A41" s="18" t="s">
        <v>66</v>
      </c>
      <c r="B41" s="18" t="s">
        <v>30</v>
      </c>
      <c r="C41" s="4">
        <f>C25*C9</f>
        <v>1631936.4846764961</v>
      </c>
      <c r="D41" s="4">
        <f t="shared" ref="D41:J42" si="16">D25*D9</f>
        <v>1725159.6633915866</v>
      </c>
      <c r="E41" s="4">
        <f t="shared" si="16"/>
        <v>1765403.6866895724</v>
      </c>
      <c r="F41" s="4">
        <f t="shared" si="16"/>
        <v>1861378.6082113876</v>
      </c>
      <c r="G41" s="4">
        <f t="shared" si="16"/>
        <v>1956885.719222907</v>
      </c>
      <c r="H41" s="4">
        <f t="shared" si="16"/>
        <v>2033986.1655229484</v>
      </c>
      <c r="I41" s="4">
        <f t="shared" si="16"/>
        <v>2201577.8536739838</v>
      </c>
      <c r="J41" s="4">
        <f t="shared" si="16"/>
        <v>2346647.5692171748</v>
      </c>
      <c r="K41" s="4">
        <f t="shared" ref="K41" si="17">K25*K9</f>
        <v>2477999.7638630862</v>
      </c>
    </row>
    <row r="42" spans="1:11" x14ac:dyDescent="0.25">
      <c r="A42" s="18" t="s">
        <v>69</v>
      </c>
      <c r="B42" s="18" t="s">
        <v>30</v>
      </c>
      <c r="C42" s="4">
        <f>C26*C10</f>
        <v>3225892.2844596691</v>
      </c>
      <c r="D42" s="4">
        <f t="shared" si="16"/>
        <v>3183122.5174177946</v>
      </c>
      <c r="E42" s="4">
        <f t="shared" si="16"/>
        <v>3142391.1258286526</v>
      </c>
      <c r="F42" s="4">
        <f t="shared" si="16"/>
        <v>3092758.0877644247</v>
      </c>
      <c r="G42" s="4">
        <f t="shared" si="16"/>
        <v>3068730.2467328114</v>
      </c>
      <c r="H42" s="4">
        <f t="shared" si="16"/>
        <v>3097980.113264685</v>
      </c>
      <c r="I42" s="4">
        <f t="shared" si="16"/>
        <v>3205172.7413739813</v>
      </c>
      <c r="J42" s="4">
        <f t="shared" si="16"/>
        <v>3338379.7578222672</v>
      </c>
      <c r="K42" s="4">
        <f t="shared" ref="K42" si="18">K26*K10</f>
        <v>3434305.957607578</v>
      </c>
    </row>
    <row r="43" spans="1:11" x14ac:dyDescent="0.25">
      <c r="A43" s="18" t="s">
        <v>75</v>
      </c>
      <c r="B43" s="18" t="s">
        <v>30</v>
      </c>
      <c r="C43" s="4">
        <f>C27*C9</f>
        <v>1632076.1821001163</v>
      </c>
      <c r="D43" s="4">
        <f t="shared" ref="D43:J44" si="19">D27*D9</f>
        <v>1730539.1822506469</v>
      </c>
      <c r="E43" s="4">
        <f t="shared" si="19"/>
        <v>1807659.526036093</v>
      </c>
      <c r="F43" s="4">
        <f t="shared" si="19"/>
        <v>1998614.0053427252</v>
      </c>
      <c r="G43" s="4">
        <f t="shared" si="19"/>
        <v>2189873.8183217673</v>
      </c>
      <c r="H43" s="4">
        <f t="shared" si="19"/>
        <v>2339378.2407047888</v>
      </c>
      <c r="I43" s="4">
        <f t="shared" si="19"/>
        <v>2568923.8674510145</v>
      </c>
      <c r="J43" s="4">
        <f t="shared" si="19"/>
        <v>2810312.9469130416</v>
      </c>
      <c r="K43" s="4">
        <f t="shared" ref="K43" si="20">K27*K9</f>
        <v>3043910.712780687</v>
      </c>
    </row>
    <row r="44" spans="1:11" x14ac:dyDescent="0.25">
      <c r="A44" s="18" t="s">
        <v>68</v>
      </c>
      <c r="B44" s="18" t="s">
        <v>30</v>
      </c>
      <c r="C44" s="4">
        <f>C28*C10</f>
        <v>996002.59337062121</v>
      </c>
      <c r="D44" s="4">
        <f t="shared" si="19"/>
        <v>1043562.9674944449</v>
      </c>
      <c r="E44" s="4">
        <f t="shared" si="19"/>
        <v>1088749.6704521833</v>
      </c>
      <c r="F44" s="4">
        <f t="shared" si="19"/>
        <v>1151553.713979654</v>
      </c>
      <c r="G44" s="4">
        <f t="shared" si="19"/>
        <v>1244825.9274375308</v>
      </c>
      <c r="H44" s="4">
        <f t="shared" si="19"/>
        <v>1322144.0496751263</v>
      </c>
      <c r="I44" s="4">
        <f t="shared" si="19"/>
        <v>1380949.8184870128</v>
      </c>
      <c r="J44" s="4">
        <f t="shared" si="19"/>
        <v>1413510.6076680492</v>
      </c>
      <c r="K44" s="4">
        <f t="shared" ref="K44" si="21">K28*K10</f>
        <v>1424190.3019402944</v>
      </c>
    </row>
    <row r="45" spans="1:11" x14ac:dyDescent="0.25">
      <c r="A45" s="18" t="s">
        <v>67</v>
      </c>
      <c r="B45" s="18" t="s">
        <v>30</v>
      </c>
      <c r="C45" s="4">
        <f>C29*C9</f>
        <v>1333363.0040217354</v>
      </c>
      <c r="D45" s="4">
        <f t="shared" ref="D45:J45" si="22">D29*D9</f>
        <v>1357403.4483571507</v>
      </c>
      <c r="E45" s="4">
        <f t="shared" si="22"/>
        <v>1333135.4425897286</v>
      </c>
      <c r="F45" s="4">
        <f t="shared" si="22"/>
        <v>1375078.2214628889</v>
      </c>
      <c r="G45" s="4">
        <f t="shared" si="22"/>
        <v>1414819.3116855188</v>
      </c>
      <c r="H45" s="4">
        <f t="shared" si="22"/>
        <v>1478133.2501658918</v>
      </c>
      <c r="I45" s="4">
        <f t="shared" si="22"/>
        <v>1626580.3101623568</v>
      </c>
      <c r="J45" s="4">
        <f t="shared" si="22"/>
        <v>1733980.1182070989</v>
      </c>
      <c r="K45" s="4">
        <f t="shared" ref="K45" si="23">K29*K9</f>
        <v>1813273.3981326907</v>
      </c>
    </row>
  </sheetData>
  <sortState ref="V29:W41">
    <sortCondition descending="1" ref="W29:W41"/>
  </sortState>
  <dataValidations count="1">
    <dataValidation type="list" allowBlank="1" showInputMessage="1" showErrorMessage="1" sqref="B6">
      <formula1>$C$2:$K$2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51"/>
  <sheetViews>
    <sheetView workbookViewId="0">
      <selection activeCell="J32" sqref="J32"/>
    </sheetView>
  </sheetViews>
  <sheetFormatPr defaultRowHeight="15" x14ac:dyDescent="0.25"/>
  <cols>
    <col min="1" max="1" width="46.42578125" style="2" bestFit="1" customWidth="1"/>
    <col min="2" max="4" width="11" style="2" bestFit="1" customWidth="1"/>
    <col min="5" max="9" width="11.7109375" style="2" bestFit="1" customWidth="1"/>
    <col min="10" max="10" width="11.85546875" style="2" customWidth="1"/>
    <col min="11" max="12" width="12.7109375" style="2" customWidth="1"/>
    <col min="13" max="16384" width="9.140625" style="2"/>
  </cols>
  <sheetData>
    <row r="2" spans="1:11" x14ac:dyDescent="0.25">
      <c r="C2" s="2">
        <v>2006</v>
      </c>
      <c r="D2" s="2">
        <v>2007</v>
      </c>
      <c r="E2" s="2">
        <v>2008</v>
      </c>
      <c r="F2" s="2">
        <v>2009</v>
      </c>
      <c r="G2" s="2">
        <v>2010</v>
      </c>
      <c r="H2" s="2">
        <v>2011</v>
      </c>
      <c r="I2" s="2">
        <v>2012</v>
      </c>
      <c r="J2" s="2">
        <v>2013</v>
      </c>
      <c r="K2" s="2">
        <v>2014</v>
      </c>
    </row>
    <row r="3" spans="1:11" x14ac:dyDescent="0.25">
      <c r="A3" s="2" t="s">
        <v>0</v>
      </c>
      <c r="C3" s="16">
        <f>CPI!B244</f>
        <v>86.6</v>
      </c>
      <c r="D3" s="16">
        <f>CPI!B248</f>
        <v>89.1</v>
      </c>
      <c r="E3" s="16">
        <f>CPI!B252</f>
        <v>92.4</v>
      </c>
      <c r="F3" s="16">
        <f>CPI!B256</f>
        <v>94.3</v>
      </c>
      <c r="G3" s="16">
        <f>CPI!B260</f>
        <v>96.9</v>
      </c>
      <c r="H3" s="16">
        <f>CPI!B264</f>
        <v>99.8</v>
      </c>
      <c r="I3" s="16">
        <f>CPI!B268</f>
        <v>102</v>
      </c>
      <c r="J3" s="16">
        <f>CPI!B272</f>
        <v>104.8</v>
      </c>
      <c r="K3" s="16">
        <f>CPI!B276</f>
        <v>106.6</v>
      </c>
    </row>
    <row r="4" spans="1:11" hidden="1" x14ac:dyDescent="0.25">
      <c r="A4" s="2" t="s">
        <v>27</v>
      </c>
      <c r="C4" s="13">
        <f>CPI!B242</f>
        <v>85.9</v>
      </c>
      <c r="D4" s="13">
        <f>CPI!B246</f>
        <v>87.7</v>
      </c>
      <c r="E4" s="13">
        <f>CPI!B250</f>
        <v>91.6</v>
      </c>
      <c r="F4" s="13">
        <f>CPI!B254</f>
        <v>92.9</v>
      </c>
      <c r="G4" s="13">
        <f>CPI!B258</f>
        <v>95.8</v>
      </c>
      <c r="H4" s="13">
        <f>CPI!B262</f>
        <v>99.2</v>
      </c>
      <c r="I4" s="13">
        <f>CPI!B266</f>
        <v>100.4</v>
      </c>
      <c r="J4" s="13">
        <f>CPI!B270</f>
        <v>102.8</v>
      </c>
      <c r="K4" s="13">
        <f>CPI!B274</f>
        <v>105.9</v>
      </c>
    </row>
    <row r="5" spans="1:11" hidden="1" x14ac:dyDescent="0.25">
      <c r="A5" s="2" t="s">
        <v>26</v>
      </c>
      <c r="C5" s="2">
        <f>CPI!B240</f>
        <v>83.8</v>
      </c>
      <c r="D5" s="2">
        <f>CPI!B244</f>
        <v>86.6</v>
      </c>
      <c r="E5" s="2">
        <f>CPI!B248</f>
        <v>89.1</v>
      </c>
      <c r="F5" s="2">
        <f>CPI!B252</f>
        <v>92.4</v>
      </c>
      <c r="G5" s="2">
        <f>CPI!B256</f>
        <v>94.3</v>
      </c>
      <c r="H5" s="2">
        <f>CPI!B260</f>
        <v>96.9</v>
      </c>
      <c r="I5" s="2">
        <f>CPI!B264</f>
        <v>99.8</v>
      </c>
      <c r="J5" s="2">
        <f>CPI!B268</f>
        <v>102</v>
      </c>
      <c r="K5" s="2">
        <f>CPI!B272</f>
        <v>104.8</v>
      </c>
    </row>
    <row r="6" spans="1:11" x14ac:dyDescent="0.25">
      <c r="A6" s="14" t="str">
        <f>"Convert to real"</f>
        <v>Convert to real</v>
      </c>
      <c r="B6" s="15">
        <v>2014</v>
      </c>
      <c r="C6" s="13"/>
      <c r="D6" s="13"/>
      <c r="E6" s="13"/>
      <c r="F6" s="13"/>
      <c r="G6" s="13"/>
      <c r="H6" s="13"/>
      <c r="I6" s="13"/>
      <c r="J6" s="13"/>
    </row>
    <row r="7" spans="1:11" hidden="1" x14ac:dyDescent="0.25">
      <c r="B7" s="2">
        <f>MATCH(Capex_base,C2:O2)</f>
        <v>9</v>
      </c>
      <c r="C7" s="13"/>
      <c r="D7" s="13"/>
      <c r="E7" s="13"/>
      <c r="F7" s="13"/>
      <c r="G7" s="13"/>
      <c r="H7" s="13"/>
      <c r="I7" s="13"/>
      <c r="J7" s="13"/>
    </row>
    <row r="8" spans="1:11" hidden="1" x14ac:dyDescent="0.25">
      <c r="B8" s="2">
        <f>INDEX(C2:CY5,2,$B$7)</f>
        <v>106.6</v>
      </c>
      <c r="C8" s="13"/>
      <c r="D8" s="13"/>
      <c r="E8" s="13"/>
      <c r="F8" s="13"/>
      <c r="G8" s="13"/>
      <c r="H8" s="13"/>
      <c r="I8" s="13"/>
      <c r="J8" s="13"/>
    </row>
    <row r="9" spans="1:11" x14ac:dyDescent="0.25">
      <c r="A9" s="2" t="s">
        <v>29</v>
      </c>
      <c r="C9" s="17">
        <f>Capex_Base_Index/C4</f>
        <v>1.2409778812572758</v>
      </c>
      <c r="D9" s="17">
        <f t="shared" ref="C9:J10" si="0">Capex_Base_Index/D4</f>
        <v>1.2155074116305586</v>
      </c>
      <c r="E9" s="17">
        <f t="shared" si="0"/>
        <v>1.1637554585152838</v>
      </c>
      <c r="F9" s="17">
        <f t="shared" si="0"/>
        <v>1.1474703982777179</v>
      </c>
      <c r="G9" s="17">
        <f t="shared" si="0"/>
        <v>1.1127348643006263</v>
      </c>
      <c r="H9" s="17">
        <f t="shared" si="0"/>
        <v>1.0745967741935483</v>
      </c>
      <c r="I9" s="17">
        <f t="shared" si="0"/>
        <v>1.0617529880478087</v>
      </c>
      <c r="J9" s="17">
        <f>Capex_Base_Index/J4</f>
        <v>1.036964980544747</v>
      </c>
      <c r="K9" s="17">
        <f>Capex_Base_Index/K4</f>
        <v>1.0066100094428705</v>
      </c>
    </row>
    <row r="10" spans="1:11" x14ac:dyDescent="0.25">
      <c r="A10" s="2" t="s">
        <v>28</v>
      </c>
      <c r="C10" s="17">
        <f t="shared" si="0"/>
        <v>1.2720763723150357</v>
      </c>
      <c r="D10" s="17">
        <f t="shared" si="0"/>
        <v>1.2309468822170901</v>
      </c>
      <c r="E10" s="17">
        <f t="shared" si="0"/>
        <v>1.1964085297418632</v>
      </c>
      <c r="F10" s="17">
        <f t="shared" si="0"/>
        <v>1.1536796536796536</v>
      </c>
      <c r="G10" s="17">
        <f t="shared" si="0"/>
        <v>1.1304347826086956</v>
      </c>
      <c r="H10" s="17">
        <f t="shared" si="0"/>
        <v>1.1001031991744066</v>
      </c>
      <c r="I10" s="17">
        <f t="shared" si="0"/>
        <v>1.0681362725450902</v>
      </c>
      <c r="J10" s="17">
        <f t="shared" si="0"/>
        <v>1.0450980392156861</v>
      </c>
      <c r="K10" s="17">
        <f t="shared" ref="K10" si="1">Capex_Base_Index/K5</f>
        <v>1.0171755725190839</v>
      </c>
    </row>
    <row r="14" spans="1:11" x14ac:dyDescent="0.25">
      <c r="A14" s="27" t="s">
        <v>48</v>
      </c>
    </row>
    <row r="15" spans="1:11" x14ac:dyDescent="0.25">
      <c r="A15" s="27" t="s">
        <v>72</v>
      </c>
    </row>
    <row r="16" spans="1:11" x14ac:dyDescent="0.25">
      <c r="C16" s="2">
        <v>2006</v>
      </c>
      <c r="D16" s="2">
        <v>2007</v>
      </c>
      <c r="E16" s="2">
        <v>2008</v>
      </c>
      <c r="F16" s="2">
        <v>2009</v>
      </c>
      <c r="G16" s="2">
        <v>2010</v>
      </c>
      <c r="H16" s="2">
        <v>2011</v>
      </c>
      <c r="I16" s="2">
        <v>2012</v>
      </c>
      <c r="J16" s="2">
        <v>2013</v>
      </c>
      <c r="K16" s="2">
        <v>2014</v>
      </c>
    </row>
    <row r="17" spans="1:11" x14ac:dyDescent="0.25">
      <c r="A17" s="18" t="s">
        <v>1</v>
      </c>
      <c r="B17" s="18" t="s">
        <v>30</v>
      </c>
      <c r="C17" s="4">
        <f>'[2]SD 3. Opex'!D10</f>
        <v>38584.391609999999</v>
      </c>
      <c r="D17" s="4">
        <f>'[2]SD 3. Opex'!E10</f>
        <v>40476.730379999994</v>
      </c>
      <c r="E17" s="4">
        <f>'[2]SD 3. Opex'!F10</f>
        <v>44743.932989999987</v>
      </c>
      <c r="F17" s="4">
        <f>'[2]SD 3. Opex'!G10</f>
        <v>47098.053659999983</v>
      </c>
      <c r="G17" s="4">
        <f>'[2]SD 3. Opex'!H10</f>
        <v>54590.084506692961</v>
      </c>
      <c r="H17" s="4">
        <f>'[2]SD 3. Opex'!I10</f>
        <v>64027.675382596419</v>
      </c>
      <c r="I17" s="4">
        <f>'[2]SD 3. Opex'!J10</f>
        <v>68399.112348299692</v>
      </c>
      <c r="J17" s="4">
        <f>'[2]SD 3. Opex'!K10</f>
        <v>74420.596244815009</v>
      </c>
      <c r="K17" s="4">
        <f>'[2]SD 3. Opex'!L10</f>
        <v>85156.941490000027</v>
      </c>
    </row>
    <row r="18" spans="1:11" x14ac:dyDescent="0.25">
      <c r="A18" s="18" t="s">
        <v>79</v>
      </c>
      <c r="B18" s="18" t="s">
        <v>30</v>
      </c>
      <c r="C18" s="4">
        <f>'[2]SD 3. Opex'!M10</f>
        <v>357834.49621930806</v>
      </c>
      <c r="D18" s="4">
        <f>'[2]SD 3. Opex'!N10</f>
        <v>316522.99188389262</v>
      </c>
      <c r="E18" s="4">
        <f>'[2]SD 3. Opex'!O10</f>
        <v>467809.122173907</v>
      </c>
      <c r="F18" s="4">
        <f>'[2]SD 3. Opex'!P10</f>
        <v>441027.33814656845</v>
      </c>
      <c r="G18" s="4">
        <f>'[2]SD 3. Opex'!Q10</f>
        <v>511184.26885726338</v>
      </c>
      <c r="H18" s="4">
        <f>'[2]SD 3. Opex'!R10</f>
        <v>506684.85404769256</v>
      </c>
      <c r="I18" s="4">
        <f>'[2]SD 3. Opex'!S10</f>
        <v>577601.09550643899</v>
      </c>
      <c r="J18" s="4">
        <f>'[2]SD 3. Opex'!T10</f>
        <v>471121.68333051458</v>
      </c>
      <c r="K18" s="4">
        <f>'[2]SD 3. Opex'!U10</f>
        <v>539569.59182207973</v>
      </c>
    </row>
    <row r="19" spans="1:11" x14ac:dyDescent="0.25">
      <c r="A19" s="18" t="s">
        <v>2</v>
      </c>
      <c r="B19" s="18" t="s">
        <v>30</v>
      </c>
      <c r="C19" s="4">
        <f>'[2]SD 3. Opex'!V10</f>
        <v>27265.629602043322</v>
      </c>
      <c r="D19" s="4">
        <f>'[2]SD 3. Opex'!W10</f>
        <v>32341.558254429037</v>
      </c>
      <c r="E19" s="4">
        <f>'[2]SD 3. Opex'!X10</f>
        <v>32125.623186465349</v>
      </c>
      <c r="F19" s="4">
        <f>'[2]SD 3. Opex'!Y10</f>
        <v>38829.927950286758</v>
      </c>
      <c r="G19" s="4">
        <f>'[2]SD 3. Opex'!Z10</f>
        <v>44123.599004515148</v>
      </c>
      <c r="H19" s="4">
        <f>'[2]SD 3. Opex'!AA10</f>
        <v>41598.284547956326</v>
      </c>
      <c r="I19" s="4">
        <f>'[2]SD 3. Opex'!AB10</f>
        <v>54695.972298482608</v>
      </c>
      <c r="J19" s="4">
        <f>'[2]SD 3. Opex'!AC10</f>
        <v>54384.697735130525</v>
      </c>
      <c r="K19" s="4">
        <f>'[2]SD 3. Opex'!AD10</f>
        <v>50624.70227809262</v>
      </c>
    </row>
    <row r="20" spans="1:11" x14ac:dyDescent="0.25">
      <c r="A20" s="18" t="s">
        <v>3</v>
      </c>
      <c r="B20" s="18" t="s">
        <v>30</v>
      </c>
      <c r="C20" s="4">
        <f>'[2]SD 3. Opex'!AE10</f>
        <v>156824.91789216295</v>
      </c>
      <c r="D20" s="4">
        <f>'[2]SD 3. Opex'!AF10</f>
        <v>176841.3944329306</v>
      </c>
      <c r="E20" s="4">
        <f>'[2]SD 3. Opex'!AG10</f>
        <v>224408.06001672792</v>
      </c>
      <c r="F20" s="4">
        <f>'[2]SD 3. Opex'!AH10</f>
        <v>214131.3002650959</v>
      </c>
      <c r="G20" s="4">
        <f>'[2]SD 3. Opex'!AI10</f>
        <v>210431.13798086444</v>
      </c>
      <c r="H20" s="4">
        <f>'[2]SD 3. Opex'!AJ10</f>
        <v>229554.29065953355</v>
      </c>
      <c r="I20" s="4">
        <f>'[2]SD 3. Opex'!AK10</f>
        <v>240838.12724750844</v>
      </c>
      <c r="J20" s="4">
        <f>'[2]SD 3. Opex'!AL10</f>
        <v>222645.27398422692</v>
      </c>
      <c r="K20" s="4">
        <f>'[2]SD 3. Opex'!AM10</f>
        <v>258321.99304766822</v>
      </c>
    </row>
    <row r="21" spans="1:11" x14ac:dyDescent="0.25">
      <c r="A21" s="18" t="s">
        <v>4</v>
      </c>
      <c r="B21" s="18" t="s">
        <v>30</v>
      </c>
      <c r="C21" s="4">
        <f>'[2]SD 3. Opex'!AN10-C50</f>
        <v>189286.78651596923</v>
      </c>
      <c r="D21" s="4">
        <f>'[2]SD 3. Opex'!AO10-D50</f>
        <v>229999.82498122202</v>
      </c>
      <c r="E21" s="4">
        <f>'[2]SD 3. Opex'!AP10-E50</f>
        <v>249220.28103108739</v>
      </c>
      <c r="F21" s="4">
        <f>'[2]SD 3. Opex'!AQ10-F50</f>
        <v>269392.65437999991</v>
      </c>
      <c r="G21" s="4">
        <f>'[2]SD 3. Opex'!AR10-G50</f>
        <v>278759.46134999994</v>
      </c>
      <c r="H21" s="4">
        <f>'[2]SD 3. Opex'!AS10-H50</f>
        <v>317627.73702</v>
      </c>
      <c r="I21" s="4">
        <f>'[2]SD 3. Opex'!AT10-I50</f>
        <v>350958.66492000007</v>
      </c>
      <c r="J21" s="4">
        <f>'[2]SD 3. Opex'!AU10-J50</f>
        <v>387877.9989499998</v>
      </c>
      <c r="K21" s="38">
        <f>'[2]SD 3. Opex'!AV10-K50</f>
        <v>365738.81122000003</v>
      </c>
    </row>
    <row r="22" spans="1:11" x14ac:dyDescent="0.25">
      <c r="A22" s="18" t="s">
        <v>10</v>
      </c>
      <c r="B22" s="18" t="s">
        <v>30</v>
      </c>
      <c r="C22" s="4">
        <f>'[2]SD 3. Opex'!AW10-C51</f>
        <v>259957.891</v>
      </c>
      <c r="D22" s="4">
        <f>'[2]SD 3. Opex'!AX10-D51</f>
        <v>248688.704</v>
      </c>
      <c r="E22" s="4">
        <f>'[2]SD 3. Opex'!AY10-E51</f>
        <v>279032.07</v>
      </c>
      <c r="F22" s="4">
        <f>'[2]SD 3. Opex'!AZ10-F51</f>
        <v>281407.71199999994</v>
      </c>
      <c r="G22" s="4">
        <f>'[2]SD 3. Opex'!BA10-G51</f>
        <v>286622.94600000005</v>
      </c>
      <c r="H22" s="4">
        <f>'[2]SD 3. Opex'!BB10-H51</f>
        <v>363809.97099999996</v>
      </c>
      <c r="I22" s="4">
        <f>'[2]SD 3. Opex'!BC10-I51</f>
        <v>390525.9200000001</v>
      </c>
      <c r="J22" s="4">
        <f>'[2]SD 3. Opex'!BD10-J51</f>
        <v>327267.28600000002</v>
      </c>
      <c r="K22" s="38">
        <f>'[2]SD 3. Opex'!BE10-K51</f>
        <v>300250.12400000001</v>
      </c>
    </row>
    <row r="23" spans="1:11" x14ac:dyDescent="0.25">
      <c r="A23" s="18" t="s">
        <v>5</v>
      </c>
      <c r="B23" s="18" t="s">
        <v>30</v>
      </c>
      <c r="C23" s="4">
        <f>'[2]SD 3. Opex'!BF10</f>
        <v>198507.61938633333</v>
      </c>
      <c r="D23" s="4">
        <f>'[2]SD 3. Opex'!BG10</f>
        <v>249199.63407413961</v>
      </c>
      <c r="E23" s="4">
        <f>'[2]SD 3. Opex'!BH10</f>
        <v>304612.2862615065</v>
      </c>
      <c r="F23" s="4">
        <f>'[2]SD 3. Opex'!BI10</f>
        <v>296582.8497940221</v>
      </c>
      <c r="G23" s="4">
        <f>'[2]SD 3. Opex'!BJ10</f>
        <v>324946.11771999992</v>
      </c>
      <c r="H23" s="4">
        <f>'[2]SD 3. Opex'!BK10</f>
        <v>336208.00537622103</v>
      </c>
      <c r="I23" s="4">
        <f>'[2]SD 3. Opex'!BL10</f>
        <v>429455.71274000162</v>
      </c>
      <c r="J23" s="4">
        <f>'[2]SD 3. Opex'!BM10</f>
        <v>401260.42950844712</v>
      </c>
      <c r="K23" s="4">
        <f>'[2]SD 3. Opex'!BN10</f>
        <v>390948.49645502295</v>
      </c>
    </row>
    <row r="24" spans="1:11" x14ac:dyDescent="0.25">
      <c r="A24" s="18" t="s">
        <v>6</v>
      </c>
      <c r="B24" s="18" t="s">
        <v>30</v>
      </c>
      <c r="C24" s="4">
        <f>'[2]SD 3. Opex'!BO10</f>
        <v>46756.092287101921</v>
      </c>
      <c r="D24" s="4">
        <f>'[2]SD 3. Opex'!BP10</f>
        <v>51252.352222211397</v>
      </c>
      <c r="E24" s="4">
        <f>'[2]SD 3. Opex'!BQ10</f>
        <v>43220.358648427165</v>
      </c>
      <c r="F24" s="4">
        <f>'[2]SD 3. Opex'!BR10</f>
        <v>48349.725749866964</v>
      </c>
      <c r="G24" s="4">
        <f>'[2]SD 3. Opex'!BS10</f>
        <v>58605.575110382997</v>
      </c>
      <c r="H24" s="4">
        <f>'[2]SD 3. Opex'!BT10</f>
        <v>59886.898408099434</v>
      </c>
      <c r="I24" s="4">
        <f>'[2]SD 3. Opex'!BU10</f>
        <v>70098.067766092558</v>
      </c>
      <c r="J24" s="4">
        <f>'[2]SD 3. Opex'!BV10</f>
        <v>69150.303926688226</v>
      </c>
      <c r="K24" s="4">
        <f>'[2]SD 3. Opex'!BW10</f>
        <v>69918.55661300612</v>
      </c>
    </row>
    <row r="25" spans="1:11" x14ac:dyDescent="0.25">
      <c r="A25" s="18" t="s">
        <v>7</v>
      </c>
      <c r="B25" s="18" t="s">
        <v>30</v>
      </c>
      <c r="C25" s="4">
        <f>'[2]SD 3. Opex'!BX10</f>
        <v>119182.77169966792</v>
      </c>
      <c r="D25" s="4">
        <f>'[2]SD 3. Opex'!BY10</f>
        <v>108472.2547782241</v>
      </c>
      <c r="E25" s="4">
        <f>'[2]SD 3. Opex'!BZ10</f>
        <v>115769.54368062103</v>
      </c>
      <c r="F25" s="4">
        <f>'[2]SD 3. Opex'!CA10</f>
        <v>130669.61109486467</v>
      </c>
      <c r="G25" s="4">
        <f>'[2]SD 3. Opex'!CB10</f>
        <v>129799.91204555522</v>
      </c>
      <c r="H25" s="4">
        <f>'[2]SD 3. Opex'!CC10</f>
        <v>140102.32111381949</v>
      </c>
      <c r="I25" s="4">
        <f>'[2]SD 3. Opex'!CD10</f>
        <v>171389.09954228744</v>
      </c>
      <c r="J25" s="4">
        <f>'[2]SD 3. Opex'!CE10</f>
        <v>187940.63448701706</v>
      </c>
      <c r="K25" s="4">
        <f>'[2]SD 3. Opex'!CF10</f>
        <v>151526.80194230785</v>
      </c>
    </row>
    <row r="26" spans="1:11" x14ac:dyDescent="0.25">
      <c r="A26" s="18" t="s">
        <v>8</v>
      </c>
      <c r="B26" s="18" t="s">
        <v>30</v>
      </c>
      <c r="C26" s="4">
        <f>'[2]SD 3. Opex'!CG10</f>
        <v>112506.535</v>
      </c>
      <c r="D26" s="4">
        <f>'[2]SD 3. Opex'!CH10</f>
        <v>108991.583</v>
      </c>
      <c r="E26" s="4">
        <f>'[2]SD 3. Opex'!CI10</f>
        <v>126897.56800000001</v>
      </c>
      <c r="F26" s="4">
        <f>'[2]SD 3. Opex'!CJ10</f>
        <v>145514.894</v>
      </c>
      <c r="G26" s="4">
        <f>'[2]SD 3. Opex'!CK10</f>
        <v>147956.514</v>
      </c>
      <c r="H26" s="4">
        <f>'[2]SD 3. Opex'!CL10</f>
        <v>191519.79499999998</v>
      </c>
      <c r="I26" s="4">
        <f>'[2]SD 3. Opex'!CM10</f>
        <v>203371.86000000002</v>
      </c>
      <c r="J26" s="4">
        <f>'[2]SD 3. Opex'!CN10</f>
        <v>222412.64300000001</v>
      </c>
      <c r="K26" s="4">
        <f>'[2]SD 3. Opex'!CO10</f>
        <v>233849.701</v>
      </c>
    </row>
    <row r="27" spans="1:11" x14ac:dyDescent="0.25">
      <c r="A27" s="18" t="s">
        <v>74</v>
      </c>
      <c r="B27" s="18" t="s">
        <v>30</v>
      </c>
      <c r="C27" s="4">
        <f>'[2]SD 3. Opex'!CP10</f>
        <v>82540.040999999997</v>
      </c>
      <c r="D27" s="4">
        <f>'[2]SD 3. Opex'!CQ10</f>
        <v>104522.864</v>
      </c>
      <c r="E27" s="4">
        <f>'[2]SD 3. Opex'!CR10</f>
        <v>117354.963</v>
      </c>
      <c r="F27" s="4">
        <f>'[2]SD 3. Opex'!CS10</f>
        <v>139244.32199999999</v>
      </c>
      <c r="G27" s="4">
        <f>'[2]SD 3. Opex'!CT10</f>
        <v>139237.07999999999</v>
      </c>
      <c r="H27" s="4">
        <f>'[2]SD 3. Opex'!CU10</f>
        <v>145236.239</v>
      </c>
      <c r="I27" s="4">
        <f>'[2]SD 3. Opex'!CV10</f>
        <v>158632.40400000001</v>
      </c>
      <c r="J27" s="4">
        <f>'[2]SD 3. Opex'!CW10</f>
        <v>181028.39600000001</v>
      </c>
      <c r="K27" s="4">
        <f>'[2]SD 3. Opex'!CX10</f>
        <v>191268.03270719171</v>
      </c>
    </row>
    <row r="28" spans="1:11" x14ac:dyDescent="0.25">
      <c r="A28" s="18" t="s">
        <v>52</v>
      </c>
      <c r="B28" s="18" t="s">
        <v>30</v>
      </c>
      <c r="C28" s="4">
        <f>'[2]SD 3. Opex'!CY10</f>
        <v>48648.823897879513</v>
      </c>
      <c r="D28" s="4">
        <f>'[2]SD 3. Opex'!CZ10</f>
        <v>50748.109417397798</v>
      </c>
      <c r="E28" s="4">
        <f>'[2]SD 3. Opex'!DA10</f>
        <v>53289.023029777622</v>
      </c>
      <c r="F28" s="4">
        <f>'[2]SD 3. Opex'!DB10</f>
        <v>61973.7059213752</v>
      </c>
      <c r="G28" s="4">
        <f>'[2]SD 3. Opex'!DC10</f>
        <v>75037.978098049221</v>
      </c>
      <c r="H28" s="4">
        <f>'[2]SD 3. Opex'!DD10</f>
        <v>74900.179665433359</v>
      </c>
      <c r="I28" s="4">
        <f>'[2]SD 3. Opex'!DE10</f>
        <v>84369.77778940904</v>
      </c>
      <c r="J28" s="4">
        <f>'[2]SD 3. Opex'!DF10</f>
        <v>70674.636040854952</v>
      </c>
      <c r="K28" s="4">
        <f>'[2]SD 3. Opex'!DG10</f>
        <v>74075.862810526363</v>
      </c>
    </row>
    <row r="29" spans="1:11" x14ac:dyDescent="0.25">
      <c r="A29" s="18" t="s">
        <v>9</v>
      </c>
      <c r="B29" s="18" t="s">
        <v>30</v>
      </c>
      <c r="C29" s="4">
        <f>'[2]SD 3. Opex'!DH10</f>
        <v>83237</v>
      </c>
      <c r="D29" s="4">
        <f>'[2]SD 3. Opex'!DI10</f>
        <v>81473</v>
      </c>
      <c r="E29" s="4">
        <f>'[2]SD 3. Opex'!DJ10</f>
        <v>85413.886309046997</v>
      </c>
      <c r="F29" s="4">
        <f>'[2]SD 3. Opex'!DK10</f>
        <v>89047.922493129969</v>
      </c>
      <c r="G29" s="4">
        <f>'[2]SD 3. Opex'!DL10</f>
        <v>96130.066559793384</v>
      </c>
      <c r="H29" s="4">
        <f>'[2]SD 3. Opex'!DM10</f>
        <v>121992.7555149088</v>
      </c>
      <c r="I29" s="4">
        <f>'[2]SD 3. Opex'!DN10</f>
        <v>126519.88299902935</v>
      </c>
      <c r="J29" s="4">
        <f>'[2]SD 3. Opex'!DO10</f>
        <v>116175.49106407606</v>
      </c>
      <c r="K29" s="4">
        <f>'[2]SD 3. Opex'!DP10</f>
        <v>121867.70902049847</v>
      </c>
    </row>
    <row r="30" spans="1:11" x14ac:dyDescent="0.25">
      <c r="E30" s="3"/>
      <c r="F30" s="3"/>
      <c r="G30" s="3"/>
      <c r="H30" s="3"/>
    </row>
    <row r="31" spans="1:11" x14ac:dyDescent="0.25">
      <c r="A31" s="27" t="str">
        <f>"Real "&amp;Capex_base&amp;""</f>
        <v>Real 2014</v>
      </c>
      <c r="E31" s="3"/>
      <c r="F31" s="3"/>
      <c r="G31" s="3"/>
      <c r="H31" s="3"/>
    </row>
    <row r="32" spans="1:11" x14ac:dyDescent="0.25">
      <c r="C32" s="2">
        <v>2006</v>
      </c>
      <c r="D32" s="2">
        <v>2007</v>
      </c>
      <c r="E32" s="2">
        <v>2008</v>
      </c>
      <c r="F32" s="2">
        <v>2009</v>
      </c>
      <c r="G32" s="2">
        <v>2010</v>
      </c>
      <c r="H32" s="2">
        <v>2011</v>
      </c>
      <c r="I32" s="2">
        <v>2012</v>
      </c>
      <c r="J32" s="2">
        <v>2013</v>
      </c>
      <c r="K32" s="2">
        <v>2014</v>
      </c>
    </row>
    <row r="33" spans="1:11" x14ac:dyDescent="0.25">
      <c r="A33" s="18" t="s">
        <v>58</v>
      </c>
      <c r="B33" s="18" t="s">
        <v>30</v>
      </c>
      <c r="C33" s="4">
        <f t="shared" ref="C33:K33" si="2">C17*C10</f>
        <v>49082.292907231495</v>
      </c>
      <c r="D33" s="4">
        <f t="shared" si="2"/>
        <v>49824.705063602763</v>
      </c>
      <c r="E33" s="4">
        <f t="shared" si="2"/>
        <v>53532.023083434331</v>
      </c>
      <c r="F33" s="4">
        <f t="shared" si="2"/>
        <v>54336.066235454527</v>
      </c>
      <c r="G33" s="4">
        <f t="shared" si="2"/>
        <v>61710.530311913775</v>
      </c>
      <c r="H33" s="4">
        <f t="shared" si="2"/>
        <v>70437.050524094724</v>
      </c>
      <c r="I33" s="4">
        <f t="shared" si="2"/>
        <v>73059.572909105686</v>
      </c>
      <c r="J33" s="4">
        <f t="shared" si="2"/>
        <v>77776.819212718416</v>
      </c>
      <c r="K33" s="4">
        <f t="shared" si="2"/>
        <v>86619.560714064908</v>
      </c>
    </row>
    <row r="34" spans="1:11" x14ac:dyDescent="0.25">
      <c r="A34" s="18" t="s">
        <v>59</v>
      </c>
      <c r="B34" s="18" t="s">
        <v>30</v>
      </c>
      <c r="C34" s="4">
        <f t="shared" ref="C34:K34" si="3">C18*C10</f>
        <v>455192.80783983576</v>
      </c>
      <c r="D34" s="4">
        <f t="shared" si="3"/>
        <v>389622.99000950297</v>
      </c>
      <c r="E34" s="4">
        <f t="shared" si="3"/>
        <v>559690.82405991573</v>
      </c>
      <c r="F34" s="4">
        <f t="shared" si="3"/>
        <v>508804.26673619257</v>
      </c>
      <c r="G34" s="4">
        <f t="shared" si="3"/>
        <v>577860.47783864546</v>
      </c>
      <c r="H34" s="4">
        <f t="shared" si="3"/>
        <v>557405.6289110838</v>
      </c>
      <c r="I34" s="4">
        <f t="shared" si="3"/>
        <v>616956.68117220839</v>
      </c>
      <c r="J34" s="4">
        <f t="shared" si="3"/>
        <v>492368.3474807142</v>
      </c>
      <c r="K34" s="4">
        <f t="shared" si="3"/>
        <v>548837.00847551238</v>
      </c>
    </row>
    <row r="35" spans="1:11" x14ac:dyDescent="0.25">
      <c r="A35" s="18" t="s">
        <v>60</v>
      </c>
      <c r="B35" s="18" t="s">
        <v>30</v>
      </c>
      <c r="C35" s="4">
        <f t="shared" ref="C35:K35" si="4">C19*C9</f>
        <v>33836.043254689379</v>
      </c>
      <c r="D35" s="4">
        <f t="shared" si="4"/>
        <v>39311.403761939968</v>
      </c>
      <c r="E35" s="4">
        <f t="shared" si="4"/>
        <v>37386.369341454214</v>
      </c>
      <c r="F35" s="4">
        <f t="shared" si="4"/>
        <v>44556.192890210637</v>
      </c>
      <c r="G35" s="4">
        <f t="shared" si="4"/>
        <v>49097.866950744414</v>
      </c>
      <c r="H35" s="4">
        <f t="shared" si="4"/>
        <v>44701.382387219193</v>
      </c>
      <c r="I35" s="4">
        <f t="shared" si="4"/>
        <v>58073.612022094079</v>
      </c>
      <c r="J35" s="4">
        <f t="shared" si="4"/>
        <v>56395.02702884157</v>
      </c>
      <c r="K35" s="4">
        <f t="shared" si="4"/>
        <v>50959.332038193323</v>
      </c>
    </row>
    <row r="36" spans="1:11" x14ac:dyDescent="0.25">
      <c r="A36" s="18" t="s">
        <v>61</v>
      </c>
      <c r="B36" s="18" t="s">
        <v>30</v>
      </c>
      <c r="C36" s="4">
        <f t="shared" ref="C36:K36" si="5">C20*C10</f>
        <v>199493.27264086597</v>
      </c>
      <c r="D36" s="4">
        <f t="shared" si="5"/>
        <v>217682.36312413859</v>
      </c>
      <c r="E36" s="4">
        <f t="shared" si="5"/>
        <v>268483.71714683727</v>
      </c>
      <c r="F36" s="4">
        <f t="shared" si="5"/>
        <v>247038.92433180974</v>
      </c>
      <c r="G36" s="4">
        <f t="shared" si="5"/>
        <v>237878.67771749891</v>
      </c>
      <c r="H36" s="4">
        <f t="shared" si="5"/>
        <v>252533.40953876445</v>
      </c>
      <c r="I36" s="4">
        <f t="shared" si="5"/>
        <v>257247.93952489379</v>
      </c>
      <c r="J36" s="4">
        <f t="shared" si="5"/>
        <v>232686.13928155476</v>
      </c>
      <c r="K36" s="4">
        <f t="shared" si="5"/>
        <v>262758.82117253274</v>
      </c>
    </row>
    <row r="37" spans="1:11" x14ac:dyDescent="0.25">
      <c r="A37" s="18" t="s">
        <v>62</v>
      </c>
      <c r="B37" s="18" t="s">
        <v>30</v>
      </c>
      <c r="C37" s="4">
        <f t="shared" ref="C37:K37" si="6">C21*C10</f>
        <v>240787.24871840473</v>
      </c>
      <c r="D37" s="4">
        <f t="shared" si="6"/>
        <v>283117.56747111166</v>
      </c>
      <c r="E37" s="4">
        <f t="shared" si="6"/>
        <v>298169.2700102572</v>
      </c>
      <c r="F37" s="4">
        <f t="shared" si="6"/>
        <v>310792.82420896093</v>
      </c>
      <c r="G37" s="4">
        <f t="shared" si="6"/>
        <v>315119.39109130425</v>
      </c>
      <c r="H37" s="4">
        <f t="shared" si="6"/>
        <v>349423.28964222909</v>
      </c>
      <c r="I37" s="4">
        <f t="shared" si="6"/>
        <v>374871.6801650502</v>
      </c>
      <c r="J37" s="4">
        <f t="shared" si="6"/>
        <v>405370.53615754878</v>
      </c>
      <c r="K37" s="4">
        <f t="shared" si="6"/>
        <v>372020.58469515265</v>
      </c>
    </row>
    <row r="38" spans="1:11" x14ac:dyDescent="0.25">
      <c r="A38" s="18" t="s">
        <v>63</v>
      </c>
      <c r="B38" s="18" t="s">
        <v>30</v>
      </c>
      <c r="C38" s="4">
        <f t="shared" ref="C38:K38" si="7">C22*C10</f>
        <v>330686.29093794746</v>
      </c>
      <c r="D38" s="4">
        <f t="shared" si="7"/>
        <v>306122.58483140881</v>
      </c>
      <c r="E38" s="4">
        <f t="shared" si="7"/>
        <v>333836.34861952864</v>
      </c>
      <c r="F38" s="4">
        <f t="shared" si="7"/>
        <v>324654.35172294365</v>
      </c>
      <c r="G38" s="4">
        <f t="shared" si="7"/>
        <v>324008.54765217396</v>
      </c>
      <c r="H38" s="4">
        <f t="shared" si="7"/>
        <v>400228.51298864803</v>
      </c>
      <c r="I38" s="4">
        <f t="shared" si="7"/>
        <v>417134.90052104223</v>
      </c>
      <c r="J38" s="4">
        <f t="shared" si="7"/>
        <v>342026.39889803919</v>
      </c>
      <c r="K38" s="4">
        <f t="shared" si="7"/>
        <v>305407.09177862591</v>
      </c>
    </row>
    <row r="39" spans="1:11" x14ac:dyDescent="0.25">
      <c r="A39" s="18" t="s">
        <v>64</v>
      </c>
      <c r="B39" s="18" t="s">
        <v>30</v>
      </c>
      <c r="C39" s="4">
        <f t="shared" ref="C39:K39" si="8">C23*C10</f>
        <v>252516.85234586077</v>
      </c>
      <c r="D39" s="4">
        <f t="shared" si="8"/>
        <v>306751.51261320192</v>
      </c>
      <c r="E39" s="4">
        <f t="shared" si="8"/>
        <v>364440.73754743655</v>
      </c>
      <c r="F39" s="4">
        <f t="shared" si="8"/>
        <v>342161.59943769214</v>
      </c>
      <c r="G39" s="4">
        <f t="shared" si="8"/>
        <v>367330.39394434768</v>
      </c>
      <c r="H39" s="4">
        <f t="shared" si="8"/>
        <v>369863.50230242684</v>
      </c>
      <c r="I39" s="4">
        <f t="shared" si="8"/>
        <v>458717.22422930034</v>
      </c>
      <c r="J39" s="4">
        <f t="shared" si="8"/>
        <v>419356.48809412215</v>
      </c>
      <c r="K39" s="4">
        <f t="shared" si="8"/>
        <v>397663.26070711302</v>
      </c>
    </row>
    <row r="40" spans="1:11" x14ac:dyDescent="0.25">
      <c r="A40" s="18" t="s">
        <v>65</v>
      </c>
      <c r="B40" s="18" t="s">
        <v>30</v>
      </c>
      <c r="C40" s="4">
        <f t="shared" ref="C40:K40" si="9">C24*C9</f>
        <v>58023.276342317396</v>
      </c>
      <c r="D40" s="4">
        <f t="shared" si="9"/>
        <v>62297.613989597885</v>
      </c>
      <c r="E40" s="4">
        <f t="shared" si="9"/>
        <v>50297.928296095371</v>
      </c>
      <c r="F40" s="4">
        <f t="shared" si="9"/>
        <v>55479.879062818276</v>
      </c>
      <c r="G40" s="4">
        <f t="shared" si="9"/>
        <v>65212.466667712186</v>
      </c>
      <c r="H40" s="4">
        <f t="shared" si="9"/>
        <v>64354.267845800394</v>
      </c>
      <c r="I40" s="4">
        <f t="shared" si="9"/>
        <v>74426.832907026561</v>
      </c>
      <c r="J40" s="4">
        <f t="shared" si="9"/>
        <v>71706.443566001588</v>
      </c>
      <c r="K40" s="4">
        <f t="shared" si="9"/>
        <v>70380.718932449963</v>
      </c>
    </row>
    <row r="41" spans="1:11" x14ac:dyDescent="0.25">
      <c r="A41" s="18" t="s">
        <v>66</v>
      </c>
      <c r="B41" s="18" t="s">
        <v>30</v>
      </c>
      <c r="C41" s="4">
        <f t="shared" ref="C41:K41" si="10">C25*C9</f>
        <v>147903.18350622352</v>
      </c>
      <c r="D41" s="4">
        <f t="shared" si="10"/>
        <v>131848.82963920967</v>
      </c>
      <c r="E41" s="4">
        <f t="shared" si="10"/>
        <v>134727.43838814631</v>
      </c>
      <c r="F41" s="4">
        <f t="shared" si="10"/>
        <v>149939.51068581888</v>
      </c>
      <c r="G41" s="4">
        <f t="shared" si="10"/>
        <v>144432.88751624411</v>
      </c>
      <c r="H41" s="4">
        <f t="shared" si="10"/>
        <v>150553.50232593907</v>
      </c>
      <c r="I41" s="4">
        <f t="shared" si="10"/>
        <v>181972.88855784701</v>
      </c>
      <c r="J41" s="4">
        <f t="shared" si="10"/>
        <v>194887.85638439705</v>
      </c>
      <c r="K41" s="4">
        <f t="shared" si="10"/>
        <v>152528.39553399448</v>
      </c>
    </row>
    <row r="42" spans="1:11" x14ac:dyDescent="0.25">
      <c r="A42" s="18" t="s">
        <v>69</v>
      </c>
      <c r="B42" s="18" t="s">
        <v>30</v>
      </c>
      <c r="C42" s="4">
        <f t="shared" ref="C42:K42" si="11">C26*C10</f>
        <v>143116.9049045346</v>
      </c>
      <c r="D42" s="4">
        <f t="shared" si="11"/>
        <v>134162.84928175519</v>
      </c>
      <c r="E42" s="4">
        <f t="shared" si="11"/>
        <v>151821.33275869812</v>
      </c>
      <c r="F42" s="4">
        <f t="shared" si="11"/>
        <v>167877.57251515152</v>
      </c>
      <c r="G42" s="4">
        <f t="shared" si="11"/>
        <v>167255.18973913041</v>
      </c>
      <c r="H42" s="4">
        <f t="shared" si="11"/>
        <v>210691.53918472651</v>
      </c>
      <c r="I42" s="4">
        <f t="shared" si="11"/>
        <v>217228.86048096194</v>
      </c>
      <c r="J42" s="4">
        <f t="shared" si="11"/>
        <v>232443.0170960784</v>
      </c>
      <c r="K42" s="4">
        <f t="shared" si="11"/>
        <v>237866.20349809158</v>
      </c>
    </row>
    <row r="43" spans="1:11" x14ac:dyDescent="0.25">
      <c r="A43" s="18" t="s">
        <v>75</v>
      </c>
      <c r="B43" s="18" t="s">
        <v>30</v>
      </c>
      <c r="C43" s="4">
        <f t="shared" ref="C43:K43" si="12">C27*C9</f>
        <v>102430.36519906868</v>
      </c>
      <c r="D43" s="4">
        <f t="shared" si="12"/>
        <v>127048.3158768529</v>
      </c>
      <c r="E43" s="4">
        <f t="shared" si="12"/>
        <v>136572.47877510916</v>
      </c>
      <c r="F43" s="4">
        <f t="shared" si="12"/>
        <v>159778.73762325078</v>
      </c>
      <c r="G43" s="4">
        <f t="shared" si="12"/>
        <v>154933.95331941542</v>
      </c>
      <c r="H43" s="4">
        <f t="shared" si="12"/>
        <v>156070.39392540322</v>
      </c>
      <c r="I43" s="4">
        <f t="shared" si="12"/>
        <v>168428.42894820718</v>
      </c>
      <c r="J43" s="4">
        <f t="shared" si="12"/>
        <v>187720.10713618677</v>
      </c>
      <c r="K43" s="4">
        <f t="shared" si="12"/>
        <v>192532.31620950552</v>
      </c>
    </row>
    <row r="44" spans="1:11" x14ac:dyDescent="0.25">
      <c r="A44" s="18" t="s">
        <v>68</v>
      </c>
      <c r="B44" s="18" t="s">
        <v>30</v>
      </c>
      <c r="C44" s="4">
        <f t="shared" ref="C44:K44" si="13">C28*C10</f>
        <v>61885.019421407582</v>
      </c>
      <c r="D44" s="4">
        <f t="shared" si="13"/>
        <v>62468.227065757572</v>
      </c>
      <c r="E44" s="4">
        <f t="shared" si="13"/>
        <v>63755.441694436529</v>
      </c>
      <c r="F44" s="4">
        <f t="shared" si="13"/>
        <v>71497.803584616835</v>
      </c>
      <c r="G44" s="4">
        <f t="shared" si="13"/>
        <v>84825.540458664327</v>
      </c>
      <c r="H44" s="4">
        <f t="shared" si="13"/>
        <v>82397.927268681073</v>
      </c>
      <c r="I44" s="4">
        <f t="shared" si="13"/>
        <v>90118.419963436914</v>
      </c>
      <c r="J44" s="4">
        <f t="shared" si="13"/>
        <v>73861.923548579769</v>
      </c>
      <c r="K44" s="4">
        <f t="shared" si="13"/>
        <v>75348.158164142267</v>
      </c>
    </row>
    <row r="45" spans="1:11" x14ac:dyDescent="0.25">
      <c r="A45" s="18" t="s">
        <v>67</v>
      </c>
      <c r="B45" s="18" t="s">
        <v>30</v>
      </c>
      <c r="C45" s="4">
        <f t="shared" ref="C45:K45" si="14">C29*C9</f>
        <v>103295.27590221187</v>
      </c>
      <c r="D45" s="4">
        <f t="shared" si="14"/>
        <v>99031.035347776502</v>
      </c>
      <c r="E45" s="4">
        <f t="shared" si="14"/>
        <v>99400.876425157316</v>
      </c>
      <c r="F45" s="4">
        <f t="shared" si="14"/>
        <v>102179.8550889952</v>
      </c>
      <c r="G45" s="4">
        <f t="shared" si="14"/>
        <v>106967.27656862186</v>
      </c>
      <c r="H45" s="4">
        <f t="shared" si="14"/>
        <v>131093.02155130319</v>
      </c>
      <c r="I45" s="4">
        <f t="shared" si="14"/>
        <v>134332.86382167856</v>
      </c>
      <c r="J45" s="4">
        <f t="shared" si="14"/>
        <v>120469.91583103607</v>
      </c>
      <c r="K45" s="4">
        <f t="shared" si="14"/>
        <v>122673.25572790497</v>
      </c>
    </row>
    <row r="47" spans="1:11" x14ac:dyDescent="0.25">
      <c r="A47" s="43" t="s">
        <v>70</v>
      </c>
      <c r="C47" s="28"/>
      <c r="D47" s="28"/>
      <c r="E47" s="28"/>
      <c r="F47" s="28"/>
      <c r="G47" s="28"/>
      <c r="H47" s="28"/>
      <c r="I47" s="28"/>
      <c r="J47" s="28"/>
    </row>
    <row r="48" spans="1:11" x14ac:dyDescent="0.25">
      <c r="A48" s="43" t="s">
        <v>95</v>
      </c>
      <c r="C48" s="28"/>
      <c r="D48" s="28"/>
      <c r="E48" s="28"/>
      <c r="F48" s="28"/>
      <c r="G48" s="28"/>
      <c r="H48" s="28"/>
      <c r="I48" s="28"/>
      <c r="J48" s="28"/>
    </row>
    <row r="49" spans="1:11" x14ac:dyDescent="0.25">
      <c r="A49" s="33"/>
      <c r="C49" s="2">
        <v>2006</v>
      </c>
      <c r="D49" s="2">
        <v>2007</v>
      </c>
      <c r="E49" s="2">
        <v>2008</v>
      </c>
      <c r="F49" s="2">
        <v>2009</v>
      </c>
      <c r="G49" s="2">
        <v>2010</v>
      </c>
      <c r="H49" s="2">
        <v>2011</v>
      </c>
      <c r="I49" s="2">
        <v>2012</v>
      </c>
      <c r="J49" s="2">
        <v>2013</v>
      </c>
      <c r="K49" s="2">
        <v>2014</v>
      </c>
    </row>
    <row r="50" spans="1:11" x14ac:dyDescent="0.25">
      <c r="A50" s="37" t="s">
        <v>4</v>
      </c>
      <c r="B50" s="18" t="s">
        <v>30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19400</v>
      </c>
      <c r="I50" s="42">
        <v>73900</v>
      </c>
      <c r="J50" s="42">
        <v>167100</v>
      </c>
      <c r="K50" s="42">
        <v>227750.74645000001</v>
      </c>
    </row>
    <row r="51" spans="1:11" x14ac:dyDescent="0.25">
      <c r="A51" s="37" t="s">
        <v>71</v>
      </c>
      <c r="B51" s="18" t="s">
        <v>30</v>
      </c>
      <c r="C51" s="42">
        <f>'[2]3. Opex'!DX21</f>
        <v>0</v>
      </c>
      <c r="D51" s="42">
        <f>'[2]3. Opex'!DY21</f>
        <v>0</v>
      </c>
      <c r="E51" s="42">
        <f>'[2]3. Opex'!DZ21</f>
        <v>0</v>
      </c>
      <c r="F51" s="42">
        <f>'[2]3. Opex'!EA21</f>
        <v>0</v>
      </c>
      <c r="G51" s="42">
        <f>'[2]3. Opex'!EB21</f>
        <v>0</v>
      </c>
      <c r="H51" s="42">
        <f>'[2]3. Opex'!EC21</f>
        <v>5688.4189999999999</v>
      </c>
      <c r="I51" s="42">
        <f>'[2]3. Opex'!ED21</f>
        <v>27937.562999999998</v>
      </c>
      <c r="J51" s="42">
        <f>'[2]3. Opex'!EE21</f>
        <v>75867</v>
      </c>
      <c r="K51" s="42">
        <f>'[3]3.2 Opex'!$E$27</f>
        <v>120083</v>
      </c>
    </row>
  </sheetData>
  <sortState ref="A55:J67">
    <sortCondition descending="1" ref="J55:J67"/>
  </sortState>
  <dataValidations count="1">
    <dataValidation type="list" allowBlank="1" showInputMessage="1" showErrorMessage="1" sqref="B6">
      <formula1>$C$2:$K$2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A23" sqref="A23"/>
    </sheetView>
  </sheetViews>
  <sheetFormatPr defaultRowHeight="15" x14ac:dyDescent="0.25"/>
  <cols>
    <col min="1" max="1" width="37.5703125" customWidth="1"/>
    <col min="2" max="2" width="11.140625" style="30" customWidth="1"/>
    <col min="3" max="9" width="10" style="30" bestFit="1" customWidth="1"/>
    <col min="10" max="11" width="10" bestFit="1" customWidth="1"/>
  </cols>
  <sheetData>
    <row r="1" spans="1:11" s="2" customFormat="1" x14ac:dyDescent="0.25">
      <c r="C1" s="2">
        <v>2006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  <c r="J1" s="2">
        <v>2013</v>
      </c>
      <c r="K1" s="2">
        <v>2014</v>
      </c>
    </row>
    <row r="2" spans="1:11" s="2" customFormat="1" x14ac:dyDescent="0.25">
      <c r="A2" s="2" t="s">
        <v>0</v>
      </c>
      <c r="C2" s="16">
        <f>CPI!B244</f>
        <v>86.6</v>
      </c>
      <c r="D2" s="16">
        <f>CPI!B248</f>
        <v>89.1</v>
      </c>
      <c r="E2" s="16">
        <f>CPI!B252</f>
        <v>92.4</v>
      </c>
      <c r="F2" s="16">
        <f>CPI!B256</f>
        <v>94.3</v>
      </c>
      <c r="G2" s="16">
        <f>CPI!B260</f>
        <v>96.9</v>
      </c>
      <c r="H2" s="16">
        <f>CPI!B264</f>
        <v>99.8</v>
      </c>
      <c r="I2" s="16">
        <f>CPI!B268</f>
        <v>102</v>
      </c>
      <c r="J2" s="16">
        <f>CPI!B272</f>
        <v>104.8</v>
      </c>
      <c r="K2" s="16">
        <f>CPI!B276</f>
        <v>106.6</v>
      </c>
    </row>
    <row r="3" spans="1:11" s="2" customFormat="1" x14ac:dyDescent="0.25">
      <c r="A3" s="2" t="s">
        <v>27</v>
      </c>
      <c r="C3" s="13">
        <f>CPI!B242</f>
        <v>85.9</v>
      </c>
      <c r="D3" s="13">
        <f>CPI!B246</f>
        <v>87.7</v>
      </c>
      <c r="E3" s="13">
        <f>CPI!B250</f>
        <v>91.6</v>
      </c>
      <c r="F3" s="13">
        <f>CPI!B254</f>
        <v>92.9</v>
      </c>
      <c r="G3" s="13">
        <f>CPI!B258</f>
        <v>95.8</v>
      </c>
      <c r="H3" s="13">
        <f>CPI!B262</f>
        <v>99.2</v>
      </c>
      <c r="I3" s="13">
        <f>CPI!B266</f>
        <v>100.4</v>
      </c>
      <c r="J3" s="13">
        <f>CPI!B270</f>
        <v>102.8</v>
      </c>
      <c r="K3" s="13">
        <f>CPI!B274</f>
        <v>105.9</v>
      </c>
    </row>
    <row r="4" spans="1:11" s="2" customFormat="1" x14ac:dyDescent="0.25">
      <c r="A4" s="2" t="s">
        <v>26</v>
      </c>
      <c r="C4" s="2">
        <f>CPI!B240</f>
        <v>83.8</v>
      </c>
      <c r="D4" s="2">
        <f>CPI!B244</f>
        <v>86.6</v>
      </c>
      <c r="E4" s="2">
        <f>CPI!B248</f>
        <v>89.1</v>
      </c>
      <c r="F4" s="2">
        <f>CPI!B252</f>
        <v>92.4</v>
      </c>
      <c r="G4" s="2">
        <f>CPI!B256</f>
        <v>94.3</v>
      </c>
      <c r="H4" s="2">
        <f>CPI!B260</f>
        <v>96.9</v>
      </c>
      <c r="I4" s="2">
        <f>CPI!B264</f>
        <v>99.8</v>
      </c>
      <c r="J4" s="2">
        <f>CPI!B268</f>
        <v>102</v>
      </c>
      <c r="K4" s="2">
        <f>CPI!B272</f>
        <v>104.8</v>
      </c>
    </row>
    <row r="5" spans="1:11" s="2" customFormat="1" x14ac:dyDescent="0.25">
      <c r="A5" s="14" t="str">
        <f>"Convert to real"</f>
        <v>Convert to real</v>
      </c>
      <c r="B5" s="15">
        <v>2014</v>
      </c>
      <c r="C5" s="13"/>
      <c r="D5" s="13"/>
      <c r="E5" s="13"/>
      <c r="F5" s="13"/>
      <c r="G5" s="13"/>
      <c r="H5" s="13"/>
      <c r="I5" s="13"/>
      <c r="J5" s="13"/>
    </row>
    <row r="6" spans="1:11" s="2" customFormat="1" x14ac:dyDescent="0.25">
      <c r="B6" s="2">
        <f>MATCH(Capex_base,C1:O1)</f>
        <v>9</v>
      </c>
      <c r="C6" s="13"/>
      <c r="D6" s="13"/>
      <c r="E6" s="13"/>
      <c r="F6" s="13"/>
      <c r="G6" s="13"/>
      <c r="H6" s="13"/>
      <c r="I6" s="13"/>
      <c r="J6" s="13"/>
    </row>
    <row r="7" spans="1:11" s="2" customFormat="1" x14ac:dyDescent="0.25">
      <c r="B7" s="2">
        <f>INDEX(C1:CY4,2,$B$6)</f>
        <v>106.6</v>
      </c>
      <c r="C7" s="13"/>
      <c r="D7" s="13"/>
      <c r="E7" s="13"/>
      <c r="F7" s="13"/>
      <c r="G7" s="13"/>
      <c r="H7" s="13"/>
      <c r="I7" s="13"/>
      <c r="J7" s="13"/>
    </row>
    <row r="8" spans="1:11" s="2" customFormat="1" x14ac:dyDescent="0.25">
      <c r="A8" s="2" t="s">
        <v>29</v>
      </c>
      <c r="C8" s="17">
        <f>Capex_Base_Index/C3</f>
        <v>1.2409778812572758</v>
      </c>
      <c r="D8" s="17">
        <f t="shared" ref="D8:J9" si="0">Capex_Base_Index/D3</f>
        <v>1.2155074116305586</v>
      </c>
      <c r="E8" s="17">
        <f t="shared" si="0"/>
        <v>1.1637554585152838</v>
      </c>
      <c r="F8" s="17">
        <f t="shared" si="0"/>
        <v>1.1474703982777179</v>
      </c>
      <c r="G8" s="17">
        <f t="shared" si="0"/>
        <v>1.1127348643006263</v>
      </c>
      <c r="H8" s="17">
        <f t="shared" si="0"/>
        <v>1.0745967741935483</v>
      </c>
      <c r="I8" s="17">
        <f t="shared" si="0"/>
        <v>1.0617529880478087</v>
      </c>
      <c r="J8" s="17">
        <f t="shared" si="0"/>
        <v>1.036964980544747</v>
      </c>
      <c r="K8" s="17">
        <f>Capex_Base_Index/K3</f>
        <v>1.0066100094428705</v>
      </c>
    </row>
    <row r="9" spans="1:11" s="2" customFormat="1" x14ac:dyDescent="0.25">
      <c r="A9" s="2" t="s">
        <v>28</v>
      </c>
      <c r="C9" s="17">
        <f>Capex_Base_Index/C4</f>
        <v>1.2720763723150357</v>
      </c>
      <c r="D9" s="17">
        <f t="shared" si="0"/>
        <v>1.2309468822170901</v>
      </c>
      <c r="E9" s="17">
        <f t="shared" si="0"/>
        <v>1.1964085297418632</v>
      </c>
      <c r="F9" s="17">
        <f t="shared" si="0"/>
        <v>1.1536796536796536</v>
      </c>
      <c r="G9" s="17">
        <f t="shared" si="0"/>
        <v>1.1304347826086956</v>
      </c>
      <c r="H9" s="17">
        <f t="shared" si="0"/>
        <v>1.1001031991744066</v>
      </c>
      <c r="I9" s="17">
        <f t="shared" si="0"/>
        <v>1.0681362725450902</v>
      </c>
      <c r="J9" s="17">
        <f t="shared" si="0"/>
        <v>1.0450980392156861</v>
      </c>
      <c r="K9" s="17">
        <f t="shared" ref="K9" si="1">Capex_Base_Index/K4</f>
        <v>1.0171755725190839</v>
      </c>
    </row>
    <row r="10" spans="1:11" s="2" customFormat="1" x14ac:dyDescent="0.25"/>
    <row r="11" spans="1:11" s="2" customFormat="1" x14ac:dyDescent="0.25"/>
    <row r="12" spans="1:11" s="2" customFormat="1" x14ac:dyDescent="0.25"/>
    <row r="14" spans="1:11" x14ac:dyDescent="0.25">
      <c r="A14" t="s">
        <v>53</v>
      </c>
      <c r="J14" s="2"/>
    </row>
    <row r="15" spans="1:11" s="2" customFormat="1" x14ac:dyDescent="0.25">
      <c r="B15" s="30"/>
      <c r="C15" s="30"/>
      <c r="D15" s="30"/>
      <c r="E15" s="30"/>
      <c r="F15" s="30"/>
      <c r="G15" s="30"/>
      <c r="H15" s="30"/>
      <c r="I15" s="30"/>
    </row>
    <row r="16" spans="1:11" x14ac:dyDescent="0.25">
      <c r="A16" t="s">
        <v>1</v>
      </c>
      <c r="B16" s="18" t="s">
        <v>30</v>
      </c>
      <c r="C16" s="31">
        <f>'[2]SD 4. Assets (RAB)'!D$12</f>
        <v>-23628.994719235827</v>
      </c>
      <c r="D16" s="31">
        <f>'[2]SD 4. Assets (RAB)'!E$12</f>
        <v>-25150.379587713338</v>
      </c>
      <c r="E16" s="31">
        <f>'[2]SD 4. Assets (RAB)'!F$12</f>
        <v>-26570.057343712524</v>
      </c>
      <c r="F16" s="31">
        <f>'[2]SD 4. Assets (RAB)'!G$12</f>
        <v>-28677.285890860141</v>
      </c>
      <c r="G16" s="31">
        <f>'[2]SD 4. Assets (RAB)'!H$12</f>
        <v>-30604.575188427232</v>
      </c>
      <c r="H16" s="31">
        <f>'[2]SD 4. Assets (RAB)'!I$12</f>
        <v>-33775.868383474903</v>
      </c>
      <c r="I16" s="31">
        <f>'[2]SD 4. Assets (RAB)'!J$12</f>
        <v>-37392.400414643591</v>
      </c>
      <c r="J16" s="31">
        <f>'[2]SD 4. Assets (RAB)'!K$12</f>
        <v>-41035.20893735627</v>
      </c>
      <c r="K16" s="31">
        <f>'[2]SD 4. Assets (RAB)'!L$12</f>
        <v>-45342.765346326341</v>
      </c>
    </row>
    <row r="17" spans="1:15" x14ac:dyDescent="0.25">
      <c r="A17" t="s">
        <v>79</v>
      </c>
      <c r="B17" s="18" t="s">
        <v>30</v>
      </c>
      <c r="C17" s="31">
        <f>'[2]SD 4. Assets (RAB)'!M$12</f>
        <v>-201260.62299999999</v>
      </c>
      <c r="D17" s="31">
        <f>'[2]SD 4. Assets (RAB)'!N$12</f>
        <v>-224065.18299999999</v>
      </c>
      <c r="E17" s="31">
        <f>'[2]SD 4. Assets (RAB)'!O$12</f>
        <v>-253942.66800000001</v>
      </c>
      <c r="F17" s="31">
        <f>'[2]SD 4. Assets (RAB)'!P$12</f>
        <v>-289645.25799999997</v>
      </c>
      <c r="G17" s="31">
        <f>'[2]SD 4. Assets (RAB)'!Q$12</f>
        <v>-274324.60200000001</v>
      </c>
      <c r="H17" s="31">
        <f>'[2]SD 4. Assets (RAB)'!R$12</f>
        <v>-324624.58299999998</v>
      </c>
      <c r="I17" s="31">
        <f>'[2]SD 4. Assets (RAB)'!S$12</f>
        <v>-392361.07699999999</v>
      </c>
      <c r="J17" s="31">
        <f>'[2]SD 4. Assets (RAB)'!T$12</f>
        <v>-463414.81699999998</v>
      </c>
      <c r="K17" s="31">
        <f>'[2]SD 4. Assets (RAB)'!U$12</f>
        <v>-485425.74800000002</v>
      </c>
    </row>
    <row r="18" spans="1:15" x14ac:dyDescent="0.25">
      <c r="A18" t="s">
        <v>2</v>
      </c>
      <c r="B18" s="18" t="s">
        <v>30</v>
      </c>
      <c r="C18" s="31">
        <f>'[2]SD 4. Assets (RAB)'!V$12</f>
        <v>-49530.346006633255</v>
      </c>
      <c r="D18" s="31">
        <f>'[2]SD 4. Assets (RAB)'!W$12</f>
        <v>-50521.926211270031</v>
      </c>
      <c r="E18" s="31">
        <f>'[2]SD 4. Assets (RAB)'!X$12</f>
        <v>-51107.876951435494</v>
      </c>
      <c r="F18" s="31">
        <f>'[2]SD 4. Assets (RAB)'!Y$12</f>
        <v>-54862.072268019823</v>
      </c>
      <c r="G18" s="31">
        <f>'[2]SD 4. Assets (RAB)'!Z$12</f>
        <v>-58379.576308968622</v>
      </c>
      <c r="H18" s="31">
        <f>'[2]SD 4. Assets (RAB)'!AA$12</f>
        <v>-50513.703111735944</v>
      </c>
      <c r="I18" s="31">
        <f>'[2]SD 4. Assets (RAB)'!AB$12</f>
        <v>-55019.391495229938</v>
      </c>
      <c r="J18" s="31">
        <f>'[2]SD 4. Assets (RAB)'!AC$12</f>
        <v>-60167.55945892715</v>
      </c>
      <c r="K18" s="31">
        <f>'[2]SD 4. Assets (RAB)'!AD$12</f>
        <v>-64915.93216032887</v>
      </c>
    </row>
    <row r="19" spans="1:15" x14ac:dyDescent="0.25">
      <c r="A19" t="s">
        <v>3</v>
      </c>
      <c r="B19" s="18" t="s">
        <v>30</v>
      </c>
      <c r="C19" s="31">
        <f>'[2]SD 4. Assets (RAB)'!AE$12</f>
        <v>-136093.73158276052</v>
      </c>
      <c r="D19" s="31">
        <f>'[2]SD 4. Assets (RAB)'!AF$12</f>
        <v>-151899.50096531416</v>
      </c>
      <c r="E19" s="31">
        <f>'[2]SD 4. Assets (RAB)'!AG$12</f>
        <v>-170107.81444745406</v>
      </c>
      <c r="F19" s="31">
        <f>'[2]SD 4. Assets (RAB)'!AH$12</f>
        <v>-186386.75386229341</v>
      </c>
      <c r="G19" s="31">
        <f>'[2]SD 4. Assets (RAB)'!AI$12</f>
        <v>-231503.34844963165</v>
      </c>
      <c r="H19" s="31">
        <f>'[2]SD 4. Assets (RAB)'!AJ$12</f>
        <v>-212225.41499055939</v>
      </c>
      <c r="I19" s="31">
        <f>'[2]SD 4. Assets (RAB)'!AK$12</f>
        <v>-223651.96512468086</v>
      </c>
      <c r="J19" s="31">
        <f>'[2]SD 4. Assets (RAB)'!AL$12</f>
        <v>-229124.43577041305</v>
      </c>
      <c r="K19" s="31">
        <f>'[2]SD 4. Assets (RAB)'!AM$12</f>
        <v>-228112.13052171684</v>
      </c>
    </row>
    <row r="20" spans="1:15" x14ac:dyDescent="0.25">
      <c r="A20" t="s">
        <v>4</v>
      </c>
      <c r="B20" s="18" t="s">
        <v>30</v>
      </c>
      <c r="C20" s="31">
        <f>'[2]SD 4. Assets (RAB)'!AN$12</f>
        <v>-189543.66119932596</v>
      </c>
      <c r="D20" s="31">
        <f>'[2]SD 4. Assets (RAB)'!AO$12</f>
        <v>-218173.33685974433</v>
      </c>
      <c r="E20" s="31">
        <f>'[2]SD 4. Assets (RAB)'!AP$12</f>
        <v>-235433.58949920139</v>
      </c>
      <c r="F20" s="31">
        <f>'[2]SD 4. Assets (RAB)'!AQ$12</f>
        <v>-237981.33470929967</v>
      </c>
      <c r="G20" s="31">
        <f>'[2]SD 4. Assets (RAB)'!AR$12</f>
        <v>-256163.5928741415</v>
      </c>
      <c r="H20" s="31">
        <f>'[2]SD 4. Assets (RAB)'!AS$12</f>
        <v>-285010.67428890982</v>
      </c>
      <c r="I20" s="31">
        <f>'[2]SD 4. Assets (RAB)'!AT$12</f>
        <v>-297614.30968967418</v>
      </c>
      <c r="J20" s="31">
        <f>'[2]SD 4. Assets (RAB)'!AU$12</f>
        <v>-315582.87719955336</v>
      </c>
      <c r="K20" s="31">
        <f>'[2]SD 4. Assets (RAB)'!AV$12</f>
        <v>-337044.009323181</v>
      </c>
    </row>
    <row r="21" spans="1:15" x14ac:dyDescent="0.25">
      <c r="A21" t="s">
        <v>10</v>
      </c>
      <c r="B21" s="18" t="s">
        <v>30</v>
      </c>
      <c r="C21" s="31">
        <f>'[2]SD 4. Assets (RAB)'!AW$12</f>
        <v>-216175.83071588291</v>
      </c>
      <c r="D21" s="31">
        <f>'[2]SD 4. Assets (RAB)'!AX$12</f>
        <v>-235733.19778959459</v>
      </c>
      <c r="E21" s="31">
        <f>'[2]SD 4. Assets (RAB)'!AY$12</f>
        <v>-239053.96951500914</v>
      </c>
      <c r="F21" s="31">
        <f>'[2]SD 4. Assets (RAB)'!AZ$12</f>
        <v>-258020.20865722859</v>
      </c>
      <c r="G21" s="31">
        <f>'[2]SD 4. Assets (RAB)'!BA$12</f>
        <v>-274505.82125736942</v>
      </c>
      <c r="H21" s="31">
        <f>'[2]SD 4. Assets (RAB)'!BB$12</f>
        <v>-273028.29378705501</v>
      </c>
      <c r="I21" s="31">
        <f>'[2]SD 4. Assets (RAB)'!BC$12</f>
        <v>-304003.02126971731</v>
      </c>
      <c r="J21" s="31">
        <f>'[2]SD 4. Assets (RAB)'!BD$12</f>
        <v>-310820.88102857594</v>
      </c>
      <c r="K21" s="31">
        <f>'[2]SD 4. Assets (RAB)'!BE$12</f>
        <v>-327118.75480831484</v>
      </c>
    </row>
    <row r="22" spans="1:15" x14ac:dyDescent="0.25">
      <c r="A22" t="s">
        <v>5</v>
      </c>
      <c r="B22" s="18" t="s">
        <v>30</v>
      </c>
      <c r="C22" s="31">
        <f>'[2]SD 4. Assets (RAB)'!BF$12</f>
        <v>-144797.46879202937</v>
      </c>
      <c r="D22" s="31">
        <f>'[2]SD 4. Assets (RAB)'!BG$12</f>
        <v>-161489.02237662522</v>
      </c>
      <c r="E22" s="31">
        <f>'[2]SD 4. Assets (RAB)'!BH$12</f>
        <v>-186763.11479156825</v>
      </c>
      <c r="F22" s="31">
        <f>'[2]SD 4. Assets (RAB)'!BI$12</f>
        <v>-213120.53535783163</v>
      </c>
      <c r="G22" s="31">
        <f>'[2]SD 4. Assets (RAB)'!BJ$12</f>
        <v>-251161.21299550109</v>
      </c>
      <c r="H22" s="31">
        <f>'[2]SD 4. Assets (RAB)'!BK$12</f>
        <v>-281644.9904020133</v>
      </c>
      <c r="I22" s="31">
        <f>'[2]SD 4. Assets (RAB)'!BL$12</f>
        <v>-255775.8771628479</v>
      </c>
      <c r="J22" s="31">
        <f>'[2]SD 4. Assets (RAB)'!BM$12</f>
        <v>-291970.30433921784</v>
      </c>
      <c r="K22" s="31">
        <f>'[2]SD 4. Assets (RAB)'!BN$12</f>
        <v>-315004.13386160717</v>
      </c>
    </row>
    <row r="23" spans="1:15" x14ac:dyDescent="0.25">
      <c r="A23" t="s">
        <v>6</v>
      </c>
      <c r="B23" s="18" t="s">
        <v>30</v>
      </c>
      <c r="C23" s="31">
        <f>'[2]SD 4. Assets (RAB)'!BO$12</f>
        <v>-29220.598418442733</v>
      </c>
      <c r="D23" s="31">
        <f>'[2]SD 4. Assets (RAB)'!BP$12</f>
        <v>-31713.910559852517</v>
      </c>
      <c r="E23" s="31">
        <f>'[2]SD 4. Assets (RAB)'!BQ$12</f>
        <v>-32953.009665072146</v>
      </c>
      <c r="F23" s="31">
        <f>'[2]SD 4. Assets (RAB)'!BR$12</f>
        <v>-34153.517460740855</v>
      </c>
      <c r="G23" s="31">
        <f>'[2]SD 4. Assets (RAB)'!BS$12</f>
        <v>-35426.078082974593</v>
      </c>
      <c r="H23" s="31">
        <f>'[2]SD 4. Assets (RAB)'!BT$12</f>
        <v>-37018.887065742354</v>
      </c>
      <c r="I23" s="31">
        <f>'[2]SD 4. Assets (RAB)'!BU$12</f>
        <v>-44475.252429240143</v>
      </c>
      <c r="J23" s="31">
        <f>'[2]SD 4. Assets (RAB)'!BV$12</f>
        <v>-52565.461213156748</v>
      </c>
      <c r="K23" s="31">
        <f>'[2]SD 4. Assets (RAB)'!BW$12</f>
        <v>-58369.901011614966</v>
      </c>
    </row>
    <row r="24" spans="1:15" x14ac:dyDescent="0.25">
      <c r="A24" t="s">
        <v>7</v>
      </c>
      <c r="B24" s="18" t="s">
        <v>30</v>
      </c>
      <c r="C24" s="31">
        <f>'[2]SD 4. Assets (RAB)'!BX$12</f>
        <v>-77661.587309336406</v>
      </c>
      <c r="D24" s="31">
        <f>'[2]SD 4. Assets (RAB)'!BY$12</f>
        <v>-81993.927730056923</v>
      </c>
      <c r="E24" s="31">
        <f>'[2]SD 4. Assets (RAB)'!BZ$12</f>
        <v>-85462.954533099983</v>
      </c>
      <c r="F24" s="31">
        <f>'[2]SD 4. Assets (RAB)'!CA$12</f>
        <v>-92714.426115943046</v>
      </c>
      <c r="G24" s="31">
        <f>'[2]SD 4. Assets (RAB)'!CB$12</f>
        <v>-97108.533098771266</v>
      </c>
      <c r="H24" s="31">
        <f>'[2]SD 4. Assets (RAB)'!CC$12</f>
        <v>-91578.358235293563</v>
      </c>
      <c r="I24" s="31">
        <f>'[2]SD 4. Assets (RAB)'!CD$12</f>
        <v>-102051.4872868394</v>
      </c>
      <c r="J24" s="31">
        <f>'[2]SD 4. Assets (RAB)'!CE$12</f>
        <v>-113068.91101421771</v>
      </c>
      <c r="K24" s="31">
        <f>'[2]SD 4. Assets (RAB)'!CF$12</f>
        <v>-123402.92996482523</v>
      </c>
    </row>
    <row r="25" spans="1:15" x14ac:dyDescent="0.25">
      <c r="A25" t="s">
        <v>8</v>
      </c>
      <c r="B25" s="18" t="s">
        <v>30</v>
      </c>
      <c r="C25" s="31">
        <f>'[2]SD 4. Assets (RAB)'!CG$12</f>
        <v>-130295.08778208465</v>
      </c>
      <c r="D25" s="31">
        <f>'[2]SD 4. Assets (RAB)'!CH$12</f>
        <v>-144004.82179874441</v>
      </c>
      <c r="E25" s="31">
        <f>'[2]SD 4. Assets (RAB)'!CI$12</f>
        <v>-151833.95755610475</v>
      </c>
      <c r="F25" s="31">
        <f>'[2]SD 4. Assets (RAB)'!CJ$12</f>
        <v>-163422.26932208461</v>
      </c>
      <c r="G25" s="31">
        <f>'[2]SD 4. Assets (RAB)'!CK$12</f>
        <v>-177952.34099040215</v>
      </c>
      <c r="H25" s="31">
        <f>'[2]SD 4. Assets (RAB)'!CL$12</f>
        <v>-162869.21569505977</v>
      </c>
      <c r="I25" s="31">
        <f>'[2]SD 4. Assets (RAB)'!CM$12</f>
        <v>-175375.96503988822</v>
      </c>
      <c r="J25" s="31">
        <f>'[2]SD 4. Assets (RAB)'!CN$12</f>
        <v>-194921.96649557215</v>
      </c>
      <c r="K25" s="31">
        <f>'[2]SD 4. Assets (RAB)'!CO$12</f>
        <v>-212850.37120522113</v>
      </c>
    </row>
    <row r="26" spans="1:15" x14ac:dyDescent="0.25">
      <c r="A26" t="s">
        <v>74</v>
      </c>
      <c r="B26" s="18" t="s">
        <v>30</v>
      </c>
      <c r="C26" s="31">
        <f>'[2]SD 4. Assets (RAB)'!CP$12</f>
        <v>-56565.419646917799</v>
      </c>
      <c r="D26" s="31">
        <f>'[2]SD 4. Assets (RAB)'!CQ$12</f>
        <v>-66700.723362476376</v>
      </c>
      <c r="E26" s="31">
        <f>'[2]SD 4. Assets (RAB)'!CR$12</f>
        <v>-73552.324646312627</v>
      </c>
      <c r="F26" s="31">
        <f>'[2]SD 4. Assets (RAB)'!CS$12</f>
        <v>-82384.991379396903</v>
      </c>
      <c r="G26" s="31">
        <f>'[2]SD 4. Assets (RAB)'!CT$12</f>
        <v>-88913.31548786597</v>
      </c>
      <c r="H26" s="31">
        <f>'[2]SD 4. Assets (RAB)'!CU$12</f>
        <v>-130732.86402114748</v>
      </c>
      <c r="I26" s="31">
        <f>'[2]SD 4. Assets (RAB)'!CV$12</f>
        <v>-112282.34545229192</v>
      </c>
      <c r="J26" s="31">
        <f>'[2]SD 4. Assets (RAB)'!CW$12</f>
        <v>-129504.23772903973</v>
      </c>
      <c r="K26" s="31">
        <f>'[2]SD 4. Assets (RAB)'!CX$12</f>
        <v>-130471.88508236363</v>
      </c>
    </row>
    <row r="27" spans="1:15" x14ac:dyDescent="0.25">
      <c r="A27" t="s">
        <v>52</v>
      </c>
      <c r="B27" s="18" t="s">
        <v>30</v>
      </c>
      <c r="C27" s="31">
        <f>'[2]SD 4. Assets (RAB)'!CY$12</f>
        <v>-43002.780182764465</v>
      </c>
      <c r="D27" s="31">
        <f>'[2]SD 4. Assets (RAB)'!CZ$12</f>
        <v>-50615.401205290553</v>
      </c>
      <c r="E27" s="31">
        <f>'[2]SD 4. Assets (RAB)'!DA$12</f>
        <v>-51565.886646444778</v>
      </c>
      <c r="F27" s="31">
        <f>'[2]SD 4. Assets (RAB)'!DB$12</f>
        <v>-45703.966411886177</v>
      </c>
      <c r="G27" s="31">
        <f>'[2]SD 4. Assets (RAB)'!DC$12</f>
        <v>-53533.931814740274</v>
      </c>
      <c r="H27" s="31">
        <f>'[2]SD 4. Assets (RAB)'!DD$12</f>
        <v>-61151.18369106482</v>
      </c>
      <c r="I27" s="31">
        <f>'[2]SD 4. Assets (RAB)'!DE$12</f>
        <v>-67071.747018849259</v>
      </c>
      <c r="J27" s="31">
        <f>'[2]SD 4. Assets (RAB)'!DF$12</f>
        <v>-69759.442766199165</v>
      </c>
      <c r="K27" s="31">
        <f>'[2]SD 4. Assets (RAB)'!DG$12</f>
        <v>-73072.839130016902</v>
      </c>
    </row>
    <row r="28" spans="1:15" x14ac:dyDescent="0.25">
      <c r="A28" t="s">
        <v>9</v>
      </c>
      <c r="B28" s="18" t="s">
        <v>30</v>
      </c>
      <c r="C28" s="31">
        <f>'[2]SD 4. Assets (RAB)'!DH$12</f>
        <v>-70486.626808111818</v>
      </c>
      <c r="D28" s="31">
        <f>'[2]SD 4. Assets (RAB)'!DI$12</f>
        <v>-74606.338306308913</v>
      </c>
      <c r="E28" s="31">
        <f>'[2]SD 4. Assets (RAB)'!DJ$12</f>
        <v>-79444.021156553732</v>
      </c>
      <c r="F28" s="31">
        <f>'[2]SD 4. Assets (RAB)'!DK$12</f>
        <v>-76668.799873429656</v>
      </c>
      <c r="G28" s="31">
        <f>'[2]SD 4. Assets (RAB)'!DL$12</f>
        <v>-76669.548274234519</v>
      </c>
      <c r="H28" s="31">
        <f>'[2]SD 4. Assets (RAB)'!DM$12</f>
        <v>-64707.860204395642</v>
      </c>
      <c r="I28" s="31">
        <f>'[2]SD 4. Assets (RAB)'!DN$12</f>
        <v>-81873.902372155891</v>
      </c>
      <c r="J28" s="31">
        <f>'[2]SD 4. Assets (RAB)'!DO$12</f>
        <v>-93872.261597680204</v>
      </c>
      <c r="K28" s="31">
        <f>'[2]SD 4. Assets (RAB)'!DP$12</f>
        <v>-103287.30342356479</v>
      </c>
    </row>
    <row r="29" spans="1:15" x14ac:dyDescent="0.25">
      <c r="J29" s="30"/>
    </row>
    <row r="30" spans="1:15" x14ac:dyDescent="0.25">
      <c r="A30" s="27" t="str">
        <f>"Real "&amp;Capex_base&amp;""</f>
        <v>Real 2014</v>
      </c>
      <c r="J30" s="30"/>
    </row>
    <row r="31" spans="1:15" x14ac:dyDescent="0.25">
      <c r="J31" s="30"/>
    </row>
    <row r="32" spans="1:15" x14ac:dyDescent="0.25">
      <c r="A32" s="2" t="s">
        <v>1</v>
      </c>
      <c r="B32" s="18" t="s">
        <v>30</v>
      </c>
      <c r="C32" s="31">
        <f>C16*C9</f>
        <v>-30057.885883896644</v>
      </c>
      <c r="D32" s="31">
        <f t="shared" ref="D32:J32" si="2">D16*D9</f>
        <v>-30958.781340072077</v>
      </c>
      <c r="E32" s="31">
        <f t="shared" si="2"/>
        <v>-31788.643241748094</v>
      </c>
      <c r="F32" s="31">
        <f t="shared" si="2"/>
        <v>-33084.401255039942</v>
      </c>
      <c r="G32" s="31">
        <f t="shared" si="2"/>
        <v>-34596.476299961214</v>
      </c>
      <c r="H32" s="31">
        <f t="shared" si="2"/>
        <v>-37156.940863554431</v>
      </c>
      <c r="I32" s="31">
        <f t="shared" si="2"/>
        <v>-39940.179200410894</v>
      </c>
      <c r="J32" s="31">
        <f t="shared" si="2"/>
        <v>-42885.816399237039</v>
      </c>
      <c r="K32" s="31">
        <f t="shared" ref="K32" si="3">K16*K9</f>
        <v>-46121.553300747975</v>
      </c>
      <c r="L32" s="2"/>
      <c r="N32" s="34"/>
      <c r="O32" s="34"/>
    </row>
    <row r="33" spans="1:16" x14ac:dyDescent="0.25">
      <c r="A33" s="2" t="s">
        <v>79</v>
      </c>
      <c r="B33" s="18" t="s">
        <v>30</v>
      </c>
      <c r="C33" s="31">
        <f t="shared" ref="C33:J33" si="4">C17*C9</f>
        <v>-256018.88319570402</v>
      </c>
      <c r="D33" s="31">
        <f t="shared" si="4"/>
        <v>-275812.33842725173</v>
      </c>
      <c r="E33" s="31">
        <f t="shared" si="4"/>
        <v>-303819.17406060611</v>
      </c>
      <c r="F33" s="31">
        <f t="shared" si="4"/>
        <v>-334157.84093939391</v>
      </c>
      <c r="G33" s="31">
        <f t="shared" si="4"/>
        <v>-310106.07182608696</v>
      </c>
      <c r="H33" s="31">
        <f t="shared" si="4"/>
        <v>-357120.54228895769</v>
      </c>
      <c r="I33" s="31">
        <f t="shared" si="4"/>
        <v>-419095.09827855713</v>
      </c>
      <c r="J33" s="31">
        <f t="shared" si="4"/>
        <v>-484313.91659019596</v>
      </c>
      <c r="K33" s="31">
        <f t="shared" ref="K33" si="5">K17*K9</f>
        <v>-493763.21313740453</v>
      </c>
      <c r="L33" s="2"/>
      <c r="N33" s="34"/>
      <c r="O33" s="34"/>
      <c r="P33" s="2"/>
    </row>
    <row r="34" spans="1:16" x14ac:dyDescent="0.25">
      <c r="A34" s="2" t="s">
        <v>2</v>
      </c>
      <c r="B34" s="18" t="s">
        <v>30</v>
      </c>
      <c r="C34" s="31">
        <f t="shared" ref="C34:J35" si="6">C18*C8</f>
        <v>-61466.063845251512</v>
      </c>
      <c r="D34" s="31">
        <f t="shared" si="6"/>
        <v>-61409.775759650911</v>
      </c>
      <c r="E34" s="31">
        <f t="shared" si="6"/>
        <v>-59477.070775360517</v>
      </c>
      <c r="F34" s="31">
        <f t="shared" si="6"/>
        <v>-62952.603915725645</v>
      </c>
      <c r="G34" s="31">
        <f t="shared" si="6"/>
        <v>-64960.989922088258</v>
      </c>
      <c r="H34" s="31">
        <f t="shared" si="6"/>
        <v>-54281.862416442047</v>
      </c>
      <c r="I34" s="31">
        <f t="shared" si="6"/>
        <v>-58417.003320632582</v>
      </c>
      <c r="J34" s="31">
        <f t="shared" si="6"/>
        <v>-62391.652123751293</v>
      </c>
      <c r="K34" s="31">
        <f t="shared" ref="K34" si="7">K18*K8</f>
        <v>-65345.027084901383</v>
      </c>
      <c r="L34" s="2"/>
      <c r="N34" s="34"/>
      <c r="O34" s="34"/>
      <c r="P34" s="2"/>
    </row>
    <row r="35" spans="1:16" x14ac:dyDescent="0.25">
      <c r="A35" s="2" t="s">
        <v>3</v>
      </c>
      <c r="B35" s="18" t="s">
        <v>30</v>
      </c>
      <c r="C35" s="31">
        <f t="shared" si="6"/>
        <v>-173121.6203666142</v>
      </c>
      <c r="D35" s="31">
        <f t="shared" si="6"/>
        <v>-186980.21712358535</v>
      </c>
      <c r="E35" s="31">
        <f t="shared" si="6"/>
        <v>-203518.44018068019</v>
      </c>
      <c r="F35" s="31">
        <f t="shared" si="6"/>
        <v>-215030.60564632551</v>
      </c>
      <c r="G35" s="31">
        <f t="shared" si="6"/>
        <v>-261699.43737784444</v>
      </c>
      <c r="H35" s="31">
        <f t="shared" si="6"/>
        <v>-233469.85797723045</v>
      </c>
      <c r="I35" s="31">
        <f t="shared" si="6"/>
        <v>-238890.77637566114</v>
      </c>
      <c r="J35" s="31">
        <f t="shared" si="6"/>
        <v>-239457.49856005909</v>
      </c>
      <c r="K35" s="31">
        <f t="shared" ref="K35" si="8">K19*K9</f>
        <v>-232030.08696197532</v>
      </c>
      <c r="L35" s="2"/>
      <c r="N35" s="34"/>
      <c r="O35" s="34"/>
      <c r="P35" s="2"/>
    </row>
    <row r="36" spans="1:16" x14ac:dyDescent="0.25">
      <c r="A36" s="2" t="s">
        <v>4</v>
      </c>
      <c r="B36" s="18" t="s">
        <v>30</v>
      </c>
      <c r="C36" s="31">
        <f t="shared" ref="C36:J36" si="9">C20*C9</f>
        <v>-241114.01293374875</v>
      </c>
      <c r="D36" s="31">
        <f t="shared" si="9"/>
        <v>-268559.78879040125</v>
      </c>
      <c r="E36" s="31">
        <f t="shared" si="9"/>
        <v>-281674.75466458889</v>
      </c>
      <c r="F36" s="31">
        <f t="shared" si="9"/>
        <v>-274554.22380964656</v>
      </c>
      <c r="G36" s="31">
        <f t="shared" si="9"/>
        <v>-289576.23542294255</v>
      </c>
      <c r="H36" s="31">
        <f t="shared" si="9"/>
        <v>-313541.15458408446</v>
      </c>
      <c r="I36" s="31">
        <f t="shared" si="9"/>
        <v>-317892.63940800872</v>
      </c>
      <c r="J36" s="31">
        <f t="shared" si="9"/>
        <v>-329815.0461712979</v>
      </c>
      <c r="K36" s="31">
        <f t="shared" ref="K36" si="10">K20*K9</f>
        <v>-342832.93314743409</v>
      </c>
      <c r="L36" s="2"/>
      <c r="N36" s="34"/>
      <c r="O36" s="34"/>
      <c r="P36" s="2"/>
    </row>
    <row r="37" spans="1:16" x14ac:dyDescent="0.25">
      <c r="A37" s="2" t="s">
        <v>10</v>
      </c>
      <c r="B37" s="18" t="s">
        <v>30</v>
      </c>
      <c r="C37" s="31">
        <f t="shared" ref="C37:J37" si="11">C21*C9</f>
        <v>-274992.16651924961</v>
      </c>
      <c r="D37" s="31">
        <f t="shared" si="11"/>
        <v>-290175.0448541661</v>
      </c>
      <c r="E37" s="31">
        <f t="shared" si="11"/>
        <v>-286006.20819640829</v>
      </c>
      <c r="F37" s="31">
        <f t="shared" si="11"/>
        <v>-297672.66496602347</v>
      </c>
      <c r="G37" s="31">
        <f t="shared" si="11"/>
        <v>-310310.92837789585</v>
      </c>
      <c r="H37" s="31">
        <f t="shared" si="11"/>
        <v>-300359.29946026899</v>
      </c>
      <c r="I37" s="31">
        <f t="shared" si="11"/>
        <v>-324716.65398148162</v>
      </c>
      <c r="J37" s="31">
        <f t="shared" si="11"/>
        <v>-324838.29331025679</v>
      </c>
      <c r="K37" s="31">
        <f t="shared" ref="K37" si="12">K21*K9</f>
        <v>-332737.20670387748</v>
      </c>
      <c r="L37" s="2"/>
      <c r="N37" s="34"/>
      <c r="O37" s="34"/>
      <c r="P37" s="2"/>
    </row>
    <row r="38" spans="1:16" x14ac:dyDescent="0.25">
      <c r="A38" s="2" t="s">
        <v>5</v>
      </c>
      <c r="B38" s="18" t="s">
        <v>30</v>
      </c>
      <c r="C38" s="31">
        <f t="shared" ref="C38:J38" si="13">C22*C9</f>
        <v>-184193.43882136431</v>
      </c>
      <c r="D38" s="31">
        <f t="shared" si="13"/>
        <v>-198784.40860679271</v>
      </c>
      <c r="E38" s="31">
        <f t="shared" si="13"/>
        <v>-223444.98357779099</v>
      </c>
      <c r="F38" s="31">
        <f t="shared" si="13"/>
        <v>-245872.82542364558</v>
      </c>
      <c r="G38" s="31">
        <f t="shared" si="13"/>
        <v>-283921.37121230556</v>
      </c>
      <c r="H38" s="31">
        <f t="shared" si="13"/>
        <v>-309838.55497269984</v>
      </c>
      <c r="I38" s="31">
        <f t="shared" si="13"/>
        <v>-273203.49203967524</v>
      </c>
      <c r="J38" s="31">
        <f t="shared" si="13"/>
        <v>-305137.5925741237</v>
      </c>
      <c r="K38" s="31">
        <f t="shared" ref="K38" si="14">K22*K9</f>
        <v>-320414.51020655839</v>
      </c>
      <c r="L38" s="2"/>
      <c r="N38" s="34"/>
      <c r="O38" s="34"/>
      <c r="P38" s="2"/>
    </row>
    <row r="39" spans="1:16" x14ac:dyDescent="0.25">
      <c r="A39" s="2" t="s">
        <v>6</v>
      </c>
      <c r="B39" s="18" t="s">
        <v>30</v>
      </c>
      <c r="C39" s="31">
        <f t="shared" ref="C39:J39" si="15">C23*C8</f>
        <v>-36262.116314388768</v>
      </c>
      <c r="D39" s="31">
        <f t="shared" si="15"/>
        <v>-38548.493337289372</v>
      </c>
      <c r="E39" s="31">
        <f t="shared" si="15"/>
        <v>-38349.244872234616</v>
      </c>
      <c r="F39" s="31">
        <f t="shared" si="15"/>
        <v>-39190.150283261304</v>
      </c>
      <c r="G39" s="31">
        <f t="shared" si="15"/>
        <v>-39419.832188362125</v>
      </c>
      <c r="H39" s="31">
        <f t="shared" si="15"/>
        <v>-39780.376625082004</v>
      </c>
      <c r="I39" s="31">
        <f t="shared" si="15"/>
        <v>-47221.732160926287</v>
      </c>
      <c r="J39" s="31">
        <f t="shared" si="15"/>
        <v>-54508.542464226739</v>
      </c>
      <c r="K39" s="31">
        <f t="shared" ref="K39" si="16">K23*K8</f>
        <v>-58755.726608481156</v>
      </c>
      <c r="L39" s="2"/>
      <c r="N39" s="34"/>
      <c r="O39" s="34"/>
      <c r="P39" s="2"/>
    </row>
    <row r="40" spans="1:16" x14ac:dyDescent="0.25">
      <c r="A40" s="2" t="s">
        <v>7</v>
      </c>
      <c r="B40" s="18" t="s">
        <v>30</v>
      </c>
      <c r="C40" s="31">
        <f t="shared" ref="C40:J41" si="17">C24*C8</f>
        <v>-96376.312074217232</v>
      </c>
      <c r="D40" s="31">
        <f t="shared" si="17"/>
        <v>-99664.226864584576</v>
      </c>
      <c r="E40" s="31">
        <f t="shared" si="17"/>
        <v>-99457.979838738625</v>
      </c>
      <c r="F40" s="31">
        <f t="shared" si="17"/>
        <v>-106387.05946135122</v>
      </c>
      <c r="G40" s="31">
        <f t="shared" si="17"/>
        <v>-108056.05040009411</v>
      </c>
      <c r="H40" s="31">
        <f t="shared" si="17"/>
        <v>-98409.808345587633</v>
      </c>
      <c r="I40" s="31">
        <f t="shared" si="17"/>
        <v>-108353.4715615247</v>
      </c>
      <c r="J40" s="31">
        <f t="shared" si="17"/>
        <v>-117248.50111007399</v>
      </c>
      <c r="K40" s="31">
        <f t="shared" ref="K40" si="18">K24*K8</f>
        <v>-124218.62449717062</v>
      </c>
      <c r="L40" s="2"/>
      <c r="N40" s="34"/>
      <c r="O40" s="34"/>
      <c r="P40" s="2"/>
    </row>
    <row r="41" spans="1:16" x14ac:dyDescent="0.25">
      <c r="A41" s="2" t="s">
        <v>8</v>
      </c>
      <c r="B41" s="18" t="s">
        <v>30</v>
      </c>
      <c r="C41" s="31">
        <f t="shared" si="17"/>
        <v>-165745.30259630337</v>
      </c>
      <c r="D41" s="31">
        <f t="shared" si="17"/>
        <v>-177262.28641739208</v>
      </c>
      <c r="E41" s="31">
        <f t="shared" si="17"/>
        <v>-181655.44192458774</v>
      </c>
      <c r="F41" s="31">
        <f t="shared" si="17"/>
        <v>-188536.94707504567</v>
      </c>
      <c r="G41" s="31">
        <f t="shared" si="17"/>
        <v>-201163.51590219373</v>
      </c>
      <c r="H41" s="31">
        <f t="shared" si="17"/>
        <v>-179172.94523316174</v>
      </c>
      <c r="I41" s="31">
        <f t="shared" si="17"/>
        <v>-187325.42959170428</v>
      </c>
      <c r="J41" s="31">
        <f t="shared" si="17"/>
        <v>-203712.56498458813</v>
      </c>
      <c r="K41" s="31">
        <f t="shared" ref="K41" si="19">K25*K9</f>
        <v>-216506.19819157032</v>
      </c>
      <c r="L41" s="2"/>
      <c r="N41" s="34"/>
      <c r="O41" s="34"/>
      <c r="P41" s="2"/>
    </row>
    <row r="42" spans="1:16" x14ac:dyDescent="0.25">
      <c r="A42" s="2" t="s">
        <v>74</v>
      </c>
      <c r="B42" s="18" t="s">
        <v>30</v>
      </c>
      <c r="C42" s="31">
        <f t="shared" ref="C42:J43" si="20">C26*C8</f>
        <v>-70196.434625860726</v>
      </c>
      <c r="D42" s="31">
        <f t="shared" si="20"/>
        <v>-81075.223608209591</v>
      </c>
      <c r="E42" s="31">
        <f t="shared" si="20"/>
        <v>-85596.919293634564</v>
      </c>
      <c r="F42" s="31">
        <f t="shared" si="20"/>
        <v>-94534.338870222913</v>
      </c>
      <c r="G42" s="31">
        <f t="shared" si="20"/>
        <v>-98936.946043909309</v>
      </c>
      <c r="H42" s="31">
        <f t="shared" si="20"/>
        <v>-140485.11395820888</v>
      </c>
      <c r="I42" s="31">
        <f t="shared" si="20"/>
        <v>-119216.11578898723</v>
      </c>
      <c r="J42" s="31">
        <f t="shared" si="20"/>
        <v>-134291.35935715598</v>
      </c>
      <c r="K42" s="31">
        <f t="shared" ref="K42" si="21">K26*K8</f>
        <v>-131334.30547478716</v>
      </c>
      <c r="L42" s="2"/>
      <c r="N42" s="34"/>
      <c r="O42" s="34"/>
      <c r="P42" s="2"/>
    </row>
    <row r="43" spans="1:16" x14ac:dyDescent="0.25">
      <c r="A43" s="2" t="s">
        <v>52</v>
      </c>
      <c r="B43" s="18" t="s">
        <v>30</v>
      </c>
      <c r="C43" s="31">
        <f t="shared" si="20"/>
        <v>-54702.820614351927</v>
      </c>
      <c r="D43" s="31">
        <f t="shared" si="20"/>
        <v>-62304.870305819553</v>
      </c>
      <c r="E43" s="31">
        <f t="shared" si="20"/>
        <v>-61693.866627508571</v>
      </c>
      <c r="F43" s="31">
        <f t="shared" si="20"/>
        <v>-52727.736141851368</v>
      </c>
      <c r="G43" s="31">
        <f t="shared" si="20"/>
        <v>-60516.618573184649</v>
      </c>
      <c r="H43" s="31">
        <f t="shared" si="20"/>
        <v>-67272.612811842206</v>
      </c>
      <c r="I43" s="31">
        <f t="shared" si="20"/>
        <v>-71641.765853800913</v>
      </c>
      <c r="J43" s="31">
        <f t="shared" si="20"/>
        <v>-72905.45685173363</v>
      </c>
      <c r="K43" s="31">
        <f t="shared" ref="K43" si="22">K27*K9</f>
        <v>-74327.90697766986</v>
      </c>
      <c r="L43" s="2"/>
      <c r="N43" s="34"/>
      <c r="O43" s="34"/>
      <c r="P43" s="2"/>
    </row>
    <row r="44" spans="1:16" x14ac:dyDescent="0.25">
      <c r="A44" s="2" t="s">
        <v>9</v>
      </c>
      <c r="B44" s="18" t="s">
        <v>30</v>
      </c>
      <c r="C44" s="31">
        <f t="shared" ref="C44:J44" si="23">C28*C8</f>
        <v>-87472.344793302895</v>
      </c>
      <c r="D44" s="31">
        <f t="shared" si="23"/>
        <v>-90684.557165935345</v>
      </c>
      <c r="E44" s="31">
        <f t="shared" si="23"/>
        <v>-92453.413267343101</v>
      </c>
      <c r="F44" s="31">
        <f t="shared" si="23"/>
        <v>-87975.17832623898</v>
      </c>
      <c r="G44" s="31">
        <f t="shared" si="23"/>
        <v>-85312.879394920659</v>
      </c>
      <c r="H44" s="31">
        <f t="shared" si="23"/>
        <v>-69534.857840610624</v>
      </c>
      <c r="I44" s="31">
        <f t="shared" si="23"/>
        <v>-86929.860486771096</v>
      </c>
      <c r="J44" s="31">
        <f t="shared" si="23"/>
        <v>-97342.24792132985</v>
      </c>
      <c r="K44" s="31">
        <f t="shared" ref="K44" si="24">K28*K8</f>
        <v>-103970.03347452318</v>
      </c>
      <c r="L44" s="2"/>
      <c r="N44" s="34"/>
      <c r="O44" s="34"/>
      <c r="P44" s="2"/>
    </row>
    <row r="45" spans="1:16" x14ac:dyDescent="0.25">
      <c r="J45" s="30"/>
      <c r="L45" s="2"/>
    </row>
    <row r="46" spans="1:16" x14ac:dyDescent="0.25">
      <c r="L46" s="2"/>
    </row>
    <row r="47" spans="1:16" x14ac:dyDescent="0.25">
      <c r="L47" s="2"/>
    </row>
    <row r="48" spans="1:16" x14ac:dyDescent="0.25">
      <c r="L48" s="2"/>
    </row>
    <row r="49" spans="12:12" x14ac:dyDescent="0.25">
      <c r="L49" s="2"/>
    </row>
  </sheetData>
  <dataValidations count="1">
    <dataValidation type="list" allowBlank="1" showInputMessage="1" showErrorMessage="1" sqref="B5">
      <formula1>$C$1:$K$1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F26" sqref="F26"/>
    </sheetView>
  </sheetViews>
  <sheetFormatPr defaultRowHeight="15" x14ac:dyDescent="0.25"/>
  <cols>
    <col min="1" max="1" width="46.42578125" style="2" bestFit="1" customWidth="1"/>
    <col min="2" max="4" width="10.140625" style="2" bestFit="1" customWidth="1"/>
    <col min="5" max="9" width="11.7109375" style="2" bestFit="1" customWidth="1"/>
    <col min="10" max="11" width="11.85546875" style="2" customWidth="1"/>
    <col min="12" max="16384" width="9.140625" style="2"/>
  </cols>
  <sheetData>
    <row r="2" spans="1:11" x14ac:dyDescent="0.25">
      <c r="A2" s="2" t="s">
        <v>54</v>
      </c>
      <c r="B2" s="32">
        <f>AVERAGE([4]WACC!$H$22:$L$22)</f>
        <v>5.5683469050575231E-2</v>
      </c>
      <c r="D2" s="2" t="str">
        <f>IF(RAB!A31=Depreciation!A30,"valid","invalid")</f>
        <v>valid</v>
      </c>
    </row>
    <row r="4" spans="1:11" x14ac:dyDescent="0.25">
      <c r="A4" s="27" t="s">
        <v>55</v>
      </c>
    </row>
    <row r="5" spans="1:11" x14ac:dyDescent="0.25">
      <c r="A5" s="27" t="str">
        <f>Depreciation!A30</f>
        <v>Real 2014</v>
      </c>
      <c r="B5" s="30"/>
      <c r="C5" s="2">
        <v>2006</v>
      </c>
      <c r="D5" s="2">
        <v>2007</v>
      </c>
      <c r="E5" s="2">
        <v>2008</v>
      </c>
      <c r="F5" s="2">
        <v>2009</v>
      </c>
      <c r="G5" s="2">
        <v>2010</v>
      </c>
      <c r="H5" s="2">
        <v>2011</v>
      </c>
      <c r="I5" s="2">
        <v>2012</v>
      </c>
      <c r="J5" s="2">
        <v>2013</v>
      </c>
      <c r="K5" s="2">
        <v>2014</v>
      </c>
    </row>
    <row r="6" spans="1:11" x14ac:dyDescent="0.25">
      <c r="A6" s="18" t="s">
        <v>58</v>
      </c>
      <c r="B6" s="18" t="s">
        <v>30</v>
      </c>
      <c r="C6" s="4">
        <f>$B$2*RAB!C33-Depreciation!C32</f>
        <v>66328.736965056247</v>
      </c>
      <c r="D6" s="4">
        <f>$B$2*RAB!D33-Depreciation!D32</f>
        <v>67326.880859061086</v>
      </c>
      <c r="E6" s="4">
        <f>$B$2*RAB!E33-Depreciation!E32</f>
        <v>68648.297578257087</v>
      </c>
      <c r="F6" s="4">
        <f>$B$2*RAB!F33-Depreciation!F32</f>
        <v>70094.985294885832</v>
      </c>
      <c r="G6" s="4">
        <f>$B$2*RAB!G33-Depreciation!G32</f>
        <v>73082.497324752767</v>
      </c>
      <c r="H6" s="4">
        <f>$B$2*RAB!H33-Depreciation!H32</f>
        <v>77801.863206837414</v>
      </c>
      <c r="I6" s="4">
        <f>$B$2*RAB!I33-Depreciation!I32</f>
        <v>82767.392967346765</v>
      </c>
      <c r="J6" s="4">
        <f>$B$2*RAB!J33-Depreciation!J32</f>
        <v>87576.547589140944</v>
      </c>
      <c r="K6" s="4">
        <f>$B$2*RAB!K33-Depreciation!K32</f>
        <v>92438.247964747658</v>
      </c>
    </row>
    <row r="7" spans="1:11" x14ac:dyDescent="0.25">
      <c r="A7" s="18" t="s">
        <v>59</v>
      </c>
      <c r="B7" s="18" t="s">
        <v>30</v>
      </c>
      <c r="C7" s="4">
        <f>$B$2*RAB!C34-Depreciation!C33</f>
        <v>626913.12828337611</v>
      </c>
      <c r="D7" s="4">
        <f>$B$2*RAB!D34-Depreciation!D33</f>
        <v>676436.02868674695</v>
      </c>
      <c r="E7" s="4">
        <f>$B$2*RAB!E34-Depreciation!E33</f>
        <v>744155.34755164688</v>
      </c>
      <c r="F7" s="4">
        <f>$B$2*RAB!F34-Depreciation!F33</f>
        <v>820103.51818724861</v>
      </c>
      <c r="G7" s="4">
        <f>$B$2*RAB!G34-Depreciation!G33</f>
        <v>858865.42053905397</v>
      </c>
      <c r="H7" s="4">
        <f>$B$2*RAB!H34-Depreciation!H33</f>
        <v>973740.90059981914</v>
      </c>
      <c r="I7" s="4">
        <f>$B$2*RAB!I34-Depreciation!I33</f>
        <v>1110868.4254559639</v>
      </c>
      <c r="J7" s="4">
        <f>$B$2*RAB!J34-Depreciation!J33</f>
        <v>1238511.4605881288</v>
      </c>
      <c r="K7" s="4">
        <f>$B$2*RAB!K34-Depreciation!K33</f>
        <v>1279740.6982461377</v>
      </c>
    </row>
    <row r="8" spans="1:11" x14ac:dyDescent="0.25">
      <c r="A8" s="18" t="s">
        <v>60</v>
      </c>
      <c r="B8" s="18" t="s">
        <v>30</v>
      </c>
      <c r="C8" s="4">
        <f>$B$2*RAB!C35-Depreciation!C34</f>
        <v>116189.55012107111</v>
      </c>
      <c r="D8" s="4">
        <f>$B$2*RAB!D35-Depreciation!D34</f>
        <v>117865.18624539161</v>
      </c>
      <c r="E8" s="4">
        <f>$B$2*RAB!E35-Depreciation!E34</f>
        <v>115885.64099157337</v>
      </c>
      <c r="F8" s="4">
        <f>$B$2*RAB!F35-Depreciation!F34</f>
        <v>121730.26500767557</v>
      </c>
      <c r="G8" s="4">
        <f>$B$2*RAB!G35-Depreciation!G34</f>
        <v>126833.0659342006</v>
      </c>
      <c r="H8" s="4">
        <f>$B$2*RAB!H35-Depreciation!H34</f>
        <v>118618.70455319085</v>
      </c>
      <c r="I8" s="4">
        <f>$B$2*RAB!I35-Depreciation!I34</f>
        <v>127196.01612022903</v>
      </c>
      <c r="J8" s="4">
        <f>$B$2*RAB!J35-Depreciation!J34</f>
        <v>134251.14206575783</v>
      </c>
      <c r="K8" s="4">
        <f>$B$2*RAB!K35-Depreciation!K34</f>
        <v>139925.66796205795</v>
      </c>
    </row>
    <row r="9" spans="1:11" x14ac:dyDescent="0.25">
      <c r="A9" s="18" t="s">
        <v>61</v>
      </c>
      <c r="B9" s="18" t="s">
        <v>30</v>
      </c>
      <c r="C9" s="4">
        <f>$B$2*RAB!C36-Depreciation!C35</f>
        <v>352191.5206886814</v>
      </c>
      <c r="D9" s="4">
        <f>$B$2*RAB!D36-Depreciation!D35</f>
        <v>379751.25267188682</v>
      </c>
      <c r="E9" s="4">
        <f>$B$2*RAB!E36-Depreciation!E35</f>
        <v>410044.45051212911</v>
      </c>
      <c r="F9" s="4">
        <f>$B$2*RAB!F36-Depreciation!F35</f>
        <v>435803.499339398</v>
      </c>
      <c r="G9" s="4">
        <f>$B$2*RAB!G36-Depreciation!G35</f>
        <v>498935.50030367245</v>
      </c>
      <c r="H9" s="4">
        <f>$B$2*RAB!H36-Depreciation!H35</f>
        <v>484371.69858272397</v>
      </c>
      <c r="I9" s="4">
        <f>$B$2*RAB!I36-Depreciation!I35</f>
        <v>511217.06022491242</v>
      </c>
      <c r="J9" s="4">
        <f>$B$2*RAB!J36-Depreciation!J35</f>
        <v>534993.7927215813</v>
      </c>
      <c r="K9" s="4">
        <f>$B$2*RAB!K36-Depreciation!K35</f>
        <v>542011.42480919184</v>
      </c>
    </row>
    <row r="10" spans="1:11" x14ac:dyDescent="0.25">
      <c r="A10" s="18" t="s">
        <v>62</v>
      </c>
      <c r="B10" s="18" t="s">
        <v>30</v>
      </c>
      <c r="C10" s="4">
        <f>$B$2*RAB!C37-Depreciation!C36</f>
        <v>513114.34370243421</v>
      </c>
      <c r="D10" s="4">
        <f>$B$2*RAB!D37-Depreciation!D36</f>
        <v>561804.81613712711</v>
      </c>
      <c r="E10" s="4">
        <f>$B$2*RAB!E37-Depreciation!E36</f>
        <v>593464.37605155213</v>
      </c>
      <c r="F10" s="4">
        <f>$B$2*RAB!F37-Depreciation!F36</f>
        <v>603822.47564090823</v>
      </c>
      <c r="G10" s="4">
        <f>$B$2*RAB!G37-Depreciation!G36</f>
        <v>652194.56298137177</v>
      </c>
      <c r="H10" s="4">
        <f>$B$2*RAB!H37-Depreciation!H36</f>
        <v>709919.41463092668</v>
      </c>
      <c r="I10" s="4">
        <f>$B$2*RAB!I37-Depreciation!I36</f>
        <v>738284.40582030104</v>
      </c>
      <c r="J10" s="4">
        <f>$B$2*RAB!J37-Depreciation!J36</f>
        <v>775311.79066842026</v>
      </c>
      <c r="K10" s="4">
        <f>$B$2*RAB!K37-Depreciation!K36</f>
        <v>810204.37987259612</v>
      </c>
    </row>
    <row r="11" spans="1:11" x14ac:dyDescent="0.25">
      <c r="A11" s="18" t="s">
        <v>63</v>
      </c>
      <c r="B11" s="18" t="s">
        <v>30</v>
      </c>
      <c r="C11" s="4">
        <f>$B$2*RAB!C38-Depreciation!C37</f>
        <v>563913.3525193925</v>
      </c>
      <c r="D11" s="4">
        <f>$B$2*RAB!D38-Depreciation!D37</f>
        <v>594352.62602193537</v>
      </c>
      <c r="E11" s="4">
        <f>$B$2*RAB!E38-Depreciation!E37</f>
        <v>606451.22761194862</v>
      </c>
      <c r="F11" s="4">
        <f>$B$2*RAB!F38-Depreciation!F37</f>
        <v>631019.48402033083</v>
      </c>
      <c r="G11" s="4">
        <f>$B$2*RAB!G38-Depreciation!G37</f>
        <v>664289.19143521576</v>
      </c>
      <c r="H11" s="4">
        <f>$B$2*RAB!H38-Depreciation!H37</f>
        <v>678432.87950111425</v>
      </c>
      <c r="I11" s="4">
        <f>$B$2*RAB!I38-Depreciation!I37</f>
        <v>721004.23337773932</v>
      </c>
      <c r="J11" s="4">
        <f>$B$2*RAB!J38-Depreciation!J37</f>
        <v>739841.78553543729</v>
      </c>
      <c r="K11" s="4">
        <f>$B$2*RAB!K38-Depreciation!K37</f>
        <v>765563.22291463939</v>
      </c>
    </row>
    <row r="12" spans="1:11" x14ac:dyDescent="0.25">
      <c r="A12" s="18" t="s">
        <v>64</v>
      </c>
      <c r="B12" s="18" t="s">
        <v>30</v>
      </c>
      <c r="C12" s="4">
        <f>$B$2*RAB!C39-Depreciation!C38</f>
        <v>375126.47766012</v>
      </c>
      <c r="D12" s="4">
        <f>$B$2*RAB!D39-Depreciation!D38</f>
        <v>407001.77876155794</v>
      </c>
      <c r="E12" s="4">
        <f>$B$2*RAB!E39-Depreciation!E38</f>
        <v>452645.88491399621</v>
      </c>
      <c r="F12" s="4">
        <f>$B$2*RAB!F39-Depreciation!F38</f>
        <v>498530.36467904155</v>
      </c>
      <c r="G12" s="4">
        <f>$B$2*RAB!G39-Depreciation!G38</f>
        <v>565961.71981157036</v>
      </c>
      <c r="H12" s="4">
        <f>$B$2*RAB!H39-Depreciation!H38</f>
        <v>616681.30148060923</v>
      </c>
      <c r="I12" s="4">
        <f>$B$2*RAB!I39-Depreciation!I38</f>
        <v>608371.72678836784</v>
      </c>
      <c r="J12" s="4">
        <f>$B$2*RAB!J39-Depreciation!J38</f>
        <v>666263.11939144076</v>
      </c>
      <c r="K12" s="4">
        <f>$B$2*RAB!K39-Depreciation!K38</f>
        <v>694501.54944540747</v>
      </c>
    </row>
    <row r="13" spans="1:11" x14ac:dyDescent="0.25">
      <c r="A13" s="18" t="s">
        <v>65</v>
      </c>
      <c r="B13" s="18" t="s">
        <v>30</v>
      </c>
      <c r="C13" s="4">
        <f>$B$2*RAB!C40-Depreciation!C39</f>
        <v>69284.57746969533</v>
      </c>
      <c r="D13" s="4">
        <f>$B$2*RAB!D40-Depreciation!D39</f>
        <v>73528.360764223587</v>
      </c>
      <c r="E13" s="4">
        <f>$B$2*RAB!E40-Depreciation!E39</f>
        <v>73584.252178583178</v>
      </c>
      <c r="F13" s="4">
        <f>$B$2*RAB!F40-Depreciation!F39</f>
        <v>76173.603066888463</v>
      </c>
      <c r="G13" s="4">
        <f>$B$2*RAB!G40-Depreciation!G39</f>
        <v>77680.043284034851</v>
      </c>
      <c r="H13" s="4">
        <f>$B$2*RAB!H40-Depreciation!H39</f>
        <v>80140.431631900894</v>
      </c>
      <c r="I13" s="4">
        <f>$B$2*RAB!I40-Depreciation!I39</f>
        <v>92484.118945232025</v>
      </c>
      <c r="J13" s="4">
        <f>$B$2*RAB!J40-Depreciation!J39</f>
        <v>103425.83917024694</v>
      </c>
      <c r="K13" s="4">
        <f>$B$2*RAB!K40-Depreciation!K39</f>
        <v>110283.42893344173</v>
      </c>
    </row>
    <row r="14" spans="1:11" x14ac:dyDescent="0.25">
      <c r="A14" s="18" t="s">
        <v>66</v>
      </c>
      <c r="B14" s="18" t="s">
        <v>30</v>
      </c>
      <c r="C14" s="4">
        <f>$B$2*RAB!C41-Depreciation!C40</f>
        <v>187248.19681120545</v>
      </c>
      <c r="D14" s="4">
        <f>$B$2*RAB!D41-Depreciation!D40</f>
        <v>195727.10158835078</v>
      </c>
      <c r="E14" s="4">
        <f>$B$2*RAB!E41-Depreciation!E40</f>
        <v>197761.78138828883</v>
      </c>
      <c r="F14" s="4">
        <f>$B$2*RAB!F41-Depreciation!F40</f>
        <v>210035.07758309282</v>
      </c>
      <c r="G14" s="4">
        <f>$B$2*RAB!G41-Depreciation!G40</f>
        <v>217022.2357819555</v>
      </c>
      <c r="H14" s="4">
        <f>$B$2*RAB!H41-Depreciation!H40</f>
        <v>211669.2140427829</v>
      </c>
      <c r="I14" s="4">
        <f>$B$2*RAB!I41-Depreciation!I40</f>
        <v>230944.96383901182</v>
      </c>
      <c r="J14" s="4">
        <f>$B$2*RAB!J41-Depreciation!J40</f>
        <v>247917.97840318613</v>
      </c>
      <c r="K14" s="4">
        <f>$B$2*RAB!K41-Depreciation!K40</f>
        <v>262202.24765557353</v>
      </c>
    </row>
    <row r="15" spans="1:11" x14ac:dyDescent="0.25">
      <c r="A15" s="18" t="s">
        <v>69</v>
      </c>
      <c r="B15" s="18" t="s">
        <v>30</v>
      </c>
      <c r="C15" s="4">
        <f>$B$2*RAB!C42-Depreciation!C41</f>
        <v>345374.17577850283</v>
      </c>
      <c r="D15" s="4">
        <f>$B$2*RAB!D42-Depreciation!D41</f>
        <v>354509.59060021496</v>
      </c>
      <c r="E15" s="4">
        <f>$B$2*RAB!E42-Depreciation!E41</f>
        <v>356634.68092446978</v>
      </c>
      <c r="F15" s="4">
        <f>$B$2*RAB!F42-Depreciation!F41</f>
        <v>360752.44633599225</v>
      </c>
      <c r="G15" s="4">
        <f>$B$2*RAB!G42-Depreciation!G41</f>
        <v>372041.06162070436</v>
      </c>
      <c r="H15" s="4">
        <f>$B$2*RAB!H42-Depreciation!H41</f>
        <v>351679.22498943337</v>
      </c>
      <c r="I15" s="4">
        <f>$B$2*RAB!I42-Depreciation!I41</f>
        <v>365800.56673774973</v>
      </c>
      <c r="J15" s="4">
        <f>$B$2*RAB!J42-Depreciation!J41</f>
        <v>389605.13090835116</v>
      </c>
      <c r="K15" s="4">
        <f>$B$2*RAB!K42-Depreciation!K41</f>
        <v>407740.26769221801</v>
      </c>
    </row>
    <row r="16" spans="1:11" x14ac:dyDescent="0.25">
      <c r="A16" s="18" t="s">
        <v>75</v>
      </c>
      <c r="B16" s="18" t="s">
        <v>30</v>
      </c>
      <c r="C16" s="4">
        <f>$B$2*RAB!C43-Depreciation!C42</f>
        <v>161076.09820001354</v>
      </c>
      <c r="D16" s="4">
        <f>$B$2*RAB!D43-Depreciation!D42</f>
        <v>177437.64860387126</v>
      </c>
      <c r="E16" s="4">
        <f>$B$2*RAB!E43-Depreciation!E42</f>
        <v>186253.67256564286</v>
      </c>
      <c r="F16" s="4">
        <f>$B$2*RAB!F43-Depreciation!F42</f>
        <v>205824.09998077076</v>
      </c>
      <c r="G16" s="4">
        <f>$B$2*RAB!G43-Depreciation!G42</f>
        <v>220876.71703109445</v>
      </c>
      <c r="H16" s="4">
        <f>$B$2*RAB!H43-Depreciation!H42</f>
        <v>270749.8098220831</v>
      </c>
      <c r="I16" s="4">
        <f>$B$2*RAB!I43-Depreciation!I42</f>
        <v>262262.70845547982</v>
      </c>
      <c r="J16" s="4">
        <f>$B$2*RAB!J43-Depreciation!J42</f>
        <v>290779.33335901919</v>
      </c>
      <c r="K16" s="4">
        <f>$B$2*RAB!K43-Depreciation!K42</f>
        <v>300829.81344262493</v>
      </c>
    </row>
    <row r="17" spans="1:11" x14ac:dyDescent="0.25">
      <c r="A17" s="18" t="s">
        <v>68</v>
      </c>
      <c r="B17" s="18" t="s">
        <v>30</v>
      </c>
      <c r="C17" s="4">
        <f>$B$2*RAB!C44-Depreciation!C43</f>
        <v>110163.70019659758</v>
      </c>
      <c r="D17" s="4">
        <f>$B$2*RAB!D44-Depreciation!D43</f>
        <v>120414.07650862292</v>
      </c>
      <c r="E17" s="4">
        <f>$B$2*RAB!E44-Depreciation!E43</f>
        <v>122319.2252059567</v>
      </c>
      <c r="F17" s="4">
        <f>$B$2*RAB!F44-Depreciation!F43</f>
        <v>116850.2417343124</v>
      </c>
      <c r="G17" s="4">
        <f>$B$2*RAB!G44-Depreciation!G43</f>
        <v>129832.84457700601</v>
      </c>
      <c r="H17" s="4">
        <f>$B$2*RAB!H44-Depreciation!H43</f>
        <v>140894.18008232932</v>
      </c>
      <c r="I17" s="4">
        <f>$B$2*RAB!I44-Depreciation!I43</f>
        <v>148537.84233191996</v>
      </c>
      <c r="J17" s="4">
        <f>$B$2*RAB!J44-Depreciation!J43</f>
        <v>151614.63102647723</v>
      </c>
      <c r="K17" s="4">
        <f>$B$2*RAB!K44-Depreciation!K43</f>
        <v>153631.76357789163</v>
      </c>
    </row>
    <row r="18" spans="1:11" x14ac:dyDescent="0.25">
      <c r="A18" s="18" t="s">
        <v>67</v>
      </c>
      <c r="B18" s="18" t="s">
        <v>30</v>
      </c>
      <c r="C18" s="4">
        <f>$B$2*RAB!C45-Depreciation!C44</f>
        <v>161718.62236092921</v>
      </c>
      <c r="D18" s="4">
        <f>$B$2*RAB!D45-Depreciation!D44</f>
        <v>166269.49007167484</v>
      </c>
      <c r="E18" s="4">
        <f>$B$2*RAB!E45-Depreciation!E44</f>
        <v>166687.01942501316</v>
      </c>
      <c r="F18" s="4">
        <f>$B$2*RAB!F45-Depreciation!F44</f>
        <v>164544.30391318779</v>
      </c>
      <c r="G18" s="4">
        <f>$B$2*RAB!G45-Depreciation!G44</f>
        <v>164094.92674931738</v>
      </c>
      <c r="H18" s="4">
        <f>$B$2*RAB!H45-Depreciation!H44</f>
        <v>151842.44492884923</v>
      </c>
      <c r="I18" s="4">
        <f>$B$2*RAB!I45-Depreciation!I44</f>
        <v>177503.49484597176</v>
      </c>
      <c r="J18" s="4">
        <f>$B$2*RAB!J45-Depreciation!J44</f>
        <v>193896.27616782763</v>
      </c>
      <c r="K18" s="4">
        <f>$B$2*RAB!K45-Depreciation!K44</f>
        <v>204939.38661967625</v>
      </c>
    </row>
  </sheetData>
  <sortState ref="A22:K34">
    <sortCondition descending="1" ref="J22:J34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F37" sqref="F37"/>
    </sheetView>
  </sheetViews>
  <sheetFormatPr defaultRowHeight="15" x14ac:dyDescent="0.25"/>
  <cols>
    <col min="1" max="1" width="46.42578125" style="2" bestFit="1" customWidth="1"/>
    <col min="2" max="2" width="10.140625" style="2" bestFit="1" customWidth="1"/>
    <col min="3" max="4" width="10.7109375" style="2" bestFit="1" customWidth="1"/>
    <col min="5" max="9" width="11.85546875" style="2" bestFit="1" customWidth="1"/>
    <col min="10" max="11" width="11.85546875" style="2" customWidth="1"/>
    <col min="12" max="16384" width="9.140625" style="2"/>
  </cols>
  <sheetData>
    <row r="2" spans="1:11" x14ac:dyDescent="0.25">
      <c r="B2" s="32"/>
      <c r="D2" s="2" t="str">
        <f>IF(AND(RAB!A31=Depreciation!A30,RAB!A31=Opex!A31),"valid","invalid")</f>
        <v>valid</v>
      </c>
    </row>
    <row r="4" spans="1:11" x14ac:dyDescent="0.25">
      <c r="A4" s="27" t="s">
        <v>102</v>
      </c>
    </row>
    <row r="5" spans="1:11" x14ac:dyDescent="0.25">
      <c r="A5" s="27" t="str">
        <f>Depreciation!A30</f>
        <v>Real 2014</v>
      </c>
      <c r="B5" s="30"/>
      <c r="C5" s="2">
        <v>2006</v>
      </c>
      <c r="D5" s="2">
        <v>2007</v>
      </c>
      <c r="E5" s="2">
        <v>2008</v>
      </c>
      <c r="F5" s="2">
        <v>2009</v>
      </c>
      <c r="G5" s="2">
        <v>2010</v>
      </c>
      <c r="H5" s="2">
        <v>2011</v>
      </c>
      <c r="I5" s="2">
        <v>2012</v>
      </c>
      <c r="J5" s="2">
        <v>2013</v>
      </c>
      <c r="K5" s="2">
        <v>2014</v>
      </c>
    </row>
    <row r="6" spans="1:11" x14ac:dyDescent="0.25">
      <c r="A6" s="18" t="s">
        <v>58</v>
      </c>
      <c r="B6" s="18" t="s">
        <v>30</v>
      </c>
      <c r="C6" s="19">
        <f>'Asset cost'!C6+Opex!C33</f>
        <v>115411.02987228773</v>
      </c>
      <c r="D6" s="19">
        <f>'Asset cost'!D6+Opex!D33</f>
        <v>117151.58592266386</v>
      </c>
      <c r="E6" s="19">
        <f>'Asset cost'!E6+Opex!E33</f>
        <v>122180.32066169142</v>
      </c>
      <c r="F6" s="19">
        <f>'Asset cost'!F6+Opex!F33</f>
        <v>124431.05153034037</v>
      </c>
      <c r="G6" s="19">
        <f>'Asset cost'!G6+Opex!G33</f>
        <v>134793.02763666655</v>
      </c>
      <c r="H6" s="19">
        <f>'Asset cost'!H6+Opex!H33</f>
        <v>148238.91373093214</v>
      </c>
      <c r="I6" s="19">
        <f>'Asset cost'!I6+Opex!I33</f>
        <v>155826.96587645245</v>
      </c>
      <c r="J6" s="19">
        <f>'Asset cost'!J6+Opex!J33</f>
        <v>165353.36680185935</v>
      </c>
      <c r="K6" s="19">
        <f>'Asset cost'!K6+Opex!K33</f>
        <v>179057.80867881258</v>
      </c>
    </row>
    <row r="7" spans="1:11" x14ac:dyDescent="0.25">
      <c r="A7" s="18" t="s">
        <v>59</v>
      </c>
      <c r="B7" s="18" t="s">
        <v>30</v>
      </c>
      <c r="C7" s="19">
        <f>'Asset cost'!C7+Opex!C34</f>
        <v>1082105.9361232119</v>
      </c>
      <c r="D7" s="19">
        <f>'Asset cost'!D7+Opex!D34</f>
        <v>1066059.0186962499</v>
      </c>
      <c r="E7" s="19">
        <f>'Asset cost'!E7+Opex!E34</f>
        <v>1303846.1716115626</v>
      </c>
      <c r="F7" s="19">
        <f>'Asset cost'!F7+Opex!F34</f>
        <v>1328907.7849234412</v>
      </c>
      <c r="G7" s="19">
        <f>'Asset cost'!G7+Opex!G34</f>
        <v>1436725.8983776993</v>
      </c>
      <c r="H7" s="19">
        <f>'Asset cost'!H7+Opex!H34</f>
        <v>1531146.5295109029</v>
      </c>
      <c r="I7" s="19">
        <f>'Asset cost'!I7+Opex!I34</f>
        <v>1727825.1066281723</v>
      </c>
      <c r="J7" s="19">
        <f>'Asset cost'!J7+Opex!J34</f>
        <v>1730879.8080688431</v>
      </c>
      <c r="K7" s="19">
        <f>'Asset cost'!K7+Opex!K34</f>
        <v>1828577.70672165</v>
      </c>
    </row>
    <row r="8" spans="1:11" x14ac:dyDescent="0.25">
      <c r="A8" s="18" t="s">
        <v>60</v>
      </c>
      <c r="B8" s="18" t="s">
        <v>30</v>
      </c>
      <c r="C8" s="19">
        <f>'Asset cost'!C8+Opex!C35</f>
        <v>150025.59337576048</v>
      </c>
      <c r="D8" s="19">
        <f>'Asset cost'!D8+Opex!D35</f>
        <v>157176.59000733157</v>
      </c>
      <c r="E8" s="19">
        <f>'Asset cost'!E8+Opex!E35</f>
        <v>153272.01033302757</v>
      </c>
      <c r="F8" s="19">
        <f>'Asset cost'!F8+Opex!F35</f>
        <v>166286.4578978862</v>
      </c>
      <c r="G8" s="19">
        <f>'Asset cost'!G8+Opex!G35</f>
        <v>175930.93288494501</v>
      </c>
      <c r="H8" s="19">
        <f>'Asset cost'!H8+Opex!H35</f>
        <v>163320.08694041005</v>
      </c>
      <c r="I8" s="19">
        <f>'Asset cost'!I8+Opex!I35</f>
        <v>185269.62814232311</v>
      </c>
      <c r="J8" s="19">
        <f>'Asset cost'!J8+Opex!J35</f>
        <v>190646.16909459941</v>
      </c>
      <c r="K8" s="19">
        <f>'Asset cost'!K8+Opex!K35</f>
        <v>190885.00000025128</v>
      </c>
    </row>
    <row r="9" spans="1:11" x14ac:dyDescent="0.25">
      <c r="A9" s="18" t="s">
        <v>61</v>
      </c>
      <c r="B9" s="18" t="s">
        <v>30</v>
      </c>
      <c r="C9" s="19">
        <f>'Asset cost'!C9+Opex!C36</f>
        <v>551684.79332954739</v>
      </c>
      <c r="D9" s="19">
        <f>'Asset cost'!D9+Opex!D36</f>
        <v>597433.61579602538</v>
      </c>
      <c r="E9" s="19">
        <f>'Asset cost'!E9+Opex!E36</f>
        <v>678528.16765896638</v>
      </c>
      <c r="F9" s="19">
        <f>'Asset cost'!F9+Opex!F36</f>
        <v>682842.42367120774</v>
      </c>
      <c r="G9" s="19">
        <f>'Asset cost'!G9+Opex!G36</f>
        <v>736814.17802117136</v>
      </c>
      <c r="H9" s="19">
        <f>'Asset cost'!H9+Opex!H36</f>
        <v>736905.10812148848</v>
      </c>
      <c r="I9" s="19">
        <f>'Asset cost'!I9+Opex!I36</f>
        <v>768464.99974980624</v>
      </c>
      <c r="J9" s="19">
        <f>'Asset cost'!J9+Opex!J36</f>
        <v>767679.93200313603</v>
      </c>
      <c r="K9" s="19">
        <f>'Asset cost'!K9+Opex!K36</f>
        <v>804770.24598172458</v>
      </c>
    </row>
    <row r="10" spans="1:11" x14ac:dyDescent="0.25">
      <c r="A10" s="18" t="s">
        <v>62</v>
      </c>
      <c r="B10" s="18" t="s">
        <v>30</v>
      </c>
      <c r="C10" s="19">
        <f>'Asset cost'!C10+Opex!C37</f>
        <v>753901.59242083901</v>
      </c>
      <c r="D10" s="19">
        <f>'Asset cost'!D10+Opex!D37</f>
        <v>844922.38360823877</v>
      </c>
      <c r="E10" s="19">
        <f>'Asset cost'!E10+Opex!E37</f>
        <v>891633.64606180927</v>
      </c>
      <c r="F10" s="19">
        <f>'Asset cost'!F10+Opex!F37</f>
        <v>914615.29984986922</v>
      </c>
      <c r="G10" s="19">
        <f>'Asset cost'!G10+Opex!G37</f>
        <v>967313.95407267602</v>
      </c>
      <c r="H10" s="19">
        <f>'Asset cost'!H10+Opex!H37</f>
        <v>1059342.7042731559</v>
      </c>
      <c r="I10" s="19">
        <f>'Asset cost'!I10+Opex!I37</f>
        <v>1113156.0859853514</v>
      </c>
      <c r="J10" s="19">
        <f>'Asset cost'!J10+Opex!J37</f>
        <v>1180682.3268259689</v>
      </c>
      <c r="K10" s="19">
        <f>'Asset cost'!K10+Opex!K37</f>
        <v>1182224.9645677488</v>
      </c>
    </row>
    <row r="11" spans="1:11" x14ac:dyDescent="0.25">
      <c r="A11" s="18" t="s">
        <v>63</v>
      </c>
      <c r="B11" s="18" t="s">
        <v>30</v>
      </c>
      <c r="C11" s="19">
        <f>'Asset cost'!C11+Opex!C38</f>
        <v>894599.64345733996</v>
      </c>
      <c r="D11" s="19">
        <f>'Asset cost'!D11+Opex!D38</f>
        <v>900475.21085334418</v>
      </c>
      <c r="E11" s="19">
        <f>'Asset cost'!E11+Opex!E38</f>
        <v>940287.57623147732</v>
      </c>
      <c r="F11" s="19">
        <f>'Asset cost'!F11+Opex!F38</f>
        <v>955673.83574327454</v>
      </c>
      <c r="G11" s="19">
        <f>'Asset cost'!G11+Opex!G38</f>
        <v>988297.73908738978</v>
      </c>
      <c r="H11" s="19">
        <f>'Asset cost'!H11+Opex!H38</f>
        <v>1078661.3924897623</v>
      </c>
      <c r="I11" s="19">
        <f>'Asset cost'!I11+Opex!I38</f>
        <v>1138139.1338987816</v>
      </c>
      <c r="J11" s="19">
        <f>'Asset cost'!J11+Opex!J38</f>
        <v>1081868.1844334765</v>
      </c>
      <c r="K11" s="19">
        <f>'Asset cost'!K11+Opex!K38</f>
        <v>1070970.3146932654</v>
      </c>
    </row>
    <row r="12" spans="1:11" x14ac:dyDescent="0.25">
      <c r="A12" s="18" t="s">
        <v>64</v>
      </c>
      <c r="B12" s="18" t="s">
        <v>30</v>
      </c>
      <c r="C12" s="19">
        <f>'Asset cost'!C12+Opex!C39</f>
        <v>627643.3300059808</v>
      </c>
      <c r="D12" s="19">
        <f>'Asset cost'!D12+Opex!D39</f>
        <v>713753.29137475986</v>
      </c>
      <c r="E12" s="19">
        <f>'Asset cost'!E12+Opex!E39</f>
        <v>817086.62246143282</v>
      </c>
      <c r="F12" s="19">
        <f>'Asset cost'!F12+Opex!F39</f>
        <v>840691.96411673375</v>
      </c>
      <c r="G12" s="19">
        <f>'Asset cost'!G12+Opex!G39</f>
        <v>933292.11375591811</v>
      </c>
      <c r="H12" s="19">
        <f>'Asset cost'!H12+Opex!H39</f>
        <v>986544.80378303607</v>
      </c>
      <c r="I12" s="19">
        <f>'Asset cost'!I12+Opex!I39</f>
        <v>1067088.9510176682</v>
      </c>
      <c r="J12" s="19">
        <f>'Asset cost'!J12+Opex!J39</f>
        <v>1085619.607485563</v>
      </c>
      <c r="K12" s="19">
        <f>'Asset cost'!K12+Opex!K39</f>
        <v>1092164.8101525204</v>
      </c>
    </row>
    <row r="13" spans="1:11" x14ac:dyDescent="0.25">
      <c r="A13" s="18" t="s">
        <v>65</v>
      </c>
      <c r="B13" s="18" t="s">
        <v>30</v>
      </c>
      <c r="C13" s="19">
        <f>'Asset cost'!C13+Opex!C40</f>
        <v>127307.85381201273</v>
      </c>
      <c r="D13" s="19">
        <f>'Asset cost'!D13+Opex!D40</f>
        <v>135825.97475382147</v>
      </c>
      <c r="E13" s="19">
        <f>'Asset cost'!E13+Opex!E40</f>
        <v>123882.18047467855</v>
      </c>
      <c r="F13" s="19">
        <f>'Asset cost'!F13+Opex!F40</f>
        <v>131653.48212970674</v>
      </c>
      <c r="G13" s="19">
        <f>'Asset cost'!G13+Opex!G40</f>
        <v>142892.50995174702</v>
      </c>
      <c r="H13" s="19">
        <f>'Asset cost'!H13+Opex!H40</f>
        <v>144494.69947770127</v>
      </c>
      <c r="I13" s="19">
        <f>'Asset cost'!I13+Opex!I40</f>
        <v>166910.95185225859</v>
      </c>
      <c r="J13" s="19">
        <f>'Asset cost'!J13+Opex!J40</f>
        <v>175132.28273624851</v>
      </c>
      <c r="K13" s="19">
        <f>'Asset cost'!K13+Opex!K40</f>
        <v>180664.14786589169</v>
      </c>
    </row>
    <row r="14" spans="1:11" x14ac:dyDescent="0.25">
      <c r="A14" s="18" t="s">
        <v>66</v>
      </c>
      <c r="B14" s="18" t="s">
        <v>30</v>
      </c>
      <c r="C14" s="19">
        <f>'Asset cost'!C14+Opex!C41</f>
        <v>335151.38031742896</v>
      </c>
      <c r="D14" s="19">
        <f>'Asset cost'!D14+Opex!D41</f>
        <v>327575.93122756045</v>
      </c>
      <c r="E14" s="19">
        <f>'Asset cost'!E14+Opex!E41</f>
        <v>332489.21977643517</v>
      </c>
      <c r="F14" s="19">
        <f>'Asset cost'!F14+Opex!F41</f>
        <v>359974.5882689117</v>
      </c>
      <c r="G14" s="19">
        <f>'Asset cost'!G14+Opex!G41</f>
        <v>361455.12329819961</v>
      </c>
      <c r="H14" s="19">
        <f>'Asset cost'!H14+Opex!H41</f>
        <v>362222.71636872197</v>
      </c>
      <c r="I14" s="19">
        <f>'Asset cost'!I14+Opex!I41</f>
        <v>412917.85239685886</v>
      </c>
      <c r="J14" s="19">
        <f>'Asset cost'!J14+Opex!J41</f>
        <v>442805.83478758321</v>
      </c>
      <c r="K14" s="19">
        <f>'Asset cost'!K14+Opex!K41</f>
        <v>414730.64318956801</v>
      </c>
    </row>
    <row r="15" spans="1:11" x14ac:dyDescent="0.25">
      <c r="A15" s="18" t="s">
        <v>69</v>
      </c>
      <c r="B15" s="18" t="s">
        <v>30</v>
      </c>
      <c r="C15" s="19">
        <f>'Asset cost'!C15+Opex!C42</f>
        <v>488491.08068303741</v>
      </c>
      <c r="D15" s="19">
        <f>'Asset cost'!D15+Opex!D42</f>
        <v>488672.43988197017</v>
      </c>
      <c r="E15" s="19">
        <f>'Asset cost'!E15+Opex!E42</f>
        <v>508456.01368316787</v>
      </c>
      <c r="F15" s="19">
        <f>'Asset cost'!F15+Opex!F42</f>
        <v>528630.01885114377</v>
      </c>
      <c r="G15" s="19">
        <f>'Asset cost'!G15+Opex!G42</f>
        <v>539296.2513598348</v>
      </c>
      <c r="H15" s="19">
        <f>'Asset cost'!H15+Opex!H42</f>
        <v>562370.76417415985</v>
      </c>
      <c r="I15" s="19">
        <f>'Asset cost'!I15+Opex!I42</f>
        <v>583029.4272187117</v>
      </c>
      <c r="J15" s="19">
        <f>'Asset cost'!J15+Opex!J42</f>
        <v>622048.14800442953</v>
      </c>
      <c r="K15" s="19">
        <f>'Asset cost'!K15+Opex!K42</f>
        <v>645606.47119030962</v>
      </c>
    </row>
    <row r="16" spans="1:11" x14ac:dyDescent="0.25">
      <c r="A16" s="18" t="s">
        <v>75</v>
      </c>
      <c r="B16" s="18" t="s">
        <v>30</v>
      </c>
      <c r="C16" s="19">
        <f>'Asset cost'!C16+Opex!C43</f>
        <v>263506.46339908219</v>
      </c>
      <c r="D16" s="19">
        <f>'Asset cost'!D16+Opex!D43</f>
        <v>304485.96448072419</v>
      </c>
      <c r="E16" s="19">
        <f>'Asset cost'!E16+Opex!E43</f>
        <v>322826.15134075203</v>
      </c>
      <c r="F16" s="19">
        <f>'Asset cost'!F16+Opex!F43</f>
        <v>365602.83760402154</v>
      </c>
      <c r="G16" s="19">
        <f>'Asset cost'!G16+Opex!G43</f>
        <v>375810.67035050987</v>
      </c>
      <c r="H16" s="19">
        <f>'Asset cost'!H16+Opex!H43</f>
        <v>426820.20374748635</v>
      </c>
      <c r="I16" s="19">
        <f>'Asset cost'!I16+Opex!I43</f>
        <v>430691.137403687</v>
      </c>
      <c r="J16" s="19">
        <f>'Asset cost'!J16+Opex!J43</f>
        <v>478499.44049520593</v>
      </c>
      <c r="K16" s="19">
        <f>'Asset cost'!K16+Opex!K43</f>
        <v>493362.12965213042</v>
      </c>
    </row>
    <row r="17" spans="1:11" x14ac:dyDescent="0.25">
      <c r="A17" s="18" t="s">
        <v>68</v>
      </c>
      <c r="B17" s="18" t="s">
        <v>30</v>
      </c>
      <c r="C17" s="19">
        <f>'Asset cost'!C17+Opex!C44</f>
        <v>172048.71961800515</v>
      </c>
      <c r="D17" s="19">
        <f>'Asset cost'!D17+Opex!D44</f>
        <v>182882.30357438049</v>
      </c>
      <c r="E17" s="19">
        <f>'Asset cost'!E17+Opex!E44</f>
        <v>186074.66690039323</v>
      </c>
      <c r="F17" s="19">
        <f>'Asset cost'!F17+Opex!F44</f>
        <v>188348.04531892925</v>
      </c>
      <c r="G17" s="19">
        <f>'Asset cost'!G17+Opex!G44</f>
        <v>214658.38503567033</v>
      </c>
      <c r="H17" s="19">
        <f>'Asset cost'!H17+Opex!H44</f>
        <v>223292.10735101037</v>
      </c>
      <c r="I17" s="19">
        <f>'Asset cost'!I17+Opex!I44</f>
        <v>238656.26229535689</v>
      </c>
      <c r="J17" s="19">
        <f>'Asset cost'!J17+Opex!J44</f>
        <v>225476.554575057</v>
      </c>
      <c r="K17" s="19">
        <f>'Asset cost'!K17+Opex!K44</f>
        <v>228979.92174203391</v>
      </c>
    </row>
    <row r="18" spans="1:11" x14ac:dyDescent="0.25">
      <c r="A18" s="18" t="s">
        <v>67</v>
      </c>
      <c r="B18" s="18" t="s">
        <v>30</v>
      </c>
      <c r="C18" s="19">
        <f>'Asset cost'!C18+Opex!C45</f>
        <v>265013.89826314105</v>
      </c>
      <c r="D18" s="19">
        <f>'Asset cost'!D18+Opex!D45</f>
        <v>265300.52541945135</v>
      </c>
      <c r="E18" s="19">
        <f>'Asset cost'!E18+Opex!E45</f>
        <v>266087.89585017046</v>
      </c>
      <c r="F18" s="19">
        <f>'Asset cost'!F18+Opex!F45</f>
        <v>266724.15900218301</v>
      </c>
      <c r="G18" s="19">
        <f>'Asset cost'!G18+Opex!G45</f>
        <v>271062.20331793925</v>
      </c>
      <c r="H18" s="19">
        <f>'Asset cost'!H18+Opex!H45</f>
        <v>282935.46648015245</v>
      </c>
      <c r="I18" s="19">
        <f>'Asset cost'!I18+Opex!I45</f>
        <v>311836.35866765032</v>
      </c>
      <c r="J18" s="19">
        <f>'Asset cost'!J18+Opex!J45</f>
        <v>314366.19199886371</v>
      </c>
      <c r="K18" s="19">
        <f>'Asset cost'!K18+Opex!K45</f>
        <v>327612.64234758122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77"/>
  <sheetViews>
    <sheetView workbookViewId="0">
      <selection activeCell="F27" sqref="F27"/>
    </sheetView>
  </sheetViews>
  <sheetFormatPr defaultRowHeight="15" x14ac:dyDescent="0.25"/>
  <cols>
    <col min="1" max="1" width="24.85546875" style="8" customWidth="1"/>
    <col min="2" max="2" width="23.85546875" style="8" bestFit="1" customWidth="1"/>
  </cols>
  <sheetData>
    <row r="1" spans="1:2" ht="34.5" customHeight="1" x14ac:dyDescent="0.25">
      <c r="A1" s="1"/>
      <c r="B1" s="9" t="s">
        <v>20</v>
      </c>
    </row>
    <row r="2" spans="1:2" x14ac:dyDescent="0.25">
      <c r="A2" s="5" t="s">
        <v>11</v>
      </c>
      <c r="B2" s="10" t="s">
        <v>21</v>
      </c>
    </row>
    <row r="3" spans="1:2" x14ac:dyDescent="0.25">
      <c r="A3" s="5" t="s">
        <v>12</v>
      </c>
      <c r="B3" s="10" t="s">
        <v>22</v>
      </c>
    </row>
    <row r="4" spans="1:2" x14ac:dyDescent="0.25">
      <c r="A4" s="5" t="s">
        <v>13</v>
      </c>
      <c r="B4" s="10" t="s">
        <v>23</v>
      </c>
    </row>
    <row r="5" spans="1:2" x14ac:dyDescent="0.25">
      <c r="A5" s="5" t="s">
        <v>14</v>
      </c>
      <c r="B5" s="10" t="s">
        <v>24</v>
      </c>
    </row>
    <row r="6" spans="1:2" x14ac:dyDescent="0.25">
      <c r="A6" s="5" t="s">
        <v>15</v>
      </c>
      <c r="B6" s="8">
        <v>3</v>
      </c>
    </row>
    <row r="7" spans="1:2" x14ac:dyDescent="0.25">
      <c r="A7" s="6" t="s">
        <v>16</v>
      </c>
      <c r="B7" s="11">
        <v>17777</v>
      </c>
    </row>
    <row r="8" spans="1:2" x14ac:dyDescent="0.25">
      <c r="A8" s="6" t="s">
        <v>17</v>
      </c>
      <c r="B8" s="11">
        <v>41699</v>
      </c>
    </row>
    <row r="9" spans="1:2" x14ac:dyDescent="0.25">
      <c r="A9" s="5" t="s">
        <v>18</v>
      </c>
      <c r="B9" s="8">
        <v>263</v>
      </c>
    </row>
    <row r="10" spans="1:2" x14ac:dyDescent="0.25">
      <c r="A10" s="5" t="s">
        <v>19</v>
      </c>
      <c r="B10" s="10" t="s">
        <v>25</v>
      </c>
    </row>
    <row r="11" spans="1:2" x14ac:dyDescent="0.25">
      <c r="A11" s="7">
        <v>17777</v>
      </c>
      <c r="B11" s="12">
        <v>3.7</v>
      </c>
    </row>
    <row r="12" spans="1:2" x14ac:dyDescent="0.25">
      <c r="A12" s="7">
        <v>17868</v>
      </c>
      <c r="B12" s="12">
        <v>3.8</v>
      </c>
    </row>
    <row r="13" spans="1:2" x14ac:dyDescent="0.25">
      <c r="A13" s="7">
        <v>17958</v>
      </c>
      <c r="B13" s="12">
        <v>3.9</v>
      </c>
    </row>
    <row r="14" spans="1:2" x14ac:dyDescent="0.25">
      <c r="A14" s="7">
        <v>18050</v>
      </c>
      <c r="B14" s="12">
        <v>4</v>
      </c>
    </row>
    <row r="15" spans="1:2" x14ac:dyDescent="0.25">
      <c r="A15" s="7">
        <v>18142</v>
      </c>
      <c r="B15" s="12">
        <v>4.0999999999999996</v>
      </c>
    </row>
    <row r="16" spans="1:2" x14ac:dyDescent="0.25">
      <c r="A16" s="7">
        <v>18233</v>
      </c>
      <c r="B16" s="12">
        <v>4.0999999999999996</v>
      </c>
    </row>
    <row r="17" spans="1:2" x14ac:dyDescent="0.25">
      <c r="A17" s="7">
        <v>18323</v>
      </c>
      <c r="B17" s="12">
        <v>4.2</v>
      </c>
    </row>
    <row r="18" spans="1:2" x14ac:dyDescent="0.25">
      <c r="A18" s="7">
        <v>18415</v>
      </c>
      <c r="B18" s="12">
        <v>4.3</v>
      </c>
    </row>
    <row r="19" spans="1:2" x14ac:dyDescent="0.25">
      <c r="A19" s="7">
        <v>18507</v>
      </c>
      <c r="B19" s="12">
        <v>4.4000000000000004</v>
      </c>
    </row>
    <row r="20" spans="1:2" x14ac:dyDescent="0.25">
      <c r="A20" s="7">
        <v>18598</v>
      </c>
      <c r="B20" s="12">
        <v>4.5999999999999996</v>
      </c>
    </row>
    <row r="21" spans="1:2" x14ac:dyDescent="0.25">
      <c r="A21" s="7">
        <v>18688</v>
      </c>
      <c r="B21" s="12">
        <v>4.8</v>
      </c>
    </row>
    <row r="22" spans="1:2" x14ac:dyDescent="0.25">
      <c r="A22" s="7">
        <v>18780</v>
      </c>
      <c r="B22" s="12">
        <v>5.0999999999999996</v>
      </c>
    </row>
    <row r="23" spans="1:2" x14ac:dyDescent="0.25">
      <c r="A23" s="7">
        <v>18872</v>
      </c>
      <c r="B23" s="12">
        <v>5.3</v>
      </c>
    </row>
    <row r="24" spans="1:2" x14ac:dyDescent="0.25">
      <c r="A24" s="7">
        <v>18963</v>
      </c>
      <c r="B24" s="12">
        <v>5.7</v>
      </c>
    </row>
    <row r="25" spans="1:2" x14ac:dyDescent="0.25">
      <c r="A25" s="7">
        <v>19054</v>
      </c>
      <c r="B25" s="12">
        <v>5.9</v>
      </c>
    </row>
    <row r="26" spans="1:2" x14ac:dyDescent="0.25">
      <c r="A26" s="7">
        <v>19146</v>
      </c>
      <c r="B26" s="12">
        <v>6.1</v>
      </c>
    </row>
    <row r="27" spans="1:2" x14ac:dyDescent="0.25">
      <c r="A27" s="7">
        <v>19238</v>
      </c>
      <c r="B27" s="12">
        <v>6.2</v>
      </c>
    </row>
    <row r="28" spans="1:2" x14ac:dyDescent="0.25">
      <c r="A28" s="7">
        <v>19329</v>
      </c>
      <c r="B28" s="12">
        <v>6.3</v>
      </c>
    </row>
    <row r="29" spans="1:2" x14ac:dyDescent="0.25">
      <c r="A29" s="7">
        <v>19419</v>
      </c>
      <c r="B29" s="12">
        <v>6.3</v>
      </c>
    </row>
    <row r="30" spans="1:2" x14ac:dyDescent="0.25">
      <c r="A30" s="7">
        <v>19511</v>
      </c>
      <c r="B30" s="12">
        <v>6.4</v>
      </c>
    </row>
    <row r="31" spans="1:2" x14ac:dyDescent="0.25">
      <c r="A31" s="7">
        <v>19603</v>
      </c>
      <c r="B31" s="12">
        <v>6.5</v>
      </c>
    </row>
    <row r="32" spans="1:2" x14ac:dyDescent="0.25">
      <c r="A32" s="7">
        <v>19694</v>
      </c>
      <c r="B32" s="12">
        <v>6.4</v>
      </c>
    </row>
    <row r="33" spans="1:2" x14ac:dyDescent="0.25">
      <c r="A33" s="7">
        <v>19784</v>
      </c>
      <c r="B33" s="12">
        <v>6.5</v>
      </c>
    </row>
    <row r="34" spans="1:2" x14ac:dyDescent="0.25">
      <c r="A34" s="7">
        <v>19876</v>
      </c>
      <c r="B34" s="12">
        <v>6.5</v>
      </c>
    </row>
    <row r="35" spans="1:2" x14ac:dyDescent="0.25">
      <c r="A35" s="7">
        <v>19968</v>
      </c>
      <c r="B35" s="12">
        <v>6.5</v>
      </c>
    </row>
    <row r="36" spans="1:2" x14ac:dyDescent="0.25">
      <c r="A36" s="7">
        <v>20059</v>
      </c>
      <c r="B36" s="12">
        <v>6.5</v>
      </c>
    </row>
    <row r="37" spans="1:2" x14ac:dyDescent="0.25">
      <c r="A37" s="7">
        <v>20149</v>
      </c>
      <c r="B37" s="12">
        <v>6.5</v>
      </c>
    </row>
    <row r="38" spans="1:2" x14ac:dyDescent="0.25">
      <c r="A38" s="7">
        <v>20241</v>
      </c>
      <c r="B38" s="12">
        <v>6.6</v>
      </c>
    </row>
    <row r="39" spans="1:2" x14ac:dyDescent="0.25">
      <c r="A39" s="7">
        <v>20333</v>
      </c>
      <c r="B39" s="12">
        <v>6.6</v>
      </c>
    </row>
    <row r="40" spans="1:2" x14ac:dyDescent="0.25">
      <c r="A40" s="7">
        <v>20424</v>
      </c>
      <c r="B40" s="12">
        <v>6.7</v>
      </c>
    </row>
    <row r="41" spans="1:2" x14ac:dyDescent="0.25">
      <c r="A41" s="7">
        <v>20515</v>
      </c>
      <c r="B41" s="12">
        <v>6.7</v>
      </c>
    </row>
    <row r="42" spans="1:2" x14ac:dyDescent="0.25">
      <c r="A42" s="7">
        <v>20607</v>
      </c>
      <c r="B42" s="12">
        <v>7</v>
      </c>
    </row>
    <row r="43" spans="1:2" x14ac:dyDescent="0.25">
      <c r="A43" s="7">
        <v>20699</v>
      </c>
      <c r="B43" s="12">
        <v>7.1</v>
      </c>
    </row>
    <row r="44" spans="1:2" x14ac:dyDescent="0.25">
      <c r="A44" s="7">
        <v>20790</v>
      </c>
      <c r="B44" s="12">
        <v>7.1</v>
      </c>
    </row>
    <row r="45" spans="1:2" x14ac:dyDescent="0.25">
      <c r="A45" s="7">
        <v>20880</v>
      </c>
      <c r="B45" s="12">
        <v>7.1</v>
      </c>
    </row>
    <row r="46" spans="1:2" x14ac:dyDescent="0.25">
      <c r="A46" s="7">
        <v>20972</v>
      </c>
      <c r="B46" s="12">
        <v>7.2</v>
      </c>
    </row>
    <row r="47" spans="1:2" x14ac:dyDescent="0.25">
      <c r="A47" s="7">
        <v>21064</v>
      </c>
      <c r="B47" s="12">
        <v>7.2</v>
      </c>
    </row>
    <row r="48" spans="1:2" x14ac:dyDescent="0.25">
      <c r="A48" s="7">
        <v>21155</v>
      </c>
      <c r="B48" s="12">
        <v>7.2</v>
      </c>
    </row>
    <row r="49" spans="1:2" x14ac:dyDescent="0.25">
      <c r="A49" s="7">
        <v>21245</v>
      </c>
      <c r="B49" s="12">
        <v>7.2</v>
      </c>
    </row>
    <row r="50" spans="1:2" x14ac:dyDescent="0.25">
      <c r="A50" s="7">
        <v>21337</v>
      </c>
      <c r="B50" s="12">
        <v>7.2</v>
      </c>
    </row>
    <row r="51" spans="1:2" x14ac:dyDescent="0.25">
      <c r="A51" s="7">
        <v>21429</v>
      </c>
      <c r="B51" s="12">
        <v>7.2</v>
      </c>
    </row>
    <row r="52" spans="1:2" x14ac:dyDescent="0.25">
      <c r="A52" s="7">
        <v>21520</v>
      </c>
      <c r="B52" s="12">
        <v>7.3</v>
      </c>
    </row>
    <row r="53" spans="1:2" x14ac:dyDescent="0.25">
      <c r="A53" s="7">
        <v>21610</v>
      </c>
      <c r="B53" s="12">
        <v>7.3</v>
      </c>
    </row>
    <row r="54" spans="1:2" x14ac:dyDescent="0.25">
      <c r="A54" s="7">
        <v>21702</v>
      </c>
      <c r="B54" s="12">
        <v>7.3</v>
      </c>
    </row>
    <row r="55" spans="1:2" x14ac:dyDescent="0.25">
      <c r="A55" s="7">
        <v>21794</v>
      </c>
      <c r="B55" s="12">
        <v>7.4</v>
      </c>
    </row>
    <row r="56" spans="1:2" x14ac:dyDescent="0.25">
      <c r="A56" s="7">
        <v>21885</v>
      </c>
      <c r="B56" s="12">
        <v>7.5</v>
      </c>
    </row>
    <row r="57" spans="1:2" x14ac:dyDescent="0.25">
      <c r="A57" s="7">
        <v>21976</v>
      </c>
      <c r="B57" s="12">
        <v>7.5</v>
      </c>
    </row>
    <row r="58" spans="1:2" x14ac:dyDescent="0.25">
      <c r="A58" s="7">
        <v>22068</v>
      </c>
      <c r="B58" s="12">
        <v>7.6</v>
      </c>
    </row>
    <row r="59" spans="1:2" x14ac:dyDescent="0.25">
      <c r="A59" s="7">
        <v>22160</v>
      </c>
      <c r="B59" s="12">
        <v>7.7</v>
      </c>
    </row>
    <row r="60" spans="1:2" x14ac:dyDescent="0.25">
      <c r="A60" s="7">
        <v>22251</v>
      </c>
      <c r="B60" s="12">
        <v>7.8</v>
      </c>
    </row>
    <row r="61" spans="1:2" x14ac:dyDescent="0.25">
      <c r="A61" s="7">
        <v>22341</v>
      </c>
      <c r="B61" s="12">
        <v>7.8</v>
      </c>
    </row>
    <row r="62" spans="1:2" x14ac:dyDescent="0.25">
      <c r="A62" s="7">
        <v>22433</v>
      </c>
      <c r="B62" s="12">
        <v>7.9</v>
      </c>
    </row>
    <row r="63" spans="1:2" x14ac:dyDescent="0.25">
      <c r="A63" s="7">
        <v>22525</v>
      </c>
      <c r="B63" s="12">
        <v>7.8</v>
      </c>
    </row>
    <row r="64" spans="1:2" x14ac:dyDescent="0.25">
      <c r="A64" s="7">
        <v>22616</v>
      </c>
      <c r="B64" s="12">
        <v>7.8</v>
      </c>
    </row>
    <row r="65" spans="1:2" x14ac:dyDescent="0.25">
      <c r="A65" s="7">
        <v>22706</v>
      </c>
      <c r="B65" s="12">
        <v>7.8</v>
      </c>
    </row>
    <row r="66" spans="1:2" x14ac:dyDescent="0.25">
      <c r="A66" s="7">
        <v>22798</v>
      </c>
      <c r="B66" s="12">
        <v>7.8</v>
      </c>
    </row>
    <row r="67" spans="1:2" x14ac:dyDescent="0.25">
      <c r="A67" s="7">
        <v>22890</v>
      </c>
      <c r="B67" s="12">
        <v>7.8</v>
      </c>
    </row>
    <row r="68" spans="1:2" x14ac:dyDescent="0.25">
      <c r="A68" s="7">
        <v>22981</v>
      </c>
      <c r="B68" s="12">
        <v>7.8</v>
      </c>
    </row>
    <row r="69" spans="1:2" x14ac:dyDescent="0.25">
      <c r="A69" s="7">
        <v>23071</v>
      </c>
      <c r="B69" s="12">
        <v>7.8</v>
      </c>
    </row>
    <row r="70" spans="1:2" x14ac:dyDescent="0.25">
      <c r="A70" s="7">
        <v>23163</v>
      </c>
      <c r="B70" s="12">
        <v>7.8</v>
      </c>
    </row>
    <row r="71" spans="1:2" x14ac:dyDescent="0.25">
      <c r="A71" s="7">
        <v>23255</v>
      </c>
      <c r="B71" s="12">
        <v>7.9</v>
      </c>
    </row>
    <row r="72" spans="1:2" x14ac:dyDescent="0.25">
      <c r="A72" s="7">
        <v>23346</v>
      </c>
      <c r="B72" s="12">
        <v>7.9</v>
      </c>
    </row>
    <row r="73" spans="1:2" x14ac:dyDescent="0.25">
      <c r="A73" s="7">
        <v>23437</v>
      </c>
      <c r="B73" s="12">
        <v>8</v>
      </c>
    </row>
    <row r="74" spans="1:2" x14ac:dyDescent="0.25">
      <c r="A74" s="7">
        <v>23529</v>
      </c>
      <c r="B74" s="12">
        <v>8</v>
      </c>
    </row>
    <row r="75" spans="1:2" x14ac:dyDescent="0.25">
      <c r="A75" s="7">
        <v>23621</v>
      </c>
      <c r="B75" s="12">
        <v>8.1</v>
      </c>
    </row>
    <row r="76" spans="1:2" x14ac:dyDescent="0.25">
      <c r="A76" s="7">
        <v>23712</v>
      </c>
      <c r="B76" s="12">
        <v>8.1999999999999993</v>
      </c>
    </row>
    <row r="77" spans="1:2" x14ac:dyDescent="0.25">
      <c r="A77" s="7">
        <v>23802</v>
      </c>
      <c r="B77" s="12">
        <v>8.1999999999999993</v>
      </c>
    </row>
    <row r="78" spans="1:2" x14ac:dyDescent="0.25">
      <c r="A78" s="7">
        <v>23894</v>
      </c>
      <c r="B78" s="12">
        <v>8.3000000000000007</v>
      </c>
    </row>
    <row r="79" spans="1:2" x14ac:dyDescent="0.25">
      <c r="A79" s="7">
        <v>23986</v>
      </c>
      <c r="B79" s="12">
        <v>8.4</v>
      </c>
    </row>
    <row r="80" spans="1:2" x14ac:dyDescent="0.25">
      <c r="A80" s="7">
        <v>24077</v>
      </c>
      <c r="B80" s="12">
        <v>8.5</v>
      </c>
    </row>
    <row r="81" spans="1:2" x14ac:dyDescent="0.25">
      <c r="A81" s="7">
        <v>24167</v>
      </c>
      <c r="B81" s="12">
        <v>8.6</v>
      </c>
    </row>
    <row r="82" spans="1:2" x14ac:dyDescent="0.25">
      <c r="A82" s="7">
        <v>24259</v>
      </c>
      <c r="B82" s="12">
        <v>8.6</v>
      </c>
    </row>
    <row r="83" spans="1:2" x14ac:dyDescent="0.25">
      <c r="A83" s="7">
        <v>24351</v>
      </c>
      <c r="B83" s="12">
        <v>8.6</v>
      </c>
    </row>
    <row r="84" spans="1:2" x14ac:dyDescent="0.25">
      <c r="A84" s="7">
        <v>24442</v>
      </c>
      <c r="B84" s="12">
        <v>8.6999999999999993</v>
      </c>
    </row>
    <row r="85" spans="1:2" x14ac:dyDescent="0.25">
      <c r="A85" s="7">
        <v>24532</v>
      </c>
      <c r="B85" s="12">
        <v>8.8000000000000007</v>
      </c>
    </row>
    <row r="86" spans="1:2" x14ac:dyDescent="0.25">
      <c r="A86" s="7">
        <v>24624</v>
      </c>
      <c r="B86" s="12">
        <v>8.9</v>
      </c>
    </row>
    <row r="87" spans="1:2" x14ac:dyDescent="0.25">
      <c r="A87" s="7">
        <v>24716</v>
      </c>
      <c r="B87" s="12">
        <v>9</v>
      </c>
    </row>
    <row r="88" spans="1:2" x14ac:dyDescent="0.25">
      <c r="A88" s="7">
        <v>24807</v>
      </c>
      <c r="B88" s="12">
        <v>9</v>
      </c>
    </row>
    <row r="89" spans="1:2" x14ac:dyDescent="0.25">
      <c r="A89" s="7">
        <v>24898</v>
      </c>
      <c r="B89" s="12">
        <v>9.1</v>
      </c>
    </row>
    <row r="90" spans="1:2" x14ac:dyDescent="0.25">
      <c r="A90" s="7">
        <v>24990</v>
      </c>
      <c r="B90" s="12">
        <v>9.1</v>
      </c>
    </row>
    <row r="91" spans="1:2" x14ac:dyDescent="0.25">
      <c r="A91" s="7">
        <v>25082</v>
      </c>
      <c r="B91" s="12">
        <v>9.1999999999999993</v>
      </c>
    </row>
    <row r="92" spans="1:2" x14ac:dyDescent="0.25">
      <c r="A92" s="7">
        <v>25173</v>
      </c>
      <c r="B92" s="12">
        <v>9.1999999999999993</v>
      </c>
    </row>
    <row r="93" spans="1:2" x14ac:dyDescent="0.25">
      <c r="A93" s="7">
        <v>25263</v>
      </c>
      <c r="B93" s="12">
        <v>9.4</v>
      </c>
    </row>
    <row r="94" spans="1:2" x14ac:dyDescent="0.25">
      <c r="A94" s="7">
        <v>25355</v>
      </c>
      <c r="B94" s="12">
        <v>9.4</v>
      </c>
    </row>
    <row r="95" spans="1:2" x14ac:dyDescent="0.25">
      <c r="A95" s="7">
        <v>25447</v>
      </c>
      <c r="B95" s="12">
        <v>9.5</v>
      </c>
    </row>
    <row r="96" spans="1:2" x14ac:dyDescent="0.25">
      <c r="A96" s="7">
        <v>25538</v>
      </c>
      <c r="B96" s="12">
        <v>9.5</v>
      </c>
    </row>
    <row r="97" spans="1:2" x14ac:dyDescent="0.25">
      <c r="A97" s="7">
        <v>25628</v>
      </c>
      <c r="B97" s="12">
        <v>9.6</v>
      </c>
    </row>
    <row r="98" spans="1:2" x14ac:dyDescent="0.25">
      <c r="A98" s="7">
        <v>25720</v>
      </c>
      <c r="B98" s="12">
        <v>9.6999999999999993</v>
      </c>
    </row>
    <row r="99" spans="1:2" x14ac:dyDescent="0.25">
      <c r="A99" s="7">
        <v>25812</v>
      </c>
      <c r="B99" s="12">
        <v>9.8000000000000007</v>
      </c>
    </row>
    <row r="100" spans="1:2" x14ac:dyDescent="0.25">
      <c r="A100" s="7">
        <v>25903</v>
      </c>
      <c r="B100" s="12">
        <v>10</v>
      </c>
    </row>
    <row r="101" spans="1:2" x14ac:dyDescent="0.25">
      <c r="A101" s="7">
        <v>25993</v>
      </c>
      <c r="B101" s="12">
        <v>10.1</v>
      </c>
    </row>
    <row r="102" spans="1:2" x14ac:dyDescent="0.25">
      <c r="A102" s="7">
        <v>26085</v>
      </c>
      <c r="B102" s="12">
        <v>10.199999999999999</v>
      </c>
    </row>
    <row r="103" spans="1:2" x14ac:dyDescent="0.25">
      <c r="A103" s="7">
        <v>26177</v>
      </c>
      <c r="B103" s="12">
        <v>10.5</v>
      </c>
    </row>
    <row r="104" spans="1:2" x14ac:dyDescent="0.25">
      <c r="A104" s="7">
        <v>26268</v>
      </c>
      <c r="B104" s="12">
        <v>10.7</v>
      </c>
    </row>
    <row r="105" spans="1:2" x14ac:dyDescent="0.25">
      <c r="A105" s="7">
        <v>26359</v>
      </c>
      <c r="B105" s="12">
        <v>10.8</v>
      </c>
    </row>
    <row r="106" spans="1:2" x14ac:dyDescent="0.25">
      <c r="A106" s="7">
        <v>26451</v>
      </c>
      <c r="B106" s="12">
        <v>10.9</v>
      </c>
    </row>
    <row r="107" spans="1:2" x14ac:dyDescent="0.25">
      <c r="A107" s="7">
        <v>26543</v>
      </c>
      <c r="B107" s="12">
        <v>11.1</v>
      </c>
    </row>
    <row r="108" spans="1:2" x14ac:dyDescent="0.25">
      <c r="A108" s="7">
        <v>26634</v>
      </c>
      <c r="B108" s="12">
        <v>11.2</v>
      </c>
    </row>
    <row r="109" spans="1:2" x14ac:dyDescent="0.25">
      <c r="A109" s="7">
        <v>26724</v>
      </c>
      <c r="B109" s="12">
        <v>11.4</v>
      </c>
    </row>
    <row r="110" spans="1:2" x14ac:dyDescent="0.25">
      <c r="A110" s="7">
        <v>26816</v>
      </c>
      <c r="B110" s="12">
        <v>11.8</v>
      </c>
    </row>
    <row r="111" spans="1:2" x14ac:dyDescent="0.25">
      <c r="A111" s="7">
        <v>26908</v>
      </c>
      <c r="B111" s="12">
        <v>12.2</v>
      </c>
    </row>
    <row r="112" spans="1:2" x14ac:dyDescent="0.25">
      <c r="A112" s="7">
        <v>26999</v>
      </c>
      <c r="B112" s="12">
        <v>12.6</v>
      </c>
    </row>
    <row r="113" spans="1:2" x14ac:dyDescent="0.25">
      <c r="A113" s="7">
        <v>27089</v>
      </c>
      <c r="B113" s="12">
        <v>13</v>
      </c>
    </row>
    <row r="114" spans="1:2" x14ac:dyDescent="0.25">
      <c r="A114" s="7">
        <v>27181</v>
      </c>
      <c r="B114" s="12">
        <v>13.5</v>
      </c>
    </row>
    <row r="115" spans="1:2" x14ac:dyDescent="0.25">
      <c r="A115" s="7">
        <v>27273</v>
      </c>
      <c r="B115" s="12">
        <v>14.2</v>
      </c>
    </row>
    <row r="116" spans="1:2" x14ac:dyDescent="0.25">
      <c r="A116" s="7">
        <v>27364</v>
      </c>
      <c r="B116" s="12">
        <v>14.7</v>
      </c>
    </row>
    <row r="117" spans="1:2" x14ac:dyDescent="0.25">
      <c r="A117" s="7">
        <v>27454</v>
      </c>
      <c r="B117" s="12">
        <v>15.3</v>
      </c>
    </row>
    <row r="118" spans="1:2" x14ac:dyDescent="0.25">
      <c r="A118" s="7">
        <v>27546</v>
      </c>
      <c r="B118" s="12">
        <v>15.8</v>
      </c>
    </row>
    <row r="119" spans="1:2" x14ac:dyDescent="0.25">
      <c r="A119" s="7">
        <v>27638</v>
      </c>
      <c r="B119" s="12">
        <v>15.9</v>
      </c>
    </row>
    <row r="120" spans="1:2" x14ac:dyDescent="0.25">
      <c r="A120" s="7">
        <v>27729</v>
      </c>
      <c r="B120" s="12">
        <v>16.8</v>
      </c>
    </row>
    <row r="121" spans="1:2" x14ac:dyDescent="0.25">
      <c r="A121" s="7">
        <v>27820</v>
      </c>
      <c r="B121" s="12">
        <v>17.3</v>
      </c>
    </row>
    <row r="122" spans="1:2" x14ac:dyDescent="0.25">
      <c r="A122" s="7">
        <v>27912</v>
      </c>
      <c r="B122" s="12">
        <v>17.7</v>
      </c>
    </row>
    <row r="123" spans="1:2" x14ac:dyDescent="0.25">
      <c r="A123" s="7">
        <v>28004</v>
      </c>
      <c r="B123" s="12">
        <v>18.100000000000001</v>
      </c>
    </row>
    <row r="124" spans="1:2" x14ac:dyDescent="0.25">
      <c r="A124" s="7">
        <v>28095</v>
      </c>
      <c r="B124" s="12">
        <v>19.2</v>
      </c>
    </row>
    <row r="125" spans="1:2" x14ac:dyDescent="0.25">
      <c r="A125" s="7">
        <v>28185</v>
      </c>
      <c r="B125" s="12">
        <v>19.600000000000001</v>
      </c>
    </row>
    <row r="126" spans="1:2" x14ac:dyDescent="0.25">
      <c r="A126" s="7">
        <v>28277</v>
      </c>
      <c r="B126" s="12">
        <v>20.100000000000001</v>
      </c>
    </row>
    <row r="127" spans="1:2" x14ac:dyDescent="0.25">
      <c r="A127" s="7">
        <v>28369</v>
      </c>
      <c r="B127" s="12">
        <v>20.5</v>
      </c>
    </row>
    <row r="128" spans="1:2" x14ac:dyDescent="0.25">
      <c r="A128" s="7">
        <v>28460</v>
      </c>
      <c r="B128" s="12">
        <v>21</v>
      </c>
    </row>
    <row r="129" spans="1:2" x14ac:dyDescent="0.25">
      <c r="A129" s="7">
        <v>28550</v>
      </c>
      <c r="B129" s="12">
        <v>21.3</v>
      </c>
    </row>
    <row r="130" spans="1:2" x14ac:dyDescent="0.25">
      <c r="A130" s="7">
        <v>28642</v>
      </c>
      <c r="B130" s="12">
        <v>21.7</v>
      </c>
    </row>
    <row r="131" spans="1:2" x14ac:dyDescent="0.25">
      <c r="A131" s="7">
        <v>28734</v>
      </c>
      <c r="B131" s="12">
        <v>22.1</v>
      </c>
    </row>
    <row r="132" spans="1:2" x14ac:dyDescent="0.25">
      <c r="A132" s="7">
        <v>28825</v>
      </c>
      <c r="B132" s="12">
        <v>22.6</v>
      </c>
    </row>
    <row r="133" spans="1:2" x14ac:dyDescent="0.25">
      <c r="A133" s="7">
        <v>28915</v>
      </c>
      <c r="B133" s="12">
        <v>23</v>
      </c>
    </row>
    <row r="134" spans="1:2" x14ac:dyDescent="0.25">
      <c r="A134" s="7">
        <v>29007</v>
      </c>
      <c r="B134" s="12">
        <v>23.6</v>
      </c>
    </row>
    <row r="135" spans="1:2" x14ac:dyDescent="0.25">
      <c r="A135" s="7">
        <v>29099</v>
      </c>
      <c r="B135" s="12">
        <v>24.2</v>
      </c>
    </row>
    <row r="136" spans="1:2" x14ac:dyDescent="0.25">
      <c r="A136" s="7">
        <v>29190</v>
      </c>
      <c r="B136" s="12">
        <v>24.9</v>
      </c>
    </row>
    <row r="137" spans="1:2" x14ac:dyDescent="0.25">
      <c r="A137" s="7">
        <v>29281</v>
      </c>
      <c r="B137" s="12">
        <v>25.4</v>
      </c>
    </row>
    <row r="138" spans="1:2" x14ac:dyDescent="0.25">
      <c r="A138" s="7">
        <v>29373</v>
      </c>
      <c r="B138" s="12">
        <v>26.2</v>
      </c>
    </row>
    <row r="139" spans="1:2" x14ac:dyDescent="0.25">
      <c r="A139" s="7">
        <v>29465</v>
      </c>
      <c r="B139" s="12">
        <v>26.6</v>
      </c>
    </row>
    <row r="140" spans="1:2" x14ac:dyDescent="0.25">
      <c r="A140" s="7">
        <v>29556</v>
      </c>
      <c r="B140" s="12">
        <v>27.2</v>
      </c>
    </row>
    <row r="141" spans="1:2" x14ac:dyDescent="0.25">
      <c r="A141" s="7">
        <v>29646</v>
      </c>
      <c r="B141" s="12">
        <v>27.8</v>
      </c>
    </row>
    <row r="142" spans="1:2" x14ac:dyDescent="0.25">
      <c r="A142" s="7">
        <v>29738</v>
      </c>
      <c r="B142" s="12">
        <v>28.4</v>
      </c>
    </row>
    <row r="143" spans="1:2" x14ac:dyDescent="0.25">
      <c r="A143" s="7">
        <v>29830</v>
      </c>
      <c r="B143" s="12">
        <v>29</v>
      </c>
    </row>
    <row r="144" spans="1:2" x14ac:dyDescent="0.25">
      <c r="A144" s="7">
        <v>29921</v>
      </c>
      <c r="B144" s="12">
        <v>30.2</v>
      </c>
    </row>
    <row r="145" spans="1:2" x14ac:dyDescent="0.25">
      <c r="A145" s="7">
        <v>30011</v>
      </c>
      <c r="B145" s="12">
        <v>30.8</v>
      </c>
    </row>
    <row r="146" spans="1:2" x14ac:dyDescent="0.25">
      <c r="A146" s="7">
        <v>30103</v>
      </c>
      <c r="B146" s="12">
        <v>31.5</v>
      </c>
    </row>
    <row r="147" spans="1:2" x14ac:dyDescent="0.25">
      <c r="A147" s="7">
        <v>30195</v>
      </c>
      <c r="B147" s="12">
        <v>32.6</v>
      </c>
    </row>
    <row r="148" spans="1:2" x14ac:dyDescent="0.25">
      <c r="A148" s="7">
        <v>30286</v>
      </c>
      <c r="B148" s="12">
        <v>33.6</v>
      </c>
    </row>
    <row r="149" spans="1:2" x14ac:dyDescent="0.25">
      <c r="A149" s="7">
        <v>30376</v>
      </c>
      <c r="B149" s="12">
        <v>34.299999999999997</v>
      </c>
    </row>
    <row r="150" spans="1:2" x14ac:dyDescent="0.25">
      <c r="A150" s="7">
        <v>30468</v>
      </c>
      <c r="B150" s="12">
        <v>35</v>
      </c>
    </row>
    <row r="151" spans="1:2" x14ac:dyDescent="0.25">
      <c r="A151" s="7">
        <v>30560</v>
      </c>
      <c r="B151" s="12">
        <v>35.6</v>
      </c>
    </row>
    <row r="152" spans="1:2" x14ac:dyDescent="0.25">
      <c r="A152" s="7">
        <v>30651</v>
      </c>
      <c r="B152" s="12">
        <v>36.5</v>
      </c>
    </row>
    <row r="153" spans="1:2" x14ac:dyDescent="0.25">
      <c r="A153" s="7">
        <v>30742</v>
      </c>
      <c r="B153" s="12">
        <v>36.299999999999997</v>
      </c>
    </row>
    <row r="154" spans="1:2" x14ac:dyDescent="0.25">
      <c r="A154" s="7">
        <v>30834</v>
      </c>
      <c r="B154" s="12">
        <v>36.4</v>
      </c>
    </row>
    <row r="155" spans="1:2" x14ac:dyDescent="0.25">
      <c r="A155" s="7">
        <v>30926</v>
      </c>
      <c r="B155" s="12">
        <v>36.9</v>
      </c>
    </row>
    <row r="156" spans="1:2" x14ac:dyDescent="0.25">
      <c r="A156" s="7">
        <v>31017</v>
      </c>
      <c r="B156" s="12">
        <v>37.4</v>
      </c>
    </row>
    <row r="157" spans="1:2" x14ac:dyDescent="0.25">
      <c r="A157" s="7">
        <v>31107</v>
      </c>
      <c r="B157" s="12">
        <v>37.9</v>
      </c>
    </row>
    <row r="158" spans="1:2" x14ac:dyDescent="0.25">
      <c r="A158" s="7">
        <v>31199</v>
      </c>
      <c r="B158" s="12">
        <v>38.799999999999997</v>
      </c>
    </row>
    <row r="159" spans="1:2" x14ac:dyDescent="0.25">
      <c r="A159" s="7">
        <v>31291</v>
      </c>
      <c r="B159" s="12">
        <v>39.700000000000003</v>
      </c>
    </row>
    <row r="160" spans="1:2" x14ac:dyDescent="0.25">
      <c r="A160" s="7">
        <v>31382</v>
      </c>
      <c r="B160" s="12">
        <v>40.5</v>
      </c>
    </row>
    <row r="161" spans="1:2" x14ac:dyDescent="0.25">
      <c r="A161" s="7">
        <v>31472</v>
      </c>
      <c r="B161" s="12">
        <v>41.4</v>
      </c>
    </row>
    <row r="162" spans="1:2" x14ac:dyDescent="0.25">
      <c r="A162" s="7">
        <v>31564</v>
      </c>
      <c r="B162" s="12">
        <v>42.1</v>
      </c>
    </row>
    <row r="163" spans="1:2" x14ac:dyDescent="0.25">
      <c r="A163" s="7">
        <v>31656</v>
      </c>
      <c r="B163" s="12">
        <v>43.2</v>
      </c>
    </row>
    <row r="164" spans="1:2" x14ac:dyDescent="0.25">
      <c r="A164" s="7">
        <v>31747</v>
      </c>
      <c r="B164" s="12">
        <v>44.4</v>
      </c>
    </row>
    <row r="165" spans="1:2" x14ac:dyDescent="0.25">
      <c r="A165" s="7">
        <v>31837</v>
      </c>
      <c r="B165" s="12">
        <v>45.3</v>
      </c>
    </row>
    <row r="166" spans="1:2" x14ac:dyDescent="0.25">
      <c r="A166" s="7">
        <v>31929</v>
      </c>
      <c r="B166" s="12">
        <v>46</v>
      </c>
    </row>
    <row r="167" spans="1:2" x14ac:dyDescent="0.25">
      <c r="A167" s="7">
        <v>32021</v>
      </c>
      <c r="B167" s="12">
        <v>46.8</v>
      </c>
    </row>
    <row r="168" spans="1:2" x14ac:dyDescent="0.25">
      <c r="A168" s="7">
        <v>32112</v>
      </c>
      <c r="B168" s="12">
        <v>47.6</v>
      </c>
    </row>
    <row r="169" spans="1:2" x14ac:dyDescent="0.25">
      <c r="A169" s="7">
        <v>32203</v>
      </c>
      <c r="B169" s="12">
        <v>48.4</v>
      </c>
    </row>
    <row r="170" spans="1:2" x14ac:dyDescent="0.25">
      <c r="A170" s="7">
        <v>32295</v>
      </c>
      <c r="B170" s="12">
        <v>49.3</v>
      </c>
    </row>
    <row r="171" spans="1:2" x14ac:dyDescent="0.25">
      <c r="A171" s="7">
        <v>32387</v>
      </c>
      <c r="B171" s="12">
        <v>50.2</v>
      </c>
    </row>
    <row r="172" spans="1:2" x14ac:dyDescent="0.25">
      <c r="A172" s="7">
        <v>32478</v>
      </c>
      <c r="B172" s="12">
        <v>51.2</v>
      </c>
    </row>
    <row r="173" spans="1:2" x14ac:dyDescent="0.25">
      <c r="A173" s="7">
        <v>32568</v>
      </c>
      <c r="B173" s="12">
        <v>51.7</v>
      </c>
    </row>
    <row r="174" spans="1:2" x14ac:dyDescent="0.25">
      <c r="A174" s="7">
        <v>32660</v>
      </c>
      <c r="B174" s="12">
        <v>53</v>
      </c>
    </row>
    <row r="175" spans="1:2" x14ac:dyDescent="0.25">
      <c r="A175" s="7">
        <v>32752</v>
      </c>
      <c r="B175" s="12">
        <v>54.2</v>
      </c>
    </row>
    <row r="176" spans="1:2" x14ac:dyDescent="0.25">
      <c r="A176" s="7">
        <v>32843</v>
      </c>
      <c r="B176" s="12">
        <v>55.2</v>
      </c>
    </row>
    <row r="177" spans="1:2" x14ac:dyDescent="0.25">
      <c r="A177" s="7">
        <v>32933</v>
      </c>
      <c r="B177" s="12">
        <v>56.2</v>
      </c>
    </row>
    <row r="178" spans="1:2" x14ac:dyDescent="0.25">
      <c r="A178" s="7">
        <v>33025</v>
      </c>
      <c r="B178" s="12">
        <v>57.1</v>
      </c>
    </row>
    <row r="179" spans="1:2" x14ac:dyDescent="0.25">
      <c r="A179" s="7">
        <v>33117</v>
      </c>
      <c r="B179" s="12">
        <v>57.5</v>
      </c>
    </row>
    <row r="180" spans="1:2" x14ac:dyDescent="0.25">
      <c r="A180" s="7">
        <v>33208</v>
      </c>
      <c r="B180" s="12">
        <v>59</v>
      </c>
    </row>
    <row r="181" spans="1:2" x14ac:dyDescent="0.25">
      <c r="A181" s="7">
        <v>33298</v>
      </c>
      <c r="B181" s="12">
        <v>58.9</v>
      </c>
    </row>
    <row r="182" spans="1:2" x14ac:dyDescent="0.25">
      <c r="A182" s="7">
        <v>33390</v>
      </c>
      <c r="B182" s="12">
        <v>59</v>
      </c>
    </row>
    <row r="183" spans="1:2" x14ac:dyDescent="0.25">
      <c r="A183" s="7">
        <v>33482</v>
      </c>
      <c r="B183" s="12">
        <v>59.3</v>
      </c>
    </row>
    <row r="184" spans="1:2" x14ac:dyDescent="0.25">
      <c r="A184" s="7">
        <v>33573</v>
      </c>
      <c r="B184" s="12">
        <v>59.9</v>
      </c>
    </row>
    <row r="185" spans="1:2" x14ac:dyDescent="0.25">
      <c r="A185" s="7">
        <v>33664</v>
      </c>
      <c r="B185" s="12">
        <v>59.9</v>
      </c>
    </row>
    <row r="186" spans="1:2" x14ac:dyDescent="0.25">
      <c r="A186" s="7">
        <v>33756</v>
      </c>
      <c r="B186" s="12">
        <v>59.7</v>
      </c>
    </row>
    <row r="187" spans="1:2" x14ac:dyDescent="0.25">
      <c r="A187" s="7">
        <v>33848</v>
      </c>
      <c r="B187" s="12">
        <v>59.8</v>
      </c>
    </row>
    <row r="188" spans="1:2" x14ac:dyDescent="0.25">
      <c r="A188" s="7">
        <v>33939</v>
      </c>
      <c r="B188" s="12">
        <v>60.1</v>
      </c>
    </row>
    <row r="189" spans="1:2" x14ac:dyDescent="0.25">
      <c r="A189" s="7">
        <v>34029</v>
      </c>
      <c r="B189" s="12">
        <v>60.6</v>
      </c>
    </row>
    <row r="190" spans="1:2" x14ac:dyDescent="0.25">
      <c r="A190" s="7">
        <v>34121</v>
      </c>
      <c r="B190" s="12">
        <v>60.8</v>
      </c>
    </row>
    <row r="191" spans="1:2" x14ac:dyDescent="0.25">
      <c r="A191" s="7">
        <v>34213</v>
      </c>
      <c r="B191" s="12">
        <v>61.1</v>
      </c>
    </row>
    <row r="192" spans="1:2" x14ac:dyDescent="0.25">
      <c r="A192" s="7">
        <v>34304</v>
      </c>
      <c r="B192" s="12">
        <v>61.2</v>
      </c>
    </row>
    <row r="193" spans="1:2" x14ac:dyDescent="0.25">
      <c r="A193" s="7">
        <v>34394</v>
      </c>
      <c r="B193" s="12">
        <v>61.5</v>
      </c>
    </row>
    <row r="194" spans="1:2" x14ac:dyDescent="0.25">
      <c r="A194" s="7">
        <v>34486</v>
      </c>
      <c r="B194" s="12">
        <v>61.9</v>
      </c>
    </row>
    <row r="195" spans="1:2" x14ac:dyDescent="0.25">
      <c r="A195" s="7">
        <v>34578</v>
      </c>
      <c r="B195" s="12">
        <v>62.3</v>
      </c>
    </row>
    <row r="196" spans="1:2" x14ac:dyDescent="0.25">
      <c r="A196" s="7">
        <v>34669</v>
      </c>
      <c r="B196" s="12">
        <v>62.8</v>
      </c>
    </row>
    <row r="197" spans="1:2" x14ac:dyDescent="0.25">
      <c r="A197" s="7">
        <v>34759</v>
      </c>
      <c r="B197" s="12">
        <v>63.8</v>
      </c>
    </row>
    <row r="198" spans="1:2" x14ac:dyDescent="0.25">
      <c r="A198" s="7">
        <v>34851</v>
      </c>
      <c r="B198" s="12">
        <v>64.7</v>
      </c>
    </row>
    <row r="199" spans="1:2" x14ac:dyDescent="0.25">
      <c r="A199" s="7">
        <v>34943</v>
      </c>
      <c r="B199" s="12">
        <v>65.5</v>
      </c>
    </row>
    <row r="200" spans="1:2" x14ac:dyDescent="0.25">
      <c r="A200" s="7">
        <v>35034</v>
      </c>
      <c r="B200" s="12">
        <v>66</v>
      </c>
    </row>
    <row r="201" spans="1:2" x14ac:dyDescent="0.25">
      <c r="A201" s="7">
        <v>35125</v>
      </c>
      <c r="B201" s="12">
        <v>66.2</v>
      </c>
    </row>
    <row r="202" spans="1:2" x14ac:dyDescent="0.25">
      <c r="A202" s="7">
        <v>35217</v>
      </c>
      <c r="B202" s="12">
        <v>66.7</v>
      </c>
    </row>
    <row r="203" spans="1:2" x14ac:dyDescent="0.25">
      <c r="A203" s="7">
        <v>35309</v>
      </c>
      <c r="B203" s="12">
        <v>66.900000000000006</v>
      </c>
    </row>
    <row r="204" spans="1:2" x14ac:dyDescent="0.25">
      <c r="A204" s="7">
        <v>35400</v>
      </c>
      <c r="B204" s="12">
        <v>67</v>
      </c>
    </row>
    <row r="205" spans="1:2" x14ac:dyDescent="0.25">
      <c r="A205" s="7">
        <v>35490</v>
      </c>
      <c r="B205" s="12">
        <v>67.099999999999994</v>
      </c>
    </row>
    <row r="206" spans="1:2" x14ac:dyDescent="0.25">
      <c r="A206" s="7">
        <v>35582</v>
      </c>
      <c r="B206" s="12">
        <v>66.900000000000006</v>
      </c>
    </row>
    <row r="207" spans="1:2" x14ac:dyDescent="0.25">
      <c r="A207" s="7">
        <v>35674</v>
      </c>
      <c r="B207" s="12">
        <v>66.599999999999994</v>
      </c>
    </row>
    <row r="208" spans="1:2" x14ac:dyDescent="0.25">
      <c r="A208" s="7">
        <v>35765</v>
      </c>
      <c r="B208" s="12">
        <v>66.8</v>
      </c>
    </row>
    <row r="209" spans="1:2" x14ac:dyDescent="0.25">
      <c r="A209" s="7">
        <v>35855</v>
      </c>
      <c r="B209" s="12">
        <v>67</v>
      </c>
    </row>
    <row r="210" spans="1:2" x14ac:dyDescent="0.25">
      <c r="A210" s="7">
        <v>35947</v>
      </c>
      <c r="B210" s="12">
        <v>67.400000000000006</v>
      </c>
    </row>
    <row r="211" spans="1:2" x14ac:dyDescent="0.25">
      <c r="A211" s="7">
        <v>36039</v>
      </c>
      <c r="B211" s="12">
        <v>67.5</v>
      </c>
    </row>
    <row r="212" spans="1:2" x14ac:dyDescent="0.25">
      <c r="A212" s="7">
        <v>36130</v>
      </c>
      <c r="B212" s="12">
        <v>67.8</v>
      </c>
    </row>
    <row r="213" spans="1:2" x14ac:dyDescent="0.25">
      <c r="A213" s="7">
        <v>36220</v>
      </c>
      <c r="B213" s="12">
        <v>67.8</v>
      </c>
    </row>
    <row r="214" spans="1:2" x14ac:dyDescent="0.25">
      <c r="A214" s="7">
        <v>36312</v>
      </c>
      <c r="B214" s="12">
        <v>68.099999999999994</v>
      </c>
    </row>
    <row r="215" spans="1:2" x14ac:dyDescent="0.25">
      <c r="A215" s="7">
        <v>36404</v>
      </c>
      <c r="B215" s="12">
        <v>68.7</v>
      </c>
    </row>
    <row r="216" spans="1:2" x14ac:dyDescent="0.25">
      <c r="A216" s="7">
        <v>36495</v>
      </c>
      <c r="B216" s="12">
        <v>69.099999999999994</v>
      </c>
    </row>
    <row r="217" spans="1:2" x14ac:dyDescent="0.25">
      <c r="A217" s="7">
        <v>36586</v>
      </c>
      <c r="B217" s="12">
        <v>69.7</v>
      </c>
    </row>
    <row r="218" spans="1:2" x14ac:dyDescent="0.25">
      <c r="A218" s="7">
        <v>36678</v>
      </c>
      <c r="B218" s="12">
        <v>70.2</v>
      </c>
    </row>
    <row r="219" spans="1:2" x14ac:dyDescent="0.25">
      <c r="A219" s="7">
        <v>36770</v>
      </c>
      <c r="B219" s="12">
        <v>72.900000000000006</v>
      </c>
    </row>
    <row r="220" spans="1:2" x14ac:dyDescent="0.25">
      <c r="A220" s="7">
        <v>36861</v>
      </c>
      <c r="B220" s="12">
        <v>73.099999999999994</v>
      </c>
    </row>
    <row r="221" spans="1:2" x14ac:dyDescent="0.25">
      <c r="A221" s="7">
        <v>36951</v>
      </c>
      <c r="B221" s="12">
        <v>73.900000000000006</v>
      </c>
    </row>
    <row r="222" spans="1:2" x14ac:dyDescent="0.25">
      <c r="A222" s="7">
        <v>37043</v>
      </c>
      <c r="B222" s="12">
        <v>74.5</v>
      </c>
    </row>
    <row r="223" spans="1:2" x14ac:dyDescent="0.25">
      <c r="A223" s="7">
        <v>37135</v>
      </c>
      <c r="B223" s="12">
        <v>74.7</v>
      </c>
    </row>
    <row r="224" spans="1:2" x14ac:dyDescent="0.25">
      <c r="A224" s="7">
        <v>37226</v>
      </c>
      <c r="B224" s="12">
        <v>75.400000000000006</v>
      </c>
    </row>
    <row r="225" spans="1:2" x14ac:dyDescent="0.25">
      <c r="A225" s="7">
        <v>37316</v>
      </c>
      <c r="B225" s="12">
        <v>76.099999999999994</v>
      </c>
    </row>
    <row r="226" spans="1:2" x14ac:dyDescent="0.25">
      <c r="A226" s="7">
        <v>37408</v>
      </c>
      <c r="B226" s="12">
        <v>76.599999999999994</v>
      </c>
    </row>
    <row r="227" spans="1:2" x14ac:dyDescent="0.25">
      <c r="A227" s="7">
        <v>37500</v>
      </c>
      <c r="B227" s="12">
        <v>77.099999999999994</v>
      </c>
    </row>
    <row r="228" spans="1:2" x14ac:dyDescent="0.25">
      <c r="A228" s="7">
        <v>37591</v>
      </c>
      <c r="B228" s="12">
        <v>77.599999999999994</v>
      </c>
    </row>
    <row r="229" spans="1:2" x14ac:dyDescent="0.25">
      <c r="A229" s="7">
        <v>37681</v>
      </c>
      <c r="B229" s="12">
        <v>78.599999999999994</v>
      </c>
    </row>
    <row r="230" spans="1:2" x14ac:dyDescent="0.25">
      <c r="A230" s="7">
        <v>37773</v>
      </c>
      <c r="B230" s="12">
        <v>78.599999999999994</v>
      </c>
    </row>
    <row r="231" spans="1:2" x14ac:dyDescent="0.25">
      <c r="A231" s="7">
        <v>37865</v>
      </c>
      <c r="B231" s="12">
        <v>79.099999999999994</v>
      </c>
    </row>
    <row r="232" spans="1:2" x14ac:dyDescent="0.25">
      <c r="A232" s="7">
        <v>37956</v>
      </c>
      <c r="B232" s="12">
        <v>79.5</v>
      </c>
    </row>
    <row r="233" spans="1:2" x14ac:dyDescent="0.25">
      <c r="A233" s="7">
        <v>38047</v>
      </c>
      <c r="B233" s="12">
        <v>80.2</v>
      </c>
    </row>
    <row r="234" spans="1:2" x14ac:dyDescent="0.25">
      <c r="A234" s="7">
        <v>38139</v>
      </c>
      <c r="B234" s="12">
        <v>80.599999999999994</v>
      </c>
    </row>
    <row r="235" spans="1:2" x14ac:dyDescent="0.25">
      <c r="A235" s="7">
        <v>38231</v>
      </c>
      <c r="B235" s="12">
        <v>80.900000000000006</v>
      </c>
    </row>
    <row r="236" spans="1:2" x14ac:dyDescent="0.25">
      <c r="A236" s="7">
        <v>38322</v>
      </c>
      <c r="B236" s="12">
        <v>81.5</v>
      </c>
    </row>
    <row r="237" spans="1:2" x14ac:dyDescent="0.25">
      <c r="A237" s="7">
        <v>38412</v>
      </c>
      <c r="B237" s="12">
        <v>82.1</v>
      </c>
    </row>
    <row r="238" spans="1:2" x14ac:dyDescent="0.25">
      <c r="A238" s="7">
        <v>38504</v>
      </c>
      <c r="B238" s="12">
        <v>82.6</v>
      </c>
    </row>
    <row r="239" spans="1:2" x14ac:dyDescent="0.25">
      <c r="A239" s="7">
        <v>38596</v>
      </c>
      <c r="B239" s="12">
        <v>83.4</v>
      </c>
    </row>
    <row r="240" spans="1:2" x14ac:dyDescent="0.25">
      <c r="A240" s="7">
        <v>38687</v>
      </c>
      <c r="B240" s="12">
        <v>83.8</v>
      </c>
    </row>
    <row r="241" spans="1:2" x14ac:dyDescent="0.25">
      <c r="A241" s="7">
        <v>38777</v>
      </c>
      <c r="B241" s="12">
        <v>84.5</v>
      </c>
    </row>
    <row r="242" spans="1:2" x14ac:dyDescent="0.25">
      <c r="A242" s="7">
        <v>38869</v>
      </c>
      <c r="B242" s="12">
        <v>85.9</v>
      </c>
    </row>
    <row r="243" spans="1:2" x14ac:dyDescent="0.25">
      <c r="A243" s="7">
        <v>38961</v>
      </c>
      <c r="B243" s="12">
        <v>86.7</v>
      </c>
    </row>
    <row r="244" spans="1:2" x14ac:dyDescent="0.25">
      <c r="A244" s="7">
        <v>39052</v>
      </c>
      <c r="B244" s="12">
        <v>86.6</v>
      </c>
    </row>
    <row r="245" spans="1:2" x14ac:dyDescent="0.25">
      <c r="A245" s="7">
        <v>39142</v>
      </c>
      <c r="B245" s="12">
        <v>86.6</v>
      </c>
    </row>
    <row r="246" spans="1:2" x14ac:dyDescent="0.25">
      <c r="A246" s="7">
        <v>39234</v>
      </c>
      <c r="B246" s="12">
        <v>87.7</v>
      </c>
    </row>
    <row r="247" spans="1:2" x14ac:dyDescent="0.25">
      <c r="A247" s="7">
        <v>39326</v>
      </c>
      <c r="B247" s="12">
        <v>88.3</v>
      </c>
    </row>
    <row r="248" spans="1:2" x14ac:dyDescent="0.25">
      <c r="A248" s="7">
        <v>39417</v>
      </c>
      <c r="B248" s="12">
        <v>89.1</v>
      </c>
    </row>
    <row r="249" spans="1:2" x14ac:dyDescent="0.25">
      <c r="A249" s="7">
        <v>39508</v>
      </c>
      <c r="B249" s="12">
        <v>90.3</v>
      </c>
    </row>
    <row r="250" spans="1:2" x14ac:dyDescent="0.25">
      <c r="A250" s="7">
        <v>39600</v>
      </c>
      <c r="B250" s="12">
        <v>91.6</v>
      </c>
    </row>
    <row r="251" spans="1:2" x14ac:dyDescent="0.25">
      <c r="A251" s="7">
        <v>39692</v>
      </c>
      <c r="B251" s="12">
        <v>92.7</v>
      </c>
    </row>
    <row r="252" spans="1:2" x14ac:dyDescent="0.25">
      <c r="A252" s="7">
        <v>39783</v>
      </c>
      <c r="B252" s="12">
        <v>92.4</v>
      </c>
    </row>
    <row r="253" spans="1:2" x14ac:dyDescent="0.25">
      <c r="A253" s="7">
        <v>39873</v>
      </c>
      <c r="B253" s="12">
        <v>92.5</v>
      </c>
    </row>
    <row r="254" spans="1:2" x14ac:dyDescent="0.25">
      <c r="A254" s="7">
        <v>39965</v>
      </c>
      <c r="B254" s="12">
        <v>92.9</v>
      </c>
    </row>
    <row r="255" spans="1:2" x14ac:dyDescent="0.25">
      <c r="A255" s="7">
        <v>40057</v>
      </c>
      <c r="B255" s="12">
        <v>93.8</v>
      </c>
    </row>
    <row r="256" spans="1:2" x14ac:dyDescent="0.25">
      <c r="A256" s="7">
        <v>40148</v>
      </c>
      <c r="B256" s="12">
        <v>94.3</v>
      </c>
    </row>
    <row r="257" spans="1:2" x14ac:dyDescent="0.25">
      <c r="A257" s="7">
        <v>40238</v>
      </c>
      <c r="B257" s="12">
        <v>95.2</v>
      </c>
    </row>
    <row r="258" spans="1:2" x14ac:dyDescent="0.25">
      <c r="A258" s="7">
        <v>40330</v>
      </c>
      <c r="B258" s="12">
        <v>95.8</v>
      </c>
    </row>
    <row r="259" spans="1:2" x14ac:dyDescent="0.25">
      <c r="A259" s="7">
        <v>40422</v>
      </c>
      <c r="B259" s="12">
        <v>96.5</v>
      </c>
    </row>
    <row r="260" spans="1:2" x14ac:dyDescent="0.25">
      <c r="A260" s="7">
        <v>40513</v>
      </c>
      <c r="B260" s="12">
        <v>96.9</v>
      </c>
    </row>
    <row r="261" spans="1:2" x14ac:dyDescent="0.25">
      <c r="A261" s="7">
        <v>40603</v>
      </c>
      <c r="B261" s="12">
        <v>98.3</v>
      </c>
    </row>
    <row r="262" spans="1:2" x14ac:dyDescent="0.25">
      <c r="A262" s="7">
        <v>40695</v>
      </c>
      <c r="B262" s="12">
        <v>99.2</v>
      </c>
    </row>
    <row r="263" spans="1:2" x14ac:dyDescent="0.25">
      <c r="A263" s="7">
        <v>40787</v>
      </c>
      <c r="B263" s="12">
        <v>99.8</v>
      </c>
    </row>
    <row r="264" spans="1:2" x14ac:dyDescent="0.25">
      <c r="A264" s="7">
        <v>40878</v>
      </c>
      <c r="B264" s="12">
        <v>99.8</v>
      </c>
    </row>
    <row r="265" spans="1:2" x14ac:dyDescent="0.25">
      <c r="A265" s="7">
        <v>40969</v>
      </c>
      <c r="B265" s="12">
        <v>99.9</v>
      </c>
    </row>
    <row r="266" spans="1:2" x14ac:dyDescent="0.25">
      <c r="A266" s="7">
        <v>41061</v>
      </c>
      <c r="B266" s="12">
        <v>100.4</v>
      </c>
    </row>
    <row r="267" spans="1:2" x14ac:dyDescent="0.25">
      <c r="A267" s="7">
        <v>41153</v>
      </c>
      <c r="B267" s="12">
        <v>101.8</v>
      </c>
    </row>
    <row r="268" spans="1:2" x14ac:dyDescent="0.25">
      <c r="A268" s="7">
        <v>41244</v>
      </c>
      <c r="B268" s="12">
        <v>102</v>
      </c>
    </row>
    <row r="269" spans="1:2" x14ac:dyDescent="0.25">
      <c r="A269" s="7">
        <v>41334</v>
      </c>
      <c r="B269" s="12">
        <v>102.4</v>
      </c>
    </row>
    <row r="270" spans="1:2" x14ac:dyDescent="0.25">
      <c r="A270" s="7">
        <v>41426</v>
      </c>
      <c r="B270" s="12">
        <v>102.8</v>
      </c>
    </row>
    <row r="271" spans="1:2" x14ac:dyDescent="0.25">
      <c r="A271" s="7">
        <v>41518</v>
      </c>
      <c r="B271" s="12">
        <v>104</v>
      </c>
    </row>
    <row r="272" spans="1:2" x14ac:dyDescent="0.25">
      <c r="A272" s="7">
        <v>41609</v>
      </c>
      <c r="B272" s="12">
        <v>104.8</v>
      </c>
    </row>
    <row r="273" spans="1:2" x14ac:dyDescent="0.25">
      <c r="A273" s="35">
        <v>41699</v>
      </c>
      <c r="B273" s="12">
        <v>105.4</v>
      </c>
    </row>
    <row r="274" spans="1:2" x14ac:dyDescent="0.25">
      <c r="A274" s="35">
        <v>41791</v>
      </c>
      <c r="B274" s="36">
        <v>105.9</v>
      </c>
    </row>
    <row r="275" spans="1:2" x14ac:dyDescent="0.25">
      <c r="A275" s="35">
        <v>41883</v>
      </c>
      <c r="B275" s="36">
        <v>106.4</v>
      </c>
    </row>
    <row r="276" spans="1:2" x14ac:dyDescent="0.25">
      <c r="A276" s="35">
        <v>41974</v>
      </c>
      <c r="B276" s="36">
        <v>106.6</v>
      </c>
    </row>
    <row r="277" spans="1:2" x14ac:dyDescent="0.25">
      <c r="A277" s="35">
        <v>42064</v>
      </c>
      <c r="B277" s="36">
        <v>106.8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Financial charts</vt:lpstr>
      <vt:lpstr>Non-Financial charts</vt:lpstr>
      <vt:lpstr>Analysis</vt:lpstr>
      <vt:lpstr>RAB</vt:lpstr>
      <vt:lpstr>Opex</vt:lpstr>
      <vt:lpstr>Depreciation</vt:lpstr>
      <vt:lpstr>Asset cost</vt:lpstr>
      <vt:lpstr>Total cost</vt:lpstr>
      <vt:lpstr>CPI</vt:lpstr>
      <vt:lpstr>Physical data</vt:lpstr>
      <vt:lpstr>Reliability</vt:lpstr>
      <vt:lpstr>Depreciation!Capex_base</vt:lpstr>
      <vt:lpstr>Opex!Capex_base</vt:lpstr>
      <vt:lpstr>RAB!Capex_base</vt:lpstr>
      <vt:lpstr>Depreciation!Capex_Base_Index</vt:lpstr>
      <vt:lpstr>Opex!Capex_Base_Index</vt:lpstr>
      <vt:lpstr>RAB!Capex_Base_Index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2014-11-17T22:53:05Z</dcterms:created>
  <dcterms:modified xsi:type="dcterms:W3CDTF">2015-11-27T00:26:26Z</dcterms:modified>
</cp:coreProperties>
</file>