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theme/themeOverride1.xml" ContentType="application/vnd.openxmlformats-officedocument.themeOverride+xml"/>
  <Override PartName="/xl/charts/chart12.xml" ContentType="application/vnd.openxmlformats-officedocument.drawingml.chart+xml"/>
  <Override PartName="/xl/theme/themeOverride2.xml" ContentType="application/vnd.openxmlformats-officedocument.themeOverride+xml"/>
  <Override PartName="/xl/charts/chart13.xml" ContentType="application/vnd.openxmlformats-officedocument.drawingml.chart+xml"/>
  <Override PartName="/xl/theme/themeOverride3.xml" ContentType="application/vnd.openxmlformats-officedocument.themeOverride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5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16.xml" ContentType="application/vnd.openxmlformats-officedocument.drawingml.chart+xml"/>
  <Override PartName="/xl/theme/themeOverride5.xml" ContentType="application/vnd.openxmlformats-officedocument.themeOverride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7.xml" ContentType="application/vnd.openxmlformats-officedocument.drawingml.chart+xml"/>
  <Override PartName="/xl/theme/themeOverride6.xml" ContentType="application/vnd.openxmlformats-officedocument.themeOverrid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theme/themeOverride7.xml" ContentType="application/vnd.openxmlformats-officedocument.themeOverride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theme/themeOverride8.xml" ContentType="application/vnd.openxmlformats-officedocument.themeOverride+xml"/>
  <Override PartName="/xl/charts/chart20.xml" ContentType="application/vnd.openxmlformats-officedocument.drawingml.chart+xml"/>
  <Override PartName="/xl/theme/themeOverride9.xml" ContentType="application/vnd.openxmlformats-officedocument.themeOverride+xml"/>
  <Override PartName="/xl/charts/chart21.xml" ContentType="application/vnd.openxmlformats-officedocument.drawingml.chart+xml"/>
  <Override PartName="/xl/theme/themeOverride10.xml" ContentType="application/vnd.openxmlformats-officedocument.themeOverride+xml"/>
  <Override PartName="/xl/charts/chart22.xml" ContentType="application/vnd.openxmlformats-officedocument.drawingml.chart+xml"/>
  <Override PartName="/xl/theme/themeOverride11.xml" ContentType="application/vnd.openxmlformats-officedocument.themeOverride+xml"/>
  <Override PartName="/xl/charts/chart23.xml" ContentType="application/vnd.openxmlformats-officedocument.drawingml.chart+xml"/>
  <Override PartName="/xl/theme/themeOverride12.xml" ContentType="application/vnd.openxmlformats-officedocument.themeOverride+xml"/>
  <Override PartName="/xl/charts/chart24.xml" ContentType="application/vnd.openxmlformats-officedocument.drawingml.chart+xml"/>
  <Override PartName="/xl/theme/themeOverride13.xml" ContentType="application/vnd.openxmlformats-officedocument.themeOverride+xml"/>
  <Override PartName="/xl/charts/chart25.xml" ContentType="application/vnd.openxmlformats-officedocument.drawingml.chart+xml"/>
  <Override PartName="/xl/theme/themeOverride14.xml" ContentType="application/vnd.openxmlformats-officedocument.themeOverrid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0920" yWindow="225" windowWidth="16095" windowHeight="11565" tabRatio="835"/>
  </bookViews>
  <sheets>
    <sheet name="DNSP charts" sheetId="24" r:id="rId1"/>
    <sheet name="Analysis" sheetId="8" r:id="rId2"/>
    <sheet name="RAB" sheetId="7" r:id="rId3"/>
    <sheet name="Opex" sheetId="4" r:id="rId4"/>
    <sheet name="Depreciation" sheetId="27" r:id="rId5"/>
    <sheet name="Capex" sheetId="1" r:id="rId6"/>
    <sheet name="Asset cost" sheetId="22" r:id="rId7"/>
    <sheet name="CPI" sheetId="2" r:id="rId8"/>
    <sheet name="Physical data" sheetId="5" r:id="rId9"/>
    <sheet name="Network characteristics charts" sheetId="25" r:id="rId10"/>
    <sheet name="Reliability" sheetId="6" r:id="rId11"/>
    <sheet name="Network size table" sheetId="26" r:id="rId12"/>
    <sheet name="Circuit lines" sheetId="28" r:id="rId13"/>
  </sheets>
  <externalReferences>
    <externalReference r:id="rId14"/>
    <externalReference r:id="rId15"/>
    <externalReference r:id="rId16"/>
  </externalReferences>
  <definedNames>
    <definedName name="_Ref390772024" localSheetId="8">'Physical data'!#REF!</definedName>
    <definedName name="Capex_base" localSheetId="6">'Asset cost'!#REF!</definedName>
    <definedName name="Capex_base" localSheetId="3">Opex!$B$6</definedName>
    <definedName name="Capex_base" localSheetId="2">RAB!$B$6</definedName>
    <definedName name="Capex_base">Capex!$B$6</definedName>
    <definedName name="Capex_Base_Index" localSheetId="6">'Asset cost'!#REF!</definedName>
    <definedName name="Capex_Base_Index" localSheetId="3">Opex!$B$8</definedName>
    <definedName name="Capex_Base_Index" localSheetId="2">RAB!$B$8</definedName>
    <definedName name="Capex_Base_Index">Capex!$B$8</definedName>
    <definedName name="Capex_Years">[1]Capex!$C$1:$CZ$1</definedName>
  </definedNames>
  <calcPr calcId="145621"/>
</workbook>
</file>

<file path=xl/calcChain.xml><?xml version="1.0" encoding="utf-8"?>
<calcChain xmlns="http://schemas.openxmlformats.org/spreadsheetml/2006/main">
  <c r="G21" i="4" l="1"/>
  <c r="G37" i="4" s="1"/>
  <c r="F21" i="4" l="1"/>
  <c r="D80" i="5"/>
  <c r="E80" i="5"/>
  <c r="F80" i="5"/>
  <c r="G80" i="5"/>
  <c r="H80" i="5"/>
  <c r="I80" i="5"/>
  <c r="J80" i="5"/>
  <c r="C80" i="5"/>
  <c r="D79" i="5"/>
  <c r="E79" i="5"/>
  <c r="F79" i="5"/>
  <c r="G79" i="5"/>
  <c r="H79" i="5"/>
  <c r="I79" i="5"/>
  <c r="J79" i="5"/>
  <c r="C79" i="5"/>
  <c r="D78" i="5"/>
  <c r="E78" i="5"/>
  <c r="F78" i="5"/>
  <c r="G78" i="5"/>
  <c r="H78" i="5"/>
  <c r="I78" i="5"/>
  <c r="J78" i="5"/>
  <c r="C78" i="5"/>
  <c r="D77" i="5"/>
  <c r="E77" i="5"/>
  <c r="F77" i="5"/>
  <c r="G77" i="5"/>
  <c r="K77" i="5" s="1"/>
  <c r="H77" i="5"/>
  <c r="I77" i="5"/>
  <c r="J77" i="5"/>
  <c r="C77" i="5"/>
  <c r="D76" i="5"/>
  <c r="E76" i="5"/>
  <c r="F76" i="5"/>
  <c r="G76" i="5"/>
  <c r="H76" i="5"/>
  <c r="I76" i="5"/>
  <c r="J76" i="5"/>
  <c r="C76" i="5"/>
  <c r="D75" i="5"/>
  <c r="E75" i="5"/>
  <c r="F75" i="5"/>
  <c r="G75" i="5"/>
  <c r="H75" i="5"/>
  <c r="I75" i="5"/>
  <c r="J75" i="5"/>
  <c r="C75" i="5"/>
  <c r="D74" i="5"/>
  <c r="E74" i="5"/>
  <c r="F74" i="5"/>
  <c r="G74" i="5"/>
  <c r="H74" i="5"/>
  <c r="I74" i="5"/>
  <c r="J74" i="5"/>
  <c r="C74" i="5"/>
  <c r="D73" i="5"/>
  <c r="E73" i="5"/>
  <c r="F73" i="5"/>
  <c r="G73" i="5"/>
  <c r="H73" i="5"/>
  <c r="I73" i="5"/>
  <c r="J73" i="5"/>
  <c r="C73" i="5"/>
  <c r="D72" i="5"/>
  <c r="E72" i="5"/>
  <c r="F72" i="5"/>
  <c r="G72" i="5"/>
  <c r="H72" i="5"/>
  <c r="I72" i="5"/>
  <c r="J72" i="5"/>
  <c r="C72" i="5"/>
  <c r="D71" i="5"/>
  <c r="E71" i="5"/>
  <c r="F71" i="5"/>
  <c r="G71" i="5"/>
  <c r="H71" i="5"/>
  <c r="I71" i="5"/>
  <c r="J71" i="5"/>
  <c r="C71" i="5"/>
  <c r="D70" i="5"/>
  <c r="E70" i="5"/>
  <c r="F70" i="5"/>
  <c r="G70" i="5"/>
  <c r="H70" i="5"/>
  <c r="I70" i="5"/>
  <c r="J70" i="5"/>
  <c r="C70" i="5"/>
  <c r="D69" i="5"/>
  <c r="E69" i="5"/>
  <c r="F69" i="5"/>
  <c r="G69" i="5"/>
  <c r="H69" i="5"/>
  <c r="I69" i="5"/>
  <c r="J69" i="5"/>
  <c r="C69" i="5"/>
  <c r="C68" i="5"/>
  <c r="D68" i="5"/>
  <c r="E68" i="5"/>
  <c r="F68" i="5"/>
  <c r="G68" i="5"/>
  <c r="H68" i="5"/>
  <c r="I68" i="5"/>
  <c r="J68" i="5"/>
  <c r="K75" i="5"/>
  <c r="K76" i="5" l="1"/>
  <c r="K80" i="5"/>
  <c r="K68" i="5"/>
  <c r="K69" i="5"/>
  <c r="K70" i="5"/>
  <c r="K71" i="5"/>
  <c r="K72" i="5"/>
  <c r="K73" i="5"/>
  <c r="K74" i="5"/>
  <c r="K78" i="5"/>
  <c r="K79" i="5"/>
  <c r="C20" i="28" l="1"/>
  <c r="D20" i="28"/>
  <c r="E20" i="28"/>
  <c r="F20" i="28"/>
  <c r="G20" i="28"/>
  <c r="H20" i="28"/>
  <c r="I20" i="28"/>
  <c r="C21" i="28"/>
  <c r="D21" i="28"/>
  <c r="E21" i="28"/>
  <c r="F21" i="28"/>
  <c r="G21" i="28"/>
  <c r="H21" i="28"/>
  <c r="I21" i="28"/>
  <c r="C22" i="28"/>
  <c r="D22" i="28"/>
  <c r="E22" i="28"/>
  <c r="F22" i="28"/>
  <c r="G22" i="28"/>
  <c r="H22" i="28"/>
  <c r="I22" i="28"/>
  <c r="C23" i="28"/>
  <c r="D23" i="28"/>
  <c r="E23" i="28"/>
  <c r="F23" i="28"/>
  <c r="G23" i="28"/>
  <c r="H23" i="28"/>
  <c r="I23" i="28"/>
  <c r="C24" i="28"/>
  <c r="D24" i="28"/>
  <c r="E24" i="28"/>
  <c r="F24" i="28"/>
  <c r="G24" i="28"/>
  <c r="H24" i="28"/>
  <c r="I24" i="28"/>
  <c r="C25" i="28"/>
  <c r="D25" i="28"/>
  <c r="E25" i="28"/>
  <c r="F25" i="28"/>
  <c r="G25" i="28"/>
  <c r="H25" i="28"/>
  <c r="I25" i="28"/>
  <c r="C26" i="28"/>
  <c r="D26" i="28"/>
  <c r="E26" i="28"/>
  <c r="F26" i="28"/>
  <c r="G26" i="28"/>
  <c r="H26" i="28"/>
  <c r="I26" i="28"/>
  <c r="C27" i="28"/>
  <c r="D27" i="28"/>
  <c r="E27" i="28"/>
  <c r="F27" i="28"/>
  <c r="G27" i="28"/>
  <c r="H27" i="28"/>
  <c r="I27" i="28"/>
  <c r="C28" i="28"/>
  <c r="D28" i="28"/>
  <c r="E28" i="28"/>
  <c r="F28" i="28"/>
  <c r="G28" i="28"/>
  <c r="H28" i="28"/>
  <c r="I28" i="28"/>
  <c r="C29" i="28"/>
  <c r="D29" i="28"/>
  <c r="E29" i="28"/>
  <c r="F29" i="28"/>
  <c r="G29" i="28"/>
  <c r="H29" i="28"/>
  <c r="I29" i="28"/>
  <c r="C30" i="28"/>
  <c r="D30" i="28"/>
  <c r="E30" i="28"/>
  <c r="F30" i="28"/>
  <c r="G30" i="28"/>
  <c r="H30" i="28"/>
  <c r="I30" i="28"/>
  <c r="C31" i="28"/>
  <c r="D31" i="28"/>
  <c r="E31" i="28"/>
  <c r="F31" i="28"/>
  <c r="G31" i="28"/>
  <c r="H31" i="28"/>
  <c r="I31" i="28"/>
  <c r="C32" i="28"/>
  <c r="D32" i="28"/>
  <c r="E32" i="28"/>
  <c r="F32" i="28"/>
  <c r="G32" i="28"/>
  <c r="H32" i="28"/>
  <c r="I32" i="28"/>
  <c r="B20" i="28"/>
  <c r="B32" i="28"/>
  <c r="B31" i="28"/>
  <c r="B30" i="28"/>
  <c r="B29" i="28"/>
  <c r="B28" i="28"/>
  <c r="B27" i="28"/>
  <c r="B26" i="28"/>
  <c r="B25" i="28"/>
  <c r="B24" i="28"/>
  <c r="B23" i="28"/>
  <c r="B22" i="28"/>
  <c r="B21" i="28"/>
  <c r="C4" i="28"/>
  <c r="D4" i="28"/>
  <c r="E4" i="28"/>
  <c r="F4" i="28"/>
  <c r="G4" i="28"/>
  <c r="H4" i="28"/>
  <c r="I4" i="28"/>
  <c r="C5" i="28"/>
  <c r="D5" i="28"/>
  <c r="E5" i="28"/>
  <c r="F5" i="28"/>
  <c r="G5" i="28"/>
  <c r="H5" i="28"/>
  <c r="I5" i="28"/>
  <c r="C6" i="28"/>
  <c r="D6" i="28"/>
  <c r="E6" i="28"/>
  <c r="F6" i="28"/>
  <c r="G6" i="28"/>
  <c r="H6" i="28"/>
  <c r="I6" i="28"/>
  <c r="C7" i="28"/>
  <c r="D7" i="28"/>
  <c r="E7" i="28"/>
  <c r="F7" i="28"/>
  <c r="G7" i="28"/>
  <c r="H7" i="28"/>
  <c r="I7" i="28"/>
  <c r="C8" i="28"/>
  <c r="D8" i="28"/>
  <c r="E8" i="28"/>
  <c r="F8" i="28"/>
  <c r="G8" i="28"/>
  <c r="H8" i="28"/>
  <c r="I8" i="28"/>
  <c r="C9" i="28"/>
  <c r="D9" i="28"/>
  <c r="E9" i="28"/>
  <c r="F9" i="28"/>
  <c r="G9" i="28"/>
  <c r="H9" i="28"/>
  <c r="I9" i="28"/>
  <c r="C10" i="28"/>
  <c r="D10" i="28"/>
  <c r="E10" i="28"/>
  <c r="F10" i="28"/>
  <c r="G10" i="28"/>
  <c r="H10" i="28"/>
  <c r="I10" i="28"/>
  <c r="C11" i="28"/>
  <c r="D11" i="28"/>
  <c r="E11" i="28"/>
  <c r="F11" i="28"/>
  <c r="G11" i="28"/>
  <c r="H11" i="28"/>
  <c r="I11" i="28"/>
  <c r="C12" i="28"/>
  <c r="D12" i="28"/>
  <c r="E12" i="28"/>
  <c r="F12" i="28"/>
  <c r="G12" i="28"/>
  <c r="H12" i="28"/>
  <c r="I12" i="28"/>
  <c r="C13" i="28"/>
  <c r="D13" i="28"/>
  <c r="E13" i="28"/>
  <c r="F13" i="28"/>
  <c r="G13" i="28"/>
  <c r="H13" i="28"/>
  <c r="I13" i="28"/>
  <c r="C14" i="28"/>
  <c r="D14" i="28"/>
  <c r="E14" i="28"/>
  <c r="F14" i="28"/>
  <c r="G14" i="28"/>
  <c r="H14" i="28"/>
  <c r="I14" i="28"/>
  <c r="C15" i="28"/>
  <c r="D15" i="28"/>
  <c r="E15" i="28"/>
  <c r="F15" i="28"/>
  <c r="G15" i="28"/>
  <c r="H15" i="28"/>
  <c r="I15" i="28"/>
  <c r="C16" i="28"/>
  <c r="D16" i="28"/>
  <c r="E16" i="28"/>
  <c r="F16" i="28"/>
  <c r="G16" i="28"/>
  <c r="H16" i="28"/>
  <c r="I16" i="28"/>
  <c r="B4" i="28"/>
  <c r="B16" i="28"/>
  <c r="B15" i="28"/>
  <c r="B14" i="28"/>
  <c r="B13" i="28"/>
  <c r="B12" i="28"/>
  <c r="B11" i="28"/>
  <c r="B10" i="28"/>
  <c r="B9" i="28"/>
  <c r="B8" i="28"/>
  <c r="B7" i="28"/>
  <c r="B6" i="28"/>
  <c r="B5" i="28"/>
  <c r="J11" i="28"/>
  <c r="M11" i="28" s="1"/>
  <c r="J15" i="28" l="1"/>
  <c r="M15" i="28" s="1"/>
  <c r="J7" i="28"/>
  <c r="M7" i="28" s="1"/>
  <c r="J13" i="28"/>
  <c r="M13" i="28" s="1"/>
  <c r="J9" i="28"/>
  <c r="M9" i="28" s="1"/>
  <c r="J5" i="28"/>
  <c r="M5" i="28" s="1"/>
  <c r="J4" i="28"/>
  <c r="M4" i="28" s="1"/>
  <c r="J31" i="28"/>
  <c r="N15" i="28" s="1"/>
  <c r="J29" i="28"/>
  <c r="N13" i="28" s="1"/>
  <c r="J27" i="28"/>
  <c r="N11" i="28" s="1"/>
  <c r="J25" i="28"/>
  <c r="N9" i="28" s="1"/>
  <c r="J23" i="28"/>
  <c r="N7" i="28" s="1"/>
  <c r="J21" i="28"/>
  <c r="N5" i="28" s="1"/>
  <c r="J32" i="28"/>
  <c r="N16" i="28" s="1"/>
  <c r="J30" i="28"/>
  <c r="N14" i="28" s="1"/>
  <c r="J28" i="28"/>
  <c r="N12" i="28" s="1"/>
  <c r="J26" i="28"/>
  <c r="N10" i="28" s="1"/>
  <c r="J24" i="28"/>
  <c r="N8" i="28" s="1"/>
  <c r="J22" i="28"/>
  <c r="N6" i="28" s="1"/>
  <c r="J20" i="28"/>
  <c r="N4" i="28" s="1"/>
  <c r="J16" i="28"/>
  <c r="M16" i="28" s="1"/>
  <c r="J14" i="28"/>
  <c r="M14" i="28" s="1"/>
  <c r="J12" i="28"/>
  <c r="M12" i="28" s="1"/>
  <c r="J10" i="28"/>
  <c r="M10" i="28" s="1"/>
  <c r="J8" i="28"/>
  <c r="M8" i="28" s="1"/>
  <c r="J6" i="28"/>
  <c r="M6" i="28" s="1"/>
  <c r="C21" i="4"/>
  <c r="D21" i="4"/>
  <c r="E21" i="4"/>
  <c r="H21" i="4"/>
  <c r="I21" i="4"/>
  <c r="B21" i="4"/>
  <c r="C50" i="4"/>
  <c r="C22" i="4" s="1"/>
  <c r="D50" i="4"/>
  <c r="D22" i="4" s="1"/>
  <c r="E50" i="4"/>
  <c r="E22" i="4" s="1"/>
  <c r="F50" i="4"/>
  <c r="F22" i="4" s="1"/>
  <c r="G50" i="4"/>
  <c r="G22" i="4" s="1"/>
  <c r="H50" i="4"/>
  <c r="H22" i="4" s="1"/>
  <c r="I50" i="4"/>
  <c r="I22" i="4" s="1"/>
  <c r="B50" i="4"/>
  <c r="B22" i="4" s="1"/>
  <c r="B2" i="22" l="1"/>
  <c r="C17" i="7"/>
  <c r="B6" i="27" l="1"/>
  <c r="A5" i="27"/>
  <c r="J4" i="27"/>
  <c r="I4" i="27"/>
  <c r="H4" i="27"/>
  <c r="G4" i="27"/>
  <c r="F4" i="27"/>
  <c r="E4" i="27"/>
  <c r="D4" i="27"/>
  <c r="C4" i="27"/>
  <c r="J3" i="27"/>
  <c r="I3" i="27"/>
  <c r="H3" i="27"/>
  <c r="G3" i="27"/>
  <c r="F3" i="27"/>
  <c r="E3" i="27"/>
  <c r="D3" i="27"/>
  <c r="C3" i="27"/>
  <c r="J2" i="27"/>
  <c r="I2" i="27"/>
  <c r="H2" i="27"/>
  <c r="G2" i="27"/>
  <c r="F2" i="27"/>
  <c r="E2" i="27"/>
  <c r="D2" i="27"/>
  <c r="C2" i="27"/>
  <c r="D28" i="27"/>
  <c r="E28" i="27"/>
  <c r="F28" i="27"/>
  <c r="G28" i="27"/>
  <c r="H28" i="27"/>
  <c r="I28" i="27"/>
  <c r="J28" i="27"/>
  <c r="C28" i="27"/>
  <c r="D27" i="27"/>
  <c r="E27" i="27"/>
  <c r="F27" i="27"/>
  <c r="G27" i="27"/>
  <c r="H27" i="27"/>
  <c r="I27" i="27"/>
  <c r="J27" i="27"/>
  <c r="C27" i="27"/>
  <c r="D26" i="27"/>
  <c r="E26" i="27"/>
  <c r="F26" i="27"/>
  <c r="G26" i="27"/>
  <c r="H26" i="27"/>
  <c r="I26" i="27"/>
  <c r="J26" i="27"/>
  <c r="C26" i="27"/>
  <c r="D25" i="27"/>
  <c r="E25" i="27"/>
  <c r="F25" i="27"/>
  <c r="G25" i="27"/>
  <c r="H25" i="27"/>
  <c r="I25" i="27"/>
  <c r="J25" i="27"/>
  <c r="C25" i="27"/>
  <c r="D24" i="27"/>
  <c r="E24" i="27"/>
  <c r="F24" i="27"/>
  <c r="G24" i="27"/>
  <c r="H24" i="27"/>
  <c r="I24" i="27"/>
  <c r="J24" i="27"/>
  <c r="C24" i="27"/>
  <c r="D23" i="27"/>
  <c r="E23" i="27"/>
  <c r="F23" i="27"/>
  <c r="G23" i="27"/>
  <c r="H23" i="27"/>
  <c r="I23" i="27"/>
  <c r="J23" i="27"/>
  <c r="C23" i="27"/>
  <c r="B7" i="27" l="1"/>
  <c r="D22" i="27" l="1"/>
  <c r="E22" i="27"/>
  <c r="F22" i="27"/>
  <c r="G22" i="27"/>
  <c r="H22" i="27"/>
  <c r="I22" i="27"/>
  <c r="J22" i="27"/>
  <c r="C22" i="27"/>
  <c r="D21" i="27"/>
  <c r="E21" i="27"/>
  <c r="F21" i="27"/>
  <c r="G21" i="27"/>
  <c r="H21" i="27"/>
  <c r="I21" i="27"/>
  <c r="J21" i="27"/>
  <c r="C21" i="27"/>
  <c r="D20" i="27"/>
  <c r="E20" i="27"/>
  <c r="F20" i="27"/>
  <c r="G20" i="27"/>
  <c r="H20" i="27"/>
  <c r="I20" i="27"/>
  <c r="J20" i="27"/>
  <c r="C20" i="27"/>
  <c r="J19" i="27"/>
  <c r="D19" i="27"/>
  <c r="E19" i="27"/>
  <c r="F19" i="27"/>
  <c r="G19" i="27"/>
  <c r="H19" i="27"/>
  <c r="I19" i="27"/>
  <c r="C19" i="27"/>
  <c r="D18" i="27"/>
  <c r="E18" i="27"/>
  <c r="F18" i="27"/>
  <c r="G18" i="27"/>
  <c r="H18" i="27"/>
  <c r="I18" i="27"/>
  <c r="J18" i="27"/>
  <c r="C18" i="27"/>
  <c r="D17" i="27"/>
  <c r="E17" i="27"/>
  <c r="F17" i="27"/>
  <c r="G17" i="27"/>
  <c r="H17" i="27"/>
  <c r="I17" i="27"/>
  <c r="J17" i="27"/>
  <c r="C17" i="27"/>
  <c r="D16" i="27"/>
  <c r="E16" i="27"/>
  <c r="F16" i="27"/>
  <c r="G16" i="27"/>
  <c r="H16" i="27"/>
  <c r="I16" i="27"/>
  <c r="J16" i="27"/>
  <c r="C16" i="27"/>
  <c r="D37" i="6" l="1"/>
  <c r="E37" i="6"/>
  <c r="F37" i="6"/>
  <c r="G37" i="6"/>
  <c r="H37" i="6"/>
  <c r="I37" i="6"/>
  <c r="J37" i="6"/>
  <c r="D38" i="6"/>
  <c r="E38" i="6"/>
  <c r="F38" i="6"/>
  <c r="G38" i="6"/>
  <c r="H38" i="6"/>
  <c r="I38" i="6"/>
  <c r="J38" i="6"/>
  <c r="D39" i="6"/>
  <c r="E39" i="6"/>
  <c r="F39" i="6"/>
  <c r="G39" i="6"/>
  <c r="H39" i="6"/>
  <c r="I39" i="6"/>
  <c r="J39" i="6"/>
  <c r="D40" i="6"/>
  <c r="E40" i="6"/>
  <c r="F40" i="6"/>
  <c r="G40" i="6"/>
  <c r="H40" i="6"/>
  <c r="I40" i="6"/>
  <c r="J40" i="6"/>
  <c r="D41" i="6"/>
  <c r="E41" i="6"/>
  <c r="F41" i="6"/>
  <c r="G41" i="6"/>
  <c r="H41" i="6"/>
  <c r="I41" i="6"/>
  <c r="J41" i="6"/>
  <c r="D42" i="6"/>
  <c r="E42" i="6"/>
  <c r="F42" i="6"/>
  <c r="G42" i="6"/>
  <c r="H42" i="6"/>
  <c r="I42" i="6"/>
  <c r="J42" i="6"/>
  <c r="D43" i="6"/>
  <c r="E43" i="6"/>
  <c r="F43" i="6"/>
  <c r="G43" i="6"/>
  <c r="H43" i="6"/>
  <c r="I43" i="6"/>
  <c r="J43" i="6"/>
  <c r="D44" i="6"/>
  <c r="E44" i="6"/>
  <c r="F44" i="6"/>
  <c r="G44" i="6"/>
  <c r="H44" i="6"/>
  <c r="I44" i="6"/>
  <c r="J44" i="6"/>
  <c r="D45" i="6"/>
  <c r="E45" i="6"/>
  <c r="F45" i="6"/>
  <c r="G45" i="6"/>
  <c r="H45" i="6"/>
  <c r="I45" i="6"/>
  <c r="J45" i="6"/>
  <c r="D46" i="6"/>
  <c r="E46" i="6"/>
  <c r="F46" i="6"/>
  <c r="G46" i="6"/>
  <c r="H46" i="6"/>
  <c r="I46" i="6"/>
  <c r="J46" i="6"/>
  <c r="D47" i="6"/>
  <c r="E47" i="6"/>
  <c r="F47" i="6"/>
  <c r="G47" i="6"/>
  <c r="H47" i="6"/>
  <c r="I47" i="6"/>
  <c r="J47" i="6"/>
  <c r="D48" i="6"/>
  <c r="E48" i="6"/>
  <c r="F48" i="6"/>
  <c r="G48" i="6"/>
  <c r="H48" i="6"/>
  <c r="I48" i="6"/>
  <c r="J48" i="6"/>
  <c r="D49" i="6"/>
  <c r="E49" i="6"/>
  <c r="F49" i="6"/>
  <c r="G49" i="6"/>
  <c r="H49" i="6"/>
  <c r="I49" i="6"/>
  <c r="J49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J18" i="6"/>
  <c r="I18" i="6"/>
  <c r="H18" i="6"/>
  <c r="G18" i="6"/>
  <c r="F18" i="6"/>
  <c r="E18" i="6"/>
  <c r="D18" i="6"/>
  <c r="C18" i="6"/>
  <c r="J17" i="6"/>
  <c r="I17" i="6"/>
  <c r="H17" i="6"/>
  <c r="G17" i="6"/>
  <c r="F17" i="6"/>
  <c r="E17" i="6"/>
  <c r="D17" i="6"/>
  <c r="C17" i="6"/>
  <c r="J16" i="6"/>
  <c r="I16" i="6"/>
  <c r="H16" i="6"/>
  <c r="G16" i="6"/>
  <c r="F16" i="6"/>
  <c r="E16" i="6"/>
  <c r="D16" i="6"/>
  <c r="C16" i="6"/>
  <c r="J15" i="6"/>
  <c r="I15" i="6"/>
  <c r="H15" i="6"/>
  <c r="G15" i="6"/>
  <c r="F15" i="6"/>
  <c r="E15" i="6"/>
  <c r="D15" i="6"/>
  <c r="C15" i="6"/>
  <c r="J14" i="6"/>
  <c r="I14" i="6"/>
  <c r="H14" i="6"/>
  <c r="G14" i="6"/>
  <c r="F14" i="6"/>
  <c r="E14" i="6"/>
  <c r="D14" i="6"/>
  <c r="C14" i="6"/>
  <c r="J13" i="6"/>
  <c r="I13" i="6"/>
  <c r="H13" i="6"/>
  <c r="G13" i="6"/>
  <c r="F13" i="6"/>
  <c r="E13" i="6"/>
  <c r="D13" i="6"/>
  <c r="C13" i="6"/>
  <c r="J12" i="6"/>
  <c r="I12" i="6"/>
  <c r="H12" i="6"/>
  <c r="G12" i="6"/>
  <c r="F12" i="6"/>
  <c r="E12" i="6"/>
  <c r="D12" i="6"/>
  <c r="C12" i="6"/>
  <c r="J11" i="6"/>
  <c r="I11" i="6"/>
  <c r="H11" i="6"/>
  <c r="G11" i="6"/>
  <c r="F11" i="6"/>
  <c r="E11" i="6"/>
  <c r="D11" i="6"/>
  <c r="C11" i="6"/>
  <c r="J10" i="6"/>
  <c r="I10" i="6"/>
  <c r="H10" i="6"/>
  <c r="G10" i="6"/>
  <c r="F10" i="6"/>
  <c r="E10" i="6"/>
  <c r="D10" i="6"/>
  <c r="C10" i="6"/>
  <c r="J9" i="6"/>
  <c r="I9" i="6"/>
  <c r="H9" i="6"/>
  <c r="G9" i="6"/>
  <c r="F9" i="6"/>
  <c r="E9" i="6"/>
  <c r="D9" i="6"/>
  <c r="C9" i="6"/>
  <c r="J8" i="6"/>
  <c r="I8" i="6"/>
  <c r="H8" i="6"/>
  <c r="G8" i="6"/>
  <c r="F8" i="6"/>
  <c r="E8" i="6"/>
  <c r="D8" i="6"/>
  <c r="C8" i="6"/>
  <c r="J7" i="6"/>
  <c r="I7" i="6"/>
  <c r="H7" i="6"/>
  <c r="G7" i="6"/>
  <c r="F7" i="6"/>
  <c r="E7" i="6"/>
  <c r="D7" i="6"/>
  <c r="C7" i="6"/>
  <c r="J6" i="6"/>
  <c r="I6" i="6"/>
  <c r="H6" i="6"/>
  <c r="G6" i="6"/>
  <c r="F6" i="6"/>
  <c r="E6" i="6"/>
  <c r="D6" i="6"/>
  <c r="C6" i="6"/>
  <c r="B7" i="4" l="1"/>
  <c r="A31" i="7" l="1"/>
  <c r="B7" i="7"/>
  <c r="A6" i="7"/>
  <c r="J5" i="7"/>
  <c r="I5" i="7"/>
  <c r="H5" i="7"/>
  <c r="G5" i="7"/>
  <c r="F5" i="7"/>
  <c r="E5" i="7"/>
  <c r="D5" i="7"/>
  <c r="C5" i="7"/>
  <c r="J4" i="7"/>
  <c r="I4" i="7"/>
  <c r="H4" i="7"/>
  <c r="G4" i="7"/>
  <c r="F4" i="7"/>
  <c r="E4" i="7"/>
  <c r="D4" i="7"/>
  <c r="C4" i="7"/>
  <c r="J3" i="7"/>
  <c r="I3" i="7"/>
  <c r="H3" i="7"/>
  <c r="G3" i="7"/>
  <c r="F3" i="7"/>
  <c r="E3" i="7"/>
  <c r="D3" i="7"/>
  <c r="C3" i="7"/>
  <c r="B8" i="7" l="1"/>
  <c r="C9" i="7" s="1"/>
  <c r="D9" i="7" l="1"/>
  <c r="I9" i="7"/>
  <c r="D10" i="7"/>
  <c r="E9" i="7"/>
  <c r="G10" i="7"/>
  <c r="H9" i="7"/>
  <c r="H10" i="7"/>
  <c r="G9" i="7"/>
  <c r="E10" i="7"/>
  <c r="I10" i="7"/>
  <c r="F9" i="7"/>
  <c r="J9" i="7"/>
  <c r="F10" i="7"/>
  <c r="J10" i="7"/>
  <c r="C10" i="7"/>
  <c r="A31" i="4" l="1"/>
  <c r="A6" i="4"/>
  <c r="J5" i="4"/>
  <c r="I5" i="4"/>
  <c r="H5" i="4"/>
  <c r="G5" i="4"/>
  <c r="F5" i="4"/>
  <c r="E5" i="4"/>
  <c r="D5" i="4"/>
  <c r="C5" i="4"/>
  <c r="J4" i="4"/>
  <c r="I4" i="4"/>
  <c r="H4" i="4"/>
  <c r="G4" i="4"/>
  <c r="F4" i="4"/>
  <c r="E4" i="4"/>
  <c r="D4" i="4"/>
  <c r="C4" i="4"/>
  <c r="J3" i="4"/>
  <c r="B8" i="4" s="1"/>
  <c r="I3" i="4"/>
  <c r="H3" i="4"/>
  <c r="G3" i="4"/>
  <c r="F3" i="4"/>
  <c r="E3" i="4"/>
  <c r="D3" i="4"/>
  <c r="C3" i="4"/>
  <c r="A31" i="1"/>
  <c r="J5" i="1"/>
  <c r="I5" i="1"/>
  <c r="H5" i="1"/>
  <c r="G5" i="1"/>
  <c r="F5" i="1"/>
  <c r="E5" i="1"/>
  <c r="D5" i="1"/>
  <c r="C5" i="1"/>
  <c r="B7" i="1"/>
  <c r="A6" i="1"/>
  <c r="J4" i="1"/>
  <c r="I4" i="1"/>
  <c r="H4" i="1"/>
  <c r="G4" i="1"/>
  <c r="F4" i="1"/>
  <c r="E4" i="1"/>
  <c r="D4" i="1"/>
  <c r="J3" i="1"/>
  <c r="I3" i="1"/>
  <c r="H3" i="1"/>
  <c r="G3" i="1"/>
  <c r="F3" i="1"/>
  <c r="E3" i="1"/>
  <c r="D3" i="1"/>
  <c r="C4" i="1"/>
  <c r="C3" i="1"/>
  <c r="B8" i="1" l="1"/>
  <c r="I10" i="4"/>
  <c r="G10" i="4"/>
  <c r="E10" i="4"/>
  <c r="C10" i="4"/>
  <c r="I9" i="4"/>
  <c r="G9" i="4"/>
  <c r="E9" i="4"/>
  <c r="C9" i="4"/>
  <c r="J10" i="4"/>
  <c r="H10" i="4"/>
  <c r="F10" i="4"/>
  <c r="D10" i="4"/>
  <c r="J9" i="4"/>
  <c r="H9" i="4"/>
  <c r="F9" i="4"/>
  <c r="D9" i="4"/>
  <c r="C10" i="1"/>
  <c r="E10" i="1"/>
  <c r="F9" i="1"/>
  <c r="I10" i="1"/>
  <c r="C9" i="1"/>
  <c r="F10" i="1"/>
  <c r="G9" i="1"/>
  <c r="J10" i="1"/>
  <c r="D8" i="27" l="1"/>
  <c r="G9" i="27"/>
  <c r="F8" i="27"/>
  <c r="J8" i="27"/>
  <c r="F9" i="27"/>
  <c r="J9" i="27"/>
  <c r="E8" i="27"/>
  <c r="I8" i="27"/>
  <c r="E9" i="27"/>
  <c r="I9" i="27"/>
  <c r="H8" i="27"/>
  <c r="D9" i="27"/>
  <c r="H9" i="27"/>
  <c r="C8" i="27"/>
  <c r="G8" i="27"/>
  <c r="C9" i="27"/>
  <c r="E9" i="1"/>
  <c r="D10" i="1"/>
  <c r="H10" i="1"/>
  <c r="I9" i="1"/>
  <c r="D9" i="1"/>
  <c r="H9" i="1"/>
  <c r="G10" i="1"/>
  <c r="J9" i="1"/>
  <c r="C18" i="5"/>
  <c r="D18" i="5"/>
  <c r="E18" i="5"/>
  <c r="F18" i="5"/>
  <c r="G18" i="5"/>
  <c r="H18" i="5"/>
  <c r="I18" i="5"/>
  <c r="J18" i="5"/>
  <c r="C14" i="26" s="1"/>
  <c r="K18" i="5" l="1"/>
  <c r="G39" i="27"/>
  <c r="G40" i="27"/>
  <c r="G42" i="27"/>
  <c r="G44" i="27"/>
  <c r="G34" i="27"/>
  <c r="H41" i="27"/>
  <c r="H43" i="27"/>
  <c r="H32" i="27"/>
  <c r="H33" i="27"/>
  <c r="H36" i="27"/>
  <c r="H37" i="27"/>
  <c r="H38" i="27"/>
  <c r="H35" i="27"/>
  <c r="H39" i="27"/>
  <c r="H40" i="27"/>
  <c r="H42" i="27"/>
  <c r="H44" i="27"/>
  <c r="H34" i="27"/>
  <c r="E41" i="27"/>
  <c r="E43" i="27"/>
  <c r="E32" i="27"/>
  <c r="E33" i="27"/>
  <c r="E36" i="27"/>
  <c r="E37" i="27"/>
  <c r="E38" i="27"/>
  <c r="E35" i="27"/>
  <c r="E39" i="27"/>
  <c r="E40" i="27"/>
  <c r="E42" i="27"/>
  <c r="E44" i="27"/>
  <c r="E34" i="27"/>
  <c r="F41" i="27"/>
  <c r="F43" i="27"/>
  <c r="F32" i="27"/>
  <c r="F33" i="27"/>
  <c r="F36" i="27"/>
  <c r="F37" i="27"/>
  <c r="F38" i="27"/>
  <c r="F35" i="27"/>
  <c r="F40" i="27"/>
  <c r="F42" i="27"/>
  <c r="F39" i="27"/>
  <c r="F44" i="27"/>
  <c r="F34" i="27"/>
  <c r="D39" i="27"/>
  <c r="D40" i="27"/>
  <c r="D42" i="27"/>
  <c r="D44" i="27"/>
  <c r="D34" i="27"/>
  <c r="C41" i="27"/>
  <c r="C43" i="27"/>
  <c r="C32" i="27"/>
  <c r="C33" i="27"/>
  <c r="C35" i="27"/>
  <c r="C36" i="27"/>
  <c r="C37" i="27"/>
  <c r="C38" i="27"/>
  <c r="C39" i="27"/>
  <c r="C40" i="27"/>
  <c r="C42" i="27"/>
  <c r="C44" i="27"/>
  <c r="C34" i="27"/>
  <c r="D41" i="27"/>
  <c r="D43" i="27"/>
  <c r="D32" i="27"/>
  <c r="D33" i="27"/>
  <c r="D36" i="27"/>
  <c r="D37" i="27"/>
  <c r="D38" i="27"/>
  <c r="D35" i="27"/>
  <c r="I41" i="27"/>
  <c r="I43" i="27"/>
  <c r="I32" i="27"/>
  <c r="I33" i="27"/>
  <c r="I36" i="27"/>
  <c r="I37" i="27"/>
  <c r="I38" i="27"/>
  <c r="I35" i="27"/>
  <c r="I39" i="27"/>
  <c r="I40" i="27"/>
  <c r="I42" i="27"/>
  <c r="I44" i="27"/>
  <c r="I34" i="27"/>
  <c r="J41" i="27"/>
  <c r="J43" i="27"/>
  <c r="J35" i="27"/>
  <c r="J32" i="27"/>
  <c r="J33" i="27"/>
  <c r="J36" i="27"/>
  <c r="J37" i="27"/>
  <c r="J38" i="27"/>
  <c r="J39" i="27"/>
  <c r="J40" i="27"/>
  <c r="J42" i="27"/>
  <c r="J44" i="27"/>
  <c r="J34" i="27"/>
  <c r="G41" i="27"/>
  <c r="G43" i="27"/>
  <c r="G35" i="27"/>
  <c r="G32" i="27"/>
  <c r="G33" i="27"/>
  <c r="G36" i="27"/>
  <c r="G37" i="27"/>
  <c r="G38" i="27"/>
  <c r="H15" i="8"/>
  <c r="K39" i="27" l="1"/>
  <c r="K38" i="27"/>
  <c r="K44" i="27"/>
  <c r="K42" i="27"/>
  <c r="K35" i="27"/>
  <c r="K37" i="27"/>
  <c r="K33" i="27"/>
  <c r="K43" i="27"/>
  <c r="K34" i="27"/>
  <c r="K40" i="27"/>
  <c r="K36" i="27"/>
  <c r="K32" i="27"/>
  <c r="K41" i="27"/>
  <c r="E22" i="26"/>
  <c r="E27" i="26"/>
  <c r="E28" i="26"/>
  <c r="E26" i="26"/>
  <c r="E24" i="26"/>
  <c r="E20" i="26"/>
  <c r="E29" i="26"/>
  <c r="E32" i="26"/>
  <c r="E30" i="26"/>
  <c r="E23" i="26"/>
  <c r="E25" i="26"/>
  <c r="E21" i="26"/>
  <c r="E31" i="26"/>
  <c r="AJ17" i="8"/>
  <c r="AJ15" i="8"/>
  <c r="AJ8" i="8"/>
  <c r="AJ10" i="8"/>
  <c r="AJ16" i="8"/>
  <c r="AJ7" i="8"/>
  <c r="AJ12" i="8"/>
  <c r="AJ13" i="8"/>
  <c r="AJ11" i="8"/>
  <c r="AJ9" i="8"/>
  <c r="AJ5" i="8"/>
  <c r="AJ14" i="8"/>
  <c r="AJ6" i="8"/>
  <c r="B20" i="1"/>
  <c r="B36" i="1" s="1"/>
  <c r="D20" i="1"/>
  <c r="D36" i="1" s="1"/>
  <c r="F20" i="1"/>
  <c r="F36" i="1" s="1"/>
  <c r="H20" i="1"/>
  <c r="H36" i="1" s="1"/>
  <c r="E20" i="1"/>
  <c r="I20" i="1"/>
  <c r="I36" i="1" s="1"/>
  <c r="C20" i="1"/>
  <c r="C36" i="1" s="1"/>
  <c r="G20" i="1"/>
  <c r="G36" i="1" s="1"/>
  <c r="C21" i="1"/>
  <c r="C37" i="1" s="1"/>
  <c r="E21" i="1"/>
  <c r="G21" i="1"/>
  <c r="G37" i="1" s="1"/>
  <c r="I21" i="1"/>
  <c r="I37" i="1" s="1"/>
  <c r="B21" i="1"/>
  <c r="B37" i="1" s="1"/>
  <c r="D21" i="1"/>
  <c r="D37" i="1" s="1"/>
  <c r="F21" i="1"/>
  <c r="F37" i="1" s="1"/>
  <c r="H21" i="1"/>
  <c r="H37" i="1" s="1"/>
  <c r="C22" i="1"/>
  <c r="C38" i="1" s="1"/>
  <c r="E22" i="1"/>
  <c r="G22" i="1"/>
  <c r="G38" i="1" s="1"/>
  <c r="I22" i="1"/>
  <c r="I38" i="1" s="1"/>
  <c r="B22" i="1"/>
  <c r="B38" i="1" s="1"/>
  <c r="D22" i="1"/>
  <c r="D38" i="1" s="1"/>
  <c r="F22" i="1"/>
  <c r="F38" i="1" s="1"/>
  <c r="H22" i="1"/>
  <c r="H38" i="1" s="1"/>
  <c r="C23" i="1"/>
  <c r="C39" i="1" s="1"/>
  <c r="E23" i="1"/>
  <c r="G23" i="1"/>
  <c r="G39" i="1" s="1"/>
  <c r="I23" i="1"/>
  <c r="I39" i="1" s="1"/>
  <c r="B23" i="1"/>
  <c r="B39" i="1" s="1"/>
  <c r="D23" i="1"/>
  <c r="D39" i="1" s="1"/>
  <c r="F23" i="1"/>
  <c r="F39" i="1" s="1"/>
  <c r="H23" i="1"/>
  <c r="H39" i="1" s="1"/>
  <c r="C24" i="1"/>
  <c r="C40" i="1" s="1"/>
  <c r="E24" i="1"/>
  <c r="G24" i="1"/>
  <c r="G40" i="1" s="1"/>
  <c r="I24" i="1"/>
  <c r="I40" i="1" s="1"/>
  <c r="B24" i="1"/>
  <c r="B40" i="1" s="1"/>
  <c r="D24" i="1"/>
  <c r="D40" i="1" s="1"/>
  <c r="F24" i="1"/>
  <c r="F40" i="1" s="1"/>
  <c r="H24" i="1"/>
  <c r="H40" i="1" s="1"/>
  <c r="C25" i="1"/>
  <c r="C41" i="1" s="1"/>
  <c r="E25" i="1"/>
  <c r="G25" i="1"/>
  <c r="G41" i="1" s="1"/>
  <c r="I25" i="1"/>
  <c r="I41" i="1" s="1"/>
  <c r="B25" i="1"/>
  <c r="B41" i="1" s="1"/>
  <c r="D25" i="1"/>
  <c r="D41" i="1" s="1"/>
  <c r="F25" i="1"/>
  <c r="F41" i="1" s="1"/>
  <c r="H25" i="1"/>
  <c r="H41" i="1" s="1"/>
  <c r="C35" i="5"/>
  <c r="E35" i="5"/>
  <c r="G35" i="5"/>
  <c r="I35" i="5"/>
  <c r="D35" i="5"/>
  <c r="F35" i="5"/>
  <c r="H35" i="5"/>
  <c r="J35" i="5"/>
  <c r="B16" i="26" s="1"/>
  <c r="D34" i="5"/>
  <c r="F34" i="5"/>
  <c r="H34" i="5"/>
  <c r="J34" i="5"/>
  <c r="B15" i="26" s="1"/>
  <c r="C34" i="5"/>
  <c r="E34" i="5"/>
  <c r="G34" i="5"/>
  <c r="I34" i="5"/>
  <c r="C33" i="5"/>
  <c r="E33" i="5"/>
  <c r="G33" i="5"/>
  <c r="I33" i="5"/>
  <c r="D33" i="5"/>
  <c r="F33" i="5"/>
  <c r="H33" i="5"/>
  <c r="J33" i="5"/>
  <c r="B14" i="26" s="1"/>
  <c r="D14" i="26" s="1"/>
  <c r="C32" i="5"/>
  <c r="E32" i="5"/>
  <c r="G32" i="5"/>
  <c r="I32" i="5"/>
  <c r="C31" i="5"/>
  <c r="E31" i="5"/>
  <c r="G31" i="5"/>
  <c r="I31" i="5"/>
  <c r="D32" i="5"/>
  <c r="F32" i="5"/>
  <c r="H32" i="5"/>
  <c r="J32" i="5"/>
  <c r="B13" i="26" s="1"/>
  <c r="D31" i="5"/>
  <c r="F31" i="5"/>
  <c r="H31" i="5"/>
  <c r="J31" i="5"/>
  <c r="B12" i="26" s="1"/>
  <c r="C30" i="5"/>
  <c r="E30" i="5"/>
  <c r="G30" i="5"/>
  <c r="I30" i="5"/>
  <c r="C29" i="5"/>
  <c r="E29" i="5"/>
  <c r="G29" i="5"/>
  <c r="I29" i="5"/>
  <c r="C28" i="5"/>
  <c r="E28" i="5"/>
  <c r="G28" i="5"/>
  <c r="I28" i="5"/>
  <c r="D30" i="5"/>
  <c r="F30" i="5"/>
  <c r="H30" i="5"/>
  <c r="J30" i="5"/>
  <c r="D29" i="5"/>
  <c r="F29" i="5"/>
  <c r="H29" i="5"/>
  <c r="J29" i="5"/>
  <c r="B10" i="26" s="1"/>
  <c r="D28" i="5"/>
  <c r="F28" i="5"/>
  <c r="H28" i="5"/>
  <c r="J28" i="5"/>
  <c r="B9" i="26" s="1"/>
  <c r="C27" i="5"/>
  <c r="E27" i="5"/>
  <c r="G27" i="5"/>
  <c r="I27" i="5"/>
  <c r="C26" i="5"/>
  <c r="E26" i="5"/>
  <c r="G26" i="5"/>
  <c r="I26" i="5"/>
  <c r="C25" i="5"/>
  <c r="E25" i="5"/>
  <c r="G25" i="5"/>
  <c r="I25" i="5"/>
  <c r="C24" i="5"/>
  <c r="E24" i="5"/>
  <c r="G24" i="5"/>
  <c r="I24" i="5"/>
  <c r="D27" i="5"/>
  <c r="F27" i="5"/>
  <c r="H27" i="5"/>
  <c r="J27" i="5"/>
  <c r="B8" i="26" s="1"/>
  <c r="D26" i="5"/>
  <c r="F26" i="5"/>
  <c r="H26" i="5"/>
  <c r="J26" i="5"/>
  <c r="B7" i="26" s="1"/>
  <c r="D25" i="5"/>
  <c r="F25" i="5"/>
  <c r="H25" i="5"/>
  <c r="J25" i="5"/>
  <c r="B6" i="26" s="1"/>
  <c r="D24" i="5"/>
  <c r="F24" i="5"/>
  <c r="H24" i="5"/>
  <c r="J24" i="5"/>
  <c r="B5" i="26" s="1"/>
  <c r="D23" i="5"/>
  <c r="F23" i="5"/>
  <c r="H23" i="5"/>
  <c r="J23" i="5"/>
  <c r="B4" i="26" s="1"/>
  <c r="C23" i="5"/>
  <c r="E23" i="5"/>
  <c r="G23" i="5"/>
  <c r="I23" i="5"/>
  <c r="B17" i="1"/>
  <c r="B33" i="1" s="1"/>
  <c r="F17" i="1"/>
  <c r="F33" i="1" s="1"/>
  <c r="C17" i="1"/>
  <c r="C33" i="1" s="1"/>
  <c r="E17" i="1"/>
  <c r="G17" i="1"/>
  <c r="G33" i="1" s="1"/>
  <c r="I17" i="1"/>
  <c r="I33" i="1" s="1"/>
  <c r="D17" i="1"/>
  <c r="D33" i="1" s="1"/>
  <c r="H17" i="1"/>
  <c r="H33" i="1" s="1"/>
  <c r="B19" i="1"/>
  <c r="B35" i="1" s="1"/>
  <c r="D19" i="1"/>
  <c r="D35" i="1" s="1"/>
  <c r="F19" i="1"/>
  <c r="F35" i="1" s="1"/>
  <c r="H19" i="1"/>
  <c r="H35" i="1" s="1"/>
  <c r="E19" i="1"/>
  <c r="I19" i="1"/>
  <c r="I35" i="1" s="1"/>
  <c r="C19" i="1"/>
  <c r="C35" i="1" s="1"/>
  <c r="G19" i="1"/>
  <c r="G35" i="1" s="1"/>
  <c r="J19" i="7"/>
  <c r="J35" i="7" s="1"/>
  <c r="I8" i="22" s="1"/>
  <c r="B26" i="1"/>
  <c r="B42" i="1" s="1"/>
  <c r="D26" i="1"/>
  <c r="D42" i="1" s="1"/>
  <c r="F26" i="1"/>
  <c r="F42" i="1" s="1"/>
  <c r="H26" i="1"/>
  <c r="H42" i="1" s="1"/>
  <c r="C26" i="1"/>
  <c r="C42" i="1" s="1"/>
  <c r="E26" i="1"/>
  <c r="G26" i="1"/>
  <c r="G42" i="1" s="1"/>
  <c r="I26" i="1"/>
  <c r="I42" i="1" s="1"/>
  <c r="E26" i="7"/>
  <c r="E42" i="7" s="1"/>
  <c r="D15" i="22" s="1"/>
  <c r="G26" i="7"/>
  <c r="G42" i="7" s="1"/>
  <c r="F15" i="22" s="1"/>
  <c r="B27" i="1"/>
  <c r="B43" i="1" s="1"/>
  <c r="D27" i="1"/>
  <c r="D43" i="1" s="1"/>
  <c r="F27" i="1"/>
  <c r="F43" i="1" s="1"/>
  <c r="H27" i="1"/>
  <c r="H43" i="1" s="1"/>
  <c r="C27" i="7"/>
  <c r="C43" i="7" s="1"/>
  <c r="B16" i="22" s="1"/>
  <c r="G27" i="7"/>
  <c r="G43" i="7" s="1"/>
  <c r="F16" i="22" s="1"/>
  <c r="C27" i="1"/>
  <c r="C43" i="1" s="1"/>
  <c r="E27" i="1"/>
  <c r="G27" i="1"/>
  <c r="G43" i="1" s="1"/>
  <c r="I27" i="1"/>
  <c r="I43" i="1" s="1"/>
  <c r="D27" i="7"/>
  <c r="D43" i="7" s="1"/>
  <c r="C16" i="22" s="1"/>
  <c r="H27" i="7"/>
  <c r="H43" i="7" s="1"/>
  <c r="G16" i="22" s="1"/>
  <c r="C29" i="1"/>
  <c r="C45" i="1" s="1"/>
  <c r="E29" i="1"/>
  <c r="G29" i="1"/>
  <c r="G45" i="1" s="1"/>
  <c r="I29" i="1"/>
  <c r="I45" i="1" s="1"/>
  <c r="B29" i="1"/>
  <c r="B45" i="1" s="1"/>
  <c r="D29" i="1"/>
  <c r="D45" i="1" s="1"/>
  <c r="F29" i="1"/>
  <c r="F45" i="1" s="1"/>
  <c r="H29" i="1"/>
  <c r="H45" i="1" s="1"/>
  <c r="D29" i="7"/>
  <c r="D45" i="7" s="1"/>
  <c r="C18" i="22" s="1"/>
  <c r="F29" i="7"/>
  <c r="F45" i="7" s="1"/>
  <c r="H29" i="7"/>
  <c r="H45" i="7" s="1"/>
  <c r="G18" i="22" s="1"/>
  <c r="D50" i="5"/>
  <c r="F50" i="5"/>
  <c r="J50" i="5"/>
  <c r="E50" i="5"/>
  <c r="I50" i="5"/>
  <c r="C49" i="5"/>
  <c r="E49" i="5"/>
  <c r="G49" i="5"/>
  <c r="I49" i="5"/>
  <c r="C48" i="5"/>
  <c r="E48" i="5"/>
  <c r="I48" i="5"/>
  <c r="D49" i="5"/>
  <c r="F49" i="5"/>
  <c r="J49" i="5"/>
  <c r="D48" i="5"/>
  <c r="F48" i="5"/>
  <c r="J48" i="5"/>
  <c r="E47" i="5"/>
  <c r="G47" i="5"/>
  <c r="I47" i="5"/>
  <c r="C46" i="5"/>
  <c r="E46" i="5"/>
  <c r="I46" i="5"/>
  <c r="D47" i="5"/>
  <c r="F47" i="5"/>
  <c r="J47" i="5"/>
  <c r="D46" i="5"/>
  <c r="F46" i="5"/>
  <c r="J46" i="5"/>
  <c r="E45" i="5"/>
  <c r="G45" i="5"/>
  <c r="I45" i="5"/>
  <c r="E44" i="5"/>
  <c r="I44" i="5"/>
  <c r="D45" i="5"/>
  <c r="F45" i="5"/>
  <c r="J45" i="5"/>
  <c r="D44" i="5"/>
  <c r="F44" i="5"/>
  <c r="J44" i="5"/>
  <c r="C43" i="5"/>
  <c r="E43" i="5"/>
  <c r="G43" i="5"/>
  <c r="I43" i="5"/>
  <c r="C42" i="5"/>
  <c r="E42" i="5"/>
  <c r="G42" i="5"/>
  <c r="I42" i="5"/>
  <c r="C41" i="5"/>
  <c r="E41" i="5"/>
  <c r="I41" i="5"/>
  <c r="D40" i="5"/>
  <c r="E40" i="5"/>
  <c r="G40" i="5"/>
  <c r="I40" i="5"/>
  <c r="D43" i="5"/>
  <c r="F43" i="5"/>
  <c r="H43" i="5"/>
  <c r="J43" i="5"/>
  <c r="D42" i="5"/>
  <c r="F42" i="5"/>
  <c r="J42" i="5"/>
  <c r="D41" i="5"/>
  <c r="F41" i="5"/>
  <c r="J41" i="5"/>
  <c r="F40" i="5"/>
  <c r="J40" i="5"/>
  <c r="D39" i="5"/>
  <c r="F39" i="5"/>
  <c r="J39" i="5"/>
  <c r="D38" i="5"/>
  <c r="F38" i="5"/>
  <c r="J38" i="5"/>
  <c r="C39" i="5"/>
  <c r="E39" i="5"/>
  <c r="I39" i="5"/>
  <c r="E38" i="5"/>
  <c r="G38" i="5"/>
  <c r="I38" i="5"/>
  <c r="C65" i="5"/>
  <c r="E65" i="5"/>
  <c r="G65" i="5"/>
  <c r="I65" i="5"/>
  <c r="D65" i="5"/>
  <c r="F65" i="5"/>
  <c r="H65" i="5"/>
  <c r="J65" i="5"/>
  <c r="D64" i="5"/>
  <c r="F64" i="5"/>
  <c r="H64" i="5"/>
  <c r="J64" i="5"/>
  <c r="C64" i="5"/>
  <c r="E64" i="5"/>
  <c r="G64" i="5"/>
  <c r="I64" i="5"/>
  <c r="C63" i="5"/>
  <c r="E63" i="5"/>
  <c r="G63" i="5"/>
  <c r="I63" i="5"/>
  <c r="D63" i="5"/>
  <c r="F63" i="5"/>
  <c r="H63" i="5"/>
  <c r="J63" i="5"/>
  <c r="C62" i="5"/>
  <c r="E62" i="5"/>
  <c r="G62" i="5"/>
  <c r="I62" i="5"/>
  <c r="C61" i="5"/>
  <c r="E61" i="5"/>
  <c r="G61" i="5"/>
  <c r="I61" i="5"/>
  <c r="D62" i="5"/>
  <c r="F62" i="5"/>
  <c r="H62" i="5"/>
  <c r="J62" i="5"/>
  <c r="D61" i="5"/>
  <c r="F61" i="5"/>
  <c r="H61" i="5"/>
  <c r="J61" i="5"/>
  <c r="C60" i="5"/>
  <c r="E60" i="5"/>
  <c r="G60" i="5"/>
  <c r="I60" i="5"/>
  <c r="C59" i="5"/>
  <c r="E59" i="5"/>
  <c r="G59" i="5"/>
  <c r="I59" i="5"/>
  <c r="D60" i="5"/>
  <c r="F60" i="5"/>
  <c r="H60" i="5"/>
  <c r="J60" i="5"/>
  <c r="D59" i="5"/>
  <c r="F59" i="5"/>
  <c r="H59" i="5"/>
  <c r="J59" i="5"/>
  <c r="C58" i="5"/>
  <c r="E58" i="5"/>
  <c r="G58" i="5"/>
  <c r="I58" i="5"/>
  <c r="C57" i="5"/>
  <c r="E57" i="5"/>
  <c r="G57" i="5"/>
  <c r="I57" i="5"/>
  <c r="C56" i="5"/>
  <c r="E56" i="5"/>
  <c r="G56" i="5"/>
  <c r="I56" i="5"/>
  <c r="C55" i="5"/>
  <c r="E55" i="5"/>
  <c r="G55" i="5"/>
  <c r="I55" i="5"/>
  <c r="C54" i="5"/>
  <c r="E54" i="5"/>
  <c r="G54" i="5"/>
  <c r="I54" i="5"/>
  <c r="D58" i="5"/>
  <c r="F58" i="5"/>
  <c r="H58" i="5"/>
  <c r="J58" i="5"/>
  <c r="D57" i="5"/>
  <c r="F57" i="5"/>
  <c r="H57" i="5"/>
  <c r="J57" i="5"/>
  <c r="D56" i="5"/>
  <c r="F56" i="5"/>
  <c r="H56" i="5"/>
  <c r="J56" i="5"/>
  <c r="D55" i="5"/>
  <c r="F55" i="5"/>
  <c r="H55" i="5"/>
  <c r="J55" i="5"/>
  <c r="D54" i="5"/>
  <c r="F54" i="5"/>
  <c r="H54" i="5"/>
  <c r="J54" i="5"/>
  <c r="D53" i="5"/>
  <c r="F53" i="5"/>
  <c r="H53" i="5"/>
  <c r="J53" i="5"/>
  <c r="C53" i="5"/>
  <c r="E53" i="5"/>
  <c r="G53" i="5"/>
  <c r="I53" i="5"/>
  <c r="B28" i="1"/>
  <c r="B44" i="1" s="1"/>
  <c r="D28" i="1"/>
  <c r="D44" i="1" s="1"/>
  <c r="F28" i="1"/>
  <c r="F44" i="1" s="1"/>
  <c r="H28" i="1"/>
  <c r="H44" i="1" s="1"/>
  <c r="C28" i="1"/>
  <c r="C44" i="1" s="1"/>
  <c r="E28" i="1"/>
  <c r="G28" i="1"/>
  <c r="G44" i="1" s="1"/>
  <c r="I28" i="1"/>
  <c r="I44" i="1" s="1"/>
  <c r="C28" i="7"/>
  <c r="C44" i="7" s="1"/>
  <c r="B17" i="22" s="1"/>
  <c r="E28" i="7"/>
  <c r="E44" i="7" s="1"/>
  <c r="D17" i="22" s="1"/>
  <c r="G28" i="7"/>
  <c r="G44" i="7" s="1"/>
  <c r="F17" i="22" s="1"/>
  <c r="I28" i="7"/>
  <c r="I44" i="7" s="1"/>
  <c r="H17" i="22" s="1"/>
  <c r="D28" i="7"/>
  <c r="D44" i="7" s="1"/>
  <c r="C17" i="22" s="1"/>
  <c r="F28" i="7"/>
  <c r="F44" i="7" s="1"/>
  <c r="H28" i="7"/>
  <c r="H44" i="7" s="1"/>
  <c r="G17" i="22" s="1"/>
  <c r="J28" i="7"/>
  <c r="J44" i="7" s="1"/>
  <c r="I17" i="22" s="1"/>
  <c r="C18" i="1"/>
  <c r="C34" i="1" s="1"/>
  <c r="E18" i="1"/>
  <c r="G18" i="1"/>
  <c r="G34" i="1" s="1"/>
  <c r="I18" i="1"/>
  <c r="I34" i="1" s="1"/>
  <c r="B18" i="1"/>
  <c r="B34" i="1" s="1"/>
  <c r="D18" i="1"/>
  <c r="D34" i="1" s="1"/>
  <c r="F18" i="1"/>
  <c r="F34" i="1" s="1"/>
  <c r="H18" i="1"/>
  <c r="H34" i="1" s="1"/>
  <c r="B28" i="4"/>
  <c r="B44" i="4" s="1"/>
  <c r="D28" i="4"/>
  <c r="D44" i="4" s="1"/>
  <c r="F28" i="4"/>
  <c r="F44" i="4" s="1"/>
  <c r="H28" i="4"/>
  <c r="H44" i="4" s="1"/>
  <c r="E28" i="4"/>
  <c r="I28" i="4"/>
  <c r="I44" i="4" s="1"/>
  <c r="C28" i="4"/>
  <c r="C44" i="4" s="1"/>
  <c r="G28" i="4"/>
  <c r="G44" i="4" s="1"/>
  <c r="B18" i="4"/>
  <c r="B34" i="4" s="1"/>
  <c r="D20" i="4"/>
  <c r="D36" i="4" s="1"/>
  <c r="F20" i="4"/>
  <c r="F36" i="4" s="1"/>
  <c r="H20" i="4"/>
  <c r="H36" i="4" s="1"/>
  <c r="E20" i="4"/>
  <c r="G20" i="4"/>
  <c r="G36" i="4" s="1"/>
  <c r="I20" i="4"/>
  <c r="I36" i="4" s="1"/>
  <c r="C25" i="4"/>
  <c r="C41" i="4" s="1"/>
  <c r="E25" i="4"/>
  <c r="G25" i="4"/>
  <c r="G41" i="4" s="1"/>
  <c r="I25" i="4"/>
  <c r="I41" i="4" s="1"/>
  <c r="B25" i="4"/>
  <c r="B41" i="4" s="1"/>
  <c r="F25" i="4"/>
  <c r="F41" i="4" s="1"/>
  <c r="D25" i="4"/>
  <c r="D41" i="4" s="1"/>
  <c r="H25" i="4"/>
  <c r="H41" i="4" s="1"/>
  <c r="C26" i="4"/>
  <c r="C42" i="4" s="1"/>
  <c r="E26" i="4"/>
  <c r="G26" i="4"/>
  <c r="G42" i="4" s="1"/>
  <c r="I26" i="4"/>
  <c r="I42" i="4" s="1"/>
  <c r="B26" i="4"/>
  <c r="B42" i="4" s="1"/>
  <c r="F26" i="4"/>
  <c r="F42" i="4" s="1"/>
  <c r="H26" i="4"/>
  <c r="H42" i="4" s="1"/>
  <c r="D26" i="4"/>
  <c r="D42" i="4" s="1"/>
  <c r="C38" i="4"/>
  <c r="G38" i="4"/>
  <c r="I38" i="4"/>
  <c r="B38" i="4"/>
  <c r="F38" i="4"/>
  <c r="D38" i="4"/>
  <c r="H38" i="4"/>
  <c r="B37" i="4"/>
  <c r="D37" i="4"/>
  <c r="F37" i="4"/>
  <c r="H37" i="4"/>
  <c r="C37" i="4"/>
  <c r="I37" i="4"/>
  <c r="B19" i="4"/>
  <c r="B35" i="4" s="1"/>
  <c r="D19" i="4"/>
  <c r="D35" i="4" s="1"/>
  <c r="F19" i="4"/>
  <c r="F35" i="4" s="1"/>
  <c r="H19" i="4"/>
  <c r="H35" i="4" s="1"/>
  <c r="C19" i="4"/>
  <c r="C35" i="4" s="1"/>
  <c r="E19" i="4"/>
  <c r="G19" i="4"/>
  <c r="G35" i="4" s="1"/>
  <c r="I19" i="4"/>
  <c r="I35" i="4" s="1"/>
  <c r="C20" i="4"/>
  <c r="C36" i="4" s="1"/>
  <c r="B20" i="4"/>
  <c r="B36" i="4" s="1"/>
  <c r="H18" i="4"/>
  <c r="H34" i="4" s="1"/>
  <c r="F18" i="4"/>
  <c r="F34" i="4" s="1"/>
  <c r="D18" i="4"/>
  <c r="D34" i="4" s="1"/>
  <c r="I18" i="4"/>
  <c r="I34" i="4" s="1"/>
  <c r="G18" i="4"/>
  <c r="G34" i="4" s="1"/>
  <c r="E18" i="4"/>
  <c r="C18" i="4"/>
  <c r="C34" i="4" s="1"/>
  <c r="F5" i="8" l="1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43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B11" i="26"/>
  <c r="E17" i="22"/>
  <c r="AK16" i="8"/>
  <c r="E18" i="22"/>
  <c r="D31" i="26"/>
  <c r="E42" i="4"/>
  <c r="B29" i="26" s="1"/>
  <c r="E41" i="4"/>
  <c r="B28" i="26" s="1"/>
  <c r="G18" i="7"/>
  <c r="G34" i="7" s="1"/>
  <c r="F7" i="22" s="1"/>
  <c r="C18" i="7"/>
  <c r="C34" i="7" s="1"/>
  <c r="B7" i="22" s="1"/>
  <c r="J18" i="7"/>
  <c r="J34" i="7" s="1"/>
  <c r="I7" i="22" s="1"/>
  <c r="F18" i="7"/>
  <c r="F34" i="7" s="1"/>
  <c r="E34" i="1"/>
  <c r="E44" i="1"/>
  <c r="C38" i="5"/>
  <c r="G39" i="5"/>
  <c r="H38" i="5"/>
  <c r="G5" i="8" s="1"/>
  <c r="H39" i="5"/>
  <c r="H40" i="5"/>
  <c r="G7" i="8" s="1"/>
  <c r="C40" i="5"/>
  <c r="H41" i="5"/>
  <c r="H42" i="5"/>
  <c r="K42" i="5" s="1"/>
  <c r="G41" i="5"/>
  <c r="K41" i="5" s="1"/>
  <c r="H44" i="5"/>
  <c r="H45" i="5"/>
  <c r="K45" i="5" s="1"/>
  <c r="G44" i="5"/>
  <c r="K44" i="5" s="1"/>
  <c r="C44" i="5"/>
  <c r="C45" i="5"/>
  <c r="H46" i="5"/>
  <c r="H47" i="5"/>
  <c r="K47" i="5" s="1"/>
  <c r="G46" i="5"/>
  <c r="G13" i="8" s="1"/>
  <c r="C47" i="5"/>
  <c r="H48" i="5"/>
  <c r="H49" i="5"/>
  <c r="G16" i="8" s="1"/>
  <c r="G48" i="5"/>
  <c r="G15" i="8" s="1"/>
  <c r="G50" i="5"/>
  <c r="C50" i="5"/>
  <c r="H50" i="5"/>
  <c r="I29" i="7"/>
  <c r="I45" i="7" s="1"/>
  <c r="H18" i="22" s="1"/>
  <c r="E29" i="7"/>
  <c r="E45" i="7" s="1"/>
  <c r="D18" i="22" s="1"/>
  <c r="C26" i="7"/>
  <c r="C42" i="7" s="1"/>
  <c r="B15" i="22" s="1"/>
  <c r="J26" i="7"/>
  <c r="J42" i="7" s="1"/>
  <c r="I15" i="22" s="1"/>
  <c r="F26" i="7"/>
  <c r="F42" i="7" s="1"/>
  <c r="E42" i="1"/>
  <c r="H19" i="7"/>
  <c r="H35" i="7" s="1"/>
  <c r="G8" i="22" s="1"/>
  <c r="D19" i="7"/>
  <c r="D35" i="7" s="1"/>
  <c r="C8" i="22" s="1"/>
  <c r="G19" i="7"/>
  <c r="G35" i="7" s="1"/>
  <c r="F8" i="22" s="1"/>
  <c r="C19" i="7"/>
  <c r="C35" i="7" s="1"/>
  <c r="B8" i="22" s="1"/>
  <c r="E17" i="7"/>
  <c r="E33" i="7" s="1"/>
  <c r="D6" i="22" s="1"/>
  <c r="H17" i="7"/>
  <c r="H33" i="7" s="1"/>
  <c r="G6" i="22" s="1"/>
  <c r="D17" i="7"/>
  <c r="D33" i="7" s="1"/>
  <c r="C6" i="22" s="1"/>
  <c r="C33" i="7"/>
  <c r="B6" i="22" s="1"/>
  <c r="G25" i="7"/>
  <c r="G41" i="7" s="1"/>
  <c r="F14" i="22" s="1"/>
  <c r="C25" i="7"/>
  <c r="C41" i="7" s="1"/>
  <c r="B14" i="22" s="1"/>
  <c r="J25" i="7"/>
  <c r="J41" i="7" s="1"/>
  <c r="I14" i="22" s="1"/>
  <c r="F25" i="7"/>
  <c r="F41" i="7" s="1"/>
  <c r="E41" i="1"/>
  <c r="G24" i="7"/>
  <c r="G40" i="7" s="1"/>
  <c r="F13" i="22" s="1"/>
  <c r="C24" i="7"/>
  <c r="C40" i="7" s="1"/>
  <c r="B13" i="22" s="1"/>
  <c r="H24" i="7"/>
  <c r="H40" i="7" s="1"/>
  <c r="G13" i="22" s="1"/>
  <c r="D24" i="7"/>
  <c r="D40" i="7" s="1"/>
  <c r="C13" i="22" s="1"/>
  <c r="G23" i="7"/>
  <c r="G39" i="7" s="1"/>
  <c r="F12" i="22" s="1"/>
  <c r="C23" i="7"/>
  <c r="C39" i="7" s="1"/>
  <c r="B12" i="22" s="1"/>
  <c r="H23" i="7"/>
  <c r="H39" i="7" s="1"/>
  <c r="G12" i="22" s="1"/>
  <c r="D23" i="7"/>
  <c r="D39" i="7" s="1"/>
  <c r="C12" i="22" s="1"/>
  <c r="G22" i="7"/>
  <c r="G38" i="7" s="1"/>
  <c r="F11" i="22" s="1"/>
  <c r="C22" i="7"/>
  <c r="C38" i="7" s="1"/>
  <c r="B11" i="22" s="1"/>
  <c r="H22" i="7"/>
  <c r="H38" i="7" s="1"/>
  <c r="G11" i="22" s="1"/>
  <c r="D22" i="7"/>
  <c r="D38" i="7" s="1"/>
  <c r="C11" i="22" s="1"/>
  <c r="G21" i="7"/>
  <c r="G37" i="7" s="1"/>
  <c r="F10" i="22" s="1"/>
  <c r="C21" i="7"/>
  <c r="C37" i="7" s="1"/>
  <c r="B10" i="22" s="1"/>
  <c r="H21" i="7"/>
  <c r="H37" i="7" s="1"/>
  <c r="G10" i="22" s="1"/>
  <c r="D21" i="7"/>
  <c r="D37" i="7" s="1"/>
  <c r="C10" i="22" s="1"/>
  <c r="D20" i="7"/>
  <c r="D36" i="7" s="1"/>
  <c r="C9" i="22" s="1"/>
  <c r="J20" i="7"/>
  <c r="J36" i="7" s="1"/>
  <c r="I9" i="22" s="1"/>
  <c r="I20" i="7"/>
  <c r="I36" i="7" s="1"/>
  <c r="H9" i="22" s="1"/>
  <c r="E20" i="7"/>
  <c r="E36" i="7" s="1"/>
  <c r="D9" i="22" s="1"/>
  <c r="E35" i="4"/>
  <c r="B22" i="26" s="1"/>
  <c r="E34" i="4"/>
  <c r="B21" i="26" s="1"/>
  <c r="E37" i="4"/>
  <c r="B24" i="26" s="1"/>
  <c r="E38" i="4"/>
  <c r="E36" i="4"/>
  <c r="B23" i="26" s="1"/>
  <c r="E44" i="4"/>
  <c r="B31" i="26" s="1"/>
  <c r="I18" i="7"/>
  <c r="I34" i="7" s="1"/>
  <c r="H7" i="22" s="1"/>
  <c r="E18" i="7"/>
  <c r="E34" i="7" s="1"/>
  <c r="D7" i="22" s="1"/>
  <c r="H18" i="7"/>
  <c r="H34" i="7" s="1"/>
  <c r="G7" i="22" s="1"/>
  <c r="D18" i="7"/>
  <c r="D34" i="7" s="1"/>
  <c r="C7" i="22" s="1"/>
  <c r="J16" i="8"/>
  <c r="F6" i="8"/>
  <c r="F7" i="8"/>
  <c r="F8" i="8"/>
  <c r="F9" i="8"/>
  <c r="F10" i="8"/>
  <c r="F11" i="8"/>
  <c r="F12" i="8"/>
  <c r="F13" i="8"/>
  <c r="F14" i="8"/>
  <c r="F15" i="8"/>
  <c r="F16" i="8"/>
  <c r="F17" i="8"/>
  <c r="G6" i="8"/>
  <c r="G9" i="8"/>
  <c r="G10" i="8"/>
  <c r="G11" i="8"/>
  <c r="G14" i="8"/>
  <c r="J29" i="7"/>
  <c r="J45" i="7" s="1"/>
  <c r="I18" i="22" s="1"/>
  <c r="G29" i="7"/>
  <c r="G45" i="7" s="1"/>
  <c r="F18" i="22" s="1"/>
  <c r="C29" i="7"/>
  <c r="C45" i="7" s="1"/>
  <c r="B18" i="22" s="1"/>
  <c r="E45" i="1"/>
  <c r="J27" i="7"/>
  <c r="J43" i="7" s="1"/>
  <c r="I16" i="22" s="1"/>
  <c r="F27" i="7"/>
  <c r="F43" i="7" s="1"/>
  <c r="E43" i="1"/>
  <c r="I27" i="7"/>
  <c r="I43" i="7" s="1"/>
  <c r="H16" i="22" s="1"/>
  <c r="E27" i="7"/>
  <c r="E43" i="7" s="1"/>
  <c r="D16" i="22" s="1"/>
  <c r="I26" i="7"/>
  <c r="I42" i="7" s="1"/>
  <c r="H15" i="22" s="1"/>
  <c r="H26" i="7"/>
  <c r="H42" i="7" s="1"/>
  <c r="G15" i="22" s="1"/>
  <c r="D26" i="7"/>
  <c r="D42" i="7" s="1"/>
  <c r="C15" i="22" s="1"/>
  <c r="F19" i="7"/>
  <c r="F35" i="7" s="1"/>
  <c r="I19" i="7"/>
  <c r="I35" i="7" s="1"/>
  <c r="H8" i="22" s="1"/>
  <c r="E19" i="7"/>
  <c r="E35" i="7" s="1"/>
  <c r="D8" i="22" s="1"/>
  <c r="E35" i="1"/>
  <c r="I17" i="7"/>
  <c r="I33" i="7" s="1"/>
  <c r="H6" i="22" s="1"/>
  <c r="J17" i="7"/>
  <c r="J33" i="7" s="1"/>
  <c r="I6" i="22" s="1"/>
  <c r="F17" i="7"/>
  <c r="F33" i="7" s="1"/>
  <c r="E6" i="22" s="1"/>
  <c r="E33" i="1"/>
  <c r="G17" i="7"/>
  <c r="G33" i="7" s="1"/>
  <c r="F6" i="22" s="1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25" i="7"/>
  <c r="I41" i="7" s="1"/>
  <c r="H14" i="22" s="1"/>
  <c r="E25" i="7"/>
  <c r="E41" i="7" s="1"/>
  <c r="D14" i="22" s="1"/>
  <c r="H25" i="7"/>
  <c r="H41" i="7" s="1"/>
  <c r="G14" i="22" s="1"/>
  <c r="D25" i="7"/>
  <c r="D41" i="7" s="1"/>
  <c r="C14" i="22" s="1"/>
  <c r="I24" i="7"/>
  <c r="I40" i="7" s="1"/>
  <c r="H13" i="22" s="1"/>
  <c r="E24" i="7"/>
  <c r="E40" i="7" s="1"/>
  <c r="D13" i="22" s="1"/>
  <c r="J24" i="7"/>
  <c r="J40" i="7" s="1"/>
  <c r="I13" i="22" s="1"/>
  <c r="F24" i="7"/>
  <c r="F40" i="7" s="1"/>
  <c r="E40" i="1"/>
  <c r="I23" i="7"/>
  <c r="I39" i="7" s="1"/>
  <c r="H12" i="22" s="1"/>
  <c r="E23" i="7"/>
  <c r="E39" i="7" s="1"/>
  <c r="D12" i="22" s="1"/>
  <c r="J23" i="7"/>
  <c r="J39" i="7" s="1"/>
  <c r="I12" i="22" s="1"/>
  <c r="F23" i="7"/>
  <c r="F39" i="7" s="1"/>
  <c r="E39" i="1"/>
  <c r="I22" i="7"/>
  <c r="I38" i="7" s="1"/>
  <c r="H11" i="22" s="1"/>
  <c r="E22" i="7"/>
  <c r="E38" i="7" s="1"/>
  <c r="D11" i="22" s="1"/>
  <c r="J22" i="7"/>
  <c r="J38" i="7" s="1"/>
  <c r="I11" i="22" s="1"/>
  <c r="F22" i="7"/>
  <c r="F38" i="7" s="1"/>
  <c r="E38" i="1"/>
  <c r="I21" i="7"/>
  <c r="I37" i="7" s="1"/>
  <c r="H10" i="22" s="1"/>
  <c r="E21" i="7"/>
  <c r="E37" i="7" s="1"/>
  <c r="D10" i="22" s="1"/>
  <c r="J21" i="7"/>
  <c r="J37" i="7" s="1"/>
  <c r="I10" i="22" s="1"/>
  <c r="F21" i="7"/>
  <c r="F37" i="7" s="1"/>
  <c r="E37" i="1"/>
  <c r="H20" i="7"/>
  <c r="H36" i="7" s="1"/>
  <c r="G9" i="22" s="1"/>
  <c r="F20" i="7"/>
  <c r="F36" i="7" s="1"/>
  <c r="E36" i="1"/>
  <c r="G20" i="7"/>
  <c r="G36" i="7" s="1"/>
  <c r="F9" i="22" s="1"/>
  <c r="C20" i="7"/>
  <c r="C36" i="7" s="1"/>
  <c r="B9" i="22" s="1"/>
  <c r="E10" i="5"/>
  <c r="G10" i="5"/>
  <c r="I10" i="5"/>
  <c r="C10" i="5"/>
  <c r="F10" i="5"/>
  <c r="K10" i="5" s="1"/>
  <c r="J10" i="5"/>
  <c r="C6" i="26" s="1"/>
  <c r="D6" i="26" s="1"/>
  <c r="D10" i="5"/>
  <c r="H10" i="5"/>
  <c r="D19" i="5"/>
  <c r="F19" i="5"/>
  <c r="H19" i="5"/>
  <c r="J19" i="5"/>
  <c r="C15" i="26" s="1"/>
  <c r="D15" i="26" s="1"/>
  <c r="C19" i="5"/>
  <c r="G19" i="5"/>
  <c r="E19" i="5"/>
  <c r="I19" i="5"/>
  <c r="D9" i="5"/>
  <c r="F9" i="5"/>
  <c r="H9" i="5"/>
  <c r="J9" i="5"/>
  <c r="C5" i="26" s="1"/>
  <c r="D5" i="26" s="1"/>
  <c r="E9" i="5"/>
  <c r="I9" i="5"/>
  <c r="G9" i="5"/>
  <c r="C9" i="5"/>
  <c r="D17" i="5"/>
  <c r="F17" i="5"/>
  <c r="H17" i="5"/>
  <c r="J17" i="5"/>
  <c r="C13" i="26" s="1"/>
  <c r="D13" i="26" s="1"/>
  <c r="C17" i="5"/>
  <c r="G17" i="5"/>
  <c r="E17" i="5"/>
  <c r="I17" i="5"/>
  <c r="D11" i="5"/>
  <c r="F11" i="5"/>
  <c r="H11" i="5"/>
  <c r="J11" i="5"/>
  <c r="C7" i="26" s="1"/>
  <c r="D7" i="26" s="1"/>
  <c r="C11" i="5"/>
  <c r="G11" i="5"/>
  <c r="E11" i="5"/>
  <c r="I11" i="5"/>
  <c r="D12" i="5"/>
  <c r="F12" i="5"/>
  <c r="H12" i="5"/>
  <c r="J12" i="5"/>
  <c r="C8" i="26" s="1"/>
  <c r="D8" i="26" s="1"/>
  <c r="C12" i="5"/>
  <c r="G12" i="5"/>
  <c r="E12" i="5"/>
  <c r="I12" i="5"/>
  <c r="D13" i="5"/>
  <c r="F13" i="5"/>
  <c r="H13" i="5"/>
  <c r="J13" i="5"/>
  <c r="C9" i="26" s="1"/>
  <c r="D9" i="26" s="1"/>
  <c r="C13" i="5"/>
  <c r="G13" i="5"/>
  <c r="E13" i="5"/>
  <c r="I13" i="5"/>
  <c r="D14" i="5"/>
  <c r="F14" i="5"/>
  <c r="H14" i="5"/>
  <c r="J14" i="5"/>
  <c r="C10" i="26" s="1"/>
  <c r="D10" i="26" s="1"/>
  <c r="C14" i="5"/>
  <c r="G14" i="5"/>
  <c r="E14" i="5"/>
  <c r="I14" i="5"/>
  <c r="D16" i="5"/>
  <c r="F16" i="5"/>
  <c r="H16" i="5"/>
  <c r="J16" i="5"/>
  <c r="C12" i="26" s="1"/>
  <c r="D12" i="26" s="1"/>
  <c r="G16" i="5"/>
  <c r="C16" i="5"/>
  <c r="E16" i="5"/>
  <c r="I16" i="5"/>
  <c r="I53" i="6"/>
  <c r="G53" i="6"/>
  <c r="E53" i="6"/>
  <c r="C53" i="6"/>
  <c r="I22" i="6"/>
  <c r="I83" i="6" s="1"/>
  <c r="G22" i="6"/>
  <c r="G83" i="6" s="1"/>
  <c r="E22" i="6"/>
  <c r="E83" i="6" s="1"/>
  <c r="C22" i="6"/>
  <c r="I68" i="6"/>
  <c r="G68" i="6"/>
  <c r="E68" i="6"/>
  <c r="C68" i="6"/>
  <c r="H53" i="6"/>
  <c r="F53" i="6"/>
  <c r="D53" i="6"/>
  <c r="J22" i="6"/>
  <c r="H22" i="6"/>
  <c r="H83" i="6" s="1"/>
  <c r="F22" i="6"/>
  <c r="D22" i="6"/>
  <c r="D83" i="6" s="1"/>
  <c r="J68" i="6"/>
  <c r="F68" i="6"/>
  <c r="D68" i="6"/>
  <c r="I8" i="5"/>
  <c r="D8" i="5"/>
  <c r="F8" i="5"/>
  <c r="H8" i="5"/>
  <c r="J8" i="5"/>
  <c r="C4" i="26" s="1"/>
  <c r="D4" i="26" s="1"/>
  <c r="E8" i="5"/>
  <c r="G8" i="5"/>
  <c r="C8" i="5"/>
  <c r="I54" i="6"/>
  <c r="G54" i="6"/>
  <c r="E54" i="6"/>
  <c r="C54" i="6"/>
  <c r="I23" i="6"/>
  <c r="G23" i="6"/>
  <c r="E23" i="6"/>
  <c r="E84" i="6" s="1"/>
  <c r="C23" i="6"/>
  <c r="I69" i="6"/>
  <c r="G69" i="6"/>
  <c r="E69" i="6"/>
  <c r="C69" i="6"/>
  <c r="H54" i="6"/>
  <c r="D54" i="6"/>
  <c r="H23" i="6"/>
  <c r="D23" i="6"/>
  <c r="H69" i="6"/>
  <c r="J54" i="6"/>
  <c r="J23" i="6"/>
  <c r="F54" i="6"/>
  <c r="F23" i="6"/>
  <c r="I61" i="6"/>
  <c r="G61" i="6"/>
  <c r="E61" i="6"/>
  <c r="C61" i="6"/>
  <c r="I30" i="6"/>
  <c r="G30" i="6"/>
  <c r="E30" i="6"/>
  <c r="C30" i="6"/>
  <c r="H61" i="6"/>
  <c r="D61" i="6"/>
  <c r="H30" i="6"/>
  <c r="H91" i="6" s="1"/>
  <c r="D30" i="6"/>
  <c r="J76" i="6"/>
  <c r="F76" i="6"/>
  <c r="D76" i="6"/>
  <c r="J61" i="6"/>
  <c r="J30" i="6"/>
  <c r="C76" i="6"/>
  <c r="F61" i="6"/>
  <c r="F30" i="6"/>
  <c r="I63" i="6"/>
  <c r="G63" i="6"/>
  <c r="E63" i="6"/>
  <c r="C63" i="6"/>
  <c r="I32" i="6"/>
  <c r="G32" i="6"/>
  <c r="E32" i="6"/>
  <c r="E93" i="6" s="1"/>
  <c r="C32" i="6"/>
  <c r="I78" i="6"/>
  <c r="E78" i="6"/>
  <c r="C78" i="6"/>
  <c r="H63" i="6"/>
  <c r="D63" i="6"/>
  <c r="H32" i="6"/>
  <c r="D32" i="6"/>
  <c r="D78" i="6"/>
  <c r="J63" i="6"/>
  <c r="J32" i="6"/>
  <c r="F63" i="6"/>
  <c r="F32" i="6"/>
  <c r="I15" i="5"/>
  <c r="E15" i="5"/>
  <c r="J15" i="5"/>
  <c r="F15" i="5"/>
  <c r="H15" i="5"/>
  <c r="D15" i="5"/>
  <c r="I52" i="6"/>
  <c r="G52" i="6"/>
  <c r="E52" i="6"/>
  <c r="C52" i="6"/>
  <c r="I21" i="6"/>
  <c r="I82" i="6" s="1"/>
  <c r="G21" i="6"/>
  <c r="G82" i="6" s="1"/>
  <c r="E21" i="6"/>
  <c r="E82" i="6" s="1"/>
  <c r="C21" i="6"/>
  <c r="G67" i="6"/>
  <c r="E67" i="6"/>
  <c r="C67" i="6"/>
  <c r="H52" i="6"/>
  <c r="D52" i="6"/>
  <c r="H21" i="6"/>
  <c r="D21" i="6"/>
  <c r="D82" i="6" s="1"/>
  <c r="H67" i="6"/>
  <c r="J52" i="6"/>
  <c r="J21" i="6"/>
  <c r="F52" i="6"/>
  <c r="F21" i="6"/>
  <c r="I55" i="6"/>
  <c r="G55" i="6"/>
  <c r="E55" i="6"/>
  <c r="C55" i="6"/>
  <c r="I24" i="6"/>
  <c r="I85" i="6" s="1"/>
  <c r="G24" i="6"/>
  <c r="E24" i="6"/>
  <c r="C24" i="6"/>
  <c r="C85" i="6" s="1"/>
  <c r="I70" i="6"/>
  <c r="E70" i="6"/>
  <c r="C70" i="6"/>
  <c r="H55" i="6"/>
  <c r="D55" i="6"/>
  <c r="H24" i="6"/>
  <c r="H85" i="6" s="1"/>
  <c r="D24" i="6"/>
  <c r="H70" i="6"/>
  <c r="D70" i="6"/>
  <c r="J55" i="6"/>
  <c r="J24" i="6"/>
  <c r="F55" i="6"/>
  <c r="F24" i="6"/>
  <c r="J56" i="6"/>
  <c r="H56" i="6"/>
  <c r="F56" i="6"/>
  <c r="D56" i="6"/>
  <c r="J25" i="6"/>
  <c r="J86" i="6" s="1"/>
  <c r="H25" i="6"/>
  <c r="F25" i="6"/>
  <c r="D25" i="6"/>
  <c r="D86" i="6" s="1"/>
  <c r="J71" i="6"/>
  <c r="F71" i="6"/>
  <c r="D71" i="6"/>
  <c r="G56" i="6"/>
  <c r="C56" i="6"/>
  <c r="G25" i="6"/>
  <c r="C25" i="6"/>
  <c r="G71" i="6"/>
  <c r="C71" i="6"/>
  <c r="E56" i="6"/>
  <c r="E25" i="6"/>
  <c r="I56" i="6"/>
  <c r="I25" i="6"/>
  <c r="J57" i="6"/>
  <c r="H57" i="6"/>
  <c r="F57" i="6"/>
  <c r="D57" i="6"/>
  <c r="J26" i="6"/>
  <c r="H26" i="6"/>
  <c r="H87" i="6" s="1"/>
  <c r="F26" i="6"/>
  <c r="D26" i="6"/>
  <c r="J72" i="6"/>
  <c r="H72" i="6"/>
  <c r="F72" i="6"/>
  <c r="D72" i="6"/>
  <c r="G57" i="6"/>
  <c r="C57" i="6"/>
  <c r="G26" i="6"/>
  <c r="G87" i="6" s="1"/>
  <c r="C26" i="6"/>
  <c r="G72" i="6"/>
  <c r="E57" i="6"/>
  <c r="E26" i="6"/>
  <c r="I57" i="6"/>
  <c r="I26" i="6"/>
  <c r="J59" i="6"/>
  <c r="H59" i="6"/>
  <c r="F59" i="6"/>
  <c r="D59" i="6"/>
  <c r="J28" i="6"/>
  <c r="H28" i="6"/>
  <c r="F28" i="6"/>
  <c r="D28" i="6"/>
  <c r="J74" i="6"/>
  <c r="F74" i="6"/>
  <c r="D74" i="6"/>
  <c r="G59" i="6"/>
  <c r="C59" i="6"/>
  <c r="G28" i="6"/>
  <c r="C28" i="6"/>
  <c r="E59" i="6"/>
  <c r="E28" i="6"/>
  <c r="I59" i="6"/>
  <c r="I28" i="6"/>
  <c r="J60" i="6"/>
  <c r="H60" i="6"/>
  <c r="F60" i="6"/>
  <c r="D60" i="6"/>
  <c r="J29" i="6"/>
  <c r="H29" i="6"/>
  <c r="F29" i="6"/>
  <c r="D29" i="6"/>
  <c r="J75" i="6"/>
  <c r="F75" i="6"/>
  <c r="D75" i="6"/>
  <c r="G60" i="6"/>
  <c r="C60" i="6"/>
  <c r="G29" i="6"/>
  <c r="G90" i="6" s="1"/>
  <c r="C29" i="6"/>
  <c r="G75" i="6"/>
  <c r="E60" i="6"/>
  <c r="E29" i="6"/>
  <c r="I60" i="6"/>
  <c r="I29" i="6"/>
  <c r="J62" i="6"/>
  <c r="H62" i="6"/>
  <c r="F62" i="6"/>
  <c r="D62" i="6"/>
  <c r="J31" i="6"/>
  <c r="H31" i="6"/>
  <c r="F31" i="6"/>
  <c r="D31" i="6"/>
  <c r="D92" i="6" s="1"/>
  <c r="J77" i="6"/>
  <c r="H77" i="6"/>
  <c r="F77" i="6"/>
  <c r="D77" i="6"/>
  <c r="I62" i="6"/>
  <c r="G62" i="6"/>
  <c r="E62" i="6"/>
  <c r="C62" i="6"/>
  <c r="I31" i="6"/>
  <c r="I92" i="6" s="1"/>
  <c r="G31" i="6"/>
  <c r="E31" i="6"/>
  <c r="E92" i="6" s="1"/>
  <c r="C31" i="6"/>
  <c r="I77" i="6"/>
  <c r="E77" i="6"/>
  <c r="C77" i="6"/>
  <c r="C20" i="5"/>
  <c r="J20" i="5"/>
  <c r="C16" i="26" s="1"/>
  <c r="D16" i="26" s="1"/>
  <c r="J64" i="6"/>
  <c r="H64" i="6"/>
  <c r="F64" i="6"/>
  <c r="D64" i="6"/>
  <c r="J33" i="6"/>
  <c r="J94" i="6" s="1"/>
  <c r="H33" i="6"/>
  <c r="F33" i="6"/>
  <c r="D33" i="6"/>
  <c r="D94" i="6" s="1"/>
  <c r="J79" i="6"/>
  <c r="H79" i="6"/>
  <c r="F79" i="6"/>
  <c r="D79" i="6"/>
  <c r="I64" i="6"/>
  <c r="G64" i="6"/>
  <c r="E64" i="6"/>
  <c r="C64" i="6"/>
  <c r="I33" i="6"/>
  <c r="I94" i="6" s="1"/>
  <c r="G33" i="6"/>
  <c r="E33" i="6"/>
  <c r="E94" i="6" s="1"/>
  <c r="C33" i="6"/>
  <c r="C94" i="6" s="1"/>
  <c r="I79" i="6"/>
  <c r="G79" i="6"/>
  <c r="E79" i="6"/>
  <c r="C79" i="6"/>
  <c r="I58" i="6"/>
  <c r="G58" i="6"/>
  <c r="E58" i="6"/>
  <c r="C58" i="6"/>
  <c r="I27" i="6"/>
  <c r="G27" i="6"/>
  <c r="E27" i="6"/>
  <c r="C27" i="6"/>
  <c r="I73" i="6"/>
  <c r="E73" i="6"/>
  <c r="C73" i="6"/>
  <c r="H58" i="6"/>
  <c r="D58" i="6"/>
  <c r="H27" i="6"/>
  <c r="H88" i="6" s="1"/>
  <c r="D27" i="6"/>
  <c r="D73" i="6"/>
  <c r="J58" i="6"/>
  <c r="J27" i="6"/>
  <c r="F58" i="6"/>
  <c r="AG11" i="8" s="1"/>
  <c r="F27" i="6"/>
  <c r="B17" i="4"/>
  <c r="B33" i="4" s="1"/>
  <c r="B23" i="4"/>
  <c r="B39" i="4" s="1"/>
  <c r="E24" i="4"/>
  <c r="I24" i="4"/>
  <c r="D24" i="4"/>
  <c r="D40" i="4" s="1"/>
  <c r="H24" i="4"/>
  <c r="H40" i="4" s="1"/>
  <c r="E27" i="4"/>
  <c r="I27" i="4"/>
  <c r="I43" i="4" s="1"/>
  <c r="D27" i="4"/>
  <c r="D43" i="4" s="1"/>
  <c r="H27" i="4"/>
  <c r="H43" i="4" s="1"/>
  <c r="C23" i="4"/>
  <c r="C39" i="4" s="1"/>
  <c r="G23" i="4"/>
  <c r="G39" i="4" s="1"/>
  <c r="D23" i="4"/>
  <c r="D39" i="4" s="1"/>
  <c r="H23" i="4"/>
  <c r="H39" i="4" s="1"/>
  <c r="E17" i="4"/>
  <c r="I17" i="4"/>
  <c r="I33" i="4" s="1"/>
  <c r="D17" i="4"/>
  <c r="D33" i="4" s="1"/>
  <c r="H17" i="4"/>
  <c r="H33" i="4" s="1"/>
  <c r="C24" i="4"/>
  <c r="C40" i="4" s="1"/>
  <c r="G24" i="4"/>
  <c r="G40" i="4" s="1"/>
  <c r="C27" i="4"/>
  <c r="C43" i="4" s="1"/>
  <c r="G27" i="4"/>
  <c r="G43" i="4" s="1"/>
  <c r="B27" i="4"/>
  <c r="B43" i="4" s="1"/>
  <c r="F27" i="4"/>
  <c r="F43" i="4" s="1"/>
  <c r="E23" i="4"/>
  <c r="I23" i="4"/>
  <c r="I39" i="4" s="1"/>
  <c r="F23" i="4"/>
  <c r="F39" i="4" s="1"/>
  <c r="C17" i="4"/>
  <c r="C33" i="4" s="1"/>
  <c r="G17" i="4"/>
  <c r="G33" i="4" s="1"/>
  <c r="F17" i="4"/>
  <c r="F33" i="4" s="1"/>
  <c r="E29" i="4"/>
  <c r="I29" i="4"/>
  <c r="I45" i="4" s="1"/>
  <c r="D29" i="4"/>
  <c r="D45" i="4" s="1"/>
  <c r="H29" i="4"/>
  <c r="H45" i="4" s="1"/>
  <c r="C29" i="4"/>
  <c r="C45" i="4" s="1"/>
  <c r="G29" i="4"/>
  <c r="G45" i="4" s="1"/>
  <c r="B29" i="4"/>
  <c r="B45" i="4" s="1"/>
  <c r="F29" i="4"/>
  <c r="F45" i="4" s="1"/>
  <c r="G93" i="6" l="1"/>
  <c r="K50" i="5"/>
  <c r="K39" i="5"/>
  <c r="K49" i="5"/>
  <c r="C82" i="6"/>
  <c r="G91" i="6"/>
  <c r="K8" i="5"/>
  <c r="K16" i="5"/>
  <c r="K14" i="5"/>
  <c r="K13" i="5"/>
  <c r="K12" i="5"/>
  <c r="K11" i="5"/>
  <c r="K17" i="5"/>
  <c r="K9" i="5"/>
  <c r="K19" i="5"/>
  <c r="C23" i="26"/>
  <c r="L36" i="1"/>
  <c r="C25" i="26"/>
  <c r="L38" i="1"/>
  <c r="C27" i="26"/>
  <c r="L40" i="1"/>
  <c r="J6" i="22"/>
  <c r="C30" i="26"/>
  <c r="L43" i="1"/>
  <c r="G12" i="8"/>
  <c r="G8" i="8"/>
  <c r="C29" i="26"/>
  <c r="L42" i="1"/>
  <c r="C31" i="26"/>
  <c r="L44" i="1"/>
  <c r="AC5" i="8"/>
  <c r="K48" i="5"/>
  <c r="K40" i="5"/>
  <c r="C24" i="26"/>
  <c r="L37" i="1"/>
  <c r="C26" i="26"/>
  <c r="L39" i="1"/>
  <c r="C20" i="26"/>
  <c r="L33" i="1"/>
  <c r="C22" i="26"/>
  <c r="L35" i="1"/>
  <c r="C32" i="26"/>
  <c r="L45" i="1"/>
  <c r="B25" i="26"/>
  <c r="D10" i="8"/>
  <c r="C28" i="26"/>
  <c r="L41" i="1"/>
  <c r="AD5" i="8"/>
  <c r="C21" i="26"/>
  <c r="L34" i="1"/>
  <c r="J18" i="22"/>
  <c r="C16" i="8"/>
  <c r="F31" i="26" s="1"/>
  <c r="J17" i="22"/>
  <c r="J33" i="1"/>
  <c r="K46" i="5"/>
  <c r="K38" i="5"/>
  <c r="AF11" i="8"/>
  <c r="AF13" i="8"/>
  <c r="AF8" i="8"/>
  <c r="AG5" i="8"/>
  <c r="AG16" i="8"/>
  <c r="AG14" i="8"/>
  <c r="AG7" i="8"/>
  <c r="AF6" i="8"/>
  <c r="J42" i="4"/>
  <c r="K42" i="1" s="1"/>
  <c r="AF17" i="8"/>
  <c r="AG17" i="8"/>
  <c r="AF12" i="8"/>
  <c r="AG12" i="8"/>
  <c r="AF9" i="8"/>
  <c r="AG9" i="8"/>
  <c r="AG8" i="8"/>
  <c r="AF5" i="8"/>
  <c r="AF16" i="8"/>
  <c r="AF14" i="8"/>
  <c r="AF7" i="8"/>
  <c r="AC6" i="8"/>
  <c r="J37" i="1"/>
  <c r="J39" i="1"/>
  <c r="J41" i="1"/>
  <c r="J35" i="1"/>
  <c r="J34" i="1"/>
  <c r="J34" i="4"/>
  <c r="K34" i="1" s="1"/>
  <c r="J37" i="4"/>
  <c r="K37" i="1" s="1"/>
  <c r="J42" i="1"/>
  <c r="J45" i="1"/>
  <c r="AF15" i="8"/>
  <c r="AG15" i="8"/>
  <c r="AG13" i="8"/>
  <c r="AF10" i="8"/>
  <c r="AG10" i="8"/>
  <c r="AC7" i="8"/>
  <c r="J36" i="1"/>
  <c r="J38" i="1"/>
  <c r="J40" i="1"/>
  <c r="J44" i="1"/>
  <c r="J44" i="4"/>
  <c r="K44" i="1" s="1"/>
  <c r="J38" i="4"/>
  <c r="K38" i="1" s="1"/>
  <c r="J36" i="4"/>
  <c r="K36" i="1" s="1"/>
  <c r="J35" i="4"/>
  <c r="K35" i="1" s="1"/>
  <c r="J43" i="1"/>
  <c r="J41" i="4"/>
  <c r="K41" i="1" s="1"/>
  <c r="I40" i="4"/>
  <c r="J90" i="6"/>
  <c r="D85" i="6"/>
  <c r="C11" i="26"/>
  <c r="D11" i="26" s="1"/>
  <c r="C84" i="6"/>
  <c r="H86" i="6"/>
  <c r="E85" i="6"/>
  <c r="G84" i="6"/>
  <c r="C83" i="6"/>
  <c r="I93" i="6"/>
  <c r="E91" i="6"/>
  <c r="G89" i="6"/>
  <c r="E9" i="22"/>
  <c r="AK8" i="8"/>
  <c r="E11" i="22"/>
  <c r="AK10" i="8"/>
  <c r="E13" i="22"/>
  <c r="AK12" i="8"/>
  <c r="E16" i="22"/>
  <c r="J16" i="22" s="1"/>
  <c r="AK15" i="8"/>
  <c r="E14" i="22"/>
  <c r="AK13" i="8"/>
  <c r="E7" i="22"/>
  <c r="J7" i="22" s="1"/>
  <c r="AK6" i="8"/>
  <c r="AK17" i="8"/>
  <c r="E10" i="22"/>
  <c r="J10" i="22" s="1"/>
  <c r="AK9" i="8"/>
  <c r="E12" i="22"/>
  <c r="AK11" i="8"/>
  <c r="C5" i="8"/>
  <c r="AK5" i="8"/>
  <c r="E8" i="22"/>
  <c r="AK7" i="8"/>
  <c r="E15" i="22"/>
  <c r="AK14" i="8"/>
  <c r="D87" i="6"/>
  <c r="C91" i="6"/>
  <c r="M15" i="8"/>
  <c r="L15" i="8"/>
  <c r="G17" i="8"/>
  <c r="AD17" i="8" s="1"/>
  <c r="C88" i="6"/>
  <c r="D89" i="6"/>
  <c r="C17" i="8"/>
  <c r="F32" i="26" s="1"/>
  <c r="C9" i="8"/>
  <c r="F24" i="26" s="1"/>
  <c r="C6" i="8"/>
  <c r="F21" i="26" s="1"/>
  <c r="E88" i="6"/>
  <c r="D90" i="6"/>
  <c r="C89" i="6"/>
  <c r="J92" i="6"/>
  <c r="J87" i="6"/>
  <c r="C87" i="6"/>
  <c r="H82" i="6"/>
  <c r="H93" i="6"/>
  <c r="I84" i="6"/>
  <c r="D25" i="26"/>
  <c r="D27" i="26"/>
  <c r="D32" i="26"/>
  <c r="D28" i="26"/>
  <c r="D23" i="26"/>
  <c r="D30" i="26"/>
  <c r="D21" i="26"/>
  <c r="D24" i="26"/>
  <c r="D26" i="26"/>
  <c r="D20" i="26"/>
  <c r="D22" i="26"/>
  <c r="D29" i="26"/>
  <c r="D16" i="8"/>
  <c r="AI16" i="8" s="1"/>
  <c r="AI10" i="8"/>
  <c r="D6" i="8"/>
  <c r="D14" i="8"/>
  <c r="AI14" i="8" s="1"/>
  <c r="I88" i="6"/>
  <c r="G86" i="6"/>
  <c r="H78" i="6"/>
  <c r="G76" i="6"/>
  <c r="I91" i="6"/>
  <c r="H84" i="6"/>
  <c r="D8" i="8"/>
  <c r="D9" i="8"/>
  <c r="D7" i="8"/>
  <c r="AI7" i="8" s="1"/>
  <c r="D13" i="8"/>
  <c r="D88" i="6"/>
  <c r="G73" i="6"/>
  <c r="H92" i="6"/>
  <c r="C90" i="6"/>
  <c r="H75" i="6"/>
  <c r="H90" i="6"/>
  <c r="C74" i="6"/>
  <c r="H74" i="6"/>
  <c r="G70" i="6"/>
  <c r="G85" i="6"/>
  <c r="C93" i="6"/>
  <c r="D91" i="6"/>
  <c r="D84" i="6"/>
  <c r="H68" i="6"/>
  <c r="C75" i="6"/>
  <c r="G94" i="6"/>
  <c r="C92" i="6"/>
  <c r="G74" i="6"/>
  <c r="J89" i="6"/>
  <c r="I67" i="6"/>
  <c r="H94" i="6"/>
  <c r="D67" i="6"/>
  <c r="G88" i="6"/>
  <c r="G77" i="6"/>
  <c r="G92" i="6"/>
  <c r="H89" i="6"/>
  <c r="C72" i="6"/>
  <c r="C86" i="6"/>
  <c r="H71" i="6"/>
  <c r="D93" i="6"/>
  <c r="G78" i="6"/>
  <c r="H76" i="6"/>
  <c r="D69" i="6"/>
  <c r="K15" i="8"/>
  <c r="H73" i="6"/>
  <c r="F73" i="6"/>
  <c r="J73" i="6"/>
  <c r="J88" i="6"/>
  <c r="E75" i="6"/>
  <c r="E90" i="6"/>
  <c r="I89" i="6"/>
  <c r="E74" i="6"/>
  <c r="E89" i="6"/>
  <c r="E72" i="6"/>
  <c r="E87" i="6"/>
  <c r="I86" i="6"/>
  <c r="E71" i="6"/>
  <c r="E86" i="6"/>
  <c r="J70" i="6"/>
  <c r="J85" i="6"/>
  <c r="J67" i="6"/>
  <c r="J82" i="6"/>
  <c r="F78" i="6"/>
  <c r="J78" i="6"/>
  <c r="J93" i="6"/>
  <c r="I76" i="6"/>
  <c r="E76" i="6"/>
  <c r="J91" i="6"/>
  <c r="F69" i="6"/>
  <c r="J69" i="6"/>
  <c r="J84" i="6"/>
  <c r="H7" i="8"/>
  <c r="J9" i="8"/>
  <c r="J10" i="8"/>
  <c r="J11" i="8"/>
  <c r="J12" i="8"/>
  <c r="J17" i="8"/>
  <c r="E33" i="4"/>
  <c r="B20" i="26" s="1"/>
  <c r="E43" i="4"/>
  <c r="B30" i="26" s="1"/>
  <c r="E40" i="4"/>
  <c r="F88" i="6"/>
  <c r="F94" i="6"/>
  <c r="F92" i="6"/>
  <c r="F90" i="6"/>
  <c r="F89" i="6"/>
  <c r="F87" i="6"/>
  <c r="F86" i="6"/>
  <c r="F82" i="6"/>
  <c r="F91" i="6"/>
  <c r="F84" i="6"/>
  <c r="H5" i="8"/>
  <c r="K5" i="8" s="1"/>
  <c r="H8" i="8"/>
  <c r="M8" i="8" s="1"/>
  <c r="H16" i="8"/>
  <c r="U16" i="8" s="1"/>
  <c r="J8" i="8"/>
  <c r="AD16" i="8"/>
  <c r="AD14" i="8"/>
  <c r="AD12" i="8"/>
  <c r="AD10" i="8"/>
  <c r="AD8" i="8"/>
  <c r="AD6" i="8"/>
  <c r="AC17" i="8"/>
  <c r="AC15" i="8"/>
  <c r="AC13" i="8"/>
  <c r="AC11" i="8"/>
  <c r="AC9" i="8"/>
  <c r="J6" i="8"/>
  <c r="E45" i="4"/>
  <c r="J45" i="4" s="1"/>
  <c r="K45" i="1" s="1"/>
  <c r="E39" i="4"/>
  <c r="B26" i="26" s="1"/>
  <c r="B24" i="4"/>
  <c r="B40" i="4" s="1"/>
  <c r="F24" i="4"/>
  <c r="F40" i="4" s="1"/>
  <c r="I90" i="6"/>
  <c r="I75" i="6"/>
  <c r="I74" i="6"/>
  <c r="I87" i="6"/>
  <c r="I72" i="6"/>
  <c r="I71" i="6"/>
  <c r="F70" i="6"/>
  <c r="F85" i="6"/>
  <c r="F67" i="6"/>
  <c r="F93" i="6"/>
  <c r="F83" i="6"/>
  <c r="H13" i="8"/>
  <c r="M13" i="8" s="1"/>
  <c r="H11" i="8"/>
  <c r="L11" i="8" s="1"/>
  <c r="H10" i="8"/>
  <c r="M10" i="8" s="1"/>
  <c r="H9" i="8"/>
  <c r="L9" i="8" s="1"/>
  <c r="H14" i="8"/>
  <c r="K14" i="8" s="1"/>
  <c r="H6" i="8"/>
  <c r="J5" i="8"/>
  <c r="J7" i="8"/>
  <c r="J15" i="8"/>
  <c r="AD15" i="8"/>
  <c r="AD13" i="8"/>
  <c r="AD11" i="8"/>
  <c r="AD9" i="8"/>
  <c r="AD7" i="8"/>
  <c r="AC16" i="8"/>
  <c r="AC14" i="8"/>
  <c r="AC12" i="8"/>
  <c r="AC10" i="8"/>
  <c r="AC8" i="8"/>
  <c r="J13" i="8"/>
  <c r="J14" i="8"/>
  <c r="W16" i="8"/>
  <c r="T16" i="8"/>
  <c r="V16" i="8"/>
  <c r="S16" i="8"/>
  <c r="T6" i="8"/>
  <c r="C15" i="5"/>
  <c r="G15" i="5"/>
  <c r="H12" i="8" s="1"/>
  <c r="E20" i="5"/>
  <c r="D20" i="5"/>
  <c r="C15" i="8" l="1"/>
  <c r="F30" i="26" s="1"/>
  <c r="C13" i="8"/>
  <c r="F28" i="26" s="1"/>
  <c r="J14" i="22"/>
  <c r="C12" i="8"/>
  <c r="T12" i="8" s="1"/>
  <c r="J13" i="22"/>
  <c r="C10" i="8"/>
  <c r="F25" i="26" s="1"/>
  <c r="J11" i="22"/>
  <c r="C8" i="8"/>
  <c r="S8" i="8" s="1"/>
  <c r="J9" i="22"/>
  <c r="C14" i="8"/>
  <c r="V14" i="8" s="1"/>
  <c r="J15" i="22"/>
  <c r="C7" i="8"/>
  <c r="T7" i="8" s="1"/>
  <c r="J8" i="22"/>
  <c r="V5" i="8"/>
  <c r="C11" i="8"/>
  <c r="S11" i="8" s="1"/>
  <c r="J12" i="22"/>
  <c r="K15" i="5"/>
  <c r="J33" i="4"/>
  <c r="J40" i="4"/>
  <c r="K40" i="1" s="1"/>
  <c r="J39" i="4"/>
  <c r="K39" i="1" s="1"/>
  <c r="J43" i="4"/>
  <c r="K43" i="1" s="1"/>
  <c r="K33" i="1"/>
  <c r="F20" i="26"/>
  <c r="Y14" i="8"/>
  <c r="S17" i="8"/>
  <c r="X8" i="8"/>
  <c r="T9" i="8"/>
  <c r="AA10" i="8"/>
  <c r="S6" i="8"/>
  <c r="X14" i="8"/>
  <c r="Y9" i="8"/>
  <c r="S13" i="8"/>
  <c r="S12" i="8"/>
  <c r="S5" i="8"/>
  <c r="AA6" i="8"/>
  <c r="AA16" i="8"/>
  <c r="F22" i="26"/>
  <c r="U15" i="8"/>
  <c r="V11" i="8"/>
  <c r="Z7" i="8"/>
  <c r="AA14" i="8"/>
  <c r="AA13" i="8"/>
  <c r="V6" i="8"/>
  <c r="X9" i="8"/>
  <c r="X10" i="8"/>
  <c r="Y10" i="8"/>
  <c r="T11" i="8"/>
  <c r="V10" i="8"/>
  <c r="E9" i="8"/>
  <c r="P9" i="8" s="1"/>
  <c r="V17" i="8"/>
  <c r="V15" i="8"/>
  <c r="T5" i="8"/>
  <c r="W10" i="8"/>
  <c r="T17" i="8"/>
  <c r="E6" i="8"/>
  <c r="Q6" i="8" s="1"/>
  <c r="E16" i="8"/>
  <c r="Y7" i="8"/>
  <c r="Y8" i="8"/>
  <c r="AB16" i="8"/>
  <c r="V9" i="8"/>
  <c r="S9" i="8"/>
  <c r="V8" i="8"/>
  <c r="T14" i="8"/>
  <c r="T13" i="8"/>
  <c r="V7" i="8"/>
  <c r="AI6" i="8"/>
  <c r="L5" i="8"/>
  <c r="L7" i="8"/>
  <c r="L13" i="8"/>
  <c r="M5" i="8"/>
  <c r="M7" i="8"/>
  <c r="M9" i="8"/>
  <c r="M11" i="8"/>
  <c r="L8" i="8"/>
  <c r="L10" i="8"/>
  <c r="L12" i="8"/>
  <c r="L16" i="8"/>
  <c r="M6" i="8"/>
  <c r="M12" i="8"/>
  <c r="M14" i="8"/>
  <c r="M16" i="8"/>
  <c r="L6" i="8"/>
  <c r="L14" i="8"/>
  <c r="AI8" i="8"/>
  <c r="X13" i="8"/>
  <c r="Y13" i="8"/>
  <c r="AA9" i="8"/>
  <c r="E14" i="8"/>
  <c r="Q14" i="8" s="1"/>
  <c r="E13" i="8"/>
  <c r="AH8" i="8"/>
  <c r="X7" i="8"/>
  <c r="AA7" i="8"/>
  <c r="X6" i="8"/>
  <c r="Y6" i="8"/>
  <c r="AA8" i="8"/>
  <c r="X16" i="8"/>
  <c r="Y16" i="8"/>
  <c r="AE6" i="8"/>
  <c r="AE10" i="8"/>
  <c r="AE14" i="8"/>
  <c r="E7" i="8"/>
  <c r="AH9" i="8"/>
  <c r="AH15" i="8"/>
  <c r="AE8" i="8"/>
  <c r="AE12" i="8"/>
  <c r="AE16" i="8"/>
  <c r="AI13" i="8"/>
  <c r="AI9" i="8"/>
  <c r="Z6" i="8"/>
  <c r="K6" i="8"/>
  <c r="AH16" i="8"/>
  <c r="AH7" i="8"/>
  <c r="B27" i="26"/>
  <c r="D17" i="8"/>
  <c r="B32" i="26"/>
  <c r="D15" i="8"/>
  <c r="D11" i="8"/>
  <c r="AI11" i="8" s="1"/>
  <c r="D5" i="8"/>
  <c r="AA5" i="8" s="1"/>
  <c r="AH12" i="8"/>
  <c r="D12" i="8"/>
  <c r="AH17" i="8"/>
  <c r="AH14" i="8"/>
  <c r="AH5" i="8"/>
  <c r="W12" i="8"/>
  <c r="U6" i="8"/>
  <c r="U7" i="8"/>
  <c r="K7" i="8"/>
  <c r="AH11" i="8"/>
  <c r="W14" i="8"/>
  <c r="W15" i="8"/>
  <c r="U14" i="8"/>
  <c r="U10" i="8"/>
  <c r="K13" i="8"/>
  <c r="W13" i="8"/>
  <c r="W7" i="8"/>
  <c r="K9" i="8"/>
  <c r="K11" i="8"/>
  <c r="AB6" i="8"/>
  <c r="W8" i="8"/>
  <c r="U8" i="8"/>
  <c r="AB10" i="8"/>
  <c r="W5" i="8"/>
  <c r="Z16" i="8"/>
  <c r="W17" i="8"/>
  <c r="W11" i="8"/>
  <c r="AB9" i="8"/>
  <c r="Z8" i="8"/>
  <c r="K8" i="8"/>
  <c r="Z10" i="8"/>
  <c r="Z14" i="8"/>
  <c r="AB13" i="8"/>
  <c r="Z13" i="8"/>
  <c r="K10" i="8"/>
  <c r="K16" i="8"/>
  <c r="AB14" i="8"/>
  <c r="W9" i="8"/>
  <c r="W6" i="8"/>
  <c r="AB7" i="8"/>
  <c r="Z9" i="8"/>
  <c r="AB8" i="8"/>
  <c r="U12" i="8"/>
  <c r="K12" i="8"/>
  <c r="F20" i="5"/>
  <c r="U11" i="8"/>
  <c r="U9" i="8"/>
  <c r="U13" i="8"/>
  <c r="AE7" i="8"/>
  <c r="AE11" i="8"/>
  <c r="AE15" i="8"/>
  <c r="U5" i="8"/>
  <c r="H20" i="5"/>
  <c r="I20" i="5"/>
  <c r="G20" i="5"/>
  <c r="AE5" i="8"/>
  <c r="AE9" i="8"/>
  <c r="AE13" i="8"/>
  <c r="AE17" i="8"/>
  <c r="AH10" i="8"/>
  <c r="AH13" i="8"/>
  <c r="S15" i="8" l="1"/>
  <c r="F26" i="26"/>
  <c r="T15" i="8"/>
  <c r="E8" i="8"/>
  <c r="S7" i="8"/>
  <c r="S14" i="8"/>
  <c r="V12" i="8"/>
  <c r="E10" i="8"/>
  <c r="P10" i="8" s="1"/>
  <c r="T10" i="8"/>
  <c r="F29" i="26"/>
  <c r="T8" i="8"/>
  <c r="F27" i="26"/>
  <c r="S10" i="8"/>
  <c r="F23" i="26"/>
  <c r="V13" i="8"/>
  <c r="K20" i="5"/>
  <c r="E5" i="8"/>
  <c r="Q5" i="8" s="1"/>
  <c r="N16" i="8"/>
  <c r="P14" i="8"/>
  <c r="N9" i="8"/>
  <c r="O9" i="8"/>
  <c r="Q10" i="8"/>
  <c r="P6" i="8"/>
  <c r="R14" i="8"/>
  <c r="N14" i="8"/>
  <c r="O14" i="8"/>
  <c r="R9" i="8"/>
  <c r="Q9" i="8"/>
  <c r="R10" i="8"/>
  <c r="N10" i="8"/>
  <c r="O10" i="8"/>
  <c r="R6" i="8"/>
  <c r="N6" i="8"/>
  <c r="O6" i="8"/>
  <c r="R16" i="8"/>
  <c r="O16" i="8"/>
  <c r="Q13" i="8"/>
  <c r="Z15" i="8"/>
  <c r="R13" i="8"/>
  <c r="P16" i="8"/>
  <c r="Q16" i="8"/>
  <c r="N13" i="8"/>
  <c r="P13" i="8"/>
  <c r="O13" i="8"/>
  <c r="AA11" i="8"/>
  <c r="AB5" i="8"/>
  <c r="X11" i="8"/>
  <c r="O8" i="8"/>
  <c r="E11" i="8"/>
  <c r="O11" i="8" s="1"/>
  <c r="R7" i="8"/>
  <c r="Q7" i="8"/>
  <c r="R8" i="8"/>
  <c r="N8" i="8"/>
  <c r="P8" i="8"/>
  <c r="Q8" i="8"/>
  <c r="AA15" i="8"/>
  <c r="AB17" i="8"/>
  <c r="X15" i="8"/>
  <c r="Y17" i="8"/>
  <c r="AI17" i="8"/>
  <c r="AB11" i="8"/>
  <c r="Z11" i="8"/>
  <c r="Y11" i="8"/>
  <c r="N7" i="8"/>
  <c r="P7" i="8"/>
  <c r="O7" i="8"/>
  <c r="E17" i="8"/>
  <c r="O17" i="8" s="1"/>
  <c r="AI5" i="8"/>
  <c r="Z5" i="8"/>
  <c r="Y5" i="8"/>
  <c r="Y15" i="8"/>
  <c r="AB15" i="8"/>
  <c r="AA17" i="8"/>
  <c r="X17" i="8"/>
  <c r="Q11" i="8"/>
  <c r="X5" i="8"/>
  <c r="E15" i="8"/>
  <c r="AI15" i="8"/>
  <c r="AI12" i="8"/>
  <c r="Y12" i="8"/>
  <c r="AA12" i="8"/>
  <c r="Z12" i="8"/>
  <c r="AB12" i="8"/>
  <c r="X12" i="8"/>
  <c r="E12" i="8"/>
  <c r="H17" i="8"/>
  <c r="M17" i="8" l="1"/>
  <c r="L17" i="8"/>
  <c r="N11" i="8"/>
  <c r="P11" i="8"/>
  <c r="R11" i="8"/>
  <c r="P15" i="8"/>
  <c r="R17" i="8"/>
  <c r="N5" i="8"/>
  <c r="Q17" i="8"/>
  <c r="N17" i="8"/>
  <c r="R5" i="8"/>
  <c r="P5" i="8"/>
  <c r="O5" i="8"/>
  <c r="R15" i="8"/>
  <c r="Q15" i="8"/>
  <c r="O15" i="8"/>
  <c r="N15" i="8"/>
  <c r="O12" i="8"/>
  <c r="Q12" i="8"/>
  <c r="N12" i="8"/>
  <c r="P12" i="8"/>
  <c r="R12" i="8"/>
  <c r="K17" i="8"/>
  <c r="U17" i="8"/>
  <c r="P17" i="8"/>
  <c r="Z17" i="8"/>
  <c r="J53" i="6" l="1"/>
  <c r="AG6" i="8" s="1"/>
  <c r="J83" i="6" l="1"/>
  <c r="AH6" i="8" s="1"/>
</calcChain>
</file>

<file path=xl/comments1.xml><?xml version="1.0" encoding="utf-8"?>
<comments xmlns="http://schemas.openxmlformats.org/spreadsheetml/2006/main">
  <authors>
    <author>Author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Choose base year from drop down list.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Choose base year from drop down list.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Choose base year from drop down list.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Author:</t>
        </r>
        <r>
          <rPr>
            <sz val="8"/>
            <color indexed="81"/>
            <rFont val="Tahoma"/>
            <family val="2"/>
          </rPr>
          <t xml:space="preserve">
Choose base year from drop down list.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B1" authorId="0">
      <text>
        <r>
          <rPr>
            <sz val="8"/>
            <color indexed="81"/>
            <rFont val="Tahoma"/>
            <family val="2"/>
          </rPr>
          <t>Unless otherwise specified, reference period of each index: 2011–12 = 100.0.</t>
        </r>
      </text>
    </comment>
    <comment ref="A6" authorId="0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sharedStrings.xml><?xml version="1.0" encoding="utf-8"?>
<sst xmlns="http://schemas.openxmlformats.org/spreadsheetml/2006/main" count="667" uniqueCount="143">
  <si>
    <t>CPI (Dec)</t>
  </si>
  <si>
    <t>Raw</t>
  </si>
  <si>
    <t>ActewAGL</t>
  </si>
  <si>
    <t>CitiPower</t>
  </si>
  <si>
    <t>Endeavour Energy</t>
  </si>
  <si>
    <t>Energex</t>
  </si>
  <si>
    <t>Essential Energy</t>
  </si>
  <si>
    <t>Jemena</t>
  </si>
  <si>
    <t>Powercor</t>
  </si>
  <si>
    <t>SA Power Networks</t>
  </si>
  <si>
    <t>United Energy</t>
  </si>
  <si>
    <t>Ergon Energy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</si>
  <si>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</si>
  <si>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</si>
  <si>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</si>
  <si>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</si>
  <si>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</si>
  <si>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</si>
  <si>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</si>
  <si>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</si>
  <si>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</si>
  <si>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Index Numbers ;  All groups CPI ;  Australia ;</t>
  </si>
  <si>
    <t>Index Numbers</t>
  </si>
  <si>
    <t>Original</t>
  </si>
  <si>
    <t>INDEX</t>
  </si>
  <si>
    <t>Quarter</t>
  </si>
  <si>
    <t>A2325846C</t>
  </si>
  <si>
    <t>Financial year data (Real December previous year)</t>
  </si>
  <si>
    <t>Calander year data (Real June same year)</t>
  </si>
  <si>
    <t>Convert to real (Financial year DNSP)</t>
  </si>
  <si>
    <t>Convert to real (Calendar year DNSP)</t>
  </si>
  <si>
    <t>$ '000</t>
  </si>
  <si>
    <t>Route line length</t>
  </si>
  <si>
    <t>Customer numbers</t>
  </si>
  <si>
    <t>km</t>
  </si>
  <si>
    <t>Number</t>
  </si>
  <si>
    <t>Energy delivered</t>
  </si>
  <si>
    <t>MWH</t>
  </si>
  <si>
    <t xml:space="preserve">SAIDI </t>
  </si>
  <si>
    <t>SAIDI exclusive of MEDs excluding excluded outages</t>
  </si>
  <si>
    <t xml:space="preserve">SAIFI </t>
  </si>
  <si>
    <t>SAIFI exclusive of MEDs excluding excluded outages</t>
  </si>
  <si>
    <t>Opex (5yr avg)</t>
  </si>
  <si>
    <t>Demand (5yr avg)</t>
  </si>
  <si>
    <t>MW</t>
  </si>
  <si>
    <t>MWh</t>
  </si>
  <si>
    <t>Energy delivered (5yr avg)</t>
  </si>
  <si>
    <t>Line length (5yr avg)</t>
  </si>
  <si>
    <t>Customers (5yr avg)</t>
  </si>
  <si>
    <t>RAB (5yr avg)</t>
  </si>
  <si>
    <t>Maximum demand</t>
  </si>
  <si>
    <t>Totex per MWh (5yr avg)</t>
  </si>
  <si>
    <t>Totex per km of line (5yr avg)</t>
  </si>
  <si>
    <t>Totex per customer (5yr avg)</t>
  </si>
  <si>
    <t>Totex per RAB (5yr avg)</t>
  </si>
  <si>
    <t>Opex per MW (5yr avg)</t>
  </si>
  <si>
    <t>Opex per MWh (5yr avg)</t>
  </si>
  <si>
    <t>Opex per km of line (5yr avg)</t>
  </si>
  <si>
    <t>Opex per customer (5yr avg)</t>
  </si>
  <si>
    <t>Opex per RAB (5yr avg)</t>
  </si>
  <si>
    <t>kW/Cust</t>
  </si>
  <si>
    <t>MWH/Cust</t>
  </si>
  <si>
    <t>Load Factor</t>
  </si>
  <si>
    <t>SAIDI (5yr avg)</t>
  </si>
  <si>
    <t>SAIFI (5yr avg)</t>
  </si>
  <si>
    <t>CAIDI (5yr avg)</t>
  </si>
  <si>
    <t xml:space="preserve">CAIDI </t>
  </si>
  <si>
    <t>CAIDI exclusive of MEDs excluding excluded outages</t>
  </si>
  <si>
    <t>per MW</t>
  </si>
  <si>
    <t>per customer</t>
  </si>
  <si>
    <t>DNSP Network services RAB</t>
  </si>
  <si>
    <t>DNSP Network services opex</t>
  </si>
  <si>
    <t>DNSP Network services capex</t>
  </si>
  <si>
    <t>DNSP</t>
  </si>
  <si>
    <t>Depreciation</t>
  </si>
  <si>
    <t>opex</t>
  </si>
  <si>
    <t>Total user cost (5yr avg)</t>
  </si>
  <si>
    <t>Total user cost per MW (5yr avg)</t>
  </si>
  <si>
    <t>Customer density</t>
  </si>
  <si>
    <t>Cost per customer normalised by km</t>
  </si>
  <si>
    <t>SAIFI excluding MED and excluded outages</t>
  </si>
  <si>
    <t>Opex</t>
  </si>
  <si>
    <t>Capex</t>
  </si>
  <si>
    <t>Distribution customers</t>
  </si>
  <si>
    <t>RAB</t>
  </si>
  <si>
    <t>Customer numbers/
route line length</t>
  </si>
  <si>
    <t>Asset cost</t>
  </si>
  <si>
    <t>TasNetworks</t>
  </si>
  <si>
    <t>Distribution outputs</t>
  </si>
  <si>
    <t>Distribution inputs</t>
  </si>
  <si>
    <t>Nominal depreciation</t>
  </si>
  <si>
    <t>Real $2013 depreciation</t>
  </si>
  <si>
    <t>Average real WACC</t>
  </si>
  <si>
    <t>DNSP Asset cost</t>
  </si>
  <si>
    <t>Real $2013</t>
  </si>
  <si>
    <t>Energy denisty</t>
  </si>
  <si>
    <t>Demand density</t>
  </si>
  <si>
    <t>Asset cost per MW (5yr avg)</t>
  </si>
  <si>
    <t>Asset cost per MWh (5yr avg)</t>
  </si>
  <si>
    <t>Asset cost per km of line (5yr avg)</t>
  </si>
  <si>
    <t>Asset costper customer (5yr avg)</t>
  </si>
  <si>
    <t>Asset cost per RAB (5yr avg)</t>
  </si>
  <si>
    <t>SAIDI</t>
  </si>
  <si>
    <t>SAIFI</t>
  </si>
  <si>
    <t>Return on investment</t>
  </si>
  <si>
    <t>ACT</t>
  </si>
  <si>
    <t>AGD</t>
  </si>
  <si>
    <t>CIT</t>
  </si>
  <si>
    <t>END</t>
  </si>
  <si>
    <t>ENX</t>
  </si>
  <si>
    <t>ERG</t>
  </si>
  <si>
    <t>ESS</t>
  </si>
  <si>
    <t>JEN</t>
  </si>
  <si>
    <t>PCR</t>
  </si>
  <si>
    <t>UED</t>
  </si>
  <si>
    <t>TND</t>
  </si>
  <si>
    <t>SAPN</t>
  </si>
  <si>
    <t>Total user cost decomposition</t>
  </si>
  <si>
    <t>Opex over time</t>
  </si>
  <si>
    <t>Feed in tariffs</t>
  </si>
  <si>
    <t>Ergon</t>
  </si>
  <si>
    <t>Raw (nominal)</t>
  </si>
  <si>
    <t>Asset cost (5 yr avg)</t>
  </si>
  <si>
    <t>ave capex</t>
  </si>
  <si>
    <t>ave opex</t>
  </si>
  <si>
    <t>AusNet Services</t>
  </si>
  <si>
    <t>AND</t>
  </si>
  <si>
    <t>Overhead lines</t>
  </si>
  <si>
    <t>Underground lines</t>
  </si>
  <si>
    <t>09-13 average</t>
  </si>
  <si>
    <t>Overhead</t>
  </si>
  <si>
    <t>Underground</t>
  </si>
  <si>
    <t>2009-13 average</t>
  </si>
  <si>
    <t>Network capacity</t>
  </si>
  <si>
    <t>Mva</t>
  </si>
  <si>
    <t>2009-13 ave capex</t>
  </si>
  <si>
    <t>Ausgrid</t>
  </si>
  <si>
    <t>Duplicate table for asset cost graph</t>
  </si>
  <si>
    <t>Duplicate data for ppi graph</t>
  </si>
  <si>
    <t>real opex rearranged for graph</t>
  </si>
  <si>
    <t>Cost per km normalised by customer density</t>
  </si>
  <si>
    <t>Maximum demand per customer</t>
  </si>
  <si>
    <t>Energy delivered per 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</si>
</sst>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mmm\-yyyy"/>
    <numFmt numFmtId="165" formatCode="0.0;\-0.0;0.0;@"/>
    <numFmt numFmtId="166" formatCode="0.0"/>
    <numFmt numFmtId="167" formatCode="#,##0.000"/>
    <numFmt numFmtId="168" formatCode="&quot;$&quot;#,##0"/>
    <numFmt numFmtId="169" formatCode="_-&quot;$&quot;* #,##0_-;\-&quot;$&quot;* #,##0_-;_-&quot;$&quot;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4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wrapText="1"/>
    </xf>
    <xf numFmtId="0" fontId="0" fillId="0" borderId="0" xfId="0"/>
    <xf numFmtId="0" fontId="0" fillId="0" borderId="0" xfId="0" applyBorder="1"/>
    <xf numFmtId="4" fontId="0" fillId="0" borderId="1" xfId="0" applyNumberFormat="1" applyBorder="1"/>
    <xf numFmtId="0" fontId="3" fillId="0" borderId="0" xfId="0" applyFont="1" applyAlignment="1"/>
    <xf numFmtId="164" fontId="3" fillId="0" borderId="0" xfId="0" applyNumberFormat="1" applyFont="1" applyAlignment="1"/>
    <xf numFmtId="164" fontId="2" fillId="0" borderId="0" xfId="0" applyNumberFormat="1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/>
    <xf numFmtId="165" fontId="2" fillId="0" borderId="0" xfId="0" applyNumberFormat="1" applyFont="1" applyAlignment="1"/>
    <xf numFmtId="166" fontId="0" fillId="0" borderId="0" xfId="0" applyNumberFormat="1"/>
    <xf numFmtId="0" fontId="0" fillId="0" borderId="0" xfId="0" applyAlignment="1">
      <alignment horizontal="right"/>
    </xf>
    <xf numFmtId="0" fontId="0" fillId="0" borderId="0" xfId="0" applyFont="1" applyFill="1" applyAlignment="1">
      <alignment horizontal="left"/>
    </xf>
    <xf numFmtId="166" fontId="0" fillId="0" borderId="1" xfId="0" applyNumberFormat="1" applyBorder="1"/>
    <xf numFmtId="167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4" fontId="0" fillId="2" borderId="1" xfId="0" applyNumberFormat="1" applyFill="1" applyBorder="1"/>
    <xf numFmtId="168" fontId="0" fillId="2" borderId="1" xfId="0" applyNumberFormat="1" applyFill="1" applyBorder="1"/>
    <xf numFmtId="4" fontId="0" fillId="3" borderId="1" xfId="0" applyNumberFormat="1" applyFill="1" applyBorder="1"/>
    <xf numFmtId="168" fontId="0" fillId="3" borderId="1" xfId="0" applyNumberFormat="1" applyFill="1" applyBorder="1"/>
    <xf numFmtId="3" fontId="0" fillId="3" borderId="1" xfId="0" applyNumberFormat="1" applyFill="1" applyBorder="1"/>
    <xf numFmtId="0" fontId="6" fillId="0" borderId="0" xfId="0" applyFont="1"/>
    <xf numFmtId="0" fontId="0" fillId="3" borderId="0" xfId="0" applyFill="1"/>
    <xf numFmtId="0" fontId="7" fillId="0" borderId="0" xfId="0" applyFont="1"/>
    <xf numFmtId="3" fontId="0" fillId="0" borderId="0" xfId="0" applyNumberFormat="1"/>
    <xf numFmtId="4" fontId="0" fillId="0" borderId="0" xfId="0" applyNumberFormat="1"/>
    <xf numFmtId="1" fontId="0" fillId="0" borderId="0" xfId="0" applyNumberFormat="1"/>
    <xf numFmtId="169" fontId="0" fillId="0" borderId="0" xfId="3" applyNumberFormat="1" applyFont="1"/>
    <xf numFmtId="169" fontId="0" fillId="0" borderId="1" xfId="3" applyNumberFormat="1" applyFont="1" applyBorder="1"/>
    <xf numFmtId="10" fontId="0" fillId="0" borderId="0" xfId="0" applyNumberFormat="1"/>
    <xf numFmtId="0" fontId="0" fillId="0" borderId="0" xfId="0" applyFill="1" applyBorder="1"/>
    <xf numFmtId="169" fontId="0" fillId="0" borderId="0" xfId="0" applyNumberFormat="1"/>
  </cellXfs>
  <cellStyles count="6">
    <cellStyle name="Comma 2" xfId="4"/>
    <cellStyle name="Currency" xfId="3" builtinId="4"/>
    <cellStyle name="Normal" xfId="0" builtinId="0"/>
    <cellStyle name="Normal 2" xfId="2"/>
    <cellStyle name="Normal 3" xfId="1"/>
    <cellStyle name="Percent 2" xfId="5"/>
  </cellStyles>
  <dxfs count="0"/>
  <tableStyles count="0" defaultTableStyle="TableStyleMedium2" defaultPivotStyle="PivotStyleLight16"/>
  <colors>
    <mruColors>
      <color rgb="FF604A7B"/>
      <color rgb="FFE7E1EF"/>
      <color rgb="FF3C967A"/>
      <color rgb="FFA1D99B"/>
      <color rgb="FFFCC0C0"/>
      <color rgb="FF238B45"/>
      <color rgb="FF74C476"/>
      <color rgb="FF800026"/>
      <color rgb="FFBD0026"/>
      <color rgb="FF558E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xVal>
          <c:yVal>
            <c:numRef>
              <c:f>Analysis!$N$5:$N$17</c:f>
              <c:numCache>
                <c:formatCode>"$"#,##0</c:formatCode>
                <c:ptCount val="13"/>
                <c:pt idx="0">
                  <c:v>226072.26639791988</c:v>
                </c:pt>
                <c:pt idx="1">
                  <c:v>252257.90405747958</c:v>
                </c:pt>
                <c:pt idx="2">
                  <c:v>126696.95876802241</c:v>
                </c:pt>
                <c:pt idx="3">
                  <c:v>194242.47632997678</c:v>
                </c:pt>
                <c:pt idx="4">
                  <c:v>215735.60291827217</c:v>
                </c:pt>
                <c:pt idx="5">
                  <c:v>328442.13792948681</c:v>
                </c:pt>
                <c:pt idx="6">
                  <c:v>390092.18543294474</c:v>
                </c:pt>
                <c:pt idx="7">
                  <c:v>156669.20026866303</c:v>
                </c:pt>
                <c:pt idx="8">
                  <c:v>162974.39296926811</c:v>
                </c:pt>
                <c:pt idx="9">
                  <c:v>190544.69808724328</c:v>
                </c:pt>
                <c:pt idx="10">
                  <c:v>224757.05242277749</c:v>
                </c:pt>
                <c:pt idx="11">
                  <c:v>205069.91475455009</c:v>
                </c:pt>
                <c:pt idx="12">
                  <c:v>146318.18914029098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79554048"/>
        <c:axId val="379845248"/>
      </c:scatterChart>
      <c:valAx>
        <c:axId val="37955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Customer</a:t>
                </a:r>
                <a:r>
                  <a:rPr lang="en-AU" baseline="0"/>
                  <a:t> density (customers/ km line length)</a:t>
                </a:r>
                <a:endParaRPr lang="en-AU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79845248"/>
        <c:crosses val="autoZero"/>
        <c:crossBetween val="midCat"/>
        <c:majorUnit val="10"/>
      </c:valAx>
      <c:valAx>
        <c:axId val="379845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Total</a:t>
                </a:r>
                <a:r>
                  <a:rPr lang="en-AU" baseline="0"/>
                  <a:t> user cost per MW of maximum demand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7955404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Analysis!$AF$5:$AF$17</c:f>
              <c:numCache>
                <c:formatCode>#,##0.00</c:formatCode>
                <c:ptCount val="13"/>
                <c:pt idx="0">
                  <c:v>32.92</c:v>
                </c:pt>
                <c:pt idx="1">
                  <c:v>84.331999999999994</c:v>
                </c:pt>
                <c:pt idx="2">
                  <c:v>27.683877784153367</c:v>
                </c:pt>
                <c:pt idx="3">
                  <c:v>90.039999999999992</c:v>
                </c:pt>
                <c:pt idx="4">
                  <c:v>77.743593344642434</c:v>
                </c:pt>
                <c:pt idx="5">
                  <c:v>317.83580000000001</c:v>
                </c:pt>
                <c:pt idx="6">
                  <c:v>230</c:v>
                </c:pt>
                <c:pt idx="7">
                  <c:v>59.779717352827085</c:v>
                </c:pt>
                <c:pt idx="8">
                  <c:v>142.80582243618093</c:v>
                </c:pt>
                <c:pt idx="9">
                  <c:v>150.41999999999999</c:v>
                </c:pt>
                <c:pt idx="10">
                  <c:v>142.43743872383672</c:v>
                </c:pt>
                <c:pt idx="11">
                  <c:v>168.4</c:v>
                </c:pt>
                <c:pt idx="12">
                  <c:v>66.278459735708282</c:v>
                </c:pt>
              </c:numCache>
            </c:numRef>
          </c:xVal>
          <c:yVal>
            <c:numRef>
              <c:f>Analysis!$P$5:$P$17</c:f>
              <c:numCache>
                <c:formatCode>"$"#,##0</c:formatCode>
                <c:ptCount val="13"/>
                <c:pt idx="0">
                  <c:v>37082.305850872275</c:v>
                </c:pt>
                <c:pt idx="1">
                  <c:v>43489.321344499556</c:v>
                </c:pt>
                <c:pt idx="2">
                  <c:v>59278.776399813818</c:v>
                </c:pt>
                <c:pt idx="3">
                  <c:v>28548.871341273909</c:v>
                </c:pt>
                <c:pt idx="4">
                  <c:v>25603.484759258165</c:v>
                </c:pt>
                <c:pt idx="5">
                  <c:v>7285.3106746303629</c:v>
                </c:pt>
                <c:pt idx="6">
                  <c:v>5522.0902863779784</c:v>
                </c:pt>
                <c:pt idx="7">
                  <c:v>35912.461587975107</c:v>
                </c:pt>
                <c:pt idx="8">
                  <c:v>5902.2366228736437</c:v>
                </c:pt>
                <c:pt idx="9">
                  <c:v>7070.3106191276602</c:v>
                </c:pt>
                <c:pt idx="10">
                  <c:v>12395.789099021098</c:v>
                </c:pt>
                <c:pt idx="11">
                  <c:v>10378.882422340197</c:v>
                </c:pt>
                <c:pt idx="12">
                  <c:v>29226.872002471508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2090240"/>
        <c:axId val="382119296"/>
      </c:scatterChart>
      <c:valAx>
        <c:axId val="382090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minutes off supply per customer</a:t>
                </a:r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crossAx val="382119296"/>
        <c:crosses val="autoZero"/>
        <c:crossBetween val="midCat"/>
      </c:valAx>
      <c:valAx>
        <c:axId val="382119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 total cost per km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20902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Capex!$A$33</c:f>
              <c:strCache>
                <c:ptCount val="1"/>
                <c:pt idx="0">
                  <c:v>ACT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Capex!$B$33:$I$33</c:f>
              <c:numCache>
                <c:formatCode>#,##0.00</c:formatCode>
                <c:ptCount val="8"/>
                <c:pt idx="0">
                  <c:v>29289.474074628873</c:v>
                </c:pt>
                <c:pt idx="1">
                  <c:v>35733.768197839265</c:v>
                </c:pt>
                <c:pt idx="2">
                  <c:v>41872.125527205608</c:v>
                </c:pt>
                <c:pt idx="3">
                  <c:v>42290.362806916106</c:v>
                </c:pt>
                <c:pt idx="4">
                  <c:v>73989.16794375109</c:v>
                </c:pt>
                <c:pt idx="5">
                  <c:v>78487.986942920601</c:v>
                </c:pt>
                <c:pt idx="6">
                  <c:v>72497.589369059511</c:v>
                </c:pt>
                <c:pt idx="7">
                  <c:v>69578.469393410269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Capex!$A$34</c:f>
              <c:strCache>
                <c:ptCount val="1"/>
                <c:pt idx="0">
                  <c:v>AGD</c:v>
                </c:pt>
              </c:strCache>
            </c:strRef>
          </c:tx>
          <c:spPr>
            <a:ln>
              <a:solidFill>
                <a:srgbClr val="9ECAE1"/>
              </a:solidFill>
            </a:ln>
          </c:spPr>
          <c:marker>
            <c:symbol val="diamond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Capex!$B$34:$I$34</c:f>
              <c:numCache>
                <c:formatCode>#,##0.00</c:formatCode>
                <c:ptCount val="8"/>
                <c:pt idx="0">
                  <c:v>708427.00926663831</c:v>
                </c:pt>
                <c:pt idx="1">
                  <c:v>906736.55226075614</c:v>
                </c:pt>
                <c:pt idx="2">
                  <c:v>1068496.5465058926</c:v>
                </c:pt>
                <c:pt idx="3">
                  <c:v>1189266.6712809268</c:v>
                </c:pt>
                <c:pt idx="4">
                  <c:v>1473453.9052457607</c:v>
                </c:pt>
                <c:pt idx="5">
                  <c:v>1584570.5103988799</c:v>
                </c:pt>
                <c:pt idx="6">
                  <c:v>1712836.1338413702</c:v>
                </c:pt>
                <c:pt idx="7">
                  <c:v>1258430.4407982</c:v>
                </c:pt>
              </c:numCache>
            </c:numRef>
          </c:val>
          <c:smooth val="0"/>
        </c:ser>
        <c:ser>
          <c:idx val="7"/>
          <c:order val="2"/>
          <c:tx>
            <c:strRef>
              <c:f>Capex!$A$35</c:f>
              <c:strCache>
                <c:ptCount val="1"/>
                <c:pt idx="0">
                  <c:v>CIT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ymbol val="squar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Capex!$B$35:$I$35</c:f>
              <c:numCache>
                <c:formatCode>#,##0.00</c:formatCode>
                <c:ptCount val="8"/>
                <c:pt idx="0">
                  <c:v>84065.599724587286</c:v>
                </c:pt>
                <c:pt idx="1">
                  <c:v>72830.575975401051</c:v>
                </c:pt>
                <c:pt idx="2">
                  <c:v>75385.829962816599</c:v>
                </c:pt>
                <c:pt idx="3">
                  <c:v>89241.116717913552</c:v>
                </c:pt>
                <c:pt idx="4">
                  <c:v>115370.30678522616</c:v>
                </c:pt>
                <c:pt idx="5">
                  <c:v>123676.24067071511</c:v>
                </c:pt>
                <c:pt idx="6">
                  <c:v>102282.21529230845</c:v>
                </c:pt>
                <c:pt idx="7">
                  <c:v>118530.38476783368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Capex!$A$36</c:f>
              <c:strCache>
                <c:ptCount val="1"/>
                <c:pt idx="0">
                  <c:v>END</c:v>
                </c:pt>
              </c:strCache>
            </c:strRef>
          </c:tx>
          <c:spPr>
            <a:ln>
              <a:solidFill>
                <a:srgbClr val="DEEBF7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Capex!$B$36:$I$36</c:f>
              <c:numCache>
                <c:formatCode>#,##0.00</c:formatCode>
                <c:ptCount val="8"/>
                <c:pt idx="0">
                  <c:v>422002.58231392363</c:v>
                </c:pt>
                <c:pt idx="1">
                  <c:v>461902.2342731111</c:v>
                </c:pt>
                <c:pt idx="2">
                  <c:v>440830.65273455105</c:v>
                </c:pt>
                <c:pt idx="3">
                  <c:v>527443.60672575189</c:v>
                </c:pt>
                <c:pt idx="4">
                  <c:v>469727.63790700154</c:v>
                </c:pt>
                <c:pt idx="5">
                  <c:v>549640.6094554537</c:v>
                </c:pt>
                <c:pt idx="6">
                  <c:v>678785.82702662447</c:v>
                </c:pt>
                <c:pt idx="7">
                  <c:v>605380.0981637676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Capex!$A$37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solidFill>
                <a:srgbClr val="BD0026"/>
              </a:solidFill>
            </a:ln>
          </c:spPr>
          <c:marker>
            <c:symbol val="star"/>
            <c:size val="7"/>
            <c:spPr>
              <a:noFill/>
              <a:ln>
                <a:solidFill>
                  <a:srgbClr val="DE2D26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Capex!$B$37:$I$37</c:f>
              <c:numCache>
                <c:formatCode>#,##0.00</c:formatCode>
                <c:ptCount val="8"/>
                <c:pt idx="0">
                  <c:v>711769.91793425777</c:v>
                </c:pt>
                <c:pt idx="1">
                  <c:v>644254.11211448815</c:v>
                </c:pt>
                <c:pt idx="2">
                  <c:v>553534.01874592958</c:v>
                </c:pt>
                <c:pt idx="3">
                  <c:v>717029.30288337893</c:v>
                </c:pt>
                <c:pt idx="4">
                  <c:v>1012409.2053126685</c:v>
                </c:pt>
                <c:pt idx="5">
                  <c:v>806188.54324227502</c:v>
                </c:pt>
                <c:pt idx="6">
                  <c:v>795546.03902759962</c:v>
                </c:pt>
                <c:pt idx="7">
                  <c:v>796400.22608577425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Capex!$A$38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800026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Capex!$B$38:$I$38</c:f>
              <c:numCache>
                <c:formatCode>#,##0.00</c:formatCode>
                <c:ptCount val="8"/>
                <c:pt idx="0">
                  <c:v>614034.46662529826</c:v>
                </c:pt>
                <c:pt idx="1">
                  <c:v>636199.91105773672</c:v>
                </c:pt>
                <c:pt idx="2">
                  <c:v>634997.8849382716</c:v>
                </c:pt>
                <c:pt idx="3">
                  <c:v>607386.64359307359</c:v>
                </c:pt>
                <c:pt idx="4">
                  <c:v>489439.09600848355</c:v>
                </c:pt>
                <c:pt idx="5">
                  <c:v>693033.31517027866</c:v>
                </c:pt>
                <c:pt idx="6">
                  <c:v>713350.0893066132</c:v>
                </c:pt>
                <c:pt idx="7">
                  <c:v>680490.02109803911</c:v>
                </c:pt>
              </c:numCache>
            </c:numRef>
          </c:val>
          <c:smooth val="0"/>
        </c:ser>
        <c:ser>
          <c:idx val="3"/>
          <c:order val="6"/>
          <c:tx>
            <c:strRef>
              <c:f>Capex!$A$39</c:f>
              <c:strCache>
                <c:ptCount val="1"/>
                <c:pt idx="0">
                  <c:v>ESS</c:v>
                </c:pt>
              </c:strCache>
            </c:strRef>
          </c:tx>
          <c:spPr>
            <a:ln>
              <a:solidFill>
                <a:srgbClr val="C6DBEF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Capex!$B$39:$I$39</c:f>
              <c:numCache>
                <c:formatCode>#,##0.00</c:formatCode>
                <c:ptCount val="8"/>
                <c:pt idx="0">
                  <c:v>464252.99072465335</c:v>
                </c:pt>
                <c:pt idx="1">
                  <c:v>562442.04654846562</c:v>
                </c:pt>
                <c:pt idx="2">
                  <c:v>620508.5124677259</c:v>
                </c:pt>
                <c:pt idx="3">
                  <c:v>723586.5682031794</c:v>
                </c:pt>
                <c:pt idx="4">
                  <c:v>748424.3973386666</c:v>
                </c:pt>
                <c:pt idx="5">
                  <c:v>786470.2821953058</c:v>
                </c:pt>
                <c:pt idx="6">
                  <c:v>814347.64614918642</c:v>
                </c:pt>
                <c:pt idx="7">
                  <c:v>674303.53622401517</c:v>
                </c:pt>
              </c:numCache>
            </c:numRef>
          </c:val>
          <c:smooth val="0"/>
        </c:ser>
        <c:ser>
          <c:idx val="9"/>
          <c:order val="7"/>
          <c:tx>
            <c:strRef>
              <c:f>Capex!$A$40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solidFill>
                <a:srgbClr val="41AB5D"/>
              </a:solidFill>
            </a:ln>
          </c:spPr>
          <c:marker>
            <c:symbol val="triangl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Capex!$B$40:$I$40</c:f>
              <c:numCache>
                <c:formatCode>#,##0.00</c:formatCode>
                <c:ptCount val="8"/>
                <c:pt idx="0">
                  <c:v>62163.733078687001</c:v>
                </c:pt>
                <c:pt idx="1">
                  <c:v>65239.841236943779</c:v>
                </c:pt>
                <c:pt idx="2">
                  <c:v>39726.529972807519</c:v>
                </c:pt>
                <c:pt idx="3">
                  <c:v>73798.160532227877</c:v>
                </c:pt>
                <c:pt idx="4">
                  <c:v>91387.478022079376</c:v>
                </c:pt>
                <c:pt idx="5">
                  <c:v>120702.25804918945</c:v>
                </c:pt>
                <c:pt idx="6">
                  <c:v>109270.36674642694</c:v>
                </c:pt>
                <c:pt idx="7">
                  <c:v>114402.66239642807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Capex!$A$41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solidFill>
                <a:srgbClr val="74C476"/>
              </a:solidFill>
            </a:ln>
          </c:spPr>
          <c:marker>
            <c:symbol val="diamond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Capex!$B$41:$I$41</c:f>
              <c:numCache>
                <c:formatCode>#,##0.00</c:formatCode>
                <c:ptCount val="8"/>
                <c:pt idx="0">
                  <c:v>173809.48569542752</c:v>
                </c:pt>
                <c:pt idx="1">
                  <c:v>169386.83798793526</c:v>
                </c:pt>
                <c:pt idx="2">
                  <c:v>167675.08020994777</c:v>
                </c:pt>
                <c:pt idx="3">
                  <c:v>158465.39984515955</c:v>
                </c:pt>
                <c:pt idx="4">
                  <c:v>198746.44308295849</c:v>
                </c:pt>
                <c:pt idx="5">
                  <c:v>222404.10291323048</c:v>
                </c:pt>
                <c:pt idx="6">
                  <c:v>239258.36028062549</c:v>
                </c:pt>
                <c:pt idx="7">
                  <c:v>260044.12356686502</c:v>
                </c:pt>
              </c:numCache>
            </c:numRef>
          </c:val>
          <c:smooth val="0"/>
        </c:ser>
        <c:ser>
          <c:idx val="6"/>
          <c:order val="9"/>
          <c:tx>
            <c:strRef>
              <c:f>Capex!$A$42</c:f>
              <c:strCache>
                <c:ptCount val="1"/>
                <c:pt idx="0">
                  <c:v>SAPN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ymbol val="plus"/>
            <c:size val="7"/>
            <c:spPr>
              <a:noFill/>
              <a:ln>
                <a:solidFill>
                  <a:srgbClr val="FD8D3C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Capex!$B$42:$I$42</c:f>
              <c:numCache>
                <c:formatCode>#,##0.00</c:formatCode>
                <c:ptCount val="8"/>
                <c:pt idx="0">
                  <c:v>169988.7804937606</c:v>
                </c:pt>
                <c:pt idx="1">
                  <c:v>133780.43400081489</c:v>
                </c:pt>
                <c:pt idx="2">
                  <c:v>119640.75303606641</c:v>
                </c:pt>
                <c:pt idx="3">
                  <c:v>173496.86715919295</c:v>
                </c:pt>
                <c:pt idx="4">
                  <c:v>131159.2681526941</c:v>
                </c:pt>
                <c:pt idx="5">
                  <c:v>281692.13969931245</c:v>
                </c:pt>
                <c:pt idx="6">
                  <c:v>329988.02033725672</c:v>
                </c:pt>
                <c:pt idx="7">
                  <c:v>332236.39483682439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Capex!$A$43</c:f>
              <c:strCache>
                <c:ptCount val="1"/>
                <c:pt idx="0">
                  <c:v>AND</c:v>
                </c:pt>
              </c:strCache>
            </c:strRef>
          </c:tx>
          <c:spPr>
            <a:ln>
              <a:solidFill>
                <a:srgbClr val="238B45"/>
              </a:solidFill>
            </a:ln>
          </c:spPr>
          <c:marker>
            <c:symbol val="plus"/>
            <c:size val="5"/>
            <c:spPr>
              <a:solidFill>
                <a:srgbClr val="A1D99B"/>
              </a:solidFill>
              <a:ln>
                <a:solidFill>
                  <a:srgbClr val="238B45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Capex!$B$43:$I$43</c:f>
              <c:numCache>
                <c:formatCode>#,##0.00</c:formatCode>
                <c:ptCount val="8"/>
                <c:pt idx="0">
                  <c:v>145427.55613504074</c:v>
                </c:pt>
                <c:pt idx="1">
                  <c:v>154988.87773774227</c:v>
                </c:pt>
                <c:pt idx="2">
                  <c:v>216158.99037554587</c:v>
                </c:pt>
                <c:pt idx="3">
                  <c:v>265968.77712809469</c:v>
                </c:pt>
                <c:pt idx="4">
                  <c:v>281110.47838470433</c:v>
                </c:pt>
                <c:pt idx="5">
                  <c:v>274403.55434677418</c:v>
                </c:pt>
                <c:pt idx="6">
                  <c:v>319839.80996812752</c:v>
                </c:pt>
                <c:pt idx="7">
                  <c:v>366357.11114713689</c:v>
                </c:pt>
              </c:numCache>
            </c:numRef>
          </c:val>
          <c:smooth val="0"/>
        </c:ser>
        <c:ser>
          <c:idx val="12"/>
          <c:order val="11"/>
          <c:tx>
            <c:strRef>
              <c:f>Capex!$A$44</c:f>
              <c:strCache>
                <c:ptCount val="1"/>
                <c:pt idx="0">
                  <c:v>TND</c:v>
                </c:pt>
              </c:strCache>
            </c:strRef>
          </c:tx>
          <c:spPr>
            <a:ln>
              <a:solidFill>
                <a:srgbClr val="E7E1EF"/>
              </a:solidFill>
            </a:ln>
          </c:spPr>
          <c:marker>
            <c:symbol val="circl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Capex!$B$44:$I$44</c:f>
              <c:numCache>
                <c:formatCode>#,##0.00</c:formatCode>
                <c:ptCount val="8"/>
                <c:pt idx="0">
                  <c:v>127098.06425770953</c:v>
                </c:pt>
                <c:pt idx="1">
                  <c:v>104037.21466131926</c:v>
                </c:pt>
                <c:pt idx="2">
                  <c:v>115057.09845271877</c:v>
                </c:pt>
                <c:pt idx="3">
                  <c:v>130381.50355291012</c:v>
                </c:pt>
                <c:pt idx="4">
                  <c:v>148123.39953567676</c:v>
                </c:pt>
                <c:pt idx="5">
                  <c:v>140597.31710823931</c:v>
                </c:pt>
                <c:pt idx="6">
                  <c:v>109927.53929385009</c:v>
                </c:pt>
                <c:pt idx="7">
                  <c:v>86981.193216369487</c:v>
                </c:pt>
              </c:numCache>
            </c:numRef>
          </c:val>
          <c:smooth val="0"/>
        </c:ser>
        <c:ser>
          <c:idx val="11"/>
          <c:order val="12"/>
          <c:tx>
            <c:strRef>
              <c:f>Capex!$A$45</c:f>
              <c:strCache>
                <c:ptCount val="1"/>
                <c:pt idx="0">
                  <c:v>UED</c:v>
                </c:pt>
              </c:strCache>
            </c:strRef>
          </c:tx>
          <c:spPr>
            <a:ln>
              <a:solidFill>
                <a:srgbClr val="006D2C"/>
              </a:solidFill>
            </a:ln>
          </c:spPr>
          <c:marker>
            <c:symbol val="star"/>
            <c:size val="5"/>
            <c:spPr>
              <a:solidFill>
                <a:srgbClr val="3C967A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Capex!$C$2:$J$2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Capex!$B$45:$I$45</c:f>
              <c:numCache>
                <c:formatCode>#,##0.00</c:formatCode>
                <c:ptCount val="8"/>
                <c:pt idx="0">
                  <c:v>98173.051644915948</c:v>
                </c:pt>
                <c:pt idx="1">
                  <c:v>84553.21721958321</c:v>
                </c:pt>
                <c:pt idx="2">
                  <c:v>84080.994266337948</c:v>
                </c:pt>
                <c:pt idx="3">
                  <c:v>119010.16006932748</c:v>
                </c:pt>
                <c:pt idx="4">
                  <c:v>128036.5476655947</c:v>
                </c:pt>
                <c:pt idx="5">
                  <c:v>185775.8325899237</c:v>
                </c:pt>
                <c:pt idx="6">
                  <c:v>200584.63717366417</c:v>
                </c:pt>
                <c:pt idx="7">
                  <c:v>183658.977971496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296448"/>
        <c:axId val="382298368"/>
      </c:lineChart>
      <c:catAx>
        <c:axId val="38229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2298368"/>
        <c:crosses val="autoZero"/>
        <c:auto val="1"/>
        <c:lblAlgn val="ctr"/>
        <c:lblOffset val="100"/>
        <c:noMultiLvlLbl val="0"/>
      </c:catAx>
      <c:valAx>
        <c:axId val="382298368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2296448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'Asset cost'!$A$6</c:f>
              <c:strCache>
                <c:ptCount val="1"/>
                <c:pt idx="0">
                  <c:v>ACT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cost'!$B$6:$I$6</c:f>
              <c:numCache>
                <c:formatCode>#,##0.00</c:formatCode>
                <c:ptCount val="8"/>
                <c:pt idx="0">
                  <c:v>68674.071647064542</c:v>
                </c:pt>
                <c:pt idx="1">
                  <c:v>69662.481801306858</c:v>
                </c:pt>
                <c:pt idx="2">
                  <c:v>71012.843747467763</c:v>
                </c:pt>
                <c:pt idx="3">
                  <c:v>72435.387015816043</c:v>
                </c:pt>
                <c:pt idx="4">
                  <c:v>75486.441029593756</c:v>
                </c:pt>
                <c:pt idx="5">
                  <c:v>80310.494349864428</c:v>
                </c:pt>
                <c:pt idx="6">
                  <c:v>85364.59238125282</c:v>
                </c:pt>
                <c:pt idx="7">
                  <c:v>90244.639019300696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'Asset cost'!$A$7</c:f>
              <c:strCache>
                <c:ptCount val="1"/>
                <c:pt idx="0">
                  <c:v>AGD</c:v>
                </c:pt>
              </c:strCache>
            </c:strRef>
          </c:tx>
          <c:spPr>
            <a:ln>
              <a:solidFill>
                <a:srgbClr val="9ECAE1"/>
              </a:solidFill>
            </a:ln>
          </c:spPr>
          <c:marker>
            <c:symbol val="diamond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cost'!$B$7:$I$7</c:f>
              <c:numCache>
                <c:formatCode>#,##0.00</c:formatCode>
                <c:ptCount val="8"/>
                <c:pt idx="0">
                  <c:v>648995.97807968629</c:v>
                </c:pt>
                <c:pt idx="1">
                  <c:v>700215.17962798174</c:v>
                </c:pt>
                <c:pt idx="2">
                  <c:v>770243.1044967554</c:v>
                </c:pt>
                <c:pt idx="3">
                  <c:v>851511.6943418032</c:v>
                </c:pt>
                <c:pt idx="4">
                  <c:v>892315.61304997606</c:v>
                </c:pt>
                <c:pt idx="5">
                  <c:v>1008621.7183017402</c:v>
                </c:pt>
                <c:pt idx="6">
                  <c:v>1142319.3913342352</c:v>
                </c:pt>
                <c:pt idx="7">
                  <c:v>1267756.4357775587</c:v>
                </c:pt>
              </c:numCache>
            </c:numRef>
          </c:val>
          <c:smooth val="0"/>
        </c:ser>
        <c:ser>
          <c:idx val="7"/>
          <c:order val="2"/>
          <c:tx>
            <c:strRef>
              <c:f>'Asset cost'!$A$8</c:f>
              <c:strCache>
                <c:ptCount val="1"/>
                <c:pt idx="0">
                  <c:v>CIT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ymbol val="squar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cost'!$B$8:$I$8</c:f>
              <c:numCache>
                <c:formatCode>#,##0.00</c:formatCode>
                <c:ptCount val="8"/>
                <c:pt idx="0">
                  <c:v>119284.49729202237</c:v>
                </c:pt>
                <c:pt idx="1">
                  <c:v>121091.88252254057</c:v>
                </c:pt>
                <c:pt idx="2">
                  <c:v>119141.43458392608</c:v>
                </c:pt>
                <c:pt idx="3">
                  <c:v>125106.29115053022</c:v>
                </c:pt>
                <c:pt idx="4">
                  <c:v>130408.87625472111</c:v>
                </c:pt>
                <c:pt idx="5">
                  <c:v>122560.98230450672</c:v>
                </c:pt>
                <c:pt idx="6">
                  <c:v>131403.95203539051</c:v>
                </c:pt>
                <c:pt idx="7">
                  <c:v>138624.60811196413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'Asset cost'!$A$9</c:f>
              <c:strCache>
                <c:ptCount val="1"/>
                <c:pt idx="0">
                  <c:v>END</c:v>
                </c:pt>
              </c:strCache>
            </c:strRef>
          </c:tx>
          <c:spPr>
            <a:ln>
              <a:solidFill>
                <a:srgbClr val="DEEBF7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cost'!$B$9:$I$9</c:f>
              <c:numCache>
                <c:formatCode>#,##0.00</c:formatCode>
                <c:ptCount val="8"/>
                <c:pt idx="0">
                  <c:v>362792.01129491773</c:v>
                </c:pt>
                <c:pt idx="1">
                  <c:v>391152.47247630602</c:v>
                </c:pt>
                <c:pt idx="2">
                  <c:v>422205.21862098563</c:v>
                </c:pt>
                <c:pt idx="3">
                  <c:v>448845.83351340296</c:v>
                </c:pt>
                <c:pt idx="4">
                  <c:v>512433.13946249092</c:v>
                </c:pt>
                <c:pt idx="5">
                  <c:v>499378.07881057262</c:v>
                </c:pt>
                <c:pt idx="6">
                  <c:v>527749.92539456359</c:v>
                </c:pt>
                <c:pt idx="7">
                  <c:v>553269.95849782997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'Asset cost'!$A$10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solidFill>
                <a:srgbClr val="BD0026"/>
              </a:solidFill>
            </a:ln>
          </c:spPr>
          <c:marker>
            <c:symbol val="star"/>
            <c:size val="7"/>
            <c:spPr>
              <a:noFill/>
              <a:ln>
                <a:solidFill>
                  <a:srgbClr val="DE2D26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cost'!$B$10:$I$10</c:f>
              <c:numCache>
                <c:formatCode>#,##0.00</c:formatCode>
                <c:ptCount val="8"/>
                <c:pt idx="0">
                  <c:v>529585.0516128391</c:v>
                </c:pt>
                <c:pt idx="1">
                  <c:v>579416.53222526854</c:v>
                </c:pt>
                <c:pt idx="2">
                  <c:v>612255.16641003848</c:v>
                </c:pt>
                <c:pt idx="3">
                  <c:v>624053.52396256779</c:v>
                </c:pt>
                <c:pt idx="4">
                  <c:v>674690.62595124193</c:v>
                </c:pt>
                <c:pt idx="5">
                  <c:v>734560.43957176781</c:v>
                </c:pt>
                <c:pt idx="6">
                  <c:v>764665.50531025417</c:v>
                </c:pt>
                <c:pt idx="7">
                  <c:v>803387.55579793977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'Asset cost'!$A$11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800026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cost'!$B$11:$I$11</c:f>
              <c:numCache>
                <c:formatCode>#,##0.00</c:formatCode>
                <c:ptCount val="8"/>
                <c:pt idx="0">
                  <c:v>569828.5568834478</c:v>
                </c:pt>
                <c:pt idx="1">
                  <c:v>602283.54181642481</c:v>
                </c:pt>
                <c:pt idx="2">
                  <c:v>616628.46676475334</c:v>
                </c:pt>
                <c:pt idx="3">
                  <c:v>641999.65277915669</c:v>
                </c:pt>
                <c:pt idx="4">
                  <c:v>668837.02727723005</c:v>
                </c:pt>
                <c:pt idx="5">
                  <c:v>682404.64814136899</c:v>
                </c:pt>
                <c:pt idx="6">
                  <c:v>680297.90074848838</c:v>
                </c:pt>
                <c:pt idx="7">
                  <c:v>704938.3228635944</c:v>
                </c:pt>
              </c:numCache>
            </c:numRef>
          </c:val>
          <c:smooth val="0"/>
        </c:ser>
        <c:ser>
          <c:idx val="3"/>
          <c:order val="6"/>
          <c:tx>
            <c:strRef>
              <c:f>'Asset cost'!$A$12</c:f>
              <c:strCache>
                <c:ptCount val="1"/>
                <c:pt idx="0">
                  <c:v>ESS</c:v>
                </c:pt>
              </c:strCache>
            </c:strRef>
          </c:tx>
          <c:spPr>
            <a:ln>
              <a:solidFill>
                <a:srgbClr val="C6DBEF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cost'!$B$12:$I$12</c:f>
              <c:numCache>
                <c:formatCode>#,##0.00</c:formatCode>
                <c:ptCount val="8"/>
                <c:pt idx="0">
                  <c:v>386435.94428396865</c:v>
                </c:pt>
                <c:pt idx="1">
                  <c:v>419370.21875446534</c:v>
                </c:pt>
                <c:pt idx="2">
                  <c:v>466182.63896924455</c:v>
                </c:pt>
                <c:pt idx="3">
                  <c:v>513459.90808456426</c:v>
                </c:pt>
                <c:pt idx="4">
                  <c:v>582467.84557972546</c:v>
                </c:pt>
                <c:pt idx="5">
                  <c:v>634622.93182570173</c:v>
                </c:pt>
                <c:pt idx="6">
                  <c:v>629071.1623950568</c:v>
                </c:pt>
                <c:pt idx="7">
                  <c:v>688383.68070230004</c:v>
                </c:pt>
              </c:numCache>
            </c:numRef>
          </c:val>
          <c:smooth val="0"/>
        </c:ser>
        <c:ser>
          <c:idx val="9"/>
          <c:order val="7"/>
          <c:tx>
            <c:strRef>
              <c:f>'Asset cost'!$A$13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solidFill>
                <a:srgbClr val="41AB5D"/>
              </a:solidFill>
            </a:ln>
          </c:spPr>
          <c:marker>
            <c:symbol val="triangl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cost'!$B$13:$I$13</c:f>
              <c:numCache>
                <c:formatCode>#,##0.00</c:formatCode>
                <c:ptCount val="8"/>
                <c:pt idx="0">
                  <c:v>71166.199035376339</c:v>
                </c:pt>
                <c:pt idx="1">
                  <c:v>75519.203130634123</c:v>
                </c:pt>
                <c:pt idx="2">
                  <c:v>75597.727679431904</c:v>
                </c:pt>
                <c:pt idx="3">
                  <c:v>78304.92578690793</c:v>
                </c:pt>
                <c:pt idx="4">
                  <c:v>79903.91123864401</c:v>
                </c:pt>
                <c:pt idx="5">
                  <c:v>82516.796334010898</c:v>
                </c:pt>
                <c:pt idx="6">
                  <c:v>95105.066906818218</c:v>
                </c:pt>
                <c:pt idx="7">
                  <c:v>106199.77198485073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'Asset cost'!$A$14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solidFill>
                <a:srgbClr val="74C476"/>
              </a:solidFill>
            </a:ln>
          </c:spPr>
          <c:marker>
            <c:symbol val="diamond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cost'!$B$14:$I$14</c:f>
              <c:numCache>
                <c:formatCode>#,##0.00</c:formatCode>
                <c:ptCount val="8"/>
                <c:pt idx="0">
                  <c:v>192483.6701141831</c:v>
                </c:pt>
                <c:pt idx="1">
                  <c:v>201299.09138697287</c:v>
                </c:pt>
                <c:pt idx="2">
                  <c:v>203506.49340787707</c:v>
                </c:pt>
                <c:pt idx="3">
                  <c:v>216066.39501697267</c:v>
                </c:pt>
                <c:pt idx="4">
                  <c:v>223427.01083864496</c:v>
                </c:pt>
                <c:pt idx="5">
                  <c:v>218561.10449075844</c:v>
                </c:pt>
                <c:pt idx="6">
                  <c:v>238373.72933050216</c:v>
                </c:pt>
                <c:pt idx="7">
                  <c:v>255806.61324378848</c:v>
                </c:pt>
              </c:numCache>
            </c:numRef>
          </c:val>
          <c:smooth val="0"/>
        </c:ser>
        <c:ser>
          <c:idx val="6"/>
          <c:order val="9"/>
          <c:tx>
            <c:strRef>
              <c:f>'Asset cost'!$A$15</c:f>
              <c:strCache>
                <c:ptCount val="1"/>
                <c:pt idx="0">
                  <c:v>SAPN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ymbol val="plus"/>
            <c:size val="7"/>
            <c:spPr>
              <a:noFill/>
              <a:ln>
                <a:solidFill>
                  <a:srgbClr val="FD8D3C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cost'!$B$15:$I$15</c:f>
              <c:numCache>
                <c:formatCode>#,##0.00</c:formatCode>
                <c:ptCount val="8"/>
                <c:pt idx="0">
                  <c:v>356141.43442852597</c:v>
                </c:pt>
                <c:pt idx="1">
                  <c:v>364902.51737811719</c:v>
                </c:pt>
                <c:pt idx="2">
                  <c:v>366782.13766711781</c:v>
                </c:pt>
                <c:pt idx="3">
                  <c:v>370574.98147118534</c:v>
                </c:pt>
                <c:pt idx="4">
                  <c:v>381549.34501638426</c:v>
                </c:pt>
                <c:pt idx="5">
                  <c:v>361681.83684841899</c:v>
                </c:pt>
                <c:pt idx="6">
                  <c:v>376116.30036633991</c:v>
                </c:pt>
                <c:pt idx="7">
                  <c:v>400204.33890082705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'Asset cost'!$A$16</c:f>
              <c:strCache>
                <c:ptCount val="1"/>
                <c:pt idx="0">
                  <c:v>AND</c:v>
                </c:pt>
              </c:strCache>
            </c:strRef>
          </c:tx>
          <c:spPr>
            <a:ln>
              <a:solidFill>
                <a:srgbClr val="238B45"/>
              </a:solidFill>
            </a:ln>
          </c:spPr>
          <c:marker>
            <c:symbol val="plus"/>
            <c:size val="5"/>
            <c:spPr>
              <a:solidFill>
                <a:srgbClr val="A1D99B"/>
              </a:solidFill>
              <a:ln>
                <a:solidFill>
                  <a:srgbClr val="238B45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cost'!$B$16:$I$16</c:f>
              <c:numCache>
                <c:formatCode>#,##0.00</c:formatCode>
                <c:ptCount val="8"/>
                <c:pt idx="0">
                  <c:v>166754.2211122383</c:v>
                </c:pt>
                <c:pt idx="1">
                  <c:v>183346.14627122943</c:v>
                </c:pt>
                <c:pt idx="2">
                  <c:v>192410.13665627831</c:v>
                </c:pt>
                <c:pt idx="3">
                  <c:v>212632.67763615388</c:v>
                </c:pt>
                <c:pt idx="4">
                  <c:v>228415.26583035509</c:v>
                </c:pt>
                <c:pt idx="5">
                  <c:v>277808.64583507832</c:v>
                </c:pt>
                <c:pt idx="6">
                  <c:v>269731.41812478122</c:v>
                </c:pt>
                <c:pt idx="7">
                  <c:v>297898.74689061486</c:v>
                </c:pt>
              </c:numCache>
            </c:numRef>
          </c:val>
          <c:smooth val="0"/>
        </c:ser>
        <c:ser>
          <c:idx val="12"/>
          <c:order val="11"/>
          <c:tx>
            <c:strRef>
              <c:f>'Asset cost'!$A$17</c:f>
              <c:strCache>
                <c:ptCount val="1"/>
                <c:pt idx="0">
                  <c:v>TND</c:v>
                </c:pt>
              </c:strCache>
            </c:strRef>
          </c:tx>
          <c:spPr>
            <a:ln>
              <a:solidFill>
                <a:srgbClr val="E7E1EF"/>
              </a:solidFill>
            </a:ln>
          </c:spPr>
          <c:marker>
            <c:symbol val="circl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cost'!$B$17:$I$17</c:f>
              <c:numCache>
                <c:formatCode>#,##0.00</c:formatCode>
                <c:ptCount val="8"/>
                <c:pt idx="0">
                  <c:v>113428.53800523416</c:v>
                </c:pt>
                <c:pt idx="1">
                  <c:v>123750.55683742781</c:v>
                </c:pt>
                <c:pt idx="2">
                  <c:v>125856.04792279407</c:v>
                </c:pt>
                <c:pt idx="3">
                  <c:v>120802.57460996007</c:v>
                </c:pt>
                <c:pt idx="4">
                  <c:v>134045.89882607752</c:v>
                </c:pt>
                <c:pt idx="5">
                  <c:v>145318.30428509586</c:v>
                </c:pt>
                <c:pt idx="6">
                  <c:v>153135.48896325051</c:v>
                </c:pt>
                <c:pt idx="7">
                  <c:v>156327.86858335265</c:v>
                </c:pt>
              </c:numCache>
            </c:numRef>
          </c:val>
          <c:smooth val="0"/>
        </c:ser>
        <c:ser>
          <c:idx val="11"/>
          <c:order val="12"/>
          <c:tx>
            <c:strRef>
              <c:f>'Asset cost'!$A$18</c:f>
              <c:strCache>
                <c:ptCount val="1"/>
                <c:pt idx="0">
                  <c:v>UED</c:v>
                </c:pt>
              </c:strCache>
            </c:strRef>
          </c:tx>
          <c:spPr>
            <a:ln>
              <a:solidFill>
                <a:srgbClr val="006D2C"/>
              </a:solidFill>
            </a:ln>
          </c:spPr>
          <c:marker>
            <c:symbol val="star"/>
            <c:size val="5"/>
            <c:spPr>
              <a:solidFill>
                <a:srgbClr val="3C967A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'Asset cost'!#REF!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cost'!$B$18:$I$18</c:f>
              <c:numCache>
                <c:formatCode>#,##0.00</c:formatCode>
                <c:ptCount val="8"/>
                <c:pt idx="0">
                  <c:v>165848.8423778686</c:v>
                </c:pt>
                <c:pt idx="1">
                  <c:v>170446.56824238709</c:v>
                </c:pt>
                <c:pt idx="2">
                  <c:v>170732.17437168976</c:v>
                </c:pt>
                <c:pt idx="3">
                  <c:v>168841.45979857777</c:v>
                </c:pt>
                <c:pt idx="4">
                  <c:v>168604.16164906049</c:v>
                </c:pt>
                <c:pt idx="5">
                  <c:v>157761.50431257731</c:v>
                </c:pt>
                <c:pt idx="6">
                  <c:v>184084.22940760414</c:v>
                </c:pt>
                <c:pt idx="7">
                  <c:v>199282.97663745831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83488"/>
        <c:axId val="382785408"/>
      </c:lineChart>
      <c:catAx>
        <c:axId val="38278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2785408"/>
        <c:crosses val="autoZero"/>
        <c:auto val="1"/>
        <c:lblAlgn val="ctr"/>
        <c:lblOffset val="100"/>
        <c:noMultiLvlLbl val="0"/>
      </c:catAx>
      <c:valAx>
        <c:axId val="382785408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2783488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Analysis!$AI$4</c:f>
              <c:strCache>
                <c:ptCount val="1"/>
                <c:pt idx="0">
                  <c:v>opex</c:v>
                </c:pt>
              </c:strCache>
            </c:strRef>
          </c:tx>
          <c:invertIfNegative val="0"/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Analysis!$AI$5:$AI$17</c:f>
              <c:numCache>
                <c:formatCode>#,##0.00</c:formatCode>
                <c:ptCount val="13"/>
                <c:pt idx="0">
                  <c:v>66324.840726935246</c:v>
                </c:pt>
                <c:pt idx="1">
                  <c:v>541380.55936988909</c:v>
                </c:pt>
                <c:pt idx="2">
                  <c:v>49711.001347187084</c:v>
                </c:pt>
                <c:pt idx="3">
                  <c:v>241332.00276425117</c:v>
                </c:pt>
                <c:pt idx="4">
                  <c:v>345186.76395606337</c:v>
                </c:pt>
                <c:pt idx="5">
                  <c:v>355504.54820795945</c:v>
                </c:pt>
                <c:pt idx="6">
                  <c:v>384875.38649010652</c:v>
                </c:pt>
                <c:pt idx="7">
                  <c:v>65117.546861487477</c:v>
                </c:pt>
                <c:pt idx="8">
                  <c:v>161582.06462529418</c:v>
                </c:pt>
                <c:pt idx="9">
                  <c:v>195737.33501103549</c:v>
                </c:pt>
                <c:pt idx="10">
                  <c:v>162593.68457001532</c:v>
                </c:pt>
                <c:pt idx="11">
                  <c:v>79180.355034808599</c:v>
                </c:pt>
                <c:pt idx="12">
                  <c:v>116999.06072026142</c:v>
                </c:pt>
              </c:numCache>
            </c:numRef>
          </c:val>
        </c:ser>
        <c:ser>
          <c:idx val="1"/>
          <c:order val="1"/>
          <c:tx>
            <c:strRef>
              <c:f>Analysis!$AJ$4</c:f>
              <c:strCache>
                <c:ptCount val="1"/>
                <c:pt idx="0">
                  <c:v>Depreciation</c:v>
                </c:pt>
              </c:strCache>
            </c:strRef>
          </c:tx>
          <c:invertIfNegative val="0"/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Analysis!$AJ$5:$AJ$17</c:f>
              <c:numCache>
                <c:formatCode>_-"$"* #,##0_-;\-"$"* #,##0_-;_-"$"* "-"??_-;_-@_-</c:formatCode>
                <c:ptCount val="13"/>
                <c:pt idx="0">
                  <c:v>36788.643340517556</c:v>
                </c:pt>
                <c:pt idx="1">
                  <c:v>371729.42529218394</c:v>
                </c:pt>
                <c:pt idx="2">
                  <c:v>59577.543913728805</c:v>
                </c:pt>
                <c:pt idx="3">
                  <c:v>233695.77643191419</c:v>
                </c:pt>
                <c:pt idx="4">
                  <c:v>299924.48513451917</c:v>
                </c:pt>
                <c:pt idx="5">
                  <c:v>286577.96140771202</c:v>
                </c:pt>
                <c:pt idx="6">
                  <c:v>278806.11263811018</c:v>
                </c:pt>
                <c:pt idx="7">
                  <c:v>43280.754998219069</c:v>
                </c:pt>
                <c:pt idx="8">
                  <c:v>105872.5564054045</c:v>
                </c:pt>
                <c:pt idx="9">
                  <c:v>188740.5534935187</c:v>
                </c:pt>
                <c:pt idx="10">
                  <c:v>115508.8439810725</c:v>
                </c:pt>
                <c:pt idx="11">
                  <c:v>63915.06029335245</c:v>
                </c:pt>
                <c:pt idx="12">
                  <c:v>84530.099668947194</c:v>
                </c:pt>
              </c:numCache>
            </c:numRef>
          </c:val>
        </c:ser>
        <c:ser>
          <c:idx val="2"/>
          <c:order val="2"/>
          <c:tx>
            <c:strRef>
              <c:f>Analysis!$AK$4</c:f>
              <c:strCache>
                <c:ptCount val="1"/>
                <c:pt idx="0">
                  <c:v>Return on investment</c:v>
                </c:pt>
              </c:strCache>
            </c:strRef>
          </c:tx>
          <c:invertIfNegative val="0"/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Analysis!$AK$5:$AK$17</c:f>
              <c:numCache>
                <c:formatCode>_-"$"* #,##0_-;\-"$"* #,##0_-;_-"$"* "-"??_-;_-@_-</c:formatCode>
                <c:ptCount val="13"/>
                <c:pt idx="0">
                  <c:v>43979.667418647994</c:v>
                </c:pt>
                <c:pt idx="1">
                  <c:v>660775.54526887869</c:v>
                </c:pt>
                <c:pt idx="2">
                  <c:v>70043.398057693732</c:v>
                </c:pt>
                <c:pt idx="3">
                  <c:v>274639.61070385791</c:v>
                </c:pt>
                <c:pt idx="4">
                  <c:v>420347.04498423508</c:v>
                </c:pt>
                <c:pt idx="5">
                  <c:v>389117.5489542557</c:v>
                </c:pt>
                <c:pt idx="6">
                  <c:v>330794.99307935941</c:v>
                </c:pt>
                <c:pt idx="7">
                  <c:v>45125.339452027285</c:v>
                </c:pt>
                <c:pt idx="8">
                  <c:v>124574.41417872884</c:v>
                </c:pt>
                <c:pt idx="9">
                  <c:v>189284.8070271124</c:v>
                </c:pt>
                <c:pt idx="10">
                  <c:v>141788.5068823242</c:v>
                </c:pt>
                <c:pt idx="11">
                  <c:v>78010.96676019486</c:v>
                </c:pt>
                <c:pt idx="12">
                  <c:v>91184.766692108416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2479744"/>
        <c:axId val="382502016"/>
      </c:barChart>
      <c:catAx>
        <c:axId val="382479744"/>
        <c:scaling>
          <c:orientation val="minMax"/>
        </c:scaling>
        <c:delete val="0"/>
        <c:axPos val="b"/>
        <c:majorTickMark val="out"/>
        <c:minorTickMark val="none"/>
        <c:tickLblPos val="nextTo"/>
        <c:crossAx val="382502016"/>
        <c:crosses val="autoZero"/>
        <c:auto val="1"/>
        <c:lblAlgn val="ctr"/>
        <c:lblOffset val="100"/>
        <c:noMultiLvlLbl val="0"/>
      </c:catAx>
      <c:valAx>
        <c:axId val="382502016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2479744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0"/>
          <c:tx>
            <c:strRef>
              <c:f>Opex!$A$37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solidFill>
                <a:srgbClr val="BD0026"/>
              </a:solidFill>
            </a:ln>
          </c:spPr>
          <c:marker>
            <c:symbol val="star"/>
            <c:size val="7"/>
            <c:spPr>
              <a:noFill/>
              <a:ln>
                <a:solidFill>
                  <a:srgbClr val="DE2D26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Opex!$B$37:$I$37</c:f>
              <c:numCache>
                <c:formatCode>#,##0.00</c:formatCode>
                <c:ptCount val="8"/>
                <c:pt idx="0">
                  <c:v>236721.42275505461</c:v>
                </c:pt>
                <c:pt idx="1">
                  <c:v>278336.97064702155</c:v>
                </c:pt>
                <c:pt idx="2">
                  <c:v>293134.51685811399</c:v>
                </c:pt>
                <c:pt idx="3">
                  <c:v>305544.91535740247</c:v>
                </c:pt>
                <c:pt idx="4">
                  <c:v>309798.42576330854</c:v>
                </c:pt>
                <c:pt idx="5">
                  <c:v>343523.08400099073</c:v>
                </c:pt>
                <c:pt idx="6">
                  <c:v>368541.76436488982</c:v>
                </c:pt>
                <c:pt idx="7">
                  <c:v>398525.63029372523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Opex!$A$34</c:f>
              <c:strCache>
                <c:ptCount val="1"/>
                <c:pt idx="0">
                  <c:v>AGD</c:v>
                </c:pt>
              </c:strCache>
            </c:strRef>
          </c:tx>
          <c:spPr>
            <a:ln>
              <a:solidFill>
                <a:srgbClr val="9ECAE1"/>
              </a:solidFill>
            </a:ln>
          </c:spPr>
          <c:marker>
            <c:symbol val="diamond"/>
            <c:size val="7"/>
            <c:spPr>
              <a:noFill/>
              <a:ln>
                <a:solidFill>
                  <a:srgbClr val="558ED5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Opex!$B$34:$I$34</c:f>
              <c:numCache>
                <c:formatCode>#,##0.00</c:formatCode>
                <c:ptCount val="8"/>
                <c:pt idx="0">
                  <c:v>447506.62534347834</c:v>
                </c:pt>
                <c:pt idx="1">
                  <c:v>383043.99017819803</c:v>
                </c:pt>
                <c:pt idx="2">
                  <c:v>550240.13472306903</c:v>
                </c:pt>
                <c:pt idx="3">
                  <c:v>500212.82508398674</c:v>
                </c:pt>
                <c:pt idx="4">
                  <c:v>568102.98384137009</c:v>
                </c:pt>
                <c:pt idx="5">
                  <c:v>547993.52635911433</c:v>
                </c:pt>
                <c:pt idx="6">
                  <c:v>606539.02614303411</c:v>
                </c:pt>
                <c:pt idx="7">
                  <c:v>484054.4354219404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Opex!$A$38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800026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Opex!$B$38:$I$38</c:f>
              <c:numCache>
                <c:formatCode>#,##0.00</c:formatCode>
                <c:ptCount val="8"/>
                <c:pt idx="0">
                  <c:v>325102.46989021479</c:v>
                </c:pt>
                <c:pt idx="1">
                  <c:v>300953.53555658198</c:v>
                </c:pt>
                <c:pt idx="2">
                  <c:v>328199.3371043771</c:v>
                </c:pt>
                <c:pt idx="3">
                  <c:v>319172.38330735924</c:v>
                </c:pt>
                <c:pt idx="4">
                  <c:v>318537.48399575829</c:v>
                </c:pt>
                <c:pt idx="5">
                  <c:v>393470.43303199171</c:v>
                </c:pt>
                <c:pt idx="6">
                  <c:v>410091.34685370751</c:v>
                </c:pt>
                <c:pt idx="7">
                  <c:v>336251.0938509804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Opex!$A$39</c:f>
              <c:strCache>
                <c:ptCount val="1"/>
                <c:pt idx="0">
                  <c:v>ESS</c:v>
                </c:pt>
              </c:strCache>
            </c:strRef>
          </c:tx>
          <c:spPr>
            <a:ln>
              <a:solidFill>
                <a:srgbClr val="C6DBEF"/>
              </a:solidFill>
            </a:ln>
          </c:spPr>
          <c:marker>
            <c:symbol val="x"/>
            <c:size val="7"/>
            <c:spPr>
              <a:noFill/>
              <a:ln>
                <a:solidFill>
                  <a:srgbClr val="558ED5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Opex!$B$39:$I$39</c:f>
              <c:numCache>
                <c:formatCode>#,##0.00</c:formatCode>
                <c:ptCount val="8"/>
                <c:pt idx="0">
                  <c:v>248252.96553326651</c:v>
                </c:pt>
                <c:pt idx="1">
                  <c:v>301571.84354468627</c:v>
                </c:pt>
                <c:pt idx="2">
                  <c:v>358286.953986598</c:v>
                </c:pt>
                <c:pt idx="3">
                  <c:v>336384.01145469176</c:v>
                </c:pt>
                <c:pt idx="4">
                  <c:v>361127.81693590659</c:v>
                </c:pt>
                <c:pt idx="5">
                  <c:v>363618.15235735773</c:v>
                </c:pt>
                <c:pt idx="6">
                  <c:v>450971.53001154476</c:v>
                </c:pt>
                <c:pt idx="7">
                  <c:v>412275.42169103189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Opex!$A$36</c:f>
              <c:strCache>
                <c:ptCount val="1"/>
                <c:pt idx="0">
                  <c:v>END</c:v>
                </c:pt>
              </c:strCache>
            </c:strRef>
          </c:tx>
          <c:spPr>
            <a:ln>
              <a:solidFill>
                <a:srgbClr val="DEEBF7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rgbClr val="558ED5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Opex!$B$36:$I$36</c:f>
              <c:numCache>
                <c:formatCode>#,##0.00</c:formatCode>
                <c:ptCount val="8"/>
                <c:pt idx="0">
                  <c:v>196124.71831859997</c:v>
                </c:pt>
                <c:pt idx="1">
                  <c:v>214006.67594192986</c:v>
                </c:pt>
                <c:pt idx="2">
                  <c:v>263950.22098488314</c:v>
                </c:pt>
                <c:pt idx="3">
                  <c:v>242867.5353656066</c:v>
                </c:pt>
                <c:pt idx="4">
                  <c:v>233861.96458530851</c:v>
                </c:pt>
                <c:pt idx="5">
                  <c:v>248269.24314880409</c:v>
                </c:pt>
                <c:pt idx="6">
                  <c:v>252904.16568676237</c:v>
                </c:pt>
                <c:pt idx="7">
                  <c:v>228757.10503477431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Opex!$A$42</c:f>
              <c:strCache>
                <c:ptCount val="1"/>
                <c:pt idx="0">
                  <c:v>SAPN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ymbol val="plus"/>
            <c:size val="7"/>
            <c:spPr>
              <a:noFill/>
              <a:ln>
                <a:solidFill>
                  <a:srgbClr val="FD8D3C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Opex!$B$42:$I$42</c:f>
              <c:numCache>
                <c:formatCode>#,##0.00</c:formatCode>
                <c:ptCount val="8"/>
                <c:pt idx="0">
                  <c:v>140700.29675417661</c:v>
                </c:pt>
                <c:pt idx="1">
                  <c:v>131897.43531639723</c:v>
                </c:pt>
                <c:pt idx="2">
                  <c:v>149257.74552637487</c:v>
                </c:pt>
                <c:pt idx="3">
                  <c:v>165042.8667878788</c:v>
                </c:pt>
                <c:pt idx="4">
                  <c:v>164430.99328950158</c:v>
                </c:pt>
                <c:pt idx="5">
                  <c:v>207133.8959339525</c:v>
                </c:pt>
                <c:pt idx="6">
                  <c:v>213560.83094188376</c:v>
                </c:pt>
                <c:pt idx="7">
                  <c:v>228518.08810196078</c:v>
                </c:pt>
              </c:numCache>
            </c:numRef>
          </c:val>
          <c:smooth val="0"/>
        </c:ser>
        <c:ser>
          <c:idx val="8"/>
          <c:order val="6"/>
          <c:tx>
            <c:strRef>
              <c:f>Opex!$A$41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solidFill>
                <a:srgbClr val="74C476"/>
              </a:solidFill>
            </a:ln>
          </c:spPr>
          <c:marker>
            <c:symbol val="diamond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Opex!$B$41:$I$41</c:f>
              <c:numCache>
                <c:formatCode>#,##0.00</c:formatCode>
                <c:ptCount val="8"/>
                <c:pt idx="0">
                  <c:v>145405.75639260997</c:v>
                </c:pt>
                <c:pt idx="1">
                  <c:v>129622.48917625866</c:v>
                </c:pt>
                <c:pt idx="2">
                  <c:v>132452.49102324329</c:v>
                </c:pt>
                <c:pt idx="3">
                  <c:v>147407.69906072997</c:v>
                </c:pt>
                <c:pt idx="4">
                  <c:v>141994.0582711293</c:v>
                </c:pt>
                <c:pt idx="5">
                  <c:v>148011.32311218025</c:v>
                </c:pt>
                <c:pt idx="6">
                  <c:v>178900.17561784585</c:v>
                </c:pt>
                <c:pt idx="7">
                  <c:v>191597.06706458548</c:v>
                </c:pt>
              </c:numCache>
            </c:numRef>
          </c:val>
          <c:smooth val="0"/>
        </c:ser>
        <c:ser>
          <c:idx val="10"/>
          <c:order val="7"/>
          <c:tx>
            <c:strRef>
              <c:f>Opex!$A$43</c:f>
              <c:strCache>
                <c:ptCount val="1"/>
                <c:pt idx="0">
                  <c:v>AND</c:v>
                </c:pt>
              </c:strCache>
            </c:strRef>
          </c:tx>
          <c:spPr>
            <a:ln>
              <a:solidFill>
                <a:srgbClr val="238B45"/>
              </a:solidFill>
            </a:ln>
          </c:spPr>
          <c:marker>
            <c:symbol val="plus"/>
            <c:size val="5"/>
            <c:spPr>
              <a:solidFill>
                <a:srgbClr val="A1D99B"/>
              </a:solidFill>
              <a:ln>
                <a:solidFill>
                  <a:srgbClr val="238B45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Opex!$B$43:$I$43</c:f>
              <c:numCache>
                <c:formatCode>#,##0.00</c:formatCode>
                <c:ptCount val="8"/>
                <c:pt idx="0">
                  <c:v>100700.771790454</c:v>
                </c:pt>
                <c:pt idx="1">
                  <c:v>124903.03474572404</c:v>
                </c:pt>
                <c:pt idx="2">
                  <c:v>134266.37688209608</c:v>
                </c:pt>
                <c:pt idx="3">
                  <c:v>157080.78520559738</c:v>
                </c:pt>
                <c:pt idx="4">
                  <c:v>152317.80776617953</c:v>
                </c:pt>
                <c:pt idx="5">
                  <c:v>153435.05894354839</c:v>
                </c:pt>
                <c:pt idx="6">
                  <c:v>165584.42170517929</c:v>
                </c:pt>
                <c:pt idx="7">
                  <c:v>184550.34922957199</c:v>
                </c:pt>
              </c:numCache>
            </c:numRef>
          </c:val>
          <c:smooth val="0"/>
        </c:ser>
        <c:ser>
          <c:idx val="11"/>
          <c:order val="8"/>
          <c:tx>
            <c:strRef>
              <c:f>Opex!$A$45</c:f>
              <c:strCache>
                <c:ptCount val="1"/>
                <c:pt idx="0">
                  <c:v>UED</c:v>
                </c:pt>
              </c:strCache>
            </c:strRef>
          </c:tx>
          <c:spPr>
            <a:ln>
              <a:solidFill>
                <a:srgbClr val="006D2C"/>
              </a:solidFill>
            </a:ln>
          </c:spPr>
          <c:marker>
            <c:symbol val="star"/>
            <c:size val="5"/>
            <c:spPr>
              <a:solidFill>
                <a:srgbClr val="3C967A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Opex!$B$45:$I$45</c:f>
              <c:numCache>
                <c:formatCode>#,##0.00</c:formatCode>
                <c:ptCount val="8"/>
                <c:pt idx="0">
                  <c:v>101551.0779976717</c:v>
                </c:pt>
                <c:pt idx="1">
                  <c:v>97358.841505131117</c:v>
                </c:pt>
                <c:pt idx="2">
                  <c:v>97722.437611224072</c:v>
                </c:pt>
                <c:pt idx="3">
                  <c:v>100454.49168223917</c:v>
                </c:pt>
                <c:pt idx="4">
                  <c:v>105161.07490048377</c:v>
                </c:pt>
                <c:pt idx="5">
                  <c:v>128879.44332623429</c:v>
                </c:pt>
                <c:pt idx="6">
                  <c:v>132064.57906671587</c:v>
                </c:pt>
                <c:pt idx="7">
                  <c:v>118435.71462563396</c:v>
                </c:pt>
              </c:numCache>
            </c:numRef>
          </c:val>
          <c:smooth val="0"/>
        </c:ser>
        <c:ser>
          <c:idx val="0"/>
          <c:order val="9"/>
          <c:tx>
            <c:strRef>
              <c:f>Opex!$A$33</c:f>
              <c:strCache>
                <c:ptCount val="1"/>
                <c:pt idx="0">
                  <c:v>ACT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Opex!$B$33:$I$33</c:f>
              <c:numCache>
                <c:formatCode>#,##0.00</c:formatCode>
                <c:ptCount val="8"/>
                <c:pt idx="0">
                  <c:v>48253.511225871116</c:v>
                </c:pt>
                <c:pt idx="1">
                  <c:v>48983.387342078517</c:v>
                </c:pt>
                <c:pt idx="2">
                  <c:v>52628.105245252511</c:v>
                </c:pt>
                <c:pt idx="3">
                  <c:v>53418.571683636343</c:v>
                </c:pt>
                <c:pt idx="4">
                  <c:v>60668.51385261317</c:v>
                </c:pt>
                <c:pt idx="5">
                  <c:v>69247.681941136267</c:v>
                </c:pt>
                <c:pt idx="6">
                  <c:v>71825.92158418645</c:v>
                </c:pt>
                <c:pt idx="7">
                  <c:v>76463.514573104039</c:v>
                </c:pt>
              </c:numCache>
            </c:numRef>
          </c:val>
          <c:smooth val="0"/>
        </c:ser>
        <c:ser>
          <c:idx val="12"/>
          <c:order val="10"/>
          <c:tx>
            <c:strRef>
              <c:f>Opex!$A$44</c:f>
              <c:strCache>
                <c:ptCount val="1"/>
                <c:pt idx="0">
                  <c:v>TND</c:v>
                </c:pt>
              </c:strCache>
            </c:strRef>
          </c:tx>
          <c:spPr>
            <a:ln>
              <a:solidFill>
                <a:srgbClr val="E7E1EF"/>
              </a:solidFill>
            </a:ln>
          </c:spPr>
          <c:marker>
            <c:symbol val="circl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Opex!$B$44:$I$44</c:f>
              <c:numCache>
                <c:formatCode>#,##0.00</c:formatCode>
                <c:ptCount val="8"/>
                <c:pt idx="0">
                  <c:v>60840.056616918533</c:v>
                </c:pt>
                <c:pt idx="1">
                  <c:v>61413.41647740519</c:v>
                </c:pt>
                <c:pt idx="2">
                  <c:v>62678.895774643039</c:v>
                </c:pt>
                <c:pt idx="3">
                  <c:v>70290.523599135515</c:v>
                </c:pt>
                <c:pt idx="4">
                  <c:v>83393.214259549932</c:v>
                </c:pt>
                <c:pt idx="5">
                  <c:v>81006.592661892835</c:v>
                </c:pt>
                <c:pt idx="6">
                  <c:v>88596.720564429532</c:v>
                </c:pt>
                <c:pt idx="7">
                  <c:v>72614.72408903527</c:v>
                </c:pt>
              </c:numCache>
            </c:numRef>
          </c:val>
          <c:smooth val="0"/>
        </c:ser>
        <c:ser>
          <c:idx val="9"/>
          <c:order val="11"/>
          <c:tx>
            <c:strRef>
              <c:f>Opex!$A$40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solidFill>
                <a:srgbClr val="41AB5D"/>
              </a:solidFill>
            </a:ln>
          </c:spPr>
          <c:marker>
            <c:symbol val="triangl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Opex!$B$40:$I$40</c:f>
              <c:numCache>
                <c:formatCode>#,##0.00</c:formatCode>
                <c:ptCount val="8"/>
                <c:pt idx="0">
                  <c:v>57043.521207081263</c:v>
                </c:pt>
                <c:pt idx="1">
                  <c:v>61245.684297465836</c:v>
                </c:pt>
                <c:pt idx="2">
                  <c:v>49448.619938375188</c:v>
                </c:pt>
                <c:pt idx="3">
                  <c:v>54543.070598342914</c:v>
                </c:pt>
                <c:pt idx="4">
                  <c:v>64111.318074823983</c:v>
                </c:pt>
                <c:pt idx="5">
                  <c:v>63267.610415008268</c:v>
                </c:pt>
                <c:pt idx="6">
                  <c:v>73170.094640303781</c:v>
                </c:pt>
                <c:pt idx="7">
                  <c:v>70495.640578958424</c:v>
                </c:pt>
              </c:numCache>
            </c:numRef>
          </c:val>
          <c:smooth val="0"/>
        </c:ser>
        <c:ser>
          <c:idx val="7"/>
          <c:order val="12"/>
          <c:tx>
            <c:strRef>
              <c:f>Opex!$A$35</c:f>
              <c:strCache>
                <c:ptCount val="1"/>
                <c:pt idx="0">
                  <c:v>CIT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ymbol val="squar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Opex!$C$2:$J$2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Opex!$B$35:$I$35</c:f>
              <c:numCache>
                <c:formatCode>#,##0.00</c:formatCode>
                <c:ptCount val="8"/>
                <c:pt idx="0">
                  <c:v>33264.702937067981</c:v>
                </c:pt>
                <c:pt idx="1">
                  <c:v>38647.608951700829</c:v>
                </c:pt>
                <c:pt idx="2">
                  <c:v>36755.079802855551</c:v>
                </c:pt>
                <c:pt idx="3">
                  <c:v>43803.836912702383</c:v>
                </c:pt>
                <c:pt idx="4">
                  <c:v>48268.822293039535</c:v>
                </c:pt>
                <c:pt idx="5">
                  <c:v>43946.574804695796</c:v>
                </c:pt>
                <c:pt idx="6">
                  <c:v>57093.006941045591</c:v>
                </c:pt>
                <c:pt idx="7">
                  <c:v>55442.765784452124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580608"/>
        <c:axId val="382595072"/>
      </c:lineChart>
      <c:catAx>
        <c:axId val="38258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2595072"/>
        <c:crosses val="autoZero"/>
        <c:auto val="1"/>
        <c:lblAlgn val="ctr"/>
        <c:lblOffset val="100"/>
        <c:noMultiLvlLbl val="0"/>
      </c:catAx>
      <c:valAx>
        <c:axId val="382595072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2580608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RAB!$A$34</c:f>
              <c:strCache>
                <c:ptCount val="1"/>
                <c:pt idx="0">
                  <c:v>AGD</c:v>
                </c:pt>
              </c:strCache>
            </c:strRef>
          </c:tx>
          <c:spPr>
            <a:ln>
              <a:solidFill>
                <a:srgbClr val="9ECAE1"/>
              </a:solidFill>
            </a:ln>
          </c:spPr>
          <c:marker>
            <c:symbol val="diamond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RAB!$C$34:$J$34</c:f>
              <c:numCache>
                <c:formatCode>#,##0.00</c:formatCode>
                <c:ptCount val="8"/>
                <c:pt idx="0">
                  <c:v>6532403.3700295025</c:v>
                </c:pt>
                <c:pt idx="1">
                  <c:v>7054720.7164232749</c:v>
                </c:pt>
                <c:pt idx="2">
                  <c:v>7753628.6203856617</c:v>
                </c:pt>
                <c:pt idx="3">
                  <c:v>8570586.7549834847</c:v>
                </c:pt>
                <c:pt idx="4">
                  <c:v>9652763.5972703304</c:v>
                </c:pt>
                <c:pt idx="5">
                  <c:v>10811697.686736431</c:v>
                </c:pt>
                <c:pt idx="6">
                  <c:v>12067914.217836346</c:v>
                </c:pt>
                <c:pt idx="7">
                  <c:v>13132381.705997363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RAB!$A$37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solidFill>
                <a:srgbClr val="BD0026"/>
              </a:solidFill>
            </a:ln>
          </c:spPr>
          <c:marker>
            <c:symbol val="star"/>
            <c:size val="7"/>
            <c:spPr>
              <a:noFill/>
              <a:ln>
                <a:solidFill>
                  <a:srgbClr val="DE2D26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RAB!$C$37:$J$37</c:f>
              <c:numCache>
                <c:formatCode>#,##0.00</c:formatCode>
                <c:ptCount val="8"/>
                <c:pt idx="0">
                  <c:v>4802277.2143830843</c:v>
                </c:pt>
                <c:pt idx="1">
                  <c:v>5177361.0314317029</c:v>
                </c:pt>
                <c:pt idx="2">
                  <c:v>5504773.4325774619</c:v>
                </c:pt>
                <c:pt idx="3">
                  <c:v>5813365.809961956</c:v>
                </c:pt>
                <c:pt idx="4">
                  <c:v>6402175.0526195569</c:v>
                </c:pt>
                <c:pt idx="5">
                  <c:v>6998220.4842190174</c:v>
                </c:pt>
                <c:pt idx="6">
                  <c:v>7422188.7717955271</c:v>
                </c:pt>
                <c:pt idx="7">
                  <c:v>7865427.4394973489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RAB!$A$38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800026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RAB!$C$38:$J$38</c:f>
              <c:numCache>
                <c:formatCode>#,##0.00</c:formatCode>
                <c:ptCount val="8"/>
                <c:pt idx="0">
                  <c:v>5053967.5453078765</c:v>
                </c:pt>
                <c:pt idx="1">
                  <c:v>5337674.6722032335</c:v>
                </c:pt>
                <c:pt idx="2">
                  <c:v>5635519.9683411894</c:v>
                </c:pt>
                <c:pt idx="3">
                  <c:v>5861960.8949090913</c:v>
                </c:pt>
                <c:pt idx="4">
                  <c:v>6103376.4672237532</c:v>
                </c:pt>
                <c:pt idx="5">
                  <c:v>6370192.9841816314</c:v>
                </c:pt>
                <c:pt idx="6">
                  <c:v>6652318.8305971948</c:v>
                </c:pt>
                <c:pt idx="7">
                  <c:v>6950263.9397254894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RAB!$A$39</c:f>
              <c:strCache>
                <c:ptCount val="1"/>
                <c:pt idx="0">
                  <c:v>ESS</c:v>
                </c:pt>
              </c:strCache>
            </c:strRef>
          </c:tx>
          <c:spPr>
            <a:ln>
              <a:solidFill>
                <a:srgbClr val="C6DBEF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RAB!$C$39:$J$39</c:f>
              <c:numCache>
                <c:formatCode>#,##0.00</c:formatCode>
                <c:ptCount val="8"/>
                <c:pt idx="0">
                  <c:v>3371000.9811276244</c:v>
                </c:pt>
                <c:pt idx="1">
                  <c:v>3676162.9278434496</c:v>
                </c:pt>
                <c:pt idx="2">
                  <c:v>4046635.7628769549</c:v>
                </c:pt>
                <c:pt idx="3">
                  <c:v>4460772.310016524</c:v>
                </c:pt>
                <c:pt idx="4">
                  <c:v>4979537.8402195796</c:v>
                </c:pt>
                <c:pt idx="5">
                  <c:v>5417434.3310148008</c:v>
                </c:pt>
                <c:pt idx="6">
                  <c:v>5917532.4242067123</c:v>
                </c:pt>
                <c:pt idx="7">
                  <c:v>6375819.0442853123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RAB!$A$36</c:f>
              <c:strCache>
                <c:ptCount val="1"/>
                <c:pt idx="0">
                  <c:v>END</c:v>
                </c:pt>
              </c:strCache>
            </c:strRef>
          </c:tx>
          <c:spPr>
            <a:ln>
              <a:solidFill>
                <a:srgbClr val="DEEBF7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RAB!$C$36:$J$36</c:f>
              <c:numCache>
                <c:formatCode>#,##0.00</c:formatCode>
                <c:ptCount val="8"/>
                <c:pt idx="0">
                  <c:v>3161552.413073448</c:v>
                </c:pt>
                <c:pt idx="1">
                  <c:v>3403451.5656302916</c:v>
                </c:pt>
                <c:pt idx="2">
                  <c:v>3646301.2776098605</c:v>
                </c:pt>
                <c:pt idx="3">
                  <c:v>3897835.8369618566</c:v>
                </c:pt>
                <c:pt idx="4">
                  <c:v>4188499.8308605598</c:v>
                </c:pt>
                <c:pt idx="5">
                  <c:v>4429774.7314550485</c:v>
                </c:pt>
                <c:pt idx="6">
                  <c:v>4808032.0494869072</c:v>
                </c:pt>
                <c:pt idx="7">
                  <c:v>5217814.2852408905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RAB!$A$42</c:f>
              <c:strCache>
                <c:ptCount val="1"/>
                <c:pt idx="0">
                  <c:v>SAPN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ymbol val="plus"/>
            <c:size val="7"/>
            <c:spPr>
              <a:noFill/>
              <a:ln>
                <a:solidFill>
                  <a:srgbClr val="FD8D3C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RAB!$C$42:$J$42</c:f>
              <c:numCache>
                <c:formatCode>#,##0.00</c:formatCode>
                <c:ptCount val="8"/>
                <c:pt idx="0">
                  <c:v>3171421.3077989998</c:v>
                </c:pt>
                <c:pt idx="1">
                  <c:v>3129373.731945449</c:v>
                </c:pt>
                <c:pt idx="2">
                  <c:v>3089330.1124469303</c:v>
                </c:pt>
                <c:pt idx="3">
                  <c:v>3040535.1557008605</c:v>
                </c:pt>
                <c:pt idx="4">
                  <c:v>3016913.0380637776</c:v>
                </c:pt>
                <c:pt idx="5">
                  <c:v>3045669.0044103093</c:v>
                </c:pt>
                <c:pt idx="6">
                  <c:v>3151051.6256659776</c:v>
                </c:pt>
                <c:pt idx="7">
                  <c:v>3282009.3679153249</c:v>
                </c:pt>
              </c:numCache>
            </c:numRef>
          </c:val>
          <c:smooth val="0"/>
        </c:ser>
        <c:ser>
          <c:idx val="10"/>
          <c:order val="6"/>
          <c:tx>
            <c:strRef>
              <c:f>RAB!$A$43</c:f>
              <c:strCache>
                <c:ptCount val="1"/>
                <c:pt idx="0">
                  <c:v>AND</c:v>
                </c:pt>
              </c:strCache>
            </c:strRef>
          </c:tx>
          <c:spPr>
            <a:ln>
              <a:solidFill>
                <a:srgbClr val="238B45"/>
              </a:solidFill>
            </a:ln>
          </c:spPr>
          <c:marker>
            <c:symbol val="plus"/>
            <c:size val="5"/>
            <c:spPr>
              <a:solidFill>
                <a:srgbClr val="A1D99B"/>
              </a:solidFill>
              <a:ln>
                <a:solidFill>
                  <a:srgbClr val="238B45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RAB!$C$43:$J$43</c:f>
              <c:numCache>
                <c:formatCode>#,##0.00</c:formatCode>
                <c:ptCount val="8"/>
                <c:pt idx="0">
                  <c:v>1604517.6721862629</c:v>
                </c:pt>
                <c:pt idx="1">
                  <c:v>1701318.0705359178</c:v>
                </c:pt>
                <c:pt idx="2">
                  <c:v>1777136.1944497817</c:v>
                </c:pt>
                <c:pt idx="3">
                  <c:v>1964866.3015974162</c:v>
                </c:pt>
                <c:pt idx="4">
                  <c:v>2152896.5867599165</c:v>
                </c:pt>
                <c:pt idx="5">
                  <c:v>2293197.5728870966</c:v>
                </c:pt>
                <c:pt idx="6">
                  <c:v>2503853.7392749004</c:v>
                </c:pt>
                <c:pt idx="7">
                  <c:v>2722947.662488082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RAB!$A$41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solidFill>
                <a:srgbClr val="74C476"/>
              </a:solidFill>
            </a:ln>
          </c:spPr>
          <c:marker>
            <c:symbol val="diamond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RAB!$C$41:$J$41</c:f>
              <c:numCache>
                <c:formatCode>#,##0.00</c:formatCode>
                <c:ptCount val="8"/>
                <c:pt idx="0">
                  <c:v>1604380.3339033469</c:v>
                </c:pt>
                <c:pt idx="1">
                  <c:v>1696029.3876495147</c:v>
                </c:pt>
                <c:pt idx="2">
                  <c:v>1735593.8683402175</c:v>
                </c:pt>
                <c:pt idx="3">
                  <c:v>1829948.2001928086</c:v>
                </c:pt>
                <c:pt idx="4">
                  <c:v>1923842.6207744901</c:v>
                </c:pt>
                <c:pt idx="5">
                  <c:v>1999641.1833659008</c:v>
                </c:pt>
                <c:pt idx="6">
                  <c:v>2164402.9931053803</c:v>
                </c:pt>
                <c:pt idx="7">
                  <c:v>2307023.1262097554</c:v>
                </c:pt>
              </c:numCache>
            </c:numRef>
          </c:val>
          <c:smooth val="0"/>
        </c:ser>
        <c:ser>
          <c:idx val="11"/>
          <c:order val="8"/>
          <c:tx>
            <c:strRef>
              <c:f>RAB!$A$45</c:f>
              <c:strCache>
                <c:ptCount val="1"/>
                <c:pt idx="0">
                  <c:v>UED</c:v>
                </c:pt>
              </c:strCache>
            </c:strRef>
          </c:tx>
          <c:spPr>
            <a:ln>
              <a:solidFill>
                <a:srgbClr val="006D2C"/>
              </a:solidFill>
            </a:ln>
          </c:spPr>
          <c:marker>
            <c:symbol val="star"/>
            <c:size val="5"/>
            <c:spPr>
              <a:solidFill>
                <a:srgbClr val="3C967A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RAB!$C$45:$J$45</c:f>
              <c:numCache>
                <c:formatCode>#,##0.00</c:formatCode>
                <c:ptCount val="8"/>
                <c:pt idx="0">
                  <c:v>1310848.4317211807</c:v>
                </c:pt>
                <c:pt idx="1">
                  <c:v>1334482.9398483057</c:v>
                </c:pt>
                <c:pt idx="2">
                  <c:v>1310624.7127899022</c:v>
                </c:pt>
                <c:pt idx="3">
                  <c:v>1351859.2646276804</c:v>
                </c:pt>
                <c:pt idx="4">
                  <c:v>1390929.3045463637</c:v>
                </c:pt>
                <c:pt idx="5">
                  <c:v>1450673.2195849086</c:v>
                </c:pt>
                <c:pt idx="6">
                  <c:v>1593139.1928768186</c:v>
                </c:pt>
                <c:pt idx="7">
                  <c:v>1697691.1068433612</c:v>
                </c:pt>
              </c:numCache>
            </c:numRef>
          </c:val>
          <c:smooth val="0"/>
        </c:ser>
        <c:ser>
          <c:idx val="12"/>
          <c:order val="9"/>
          <c:tx>
            <c:strRef>
              <c:f>RAB!$A$44</c:f>
              <c:strCache>
                <c:ptCount val="1"/>
                <c:pt idx="0">
                  <c:v>TND</c:v>
                </c:pt>
              </c:strCache>
            </c:strRef>
          </c:tx>
          <c:spPr>
            <a:ln>
              <a:solidFill>
                <a:srgbClr val="E7E1EF"/>
              </a:solidFill>
            </a:ln>
          </c:spPr>
          <c:marker>
            <c:symbol val="circl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RAB!$C$44:$J$44</c:f>
              <c:numCache>
                <c:formatCode>#,##0.00</c:formatCode>
                <c:ptCount val="8"/>
                <c:pt idx="0">
                  <c:v>979184.53832308727</c:v>
                </c:pt>
                <c:pt idx="1">
                  <c:v>1025941.8292065463</c:v>
                </c:pt>
                <c:pt idx="2">
                  <c:v>1070365.5296753172</c:v>
                </c:pt>
                <c:pt idx="3">
                  <c:v>1132109.092167615</c:v>
                </c:pt>
                <c:pt idx="4">
                  <c:v>1223806.3526777977</c:v>
                </c:pt>
                <c:pt idx="5">
                  <c:v>1299818.9156280793</c:v>
                </c:pt>
                <c:pt idx="6">
                  <c:v>1357631.7164862938</c:v>
                </c:pt>
                <c:pt idx="7">
                  <c:v>1389642.6987205588</c:v>
                </c:pt>
              </c:numCache>
            </c:numRef>
          </c:val>
          <c:smooth val="0"/>
        </c:ser>
        <c:ser>
          <c:idx val="7"/>
          <c:order val="10"/>
          <c:tx>
            <c:strRef>
              <c:f>RAB!$A$35</c:f>
              <c:strCache>
                <c:ptCount val="1"/>
                <c:pt idx="0">
                  <c:v>CIT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ymbol val="squar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RAB!$C$35:$J$35</c:f>
              <c:numCache>
                <c:formatCode>#,##0.00</c:formatCode>
                <c:ptCount val="8"/>
                <c:pt idx="0">
                  <c:v>966165.55756125902</c:v>
                </c:pt>
                <c:pt idx="1">
                  <c:v>996743.38865005865</c:v>
                </c:pt>
                <c:pt idx="2">
                  <c:v>995916.40451208549</c:v>
                </c:pt>
                <c:pt idx="3">
                  <c:v>1037743.6739834241</c:v>
                </c:pt>
                <c:pt idx="4">
                  <c:v>1092376.8364540255</c:v>
                </c:pt>
                <c:pt idx="5">
                  <c:v>1135893.2916203656</c:v>
                </c:pt>
                <c:pt idx="6">
                  <c:v>1214321.6335871106</c:v>
                </c:pt>
                <c:pt idx="7">
                  <c:v>1268708.7188844606</c:v>
                </c:pt>
              </c:numCache>
            </c:numRef>
          </c:val>
          <c:smooth val="0"/>
        </c:ser>
        <c:ser>
          <c:idx val="9"/>
          <c:order val="11"/>
          <c:tx>
            <c:strRef>
              <c:f>RAB!$A$40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solidFill>
                <a:srgbClr val="41AB5D"/>
              </a:solidFill>
            </a:ln>
          </c:spPr>
          <c:marker>
            <c:symbol val="triangl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RAB!$C$40:$J$40</c:f>
              <c:numCache>
                <c:formatCode>#,##0.00</c:formatCode>
                <c:ptCount val="8"/>
                <c:pt idx="0">
                  <c:v>583025.07324464002</c:v>
                </c:pt>
                <c:pt idx="1">
                  <c:v>617583.8824599199</c:v>
                </c:pt>
                <c:pt idx="2">
                  <c:v>622088.48150187475</c:v>
                </c:pt>
                <c:pt idx="3">
                  <c:v>652958.00233075453</c:v>
                </c:pt>
                <c:pt idx="4">
                  <c:v>675499.69311797945</c:v>
                </c:pt>
                <c:pt idx="5">
                  <c:v>712573.29718221107</c:v>
                </c:pt>
                <c:pt idx="6">
                  <c:v>799125.97204786097</c:v>
                </c:pt>
                <c:pt idx="7">
                  <c:v>863654.90327404556</c:v>
                </c:pt>
              </c:numCache>
            </c:numRef>
          </c:val>
          <c:smooth val="0"/>
        </c:ser>
        <c:ser>
          <c:idx val="0"/>
          <c:order val="12"/>
          <c:tx>
            <c:strRef>
              <c:f>RAB!$A$33</c:f>
              <c:strCache>
                <c:ptCount val="1"/>
                <c:pt idx="0">
                  <c:v>ACT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RAB!$C$2:$J$2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RAB!$C$33:$J$33</c:f>
              <c:numCache>
                <c:formatCode>#,##0.00</c:formatCode>
                <c:ptCount val="8"/>
                <c:pt idx="0">
                  <c:v>644023.96563350712</c:v>
                </c:pt>
                <c:pt idx="1">
                  <c:v>645713.69490157417</c:v>
                </c:pt>
                <c:pt idx="2">
                  <c:v>654478.45391929557</c:v>
                </c:pt>
                <c:pt idx="3">
                  <c:v>656929.99809768319</c:v>
                </c:pt>
                <c:pt idx="4">
                  <c:v>682652.69356222288</c:v>
                </c:pt>
                <c:pt idx="5">
                  <c:v>720503.0600375284</c:v>
                </c:pt>
                <c:pt idx="6">
                  <c:v>758549.6147394334</c:v>
                </c:pt>
                <c:pt idx="7">
                  <c:v>791141.67040910653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055360"/>
        <c:axId val="381057280"/>
      </c:lineChart>
      <c:catAx>
        <c:axId val="38105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1057280"/>
        <c:crosses val="autoZero"/>
        <c:auto val="1"/>
        <c:lblAlgn val="ctr"/>
        <c:lblOffset val="100"/>
        <c:noMultiLvlLbl val="0"/>
      </c:catAx>
      <c:valAx>
        <c:axId val="381057280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1055360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Opex!$A$55</c:f>
              <c:strCache>
                <c:ptCount val="1"/>
                <c:pt idx="0">
                  <c:v>AGD</c:v>
                </c:pt>
              </c:strCache>
            </c:strRef>
          </c:tx>
          <c:spPr>
            <a:ln>
              <a:solidFill>
                <a:srgbClr val="9ECAE1"/>
              </a:solidFill>
            </a:ln>
          </c:spPr>
          <c:marker>
            <c:symbol val="diamond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Opex!$B$55:$I$55</c:f>
              <c:numCache>
                <c:formatCode>#,##0.00</c:formatCode>
                <c:ptCount val="8"/>
                <c:pt idx="0">
                  <c:v>447506.62534347834</c:v>
                </c:pt>
                <c:pt idx="1">
                  <c:v>383043.99017819803</c:v>
                </c:pt>
                <c:pt idx="2">
                  <c:v>550240.13472306903</c:v>
                </c:pt>
                <c:pt idx="3">
                  <c:v>500212.82508398674</c:v>
                </c:pt>
                <c:pt idx="4">
                  <c:v>568102.98384137009</c:v>
                </c:pt>
                <c:pt idx="5">
                  <c:v>547993.52635911433</c:v>
                </c:pt>
                <c:pt idx="6">
                  <c:v>606539.02614303411</c:v>
                </c:pt>
                <c:pt idx="7">
                  <c:v>484054.4354219404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Opex!$A$56</c:f>
              <c:strCache>
                <c:ptCount val="1"/>
                <c:pt idx="0">
                  <c:v>ESS</c:v>
                </c:pt>
              </c:strCache>
            </c:strRef>
          </c:tx>
          <c:spPr>
            <a:ln>
              <a:solidFill>
                <a:srgbClr val="C6DBEF"/>
              </a:solidFill>
            </a:ln>
          </c:spPr>
          <c:marker>
            <c:symbol val="x"/>
            <c:size val="7"/>
            <c:spPr>
              <a:noFill/>
              <a:ln>
                <a:solidFill>
                  <a:srgbClr val="558ED5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Opex!$B$56:$I$56</c:f>
              <c:numCache>
                <c:formatCode>#,##0.00</c:formatCode>
                <c:ptCount val="8"/>
                <c:pt idx="0">
                  <c:v>248252.96553326651</c:v>
                </c:pt>
                <c:pt idx="1">
                  <c:v>301571.84354468627</c:v>
                </c:pt>
                <c:pt idx="2">
                  <c:v>358286.953986598</c:v>
                </c:pt>
                <c:pt idx="3">
                  <c:v>336384.01145469176</c:v>
                </c:pt>
                <c:pt idx="4">
                  <c:v>361127.81693590659</c:v>
                </c:pt>
                <c:pt idx="5">
                  <c:v>363618.15235735773</c:v>
                </c:pt>
                <c:pt idx="6">
                  <c:v>450971.53001154476</c:v>
                </c:pt>
                <c:pt idx="7">
                  <c:v>412275.42169103189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Opex!$A$57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solidFill>
                <a:srgbClr val="BD0026"/>
              </a:solidFill>
            </a:ln>
          </c:spPr>
          <c:marker>
            <c:symbol val="star"/>
            <c:size val="7"/>
            <c:spPr>
              <a:noFill/>
              <a:ln>
                <a:solidFill>
                  <a:srgbClr val="BD0026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Opex!$B$57:$I$57</c:f>
              <c:numCache>
                <c:formatCode>#,##0.00</c:formatCode>
                <c:ptCount val="8"/>
                <c:pt idx="0">
                  <c:v>236721.42275505461</c:v>
                </c:pt>
                <c:pt idx="1">
                  <c:v>278336.97064702155</c:v>
                </c:pt>
                <c:pt idx="2">
                  <c:v>293134.51685811399</c:v>
                </c:pt>
                <c:pt idx="3">
                  <c:v>305544.91535740247</c:v>
                </c:pt>
                <c:pt idx="4">
                  <c:v>309798.42576330854</c:v>
                </c:pt>
                <c:pt idx="5">
                  <c:v>343523.08400099073</c:v>
                </c:pt>
                <c:pt idx="6">
                  <c:v>368541.76436488982</c:v>
                </c:pt>
                <c:pt idx="7">
                  <c:v>398525.63029372523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Opex!$A$58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800026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Opex!$B$58:$I$58</c:f>
              <c:numCache>
                <c:formatCode>#,##0.00</c:formatCode>
                <c:ptCount val="8"/>
                <c:pt idx="0">
                  <c:v>325102.46989021479</c:v>
                </c:pt>
                <c:pt idx="1">
                  <c:v>300953.53555658198</c:v>
                </c:pt>
                <c:pt idx="2">
                  <c:v>328199.3371043771</c:v>
                </c:pt>
                <c:pt idx="3">
                  <c:v>319172.38330735924</c:v>
                </c:pt>
                <c:pt idx="4">
                  <c:v>318537.48399575829</c:v>
                </c:pt>
                <c:pt idx="5">
                  <c:v>393470.43303199171</c:v>
                </c:pt>
                <c:pt idx="6">
                  <c:v>410091.34685370751</c:v>
                </c:pt>
                <c:pt idx="7">
                  <c:v>336251.0938509804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Opex!$A$59</c:f>
              <c:strCache>
                <c:ptCount val="1"/>
                <c:pt idx="0">
                  <c:v>END</c:v>
                </c:pt>
              </c:strCache>
            </c:strRef>
          </c:tx>
          <c:spPr>
            <a:ln>
              <a:solidFill>
                <a:srgbClr val="DEEBF7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Opex!$B$59:$I$59</c:f>
              <c:numCache>
                <c:formatCode>#,##0.00</c:formatCode>
                <c:ptCount val="8"/>
                <c:pt idx="0">
                  <c:v>196124.71831859997</c:v>
                </c:pt>
                <c:pt idx="1">
                  <c:v>214006.67594192986</c:v>
                </c:pt>
                <c:pt idx="2">
                  <c:v>263950.22098488314</c:v>
                </c:pt>
                <c:pt idx="3">
                  <c:v>242867.5353656066</c:v>
                </c:pt>
                <c:pt idx="4">
                  <c:v>233861.96458530851</c:v>
                </c:pt>
                <c:pt idx="5">
                  <c:v>248269.24314880409</c:v>
                </c:pt>
                <c:pt idx="6">
                  <c:v>252904.16568676237</c:v>
                </c:pt>
                <c:pt idx="7">
                  <c:v>228757.10503477431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Opex!$A$60</c:f>
              <c:strCache>
                <c:ptCount val="1"/>
                <c:pt idx="0">
                  <c:v>SAPN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ymbol val="plus"/>
            <c:size val="7"/>
            <c:spPr>
              <a:noFill/>
              <a:ln>
                <a:solidFill>
                  <a:srgbClr val="FD8D3C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Opex!$B$60:$I$60</c:f>
              <c:numCache>
                <c:formatCode>#,##0.00</c:formatCode>
                <c:ptCount val="8"/>
                <c:pt idx="0">
                  <c:v>140700.29675417661</c:v>
                </c:pt>
                <c:pt idx="1">
                  <c:v>131897.43531639723</c:v>
                </c:pt>
                <c:pt idx="2">
                  <c:v>149257.74552637487</c:v>
                </c:pt>
                <c:pt idx="3">
                  <c:v>165042.8667878788</c:v>
                </c:pt>
                <c:pt idx="4">
                  <c:v>164430.99328950158</c:v>
                </c:pt>
                <c:pt idx="5">
                  <c:v>207133.8959339525</c:v>
                </c:pt>
                <c:pt idx="6">
                  <c:v>213560.83094188376</c:v>
                </c:pt>
                <c:pt idx="7">
                  <c:v>228518.08810196078</c:v>
                </c:pt>
              </c:numCache>
            </c:numRef>
          </c:val>
          <c:smooth val="0"/>
        </c:ser>
        <c:ser>
          <c:idx val="10"/>
          <c:order val="6"/>
          <c:tx>
            <c:strRef>
              <c:f>Opex!$A$61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solidFill>
                <a:srgbClr val="74C476"/>
              </a:solidFill>
            </a:ln>
          </c:spPr>
          <c:marker>
            <c:symbol val="diamond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Opex!$B$61:$I$61</c:f>
              <c:numCache>
                <c:formatCode>#,##0.00</c:formatCode>
                <c:ptCount val="8"/>
                <c:pt idx="0">
                  <c:v>145405.75639260997</c:v>
                </c:pt>
                <c:pt idx="1">
                  <c:v>129622.48917625866</c:v>
                </c:pt>
                <c:pt idx="2">
                  <c:v>132452.49102324329</c:v>
                </c:pt>
                <c:pt idx="3">
                  <c:v>147407.69906072997</c:v>
                </c:pt>
                <c:pt idx="4">
                  <c:v>141994.0582711293</c:v>
                </c:pt>
                <c:pt idx="5">
                  <c:v>148011.32311218025</c:v>
                </c:pt>
                <c:pt idx="6">
                  <c:v>178900.17561784585</c:v>
                </c:pt>
                <c:pt idx="7">
                  <c:v>191597.06706458548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Opex!$A$62</c:f>
              <c:strCache>
                <c:ptCount val="1"/>
                <c:pt idx="0">
                  <c:v>AND</c:v>
                </c:pt>
              </c:strCache>
            </c:strRef>
          </c:tx>
          <c:spPr>
            <a:ln>
              <a:solidFill>
                <a:srgbClr val="238B45"/>
              </a:solidFill>
            </a:ln>
          </c:spPr>
          <c:marker>
            <c:symbol val="plus"/>
            <c:size val="5"/>
            <c:spPr>
              <a:solidFill>
                <a:srgbClr val="A1D99B"/>
              </a:solidFill>
              <a:ln>
                <a:solidFill>
                  <a:srgbClr val="238B45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Opex!$B$62:$I$62</c:f>
              <c:numCache>
                <c:formatCode>#,##0.00</c:formatCode>
                <c:ptCount val="8"/>
                <c:pt idx="0">
                  <c:v>100700.771790454</c:v>
                </c:pt>
                <c:pt idx="1">
                  <c:v>124903.03474572404</c:v>
                </c:pt>
                <c:pt idx="2">
                  <c:v>134266.37688209608</c:v>
                </c:pt>
                <c:pt idx="3">
                  <c:v>157080.78520559738</c:v>
                </c:pt>
                <c:pt idx="4">
                  <c:v>152317.80776617953</c:v>
                </c:pt>
                <c:pt idx="5">
                  <c:v>153435.05894354839</c:v>
                </c:pt>
                <c:pt idx="6">
                  <c:v>165584.42170517929</c:v>
                </c:pt>
                <c:pt idx="7">
                  <c:v>184550.34922957199</c:v>
                </c:pt>
              </c:numCache>
            </c:numRef>
          </c:val>
          <c:smooth val="0"/>
        </c:ser>
        <c:ser>
          <c:idx val="11"/>
          <c:order val="8"/>
          <c:tx>
            <c:strRef>
              <c:f>Opex!$A$63</c:f>
              <c:strCache>
                <c:ptCount val="1"/>
                <c:pt idx="0">
                  <c:v>UED</c:v>
                </c:pt>
              </c:strCache>
            </c:strRef>
          </c:tx>
          <c:spPr>
            <a:ln>
              <a:solidFill>
                <a:srgbClr val="006D2C"/>
              </a:solidFill>
            </a:ln>
          </c:spPr>
          <c:marker>
            <c:symbol val="star"/>
            <c:size val="5"/>
            <c:spPr>
              <a:solidFill>
                <a:srgbClr val="3C967A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Opex!$B$63:$I$63</c:f>
              <c:numCache>
                <c:formatCode>#,##0.00</c:formatCode>
                <c:ptCount val="8"/>
                <c:pt idx="0">
                  <c:v>101551.0779976717</c:v>
                </c:pt>
                <c:pt idx="1">
                  <c:v>97358.841505131117</c:v>
                </c:pt>
                <c:pt idx="2">
                  <c:v>97722.437611224072</c:v>
                </c:pt>
                <c:pt idx="3">
                  <c:v>100454.49168223917</c:v>
                </c:pt>
                <c:pt idx="4">
                  <c:v>105161.07490048377</c:v>
                </c:pt>
                <c:pt idx="5">
                  <c:v>128879.44332623429</c:v>
                </c:pt>
                <c:pt idx="6">
                  <c:v>132064.57906671587</c:v>
                </c:pt>
                <c:pt idx="7">
                  <c:v>118435.71462563396</c:v>
                </c:pt>
              </c:numCache>
            </c:numRef>
          </c:val>
          <c:smooth val="0"/>
        </c:ser>
        <c:ser>
          <c:idx val="12"/>
          <c:order val="9"/>
          <c:tx>
            <c:strRef>
              <c:f>Opex!$A$64</c:f>
              <c:strCache>
                <c:ptCount val="1"/>
                <c:pt idx="0">
                  <c:v>ACT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Opex!$B$64:$I$64</c:f>
              <c:numCache>
                <c:formatCode>#,##0.00</c:formatCode>
                <c:ptCount val="8"/>
                <c:pt idx="0">
                  <c:v>48253.511225871116</c:v>
                </c:pt>
                <c:pt idx="1">
                  <c:v>48983.387342078517</c:v>
                </c:pt>
                <c:pt idx="2">
                  <c:v>52628.105245252511</c:v>
                </c:pt>
                <c:pt idx="3">
                  <c:v>53418.571683636343</c:v>
                </c:pt>
                <c:pt idx="4">
                  <c:v>60668.51385261317</c:v>
                </c:pt>
                <c:pt idx="5">
                  <c:v>69247.681941136267</c:v>
                </c:pt>
                <c:pt idx="6">
                  <c:v>71825.92158418645</c:v>
                </c:pt>
                <c:pt idx="7">
                  <c:v>76463.514573104039</c:v>
                </c:pt>
              </c:numCache>
            </c:numRef>
          </c:val>
          <c:smooth val="0"/>
        </c:ser>
        <c:ser>
          <c:idx val="7"/>
          <c:order val="10"/>
          <c:tx>
            <c:strRef>
              <c:f>Opex!$A$65</c:f>
              <c:strCache>
                <c:ptCount val="1"/>
                <c:pt idx="0">
                  <c:v>TND</c:v>
                </c:pt>
              </c:strCache>
            </c:strRef>
          </c:tx>
          <c:spPr>
            <a:ln>
              <a:solidFill>
                <a:srgbClr val="E7E1EF"/>
              </a:solidFill>
            </a:ln>
          </c:spPr>
          <c:marker>
            <c:symbol val="circl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Opex!$B$65:$I$65</c:f>
              <c:numCache>
                <c:formatCode>#,##0.00</c:formatCode>
                <c:ptCount val="8"/>
                <c:pt idx="0">
                  <c:v>60840.056616918533</c:v>
                </c:pt>
                <c:pt idx="1">
                  <c:v>61413.41647740519</c:v>
                </c:pt>
                <c:pt idx="2">
                  <c:v>62678.895774643039</c:v>
                </c:pt>
                <c:pt idx="3">
                  <c:v>70290.523599135515</c:v>
                </c:pt>
                <c:pt idx="4">
                  <c:v>83393.214259549932</c:v>
                </c:pt>
                <c:pt idx="5">
                  <c:v>81006.592661892835</c:v>
                </c:pt>
                <c:pt idx="6">
                  <c:v>88596.720564429532</c:v>
                </c:pt>
                <c:pt idx="7">
                  <c:v>72614.72408903527</c:v>
                </c:pt>
              </c:numCache>
            </c:numRef>
          </c:val>
          <c:smooth val="0"/>
        </c:ser>
        <c:ser>
          <c:idx val="9"/>
          <c:order val="11"/>
          <c:tx>
            <c:strRef>
              <c:f>Opex!$A$66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solidFill>
                <a:srgbClr val="41AB5D"/>
              </a:solidFill>
            </a:ln>
          </c:spPr>
          <c:marker>
            <c:symbol val="triangl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Opex!$B$66:$I$66</c:f>
              <c:numCache>
                <c:formatCode>#,##0.00</c:formatCode>
                <c:ptCount val="8"/>
                <c:pt idx="0">
                  <c:v>57043.521207081263</c:v>
                </c:pt>
                <c:pt idx="1">
                  <c:v>61245.684297465836</c:v>
                </c:pt>
                <c:pt idx="2">
                  <c:v>49448.619938375188</c:v>
                </c:pt>
                <c:pt idx="3">
                  <c:v>54543.070598342914</c:v>
                </c:pt>
                <c:pt idx="4">
                  <c:v>64111.318074823983</c:v>
                </c:pt>
                <c:pt idx="5">
                  <c:v>63267.610415008268</c:v>
                </c:pt>
                <c:pt idx="6">
                  <c:v>73170.094640303781</c:v>
                </c:pt>
                <c:pt idx="7">
                  <c:v>70495.640578958424</c:v>
                </c:pt>
              </c:numCache>
            </c:numRef>
          </c:val>
          <c:smooth val="0"/>
        </c:ser>
        <c:ser>
          <c:idx val="0"/>
          <c:order val="12"/>
          <c:tx>
            <c:strRef>
              <c:f>Opex!$A$67</c:f>
              <c:strCache>
                <c:ptCount val="1"/>
                <c:pt idx="0">
                  <c:v>CIT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ymbol val="squar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Opex!$B$54:$I$54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Opex!$B$67:$I$67</c:f>
              <c:numCache>
                <c:formatCode>#,##0.00</c:formatCode>
                <c:ptCount val="8"/>
                <c:pt idx="0">
                  <c:v>33264.702937067981</c:v>
                </c:pt>
                <c:pt idx="1">
                  <c:v>38647.608951700829</c:v>
                </c:pt>
                <c:pt idx="2">
                  <c:v>36755.079802855551</c:v>
                </c:pt>
                <c:pt idx="3">
                  <c:v>43803.836912702383</c:v>
                </c:pt>
                <c:pt idx="4">
                  <c:v>48268.822293039535</c:v>
                </c:pt>
                <c:pt idx="5">
                  <c:v>43946.574804695796</c:v>
                </c:pt>
                <c:pt idx="6">
                  <c:v>57093.006941045591</c:v>
                </c:pt>
                <c:pt idx="7">
                  <c:v>55442.765784452124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091456"/>
        <c:axId val="383093376"/>
      </c:lineChart>
      <c:catAx>
        <c:axId val="38309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3093376"/>
        <c:crosses val="autoZero"/>
        <c:auto val="1"/>
        <c:lblAlgn val="ctr"/>
        <c:lblOffset val="100"/>
        <c:noMultiLvlLbl val="0"/>
      </c:catAx>
      <c:valAx>
        <c:axId val="383093376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3091456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Capex!$A$49</c:f>
              <c:strCache>
                <c:ptCount val="1"/>
                <c:pt idx="0">
                  <c:v>AGD</c:v>
                </c:pt>
              </c:strCache>
            </c:strRef>
          </c:tx>
          <c:spPr>
            <a:ln>
              <a:solidFill>
                <a:srgbClr val="9ECAE1"/>
              </a:solidFill>
            </a:ln>
          </c:spPr>
          <c:marker>
            <c:symbol val="diamond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Capex!$B$49:$I$49</c:f>
              <c:numCache>
                <c:formatCode>#,##0.00</c:formatCode>
                <c:ptCount val="8"/>
                <c:pt idx="0">
                  <c:v>708427.00926663831</c:v>
                </c:pt>
                <c:pt idx="1">
                  <c:v>906736.55226075614</c:v>
                </c:pt>
                <c:pt idx="2">
                  <c:v>1068496.5465058926</c:v>
                </c:pt>
                <c:pt idx="3">
                  <c:v>1189266.6712809268</c:v>
                </c:pt>
                <c:pt idx="4">
                  <c:v>1473453.9052457607</c:v>
                </c:pt>
                <c:pt idx="5">
                  <c:v>1584570.5103988799</c:v>
                </c:pt>
                <c:pt idx="6">
                  <c:v>1712836.1338413702</c:v>
                </c:pt>
                <c:pt idx="7">
                  <c:v>1258430.4407982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Capex!$A$50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solidFill>
                <a:srgbClr val="BD0026"/>
              </a:solidFill>
            </a:ln>
          </c:spPr>
          <c:marker>
            <c:symbol val="star"/>
            <c:size val="7"/>
            <c:spPr>
              <a:noFill/>
              <a:ln>
                <a:solidFill>
                  <a:srgbClr val="DE2D26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Capex!$B$50:$I$50</c:f>
              <c:numCache>
                <c:formatCode>#,##0.00</c:formatCode>
                <c:ptCount val="8"/>
                <c:pt idx="0">
                  <c:v>711769.91793425777</c:v>
                </c:pt>
                <c:pt idx="1">
                  <c:v>644254.11211448815</c:v>
                </c:pt>
                <c:pt idx="2">
                  <c:v>553534.01874592958</c:v>
                </c:pt>
                <c:pt idx="3">
                  <c:v>717029.30288337893</c:v>
                </c:pt>
                <c:pt idx="4">
                  <c:v>1012409.2053126685</c:v>
                </c:pt>
                <c:pt idx="5">
                  <c:v>806188.54324227502</c:v>
                </c:pt>
                <c:pt idx="6">
                  <c:v>795546.03902759962</c:v>
                </c:pt>
                <c:pt idx="7">
                  <c:v>796400.22608577425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Capex!$A$51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800026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Capex!$B$51:$I$51</c:f>
              <c:numCache>
                <c:formatCode>#,##0.00</c:formatCode>
                <c:ptCount val="8"/>
                <c:pt idx="0">
                  <c:v>614034.46662529826</c:v>
                </c:pt>
                <c:pt idx="1">
                  <c:v>636199.91105773672</c:v>
                </c:pt>
                <c:pt idx="2">
                  <c:v>634997.8849382716</c:v>
                </c:pt>
                <c:pt idx="3">
                  <c:v>607386.64359307359</c:v>
                </c:pt>
                <c:pt idx="4">
                  <c:v>489439.09600848355</c:v>
                </c:pt>
                <c:pt idx="5">
                  <c:v>693033.31517027866</c:v>
                </c:pt>
                <c:pt idx="6">
                  <c:v>713350.0893066132</c:v>
                </c:pt>
                <c:pt idx="7">
                  <c:v>680490.02109803911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Capex!$A$52</c:f>
              <c:strCache>
                <c:ptCount val="1"/>
                <c:pt idx="0">
                  <c:v>ESS</c:v>
                </c:pt>
              </c:strCache>
            </c:strRef>
          </c:tx>
          <c:spPr>
            <a:ln>
              <a:solidFill>
                <a:srgbClr val="C6DBEF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Capex!$B$52:$I$52</c:f>
              <c:numCache>
                <c:formatCode>#,##0.00</c:formatCode>
                <c:ptCount val="8"/>
                <c:pt idx="0">
                  <c:v>464252.99072465335</c:v>
                </c:pt>
                <c:pt idx="1">
                  <c:v>562442.04654846562</c:v>
                </c:pt>
                <c:pt idx="2">
                  <c:v>620508.5124677259</c:v>
                </c:pt>
                <c:pt idx="3">
                  <c:v>723586.5682031794</c:v>
                </c:pt>
                <c:pt idx="4">
                  <c:v>748424.3973386666</c:v>
                </c:pt>
                <c:pt idx="5">
                  <c:v>786470.2821953058</c:v>
                </c:pt>
                <c:pt idx="6">
                  <c:v>814347.64614918642</c:v>
                </c:pt>
                <c:pt idx="7">
                  <c:v>674303.53622401517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Capex!$A$53</c:f>
              <c:strCache>
                <c:ptCount val="1"/>
                <c:pt idx="0">
                  <c:v>END</c:v>
                </c:pt>
              </c:strCache>
            </c:strRef>
          </c:tx>
          <c:spPr>
            <a:ln>
              <a:solidFill>
                <a:srgbClr val="DEEBF7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Capex!$B$53:$I$53</c:f>
              <c:numCache>
                <c:formatCode>#,##0.00</c:formatCode>
                <c:ptCount val="8"/>
                <c:pt idx="0">
                  <c:v>422002.58231392363</c:v>
                </c:pt>
                <c:pt idx="1">
                  <c:v>461902.2342731111</c:v>
                </c:pt>
                <c:pt idx="2">
                  <c:v>440830.65273455105</c:v>
                </c:pt>
                <c:pt idx="3">
                  <c:v>527443.60672575189</c:v>
                </c:pt>
                <c:pt idx="4">
                  <c:v>469727.63790700154</c:v>
                </c:pt>
                <c:pt idx="5">
                  <c:v>549640.6094554537</c:v>
                </c:pt>
                <c:pt idx="6">
                  <c:v>678785.82702662447</c:v>
                </c:pt>
                <c:pt idx="7">
                  <c:v>605380.0981637676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Capex!$A$54</c:f>
              <c:strCache>
                <c:ptCount val="1"/>
                <c:pt idx="0">
                  <c:v>AND</c:v>
                </c:pt>
              </c:strCache>
            </c:strRef>
          </c:tx>
          <c:spPr>
            <a:ln>
              <a:solidFill>
                <a:srgbClr val="238B45"/>
              </a:solidFill>
            </a:ln>
          </c:spPr>
          <c:marker>
            <c:symbol val="plus"/>
            <c:size val="5"/>
            <c:spPr>
              <a:solidFill>
                <a:srgbClr val="A1D99B"/>
              </a:solidFill>
              <a:ln>
                <a:solidFill>
                  <a:srgbClr val="238B45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Capex!$B$54:$I$54</c:f>
              <c:numCache>
                <c:formatCode>#,##0.00</c:formatCode>
                <c:ptCount val="8"/>
                <c:pt idx="0">
                  <c:v>145427.55613504074</c:v>
                </c:pt>
                <c:pt idx="1">
                  <c:v>154988.87773774227</c:v>
                </c:pt>
                <c:pt idx="2">
                  <c:v>216158.99037554587</c:v>
                </c:pt>
                <c:pt idx="3">
                  <c:v>265968.77712809469</c:v>
                </c:pt>
                <c:pt idx="4">
                  <c:v>281110.47838470433</c:v>
                </c:pt>
                <c:pt idx="5">
                  <c:v>274403.55434677418</c:v>
                </c:pt>
                <c:pt idx="6">
                  <c:v>319839.80996812752</c:v>
                </c:pt>
                <c:pt idx="7">
                  <c:v>366357.11114713689</c:v>
                </c:pt>
              </c:numCache>
            </c:numRef>
          </c:val>
          <c:smooth val="0"/>
        </c:ser>
        <c:ser>
          <c:idx val="10"/>
          <c:order val="6"/>
          <c:tx>
            <c:strRef>
              <c:f>Capex!$A$55</c:f>
              <c:strCache>
                <c:ptCount val="1"/>
                <c:pt idx="0">
                  <c:v>SAPN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ymbol val="plus"/>
            <c:size val="7"/>
            <c:spPr>
              <a:noFill/>
              <a:ln>
                <a:solidFill>
                  <a:srgbClr val="FD8D3C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Capex!$B$55:$I$55</c:f>
              <c:numCache>
                <c:formatCode>#,##0.00</c:formatCode>
                <c:ptCount val="8"/>
                <c:pt idx="0">
                  <c:v>169988.7804937606</c:v>
                </c:pt>
                <c:pt idx="1">
                  <c:v>133780.43400081489</c:v>
                </c:pt>
                <c:pt idx="2">
                  <c:v>119640.75303606641</c:v>
                </c:pt>
                <c:pt idx="3">
                  <c:v>173496.86715919295</c:v>
                </c:pt>
                <c:pt idx="4">
                  <c:v>131159.2681526941</c:v>
                </c:pt>
                <c:pt idx="5">
                  <c:v>281692.13969931245</c:v>
                </c:pt>
                <c:pt idx="6">
                  <c:v>329988.02033725672</c:v>
                </c:pt>
                <c:pt idx="7">
                  <c:v>332236.39483682439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Capex!$A$56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solidFill>
                <a:srgbClr val="74C476"/>
              </a:solidFill>
            </a:ln>
          </c:spPr>
          <c:marker>
            <c:symbol val="diamond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Capex!$B$56:$I$56</c:f>
              <c:numCache>
                <c:formatCode>#,##0.00</c:formatCode>
                <c:ptCount val="8"/>
                <c:pt idx="0">
                  <c:v>173809.48569542752</c:v>
                </c:pt>
                <c:pt idx="1">
                  <c:v>169386.83798793526</c:v>
                </c:pt>
                <c:pt idx="2">
                  <c:v>167675.08020994777</c:v>
                </c:pt>
                <c:pt idx="3">
                  <c:v>158465.39984515955</c:v>
                </c:pt>
                <c:pt idx="4">
                  <c:v>198746.44308295849</c:v>
                </c:pt>
                <c:pt idx="5">
                  <c:v>222404.10291323048</c:v>
                </c:pt>
                <c:pt idx="6">
                  <c:v>239258.36028062549</c:v>
                </c:pt>
                <c:pt idx="7">
                  <c:v>260044.12356686502</c:v>
                </c:pt>
              </c:numCache>
            </c:numRef>
          </c:val>
          <c:smooth val="0"/>
        </c:ser>
        <c:ser>
          <c:idx val="11"/>
          <c:order val="8"/>
          <c:tx>
            <c:strRef>
              <c:f>Capex!$A$57</c:f>
              <c:strCache>
                <c:ptCount val="1"/>
                <c:pt idx="0">
                  <c:v>UED</c:v>
                </c:pt>
              </c:strCache>
            </c:strRef>
          </c:tx>
          <c:spPr>
            <a:ln>
              <a:solidFill>
                <a:srgbClr val="006D2C"/>
              </a:solidFill>
            </a:ln>
          </c:spPr>
          <c:marker>
            <c:symbol val="star"/>
            <c:size val="5"/>
            <c:spPr>
              <a:solidFill>
                <a:srgbClr val="3C967A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Capex!$B$57:$I$57</c:f>
              <c:numCache>
                <c:formatCode>#,##0.00</c:formatCode>
                <c:ptCount val="8"/>
                <c:pt idx="0">
                  <c:v>98173.051644915948</c:v>
                </c:pt>
                <c:pt idx="1">
                  <c:v>84553.21721958321</c:v>
                </c:pt>
                <c:pt idx="2">
                  <c:v>84080.994266337948</c:v>
                </c:pt>
                <c:pt idx="3">
                  <c:v>119010.16006932748</c:v>
                </c:pt>
                <c:pt idx="4">
                  <c:v>128036.5476655947</c:v>
                </c:pt>
                <c:pt idx="5">
                  <c:v>185775.8325899237</c:v>
                </c:pt>
                <c:pt idx="6">
                  <c:v>200584.63717366417</c:v>
                </c:pt>
                <c:pt idx="7">
                  <c:v>183658.977971496</c:v>
                </c:pt>
              </c:numCache>
            </c:numRef>
          </c:val>
          <c:smooth val="0"/>
        </c:ser>
        <c:ser>
          <c:idx val="12"/>
          <c:order val="9"/>
          <c:tx>
            <c:strRef>
              <c:f>Capex!$A$58</c:f>
              <c:strCache>
                <c:ptCount val="1"/>
                <c:pt idx="0">
                  <c:v>CIT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ymbol val="squar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Capex!$B$58:$I$58</c:f>
              <c:numCache>
                <c:formatCode>#,##0.00</c:formatCode>
                <c:ptCount val="8"/>
                <c:pt idx="0">
                  <c:v>84065.599724587286</c:v>
                </c:pt>
                <c:pt idx="1">
                  <c:v>72830.575975401051</c:v>
                </c:pt>
                <c:pt idx="2">
                  <c:v>75385.829962816599</c:v>
                </c:pt>
                <c:pt idx="3">
                  <c:v>89241.116717913552</c:v>
                </c:pt>
                <c:pt idx="4">
                  <c:v>115370.30678522616</c:v>
                </c:pt>
                <c:pt idx="5">
                  <c:v>123676.24067071511</c:v>
                </c:pt>
                <c:pt idx="6">
                  <c:v>102282.21529230845</c:v>
                </c:pt>
                <c:pt idx="7">
                  <c:v>118530.38476783368</c:v>
                </c:pt>
              </c:numCache>
            </c:numRef>
          </c:val>
          <c:smooth val="0"/>
        </c:ser>
        <c:ser>
          <c:idx val="7"/>
          <c:order val="10"/>
          <c:tx>
            <c:strRef>
              <c:f>Capex!$A$59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solidFill>
                <a:srgbClr val="41AB5D"/>
              </a:solidFill>
            </a:ln>
          </c:spPr>
          <c:marker>
            <c:symbol val="triangl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Capex!$B$59:$I$59</c:f>
              <c:numCache>
                <c:formatCode>#,##0.00</c:formatCode>
                <c:ptCount val="8"/>
                <c:pt idx="0">
                  <c:v>62163.733078687001</c:v>
                </c:pt>
                <c:pt idx="1">
                  <c:v>65239.841236943779</c:v>
                </c:pt>
                <c:pt idx="2">
                  <c:v>39726.529972807519</c:v>
                </c:pt>
                <c:pt idx="3">
                  <c:v>73798.160532227877</c:v>
                </c:pt>
                <c:pt idx="4">
                  <c:v>91387.478022079376</c:v>
                </c:pt>
                <c:pt idx="5">
                  <c:v>120702.25804918945</c:v>
                </c:pt>
                <c:pt idx="6">
                  <c:v>109270.36674642694</c:v>
                </c:pt>
                <c:pt idx="7">
                  <c:v>114402.66239642807</c:v>
                </c:pt>
              </c:numCache>
            </c:numRef>
          </c:val>
          <c:smooth val="0"/>
        </c:ser>
        <c:ser>
          <c:idx val="9"/>
          <c:order val="11"/>
          <c:tx>
            <c:strRef>
              <c:f>Capex!$A$60</c:f>
              <c:strCache>
                <c:ptCount val="1"/>
                <c:pt idx="0">
                  <c:v>TND</c:v>
                </c:pt>
              </c:strCache>
            </c:strRef>
          </c:tx>
          <c:spPr>
            <a:ln>
              <a:solidFill>
                <a:srgbClr val="E7E1EF"/>
              </a:solidFill>
            </a:ln>
          </c:spPr>
          <c:marker>
            <c:symbol val="circl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Capex!$B$60:$I$60</c:f>
              <c:numCache>
                <c:formatCode>#,##0.00</c:formatCode>
                <c:ptCount val="8"/>
                <c:pt idx="0">
                  <c:v>127098.06425770953</c:v>
                </c:pt>
                <c:pt idx="1">
                  <c:v>104037.21466131926</c:v>
                </c:pt>
                <c:pt idx="2">
                  <c:v>115057.09845271877</c:v>
                </c:pt>
                <c:pt idx="3">
                  <c:v>130381.50355291012</c:v>
                </c:pt>
                <c:pt idx="4">
                  <c:v>148123.39953567676</c:v>
                </c:pt>
                <c:pt idx="5">
                  <c:v>140597.31710823931</c:v>
                </c:pt>
                <c:pt idx="6">
                  <c:v>109927.53929385009</c:v>
                </c:pt>
                <c:pt idx="7">
                  <c:v>86981.193216369487</c:v>
                </c:pt>
              </c:numCache>
            </c:numRef>
          </c:val>
          <c:smooth val="0"/>
        </c:ser>
        <c:ser>
          <c:idx val="0"/>
          <c:order val="12"/>
          <c:tx>
            <c:strRef>
              <c:f>Capex!$A$61</c:f>
              <c:strCache>
                <c:ptCount val="1"/>
                <c:pt idx="0">
                  <c:v>ACT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Capex!$B$48:$I$48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Capex!$B$61:$I$61</c:f>
              <c:numCache>
                <c:formatCode>#,##0.00</c:formatCode>
                <c:ptCount val="8"/>
                <c:pt idx="0">
                  <c:v>29289.474074628873</c:v>
                </c:pt>
                <c:pt idx="1">
                  <c:v>35733.768197839265</c:v>
                </c:pt>
                <c:pt idx="2">
                  <c:v>41872.125527205608</c:v>
                </c:pt>
                <c:pt idx="3">
                  <c:v>42290.362806916106</c:v>
                </c:pt>
                <c:pt idx="4">
                  <c:v>73989.16794375109</c:v>
                </c:pt>
                <c:pt idx="5">
                  <c:v>78487.986942920601</c:v>
                </c:pt>
                <c:pt idx="6">
                  <c:v>72497.589369059511</c:v>
                </c:pt>
                <c:pt idx="7">
                  <c:v>69578.469393410269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06816"/>
        <c:axId val="382708736"/>
      </c:lineChart>
      <c:catAx>
        <c:axId val="38270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2708736"/>
        <c:crosses val="autoZero"/>
        <c:auto val="1"/>
        <c:lblAlgn val="ctr"/>
        <c:lblOffset val="100"/>
        <c:noMultiLvlLbl val="0"/>
      </c:catAx>
      <c:valAx>
        <c:axId val="382708736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2706816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'Asset cost'!$A$22</c:f>
              <c:strCache>
                <c:ptCount val="1"/>
                <c:pt idx="0">
                  <c:v>AGD</c:v>
                </c:pt>
              </c:strCache>
            </c:strRef>
          </c:tx>
          <c:spPr>
            <a:ln>
              <a:solidFill>
                <a:srgbClr val="9ECAE1"/>
              </a:solidFill>
            </a:ln>
          </c:spPr>
          <c:marker>
            <c:symbol val="diamond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cost'!$B$22:$I$22</c:f>
              <c:numCache>
                <c:formatCode>#,##0.00</c:formatCode>
                <c:ptCount val="8"/>
                <c:pt idx="0">
                  <c:v>648995.97807968629</c:v>
                </c:pt>
                <c:pt idx="1">
                  <c:v>700215.17962798174</c:v>
                </c:pt>
                <c:pt idx="2">
                  <c:v>770243.1044967554</c:v>
                </c:pt>
                <c:pt idx="3">
                  <c:v>851511.6943418032</c:v>
                </c:pt>
                <c:pt idx="4">
                  <c:v>892315.61304997606</c:v>
                </c:pt>
                <c:pt idx="5">
                  <c:v>1008621.7183017402</c:v>
                </c:pt>
                <c:pt idx="6">
                  <c:v>1142319.3913342352</c:v>
                </c:pt>
                <c:pt idx="7">
                  <c:v>1267756.4357775587</c:v>
                </c:pt>
              </c:numCache>
            </c:numRef>
          </c:val>
          <c:smooth val="0"/>
        </c:ser>
        <c:ser>
          <c:idx val="4"/>
          <c:order val="1"/>
          <c:tx>
            <c:strRef>
              <c:f>'Asset cost'!$A$23</c:f>
              <c:strCache>
                <c:ptCount val="1"/>
                <c:pt idx="0">
                  <c:v>ENX</c:v>
                </c:pt>
              </c:strCache>
            </c:strRef>
          </c:tx>
          <c:spPr>
            <a:ln>
              <a:solidFill>
                <a:srgbClr val="BD0026"/>
              </a:solidFill>
            </a:ln>
          </c:spPr>
          <c:marker>
            <c:symbol val="star"/>
            <c:size val="7"/>
            <c:spPr>
              <a:noFill/>
              <a:ln>
                <a:solidFill>
                  <a:srgbClr val="DE2D26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cost'!$B$23:$I$23</c:f>
              <c:numCache>
                <c:formatCode>#,##0.00</c:formatCode>
                <c:ptCount val="8"/>
                <c:pt idx="0">
                  <c:v>529585.0516128391</c:v>
                </c:pt>
                <c:pt idx="1">
                  <c:v>579416.53222526854</c:v>
                </c:pt>
                <c:pt idx="2">
                  <c:v>612255.16641003848</c:v>
                </c:pt>
                <c:pt idx="3">
                  <c:v>624053.52396256779</c:v>
                </c:pt>
                <c:pt idx="4">
                  <c:v>674690.62595124193</c:v>
                </c:pt>
                <c:pt idx="5">
                  <c:v>734560.43957176781</c:v>
                </c:pt>
                <c:pt idx="6">
                  <c:v>764665.50531025417</c:v>
                </c:pt>
                <c:pt idx="7">
                  <c:v>803387.55579793977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'Asset cost'!$A$24</c:f>
              <c:strCache>
                <c:ptCount val="1"/>
                <c:pt idx="0">
                  <c:v>ERG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800026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cost'!$B$24:$I$24</c:f>
              <c:numCache>
                <c:formatCode>#,##0.00</c:formatCode>
                <c:ptCount val="8"/>
                <c:pt idx="0">
                  <c:v>569828.5568834478</c:v>
                </c:pt>
                <c:pt idx="1">
                  <c:v>602283.54181642481</c:v>
                </c:pt>
                <c:pt idx="2">
                  <c:v>616628.46676475334</c:v>
                </c:pt>
                <c:pt idx="3">
                  <c:v>641999.65277915669</c:v>
                </c:pt>
                <c:pt idx="4">
                  <c:v>668837.02727723005</c:v>
                </c:pt>
                <c:pt idx="5">
                  <c:v>682404.64814136899</c:v>
                </c:pt>
                <c:pt idx="6">
                  <c:v>680297.90074848838</c:v>
                </c:pt>
                <c:pt idx="7">
                  <c:v>704938.3228635944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'Asset cost'!$A$25</c:f>
              <c:strCache>
                <c:ptCount val="1"/>
                <c:pt idx="0">
                  <c:v>ESS</c:v>
                </c:pt>
              </c:strCache>
            </c:strRef>
          </c:tx>
          <c:spPr>
            <a:ln>
              <a:solidFill>
                <a:srgbClr val="C6DBEF"/>
              </a:solidFill>
            </a:ln>
          </c:spPr>
          <c:marker>
            <c:symbol val="x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cost'!$B$25:$I$25</c:f>
              <c:numCache>
                <c:formatCode>#,##0.00</c:formatCode>
                <c:ptCount val="8"/>
                <c:pt idx="0">
                  <c:v>386435.94428396865</c:v>
                </c:pt>
                <c:pt idx="1">
                  <c:v>419370.21875446534</c:v>
                </c:pt>
                <c:pt idx="2">
                  <c:v>466182.63896924455</c:v>
                </c:pt>
                <c:pt idx="3">
                  <c:v>513459.90808456426</c:v>
                </c:pt>
                <c:pt idx="4">
                  <c:v>582467.84557972546</c:v>
                </c:pt>
                <c:pt idx="5">
                  <c:v>634622.93182570173</c:v>
                </c:pt>
                <c:pt idx="6">
                  <c:v>629071.1623950568</c:v>
                </c:pt>
                <c:pt idx="7">
                  <c:v>688383.68070230004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'Asset cost'!$A$26</c:f>
              <c:strCache>
                <c:ptCount val="1"/>
                <c:pt idx="0">
                  <c:v>END</c:v>
                </c:pt>
              </c:strCache>
            </c:strRef>
          </c:tx>
          <c:spPr>
            <a:ln>
              <a:solidFill>
                <a:srgbClr val="DEEBF7"/>
              </a:solidFill>
            </a:ln>
          </c:spPr>
          <c:marker>
            <c:symbol val="triangle"/>
            <c:size val="7"/>
            <c:spPr>
              <a:noFill/>
              <a:ln>
                <a:solidFill>
                  <a:schemeClr val="tx2">
                    <a:lumMod val="60000"/>
                    <a:lumOff val="40000"/>
                  </a:schemeClr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cost'!$B$26:$I$26</c:f>
              <c:numCache>
                <c:formatCode>#,##0.00</c:formatCode>
                <c:ptCount val="8"/>
                <c:pt idx="0">
                  <c:v>362792.01129491773</c:v>
                </c:pt>
                <c:pt idx="1">
                  <c:v>391152.47247630602</c:v>
                </c:pt>
                <c:pt idx="2">
                  <c:v>422205.21862098563</c:v>
                </c:pt>
                <c:pt idx="3">
                  <c:v>448845.83351340296</c:v>
                </c:pt>
                <c:pt idx="4">
                  <c:v>512433.13946249092</c:v>
                </c:pt>
                <c:pt idx="5">
                  <c:v>499378.07881057262</c:v>
                </c:pt>
                <c:pt idx="6">
                  <c:v>527749.92539456359</c:v>
                </c:pt>
                <c:pt idx="7">
                  <c:v>553269.95849782997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'Asset cost'!$A$27</c:f>
              <c:strCache>
                <c:ptCount val="1"/>
                <c:pt idx="0">
                  <c:v>SAPN</c:v>
                </c:pt>
              </c:strCache>
            </c:strRef>
          </c:tx>
          <c:spPr>
            <a:ln>
              <a:solidFill>
                <a:srgbClr val="FD8D3C"/>
              </a:solidFill>
            </a:ln>
          </c:spPr>
          <c:marker>
            <c:symbol val="plus"/>
            <c:size val="7"/>
            <c:spPr>
              <a:noFill/>
              <a:ln>
                <a:solidFill>
                  <a:srgbClr val="FD8D3C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cost'!$B$27:$I$27</c:f>
              <c:numCache>
                <c:formatCode>#,##0.00</c:formatCode>
                <c:ptCount val="8"/>
                <c:pt idx="0">
                  <c:v>356141.43442852597</c:v>
                </c:pt>
                <c:pt idx="1">
                  <c:v>364902.51737811719</c:v>
                </c:pt>
                <c:pt idx="2">
                  <c:v>366782.13766711781</c:v>
                </c:pt>
                <c:pt idx="3">
                  <c:v>370574.98147118534</c:v>
                </c:pt>
                <c:pt idx="4">
                  <c:v>381549.34501638426</c:v>
                </c:pt>
                <c:pt idx="5">
                  <c:v>361681.83684841899</c:v>
                </c:pt>
                <c:pt idx="6">
                  <c:v>376116.30036633991</c:v>
                </c:pt>
                <c:pt idx="7">
                  <c:v>400204.33890082705</c:v>
                </c:pt>
              </c:numCache>
            </c:numRef>
          </c:val>
          <c:smooth val="0"/>
        </c:ser>
        <c:ser>
          <c:idx val="10"/>
          <c:order val="6"/>
          <c:tx>
            <c:strRef>
              <c:f>'Asset cost'!$A$28</c:f>
              <c:strCache>
                <c:ptCount val="1"/>
                <c:pt idx="0">
                  <c:v>AND</c:v>
                </c:pt>
              </c:strCache>
            </c:strRef>
          </c:tx>
          <c:spPr>
            <a:ln>
              <a:solidFill>
                <a:srgbClr val="238B45"/>
              </a:solidFill>
            </a:ln>
          </c:spPr>
          <c:marker>
            <c:symbol val="plus"/>
            <c:size val="5"/>
            <c:spPr>
              <a:solidFill>
                <a:srgbClr val="A1D99B"/>
              </a:solidFill>
              <a:ln>
                <a:solidFill>
                  <a:srgbClr val="238B45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cost'!$B$28:$I$28</c:f>
              <c:numCache>
                <c:formatCode>#,##0.00</c:formatCode>
                <c:ptCount val="8"/>
                <c:pt idx="0">
                  <c:v>166754.2211122383</c:v>
                </c:pt>
                <c:pt idx="1">
                  <c:v>183346.14627122943</c:v>
                </c:pt>
                <c:pt idx="2">
                  <c:v>192410.13665627831</c:v>
                </c:pt>
                <c:pt idx="3">
                  <c:v>212632.67763615388</c:v>
                </c:pt>
                <c:pt idx="4">
                  <c:v>228415.26583035509</c:v>
                </c:pt>
                <c:pt idx="5">
                  <c:v>277808.64583507832</c:v>
                </c:pt>
                <c:pt idx="6">
                  <c:v>269731.41812478122</c:v>
                </c:pt>
                <c:pt idx="7">
                  <c:v>297898.74689061486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'Asset cost'!$A$29</c:f>
              <c:strCache>
                <c:ptCount val="1"/>
                <c:pt idx="0">
                  <c:v>PCR</c:v>
                </c:pt>
              </c:strCache>
            </c:strRef>
          </c:tx>
          <c:spPr>
            <a:ln>
              <a:solidFill>
                <a:srgbClr val="74C476"/>
              </a:solidFill>
            </a:ln>
          </c:spPr>
          <c:marker>
            <c:symbol val="diamond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cost'!$B$29:$I$29</c:f>
              <c:numCache>
                <c:formatCode>#,##0.00</c:formatCode>
                <c:ptCount val="8"/>
                <c:pt idx="0">
                  <c:v>192483.6701141831</c:v>
                </c:pt>
                <c:pt idx="1">
                  <c:v>201299.09138697287</c:v>
                </c:pt>
                <c:pt idx="2">
                  <c:v>203506.49340787707</c:v>
                </c:pt>
                <c:pt idx="3">
                  <c:v>216066.39501697267</c:v>
                </c:pt>
                <c:pt idx="4">
                  <c:v>223427.01083864496</c:v>
                </c:pt>
                <c:pt idx="5">
                  <c:v>218561.10449075844</c:v>
                </c:pt>
                <c:pt idx="6">
                  <c:v>238373.72933050216</c:v>
                </c:pt>
                <c:pt idx="7">
                  <c:v>255806.61324378848</c:v>
                </c:pt>
              </c:numCache>
            </c:numRef>
          </c:val>
          <c:smooth val="0"/>
        </c:ser>
        <c:ser>
          <c:idx val="11"/>
          <c:order val="8"/>
          <c:tx>
            <c:strRef>
              <c:f>'Asset cost'!$A$30</c:f>
              <c:strCache>
                <c:ptCount val="1"/>
                <c:pt idx="0">
                  <c:v>UED</c:v>
                </c:pt>
              </c:strCache>
            </c:strRef>
          </c:tx>
          <c:spPr>
            <a:ln>
              <a:solidFill>
                <a:srgbClr val="006D2C"/>
              </a:solidFill>
            </a:ln>
          </c:spPr>
          <c:marker>
            <c:symbol val="star"/>
            <c:size val="5"/>
            <c:spPr>
              <a:solidFill>
                <a:srgbClr val="3C967A"/>
              </a:solidFill>
              <a:ln>
                <a:solidFill>
                  <a:srgbClr val="A1D99B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cost'!$B$30:$I$30</c:f>
              <c:numCache>
                <c:formatCode>#,##0.00</c:formatCode>
                <c:ptCount val="8"/>
                <c:pt idx="0">
                  <c:v>165848.8423778686</c:v>
                </c:pt>
                <c:pt idx="1">
                  <c:v>170446.56824238709</c:v>
                </c:pt>
                <c:pt idx="2">
                  <c:v>170732.17437168976</c:v>
                </c:pt>
                <c:pt idx="3">
                  <c:v>168841.45979857777</c:v>
                </c:pt>
                <c:pt idx="4">
                  <c:v>168604.16164906049</c:v>
                </c:pt>
                <c:pt idx="5">
                  <c:v>157761.50431257731</c:v>
                </c:pt>
                <c:pt idx="6">
                  <c:v>184084.22940760414</c:v>
                </c:pt>
                <c:pt idx="7">
                  <c:v>199282.97663745831</c:v>
                </c:pt>
              </c:numCache>
            </c:numRef>
          </c:val>
          <c:smooth val="0"/>
        </c:ser>
        <c:ser>
          <c:idx val="12"/>
          <c:order val="9"/>
          <c:tx>
            <c:strRef>
              <c:f>'Asset cost'!$A$31</c:f>
              <c:strCache>
                <c:ptCount val="1"/>
                <c:pt idx="0">
                  <c:v>TND</c:v>
                </c:pt>
              </c:strCache>
            </c:strRef>
          </c:tx>
          <c:spPr>
            <a:ln>
              <a:solidFill>
                <a:srgbClr val="E7E1EF"/>
              </a:solidFill>
            </a:ln>
          </c:spPr>
          <c:marker>
            <c:symbol val="circl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cost'!$B$31:$I$31</c:f>
              <c:numCache>
                <c:formatCode>#,##0.00</c:formatCode>
                <c:ptCount val="8"/>
                <c:pt idx="0">
                  <c:v>113428.53800523416</c:v>
                </c:pt>
                <c:pt idx="1">
                  <c:v>123750.55683742781</c:v>
                </c:pt>
                <c:pt idx="2">
                  <c:v>125856.04792279407</c:v>
                </c:pt>
                <c:pt idx="3">
                  <c:v>120802.57460996007</c:v>
                </c:pt>
                <c:pt idx="4">
                  <c:v>134045.89882607752</c:v>
                </c:pt>
                <c:pt idx="5">
                  <c:v>145318.30428509586</c:v>
                </c:pt>
                <c:pt idx="6">
                  <c:v>153135.48896325051</c:v>
                </c:pt>
                <c:pt idx="7">
                  <c:v>156327.86858335265</c:v>
                </c:pt>
              </c:numCache>
            </c:numRef>
          </c:val>
          <c:smooth val="0"/>
        </c:ser>
        <c:ser>
          <c:idx val="7"/>
          <c:order val="10"/>
          <c:tx>
            <c:strRef>
              <c:f>'Asset cost'!$A$32</c:f>
              <c:strCache>
                <c:ptCount val="1"/>
                <c:pt idx="0">
                  <c:v>CIT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ymbol val="squar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cost'!$B$32:$I$32</c:f>
              <c:numCache>
                <c:formatCode>#,##0.00</c:formatCode>
                <c:ptCount val="8"/>
                <c:pt idx="0">
                  <c:v>119284.49729202237</c:v>
                </c:pt>
                <c:pt idx="1">
                  <c:v>121091.88252254057</c:v>
                </c:pt>
                <c:pt idx="2">
                  <c:v>119141.43458392608</c:v>
                </c:pt>
                <c:pt idx="3">
                  <c:v>125106.29115053022</c:v>
                </c:pt>
                <c:pt idx="4">
                  <c:v>130408.87625472111</c:v>
                </c:pt>
                <c:pt idx="5">
                  <c:v>122560.98230450672</c:v>
                </c:pt>
                <c:pt idx="6">
                  <c:v>131403.95203539051</c:v>
                </c:pt>
                <c:pt idx="7">
                  <c:v>138624.60811196413</c:v>
                </c:pt>
              </c:numCache>
            </c:numRef>
          </c:val>
          <c:smooth val="0"/>
        </c:ser>
        <c:ser>
          <c:idx val="9"/>
          <c:order val="11"/>
          <c:tx>
            <c:strRef>
              <c:f>'Asset cost'!$A$33</c:f>
              <c:strCache>
                <c:ptCount val="1"/>
                <c:pt idx="0">
                  <c:v>JEN</c:v>
                </c:pt>
              </c:strCache>
            </c:strRef>
          </c:tx>
          <c:spPr>
            <a:ln>
              <a:solidFill>
                <a:srgbClr val="41AB5D"/>
              </a:solidFill>
            </a:ln>
          </c:spPr>
          <c:marker>
            <c:symbol val="triangle"/>
            <c:size val="5"/>
            <c:spPr>
              <a:solidFill>
                <a:srgbClr val="3C967A"/>
              </a:solidFill>
              <a:ln>
                <a:solidFill>
                  <a:srgbClr val="3C967A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cost'!$B$33:$I$33</c:f>
              <c:numCache>
                <c:formatCode>#,##0.00</c:formatCode>
                <c:ptCount val="8"/>
                <c:pt idx="0">
                  <c:v>71166.199035376339</c:v>
                </c:pt>
                <c:pt idx="1">
                  <c:v>75519.203130634123</c:v>
                </c:pt>
                <c:pt idx="2">
                  <c:v>75597.727679431904</c:v>
                </c:pt>
                <c:pt idx="3">
                  <c:v>78304.92578690793</c:v>
                </c:pt>
                <c:pt idx="4">
                  <c:v>79903.91123864401</c:v>
                </c:pt>
                <c:pt idx="5">
                  <c:v>82516.796334010898</c:v>
                </c:pt>
                <c:pt idx="6">
                  <c:v>95105.066906818218</c:v>
                </c:pt>
                <c:pt idx="7">
                  <c:v>106199.77198485073</c:v>
                </c:pt>
              </c:numCache>
            </c:numRef>
          </c:val>
          <c:smooth val="0"/>
        </c:ser>
        <c:ser>
          <c:idx val="0"/>
          <c:order val="12"/>
          <c:tx>
            <c:strRef>
              <c:f>'Asset cost'!$A$34</c:f>
              <c:strCache>
                <c:ptCount val="1"/>
                <c:pt idx="0">
                  <c:v>ACT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FCC0C0"/>
                </a:solidFill>
              </a:ln>
            </c:spPr>
          </c:marker>
          <c:cat>
            <c:numRef>
              <c:f>'Asset cost'!$B$21:$I$21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'Asset cost'!$B$34:$I$34</c:f>
              <c:numCache>
                <c:formatCode>#,##0.00</c:formatCode>
                <c:ptCount val="8"/>
                <c:pt idx="0">
                  <c:v>68674.071647064542</c:v>
                </c:pt>
                <c:pt idx="1">
                  <c:v>69662.481801306858</c:v>
                </c:pt>
                <c:pt idx="2">
                  <c:v>71012.843747467763</c:v>
                </c:pt>
                <c:pt idx="3">
                  <c:v>72435.387015816043</c:v>
                </c:pt>
                <c:pt idx="4">
                  <c:v>75486.441029593756</c:v>
                </c:pt>
                <c:pt idx="5">
                  <c:v>80310.494349864428</c:v>
                </c:pt>
                <c:pt idx="6">
                  <c:v>85364.59238125282</c:v>
                </c:pt>
                <c:pt idx="7">
                  <c:v>90244.639019300696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142144"/>
        <c:axId val="381144064"/>
      </c:lineChart>
      <c:catAx>
        <c:axId val="38114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81144064"/>
        <c:crosses val="autoZero"/>
        <c:auto val="1"/>
        <c:lblAlgn val="ctr"/>
        <c:lblOffset val="100"/>
        <c:noMultiLvlLbl val="0"/>
      </c:catAx>
      <c:valAx>
        <c:axId val="381144064"/>
        <c:scaling>
          <c:orientation val="minMax"/>
        </c:scaling>
        <c:delete val="0"/>
        <c:axPos val="l"/>
        <c:majorGridlines/>
        <c:numFmt formatCode="&quot;$&quot;#,##0" sourceLinked="0"/>
        <c:majorTickMark val="out"/>
        <c:minorTickMark val="none"/>
        <c:tickLblPos val="nextTo"/>
        <c:crossAx val="381142144"/>
        <c:crosses val="autoZero"/>
        <c:crossBetween val="between"/>
        <c:dispUnits>
          <c:builtInUnit val="thousan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788247227990121E-2"/>
          <c:y val="3.7448969862505802E-2"/>
          <c:w val="0.91573546323034505"/>
          <c:h val="0.67855747551841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'Physical data'!$K$22</c:f>
              <c:strCache>
                <c:ptCount val="1"/>
                <c:pt idx="0">
                  <c:v>2009-13 average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CC0C0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ECAE1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A1D99B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EEBF7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BD0026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80002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C6DBEF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41AB5D"/>
              </a:solidFill>
              <a:ln w="31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74C476"/>
              </a:solidFill>
              <a:ln w="3175"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FD8D3C"/>
              </a:solidFill>
              <a:ln w="3175">
                <a:solidFill>
                  <a:schemeClr val="tx1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238B45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E7E1EF"/>
              </a:solidFill>
              <a:ln w="3175">
                <a:solidFill>
                  <a:schemeClr val="tx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rgbClr val="006D2C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'Physical data'!$A$23:$A$35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'Physical data'!$K$23:$K$35</c:f>
              <c:numCache>
                <c:formatCode>#,##0</c:formatCode>
                <c:ptCount val="13"/>
                <c:pt idx="0">
                  <c:v>169074</c:v>
                </c:pt>
                <c:pt idx="1">
                  <c:v>1609696.2</c:v>
                </c:pt>
                <c:pt idx="2">
                  <c:v>314395.72017981031</c:v>
                </c:pt>
                <c:pt idx="3">
                  <c:v>896579.25652216526</c:v>
                </c:pt>
                <c:pt idx="4">
                  <c:v>1325025.9033333333</c:v>
                </c:pt>
                <c:pt idx="5">
                  <c:v>687766</c:v>
                </c:pt>
                <c:pt idx="6">
                  <c:v>832767.6</c:v>
                </c:pt>
                <c:pt idx="7">
                  <c:v>312816.59999999998</c:v>
                </c:pt>
                <c:pt idx="8">
                  <c:v>728996.13955593482</c:v>
                </c:pt>
                <c:pt idx="9">
                  <c:v>833881</c:v>
                </c:pt>
                <c:pt idx="10">
                  <c:v>657790.19999999995</c:v>
                </c:pt>
                <c:pt idx="11">
                  <c:v>274036.43045142054</c:v>
                </c:pt>
                <c:pt idx="12">
                  <c:v>641496.15483870974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83846656"/>
        <c:axId val="383848448"/>
      </c:barChart>
      <c:catAx>
        <c:axId val="383846656"/>
        <c:scaling>
          <c:orientation val="minMax"/>
        </c:scaling>
        <c:delete val="0"/>
        <c:axPos val="b"/>
        <c:majorTickMark val="out"/>
        <c:minorTickMark val="none"/>
        <c:tickLblPos val="nextTo"/>
        <c:crossAx val="383848448"/>
        <c:crosses val="autoZero"/>
        <c:auto val="1"/>
        <c:lblAlgn val="ctr"/>
        <c:lblOffset val="100"/>
        <c:noMultiLvlLbl val="0"/>
      </c:catAx>
      <c:valAx>
        <c:axId val="38384844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83846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9109317317034819E-2"/>
                  <c:y val="3.22580645161291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6.43431575020669E-2"/>
                  <c:y val="-5.37634408602150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0512358427227307E-2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xVal>
          <c:yVal>
            <c:numRef>
              <c:f>Analysis!$S$5:$S$17</c:f>
              <c:numCache>
                <c:formatCode>"$"#,##0</c:formatCode>
                <c:ptCount val="13"/>
                <c:pt idx="0">
                  <c:v>124135.4534998962</c:v>
                </c:pt>
                <c:pt idx="1">
                  <c:v>165486.96512515107</c:v>
                </c:pt>
                <c:pt idx="2">
                  <c:v>91576.429923855874</c:v>
                </c:pt>
                <c:pt idx="3">
                  <c:v>131712.17760529497</c:v>
                </c:pt>
                <c:pt idx="4">
                  <c:v>145841.666144207</c:v>
                </c:pt>
                <c:pt idx="5">
                  <c:v>215212.24341318363</c:v>
                </c:pt>
                <c:pt idx="6">
                  <c:v>239121.4165794795</c:v>
                </c:pt>
                <c:pt idx="7">
                  <c:v>90217.454445808442</c:v>
                </c:pt>
                <c:pt idx="8">
                  <c:v>95801.463079112131</c:v>
                </c:pt>
                <c:pt idx="9">
                  <c:v>125540.97495477466</c:v>
                </c:pt>
                <c:pt idx="10">
                  <c:v>137724.76498945651</c:v>
                </c:pt>
                <c:pt idx="11">
                  <c:v>131632.37530471836</c:v>
                </c:pt>
                <c:pt idx="12">
                  <c:v>87834.157080730482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1388288"/>
        <c:axId val="381413248"/>
      </c:scatterChart>
      <c:valAx>
        <c:axId val="381388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Customer</a:t>
                </a:r>
                <a:r>
                  <a:rPr lang="en-AU" baseline="0"/>
                  <a:t> density (customers/ km line length)</a:t>
                </a:r>
                <a:endParaRPr lang="en-AU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1413248"/>
        <c:crosses val="autoZero"/>
        <c:crossBetween val="midCat"/>
        <c:majorUnit val="10"/>
      </c:valAx>
      <c:valAx>
        <c:axId val="381413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baseline="0"/>
                  <a:t>Asset cost per MW of maximum demand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138828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788247227990121E-2"/>
          <c:y val="3.7448969862505802E-2"/>
          <c:w val="0.91573546323034505"/>
          <c:h val="0.678557475518415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'Physical data'!$K$7</c:f>
              <c:strCache>
                <c:ptCount val="1"/>
                <c:pt idx="0">
                  <c:v>2009-13 average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CC0C0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ECAE1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A1D99B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EEBF7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BD0026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80002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C6DBEF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41AB5D"/>
              </a:solidFill>
              <a:ln w="31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74C476"/>
              </a:solidFill>
              <a:ln w="3175"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FD8D3C"/>
              </a:solidFill>
              <a:ln w="3175">
                <a:solidFill>
                  <a:schemeClr val="tx1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238B45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E7E1EF"/>
              </a:solidFill>
              <a:ln w="3175">
                <a:solidFill>
                  <a:schemeClr val="tx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rgbClr val="006D2C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'Physical data'!$A$8:$A$20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'Physical data'!$K$8:$K$20</c:f>
              <c:numCache>
                <c:formatCode>#,##0</c:formatCode>
                <c:ptCount val="13"/>
                <c:pt idx="0">
                  <c:v>3966.6668</c:v>
                </c:pt>
                <c:pt idx="1">
                  <c:v>36190.160739999999</c:v>
                </c:pt>
                <c:pt idx="2">
                  <c:v>3025.230178657549</c:v>
                </c:pt>
                <c:pt idx="3">
                  <c:v>26259.090278508065</c:v>
                </c:pt>
                <c:pt idx="4">
                  <c:v>41613.800000000003</c:v>
                </c:pt>
                <c:pt idx="5">
                  <c:v>141545.1042</c:v>
                </c:pt>
                <c:pt idx="6">
                  <c:v>180090.58900409035</c:v>
                </c:pt>
                <c:pt idx="7">
                  <c:v>4274.9406340650157</c:v>
                </c:pt>
                <c:pt idx="8">
                  <c:v>66420.419962519038</c:v>
                </c:pt>
                <c:pt idx="9">
                  <c:v>81150.98846993201</c:v>
                </c:pt>
                <c:pt idx="10">
                  <c:v>33873.683400000002</c:v>
                </c:pt>
                <c:pt idx="11">
                  <c:v>21303.486550000009</c:v>
                </c:pt>
                <c:pt idx="12">
                  <c:v>10015.232798657491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83902080"/>
        <c:axId val="383903616"/>
      </c:barChart>
      <c:catAx>
        <c:axId val="383902080"/>
        <c:scaling>
          <c:orientation val="minMax"/>
        </c:scaling>
        <c:delete val="0"/>
        <c:axPos val="b"/>
        <c:majorTickMark val="out"/>
        <c:minorTickMark val="none"/>
        <c:tickLblPos val="nextTo"/>
        <c:crossAx val="383903616"/>
        <c:crosses val="autoZero"/>
        <c:auto val="1"/>
        <c:lblAlgn val="ctr"/>
        <c:lblOffset val="100"/>
        <c:noMultiLvlLbl val="0"/>
      </c:catAx>
      <c:valAx>
        <c:axId val="38390361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383902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788247227990121E-2"/>
          <c:y val="3.7448969862505802E-2"/>
          <c:w val="0.91573546323034505"/>
          <c:h val="0.6785574755184151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31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CC0C0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ECAE1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A1D99B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EEBF7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BD0026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80002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C6DBEF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41AB5D"/>
              </a:solidFill>
              <a:ln w="31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74C476"/>
              </a:solidFill>
              <a:ln w="3175"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FD8D3C"/>
              </a:solidFill>
              <a:ln w="3175">
                <a:solidFill>
                  <a:schemeClr val="tx1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238B45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E7E1EF"/>
              </a:solidFill>
              <a:ln w="3175">
                <a:solidFill>
                  <a:schemeClr val="tx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rgbClr val="006D2C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84014592"/>
        <c:axId val="384016384"/>
      </c:barChart>
      <c:catAx>
        <c:axId val="38401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384016384"/>
        <c:crosses val="autoZero"/>
        <c:auto val="1"/>
        <c:lblAlgn val="ctr"/>
        <c:lblOffset val="100"/>
        <c:noMultiLvlLbl val="0"/>
      </c:catAx>
      <c:valAx>
        <c:axId val="38401638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840145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788247227990121E-2"/>
          <c:y val="3.7448969862505802E-2"/>
          <c:w val="0.91573546323034505"/>
          <c:h val="0.6785574755184151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31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CC0C0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ECAE1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A1D99B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EEBF7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BD0026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80002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C6DBEF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41AB5D"/>
              </a:solidFill>
              <a:ln w="31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74C476"/>
              </a:solidFill>
              <a:ln w="3175"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FD8D3C"/>
              </a:solidFill>
              <a:ln w="3175">
                <a:solidFill>
                  <a:schemeClr val="tx1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238B45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E7E1EF"/>
              </a:solidFill>
              <a:ln w="3175">
                <a:solidFill>
                  <a:schemeClr val="tx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rgbClr val="006D2C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Analysis!$AF$5:$AF$17</c:f>
              <c:numCache>
                <c:formatCode>#,##0.00</c:formatCode>
                <c:ptCount val="13"/>
                <c:pt idx="0">
                  <c:v>32.92</c:v>
                </c:pt>
                <c:pt idx="1">
                  <c:v>84.331999999999994</c:v>
                </c:pt>
                <c:pt idx="2">
                  <c:v>27.683877784153367</c:v>
                </c:pt>
                <c:pt idx="3">
                  <c:v>90.039999999999992</c:v>
                </c:pt>
                <c:pt idx="4">
                  <c:v>77.743593344642434</c:v>
                </c:pt>
                <c:pt idx="5">
                  <c:v>317.83580000000001</c:v>
                </c:pt>
                <c:pt idx="6">
                  <c:v>230</c:v>
                </c:pt>
                <c:pt idx="7">
                  <c:v>59.779717352827085</c:v>
                </c:pt>
                <c:pt idx="8">
                  <c:v>142.80582243618093</c:v>
                </c:pt>
                <c:pt idx="9">
                  <c:v>150.41999999999999</c:v>
                </c:pt>
                <c:pt idx="10">
                  <c:v>142.43743872383672</c:v>
                </c:pt>
                <c:pt idx="11">
                  <c:v>168.4</c:v>
                </c:pt>
                <c:pt idx="12">
                  <c:v>66.278459735708282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84049536"/>
        <c:axId val="384051072"/>
      </c:barChart>
      <c:catAx>
        <c:axId val="384049536"/>
        <c:scaling>
          <c:orientation val="minMax"/>
        </c:scaling>
        <c:delete val="0"/>
        <c:axPos val="b"/>
        <c:majorTickMark val="out"/>
        <c:minorTickMark val="none"/>
        <c:tickLblPos val="nextTo"/>
        <c:crossAx val="384051072"/>
        <c:crosses val="autoZero"/>
        <c:auto val="1"/>
        <c:lblAlgn val="ctr"/>
        <c:lblOffset val="100"/>
        <c:noMultiLvlLbl val="0"/>
      </c:catAx>
      <c:valAx>
        <c:axId val="38405107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840495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788247227990121E-2"/>
          <c:y val="3.7448969862505802E-2"/>
          <c:w val="0.91573546323034505"/>
          <c:h val="0.6785574755184151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31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CC0C0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ECAE1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A1D99B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EEBF7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BD0026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80002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C6DBEF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41AB5D"/>
              </a:solidFill>
              <a:ln w="31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74C476"/>
              </a:solidFill>
              <a:ln w="3175"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FD8D3C"/>
              </a:solidFill>
              <a:ln w="3175">
                <a:solidFill>
                  <a:schemeClr val="tx1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238B45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E7E1EF"/>
              </a:solidFill>
              <a:ln w="3175">
                <a:solidFill>
                  <a:schemeClr val="tx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rgbClr val="006D2C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Analysis!$AG$5:$AG$17</c:f>
              <c:numCache>
                <c:formatCode>#,##0.00</c:formatCode>
                <c:ptCount val="13"/>
                <c:pt idx="0">
                  <c:v>0.64599999999999991</c:v>
                </c:pt>
                <c:pt idx="1">
                  <c:v>1.0017199999999999</c:v>
                </c:pt>
                <c:pt idx="2">
                  <c:v>0.44962122357221695</c:v>
                </c:pt>
                <c:pt idx="3">
                  <c:v>1.0404</c:v>
                </c:pt>
                <c:pt idx="4">
                  <c:v>1.1020205554778326</c:v>
                </c:pt>
                <c:pt idx="5">
                  <c:v>2.9318</c:v>
                </c:pt>
                <c:pt idx="6">
                  <c:v>2.0333999999999999</c:v>
                </c:pt>
                <c:pt idx="7">
                  <c:v>1.0093576702621003</c:v>
                </c:pt>
                <c:pt idx="8">
                  <c:v>1.5478330528620206</c:v>
                </c:pt>
                <c:pt idx="9">
                  <c:v>1.4405999999999999</c:v>
                </c:pt>
                <c:pt idx="10">
                  <c:v>1.9178624416679668</c:v>
                </c:pt>
                <c:pt idx="11">
                  <c:v>1.64</c:v>
                </c:pt>
                <c:pt idx="12">
                  <c:v>1.0691418885459112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84100608"/>
        <c:axId val="384106496"/>
      </c:barChart>
      <c:catAx>
        <c:axId val="384100608"/>
        <c:scaling>
          <c:orientation val="minMax"/>
        </c:scaling>
        <c:delete val="0"/>
        <c:axPos val="b"/>
        <c:majorTickMark val="out"/>
        <c:minorTickMark val="none"/>
        <c:tickLblPos val="nextTo"/>
        <c:crossAx val="384106496"/>
        <c:crosses val="autoZero"/>
        <c:auto val="1"/>
        <c:lblAlgn val="ctr"/>
        <c:lblOffset val="100"/>
        <c:noMultiLvlLbl val="0"/>
      </c:catAx>
      <c:valAx>
        <c:axId val="384106496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38410060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788247227990121E-2"/>
          <c:y val="3.7448969862505802E-2"/>
          <c:w val="0.91573546323034505"/>
          <c:h val="0.6785574755184151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31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CC0C0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ECAE1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A1D99B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EEBF7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BD0026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80002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C6DBEF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41AB5D"/>
              </a:solidFill>
              <a:ln w="31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74C476"/>
              </a:solidFill>
              <a:ln w="3175"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FD8D3C"/>
              </a:solidFill>
              <a:ln w="3175">
                <a:solidFill>
                  <a:schemeClr val="tx1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238B45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E7E1EF"/>
              </a:solidFill>
              <a:ln w="3175">
                <a:solidFill>
                  <a:schemeClr val="tx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rgbClr val="006D2C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Analysis!$AC$5:$AC$17</c:f>
              <c:numCache>
                <c:formatCode>#,##0.00</c:formatCode>
                <c:ptCount val="13"/>
                <c:pt idx="0">
                  <c:v>3.8482948294829478</c:v>
                </c:pt>
                <c:pt idx="1">
                  <c:v>3.8760060008923252</c:v>
                </c:pt>
                <c:pt idx="2">
                  <c:v>4.5020969089225407</c:v>
                </c:pt>
                <c:pt idx="3">
                  <c:v>4.304628997242566</c:v>
                </c:pt>
                <c:pt idx="4">
                  <c:v>3.7272649315815656</c:v>
                </c:pt>
                <c:pt idx="5">
                  <c:v>4.5650270586216823</c:v>
                </c:pt>
                <c:pt idx="6">
                  <c:v>3.0612827989298652</c:v>
                </c:pt>
                <c:pt idx="7">
                  <c:v>3.1325776470941764</c:v>
                </c:pt>
                <c:pt idx="8">
                  <c:v>3.2996937425008577</c:v>
                </c:pt>
                <c:pt idx="9">
                  <c:v>3.6110321962006573</c:v>
                </c:pt>
                <c:pt idx="10">
                  <c:v>2.8401146748613768</c:v>
                </c:pt>
                <c:pt idx="11">
                  <c:v>3.9345133719041661</c:v>
                </c:pt>
                <c:pt idx="12">
                  <c:v>3.1185377901444329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84143744"/>
        <c:axId val="384145280"/>
      </c:barChart>
      <c:catAx>
        <c:axId val="384143744"/>
        <c:scaling>
          <c:orientation val="minMax"/>
        </c:scaling>
        <c:delete val="0"/>
        <c:axPos val="b"/>
        <c:majorTickMark val="out"/>
        <c:minorTickMark val="none"/>
        <c:tickLblPos val="nextTo"/>
        <c:crossAx val="384145280"/>
        <c:crosses val="autoZero"/>
        <c:auto val="1"/>
        <c:lblAlgn val="ctr"/>
        <c:lblOffset val="100"/>
        <c:noMultiLvlLbl val="0"/>
      </c:catAx>
      <c:valAx>
        <c:axId val="38414528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841437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8.1788247227990121E-2"/>
          <c:y val="3.7448969862505802E-2"/>
          <c:w val="0.91573546323034505"/>
          <c:h val="0.67855747551841517"/>
        </c:manualLayout>
      </c:layout>
      <c:barChart>
        <c:barDir val="col"/>
        <c:grouping val="clustered"/>
        <c:varyColors val="0"/>
        <c:ser>
          <c:idx val="0"/>
          <c:order val="0"/>
          <c:spPr>
            <a:ln w="3175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CC0C0"/>
              </a:solidFill>
              <a:ln w="3175"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9ECAE1"/>
              </a:solidFill>
              <a:ln w="3175"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A1D99B"/>
              </a:solidFill>
              <a:ln w="3175"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rgbClr val="DEEBF7"/>
              </a:solidFill>
              <a:ln w="3175">
                <a:solidFill>
                  <a:schemeClr val="tx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BD0026"/>
              </a:solidFill>
              <a:ln w="3175">
                <a:solidFill>
                  <a:schemeClr val="tx1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rgbClr val="800026"/>
              </a:solidFill>
              <a:ln w="3175">
                <a:solidFill>
                  <a:schemeClr val="tx1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C6DBEF"/>
              </a:solidFill>
              <a:ln w="3175">
                <a:solidFill>
                  <a:schemeClr val="tx1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rgbClr val="41AB5D"/>
              </a:solidFill>
              <a:ln w="3175">
                <a:solidFill>
                  <a:schemeClr val="tx1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74C476"/>
              </a:solidFill>
              <a:ln w="3175">
                <a:solidFill>
                  <a:schemeClr val="tx1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FD8D3C"/>
              </a:solidFill>
              <a:ln w="3175">
                <a:solidFill>
                  <a:schemeClr val="tx1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238B45"/>
              </a:solidFill>
              <a:ln w="3175">
                <a:solidFill>
                  <a:schemeClr val="tx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rgbClr val="E7E1EF"/>
              </a:solidFill>
              <a:ln w="3175">
                <a:solidFill>
                  <a:schemeClr val="tx1"/>
                </a:solidFill>
              </a:ln>
            </c:spPr>
          </c:dPt>
          <c:dPt>
            <c:idx val="12"/>
            <c:invertIfNegative val="0"/>
            <c:bubble3D val="0"/>
            <c:spPr>
              <a:solidFill>
                <a:srgbClr val="006D2C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Analysis!$A$5:$A$17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Analysis!$AD$5:$AD$17</c:f>
              <c:numCache>
                <c:formatCode>#,##0.00</c:formatCode>
                <c:ptCount val="13"/>
                <c:pt idx="0">
                  <c:v>17.121871850195774</c:v>
                </c:pt>
                <c:pt idx="1">
                  <c:v>18.325584326485465</c:v>
                </c:pt>
                <c:pt idx="2">
                  <c:v>19.388125669831101</c:v>
                </c:pt>
                <c:pt idx="3">
                  <c:v>18.926275237965438</c:v>
                </c:pt>
                <c:pt idx="4">
                  <c:v>16.287379700056228</c:v>
                </c:pt>
                <c:pt idx="5">
                  <c:v>20.007098053698499</c:v>
                </c:pt>
                <c:pt idx="6">
                  <c:v>14.48487876295823</c:v>
                </c:pt>
                <c:pt idx="7">
                  <c:v>13.976240391334732</c:v>
                </c:pt>
                <c:pt idx="8">
                  <c:v>14.523859385894509</c:v>
                </c:pt>
                <c:pt idx="9">
                  <c:v>13.444556237640622</c:v>
                </c:pt>
                <c:pt idx="10">
                  <c:v>11.670711421362009</c:v>
                </c:pt>
                <c:pt idx="11">
                  <c:v>16.159712122069827</c:v>
                </c:pt>
                <c:pt idx="12">
                  <c:v>12.525756673521444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384530688"/>
        <c:axId val="384536576"/>
      </c:barChart>
      <c:catAx>
        <c:axId val="384530688"/>
        <c:scaling>
          <c:orientation val="minMax"/>
        </c:scaling>
        <c:delete val="0"/>
        <c:axPos val="b"/>
        <c:majorTickMark val="out"/>
        <c:minorTickMark val="none"/>
        <c:tickLblPos val="nextTo"/>
        <c:crossAx val="384536576"/>
        <c:crosses val="autoZero"/>
        <c:auto val="1"/>
        <c:lblAlgn val="ctr"/>
        <c:lblOffset val="100"/>
        <c:noMultiLvlLbl val="0"/>
      </c:catAx>
      <c:valAx>
        <c:axId val="38453657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845306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'Circuit lines'!$N$3</c:f>
              <c:strCache>
                <c:ptCount val="1"/>
                <c:pt idx="0">
                  <c:v>Underground</c:v>
                </c:pt>
              </c:strCache>
            </c:strRef>
          </c:tx>
          <c:invertIfNegative val="0"/>
          <c:cat>
            <c:strRef>
              <c:f>'Circuit lines'!$L$4:$L$16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'Circuit lines'!$N$4:$N$16</c:f>
              <c:numCache>
                <c:formatCode>#,##0.00</c:formatCode>
                <c:ptCount val="13"/>
                <c:pt idx="0">
                  <c:v>2249.7470000000003</c:v>
                </c:pt>
                <c:pt idx="1">
                  <c:v>14174.760740000002</c:v>
                </c:pt>
                <c:pt idx="2">
                  <c:v>1979.924176514686</c:v>
                </c:pt>
                <c:pt idx="3">
                  <c:v>10810.2</c:v>
                </c:pt>
                <c:pt idx="4">
                  <c:v>15800.4</c:v>
                </c:pt>
                <c:pt idx="5">
                  <c:v>7296.8731999999991</c:v>
                </c:pt>
                <c:pt idx="6">
                  <c:v>6846</c:v>
                </c:pt>
                <c:pt idx="7">
                  <c:v>1569.0699291211631</c:v>
                </c:pt>
                <c:pt idx="8">
                  <c:v>4859.2736340923611</c:v>
                </c:pt>
                <c:pt idx="9">
                  <c:v>16146.296328855251</c:v>
                </c:pt>
                <c:pt idx="10">
                  <c:v>5059.8344000000006</c:v>
                </c:pt>
                <c:pt idx="11">
                  <c:v>2202.7400000000002</c:v>
                </c:pt>
                <c:pt idx="12">
                  <c:v>2567.84</c:v>
                </c:pt>
              </c:numCache>
            </c:numRef>
          </c:val>
        </c:ser>
        <c:ser>
          <c:idx val="0"/>
          <c:order val="1"/>
          <c:tx>
            <c:strRef>
              <c:f>'Circuit lines'!$M$3</c:f>
              <c:strCache>
                <c:ptCount val="1"/>
                <c:pt idx="0">
                  <c:v>Overhead</c:v>
                </c:pt>
              </c:strCache>
            </c:strRef>
          </c:tx>
          <c:invertIfNegative val="0"/>
          <c:cat>
            <c:strRef>
              <c:f>'Circuit lines'!$L$4:$L$16</c:f>
              <c:strCache>
                <c:ptCount val="13"/>
                <c:pt idx="0">
                  <c:v>ActewAGL</c:v>
                </c:pt>
                <c:pt idx="1">
                  <c:v>Ausgrid</c:v>
                </c:pt>
                <c:pt idx="2">
                  <c:v>CitiPower</c:v>
                </c:pt>
                <c:pt idx="3">
                  <c:v>Endeavour Energy</c:v>
                </c:pt>
                <c:pt idx="4">
                  <c:v>Energex</c:v>
                </c:pt>
                <c:pt idx="5">
                  <c:v>Ergon Energy</c:v>
                </c:pt>
                <c:pt idx="6">
                  <c:v>Essential Energy</c:v>
                </c:pt>
                <c:pt idx="7">
                  <c:v>Jemena</c:v>
                </c:pt>
                <c:pt idx="8">
                  <c:v>Powercor</c:v>
                </c:pt>
                <c:pt idx="9">
                  <c:v>SA Power Networks</c:v>
                </c:pt>
                <c:pt idx="10">
                  <c:v>AusNet Services</c:v>
                </c:pt>
                <c:pt idx="11">
                  <c:v>TasNetworks</c:v>
                </c:pt>
                <c:pt idx="12">
                  <c:v>United Energy</c:v>
                </c:pt>
              </c:strCache>
            </c:strRef>
          </c:cat>
          <c:val>
            <c:numRef>
              <c:f>'Circuit lines'!$M$4:$M$16</c:f>
              <c:numCache>
                <c:formatCode>#,##0.00</c:formatCode>
                <c:ptCount val="13"/>
                <c:pt idx="0">
                  <c:v>2421.0666666666693</c:v>
                </c:pt>
                <c:pt idx="1">
                  <c:v>26039.199999999997</c:v>
                </c:pt>
                <c:pt idx="2">
                  <c:v>2212.6586990362675</c:v>
                </c:pt>
                <c:pt idx="3">
                  <c:v>23422.799999999999</c:v>
                </c:pt>
                <c:pt idx="4">
                  <c:v>34887.199999999997</c:v>
                </c:pt>
                <c:pt idx="5">
                  <c:v>152715.8518</c:v>
                </c:pt>
                <c:pt idx="6">
                  <c:v>182934.39999999999</c:v>
                </c:pt>
                <c:pt idx="7">
                  <c:v>4466.2460638898501</c:v>
                </c:pt>
                <c:pt idx="8">
                  <c:v>68552.073965097632</c:v>
                </c:pt>
                <c:pt idx="9">
                  <c:v>71165.087141786687</c:v>
                </c:pt>
                <c:pt idx="10">
                  <c:v>38223.812400000003</c:v>
                </c:pt>
                <c:pt idx="11">
                  <c:v>19694.179999999997</c:v>
                </c:pt>
                <c:pt idx="12">
                  <c:v>10144.08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3709952"/>
        <c:axId val="383711488"/>
      </c:barChart>
      <c:catAx>
        <c:axId val="383709952"/>
        <c:scaling>
          <c:orientation val="minMax"/>
        </c:scaling>
        <c:delete val="0"/>
        <c:axPos val="b"/>
        <c:majorTickMark val="none"/>
        <c:minorTickMark val="none"/>
        <c:tickLblPos val="nextTo"/>
        <c:crossAx val="383711488"/>
        <c:crosses val="autoZero"/>
        <c:auto val="1"/>
        <c:lblAlgn val="ctr"/>
        <c:lblOffset val="100"/>
        <c:noMultiLvlLbl val="0"/>
      </c:catAx>
      <c:valAx>
        <c:axId val="38371148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3837099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xVal>
          <c:yVal>
            <c:numRef>
              <c:f>Analysis!$X$5:$X$17</c:f>
              <c:numCache>
                <c:formatCode>"$"#,##0</c:formatCode>
                <c:ptCount val="13"/>
                <c:pt idx="0">
                  <c:v>101936.81289802368</c:v>
                </c:pt>
                <c:pt idx="1">
                  <c:v>86770.9389323285</c:v>
                </c:pt>
                <c:pt idx="2">
                  <c:v>35120.528844166533</c:v>
                </c:pt>
                <c:pt idx="3">
                  <c:v>62530.298724681787</c:v>
                </c:pt>
                <c:pt idx="4">
                  <c:v>69893.936774065165</c:v>
                </c:pt>
                <c:pt idx="5">
                  <c:v>113229.89451630319</c:v>
                </c:pt>
                <c:pt idx="6">
                  <c:v>150970.76885346524</c:v>
                </c:pt>
                <c:pt idx="7">
                  <c:v>66451.745822854544</c:v>
                </c:pt>
                <c:pt idx="8">
                  <c:v>67172.929890155981</c:v>
                </c:pt>
                <c:pt idx="9">
                  <c:v>65003.723132468636</c:v>
                </c:pt>
                <c:pt idx="10">
                  <c:v>87032.287433321006</c:v>
                </c:pt>
                <c:pt idx="11">
                  <c:v>73437.539449831747</c:v>
                </c:pt>
                <c:pt idx="12">
                  <c:v>58484.032059560508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1514496"/>
        <c:axId val="381551744"/>
      </c:scatterChart>
      <c:valAx>
        <c:axId val="38151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Customer</a:t>
                </a:r>
                <a:r>
                  <a:rPr lang="en-AU" baseline="0"/>
                  <a:t> density (customers/ km line length)</a:t>
                </a:r>
                <a:endParaRPr lang="en-AU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1551744"/>
        <c:crosses val="autoZero"/>
        <c:crossBetween val="midCat"/>
        <c:majorUnit val="10"/>
      </c:valAx>
      <c:valAx>
        <c:axId val="381551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Opex</a:t>
                </a:r>
                <a:r>
                  <a:rPr lang="en-AU" baseline="0"/>
                  <a:t> per MW of maximum demand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151449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xVal>
          <c:yVal>
            <c:numRef>
              <c:f>Analysis!$Q$5:$Q$17</c:f>
              <c:numCache>
                <c:formatCode>"$"#,##0</c:formatCode>
                <c:ptCount val="13"/>
                <c:pt idx="0">
                  <c:v>869.99273386860659</c:v>
                </c:pt>
                <c:pt idx="1">
                  <c:v>977.75314989931132</c:v>
                </c:pt>
                <c:pt idx="2">
                  <c:v>570.40198643940028</c:v>
                </c:pt>
                <c:pt idx="3">
                  <c:v>836.14179610622068</c:v>
                </c:pt>
                <c:pt idx="4">
                  <c:v>804.1037472508815</c:v>
                </c:pt>
                <c:pt idx="5">
                  <c:v>1499.3472468396619</c:v>
                </c:pt>
                <c:pt idx="6">
                  <c:v>1194.1824972628331</c:v>
                </c:pt>
                <c:pt idx="7">
                  <c:v>490.77843474973463</c:v>
                </c:pt>
                <c:pt idx="8">
                  <c:v>537.76558466856977</c:v>
                </c:pt>
                <c:pt idx="9">
                  <c:v>688.06303960836931</c:v>
                </c:pt>
                <c:pt idx="10">
                  <c:v>638.3358028645182</c:v>
                </c:pt>
                <c:pt idx="11">
                  <c:v>806.85032177702476</c:v>
                </c:pt>
                <c:pt idx="12">
                  <c:v>456.29880221949821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1607936"/>
        <c:axId val="381653376"/>
      </c:scatterChart>
      <c:valAx>
        <c:axId val="3816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Customer</a:t>
                </a:r>
                <a:r>
                  <a:rPr lang="en-AU" baseline="0"/>
                  <a:t> density (customers/ km line length)</a:t>
                </a:r>
                <a:endParaRPr lang="en-AU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1653376"/>
        <c:crosses val="autoZero"/>
        <c:crossBetween val="midCat"/>
        <c:majorUnit val="10"/>
      </c:valAx>
      <c:valAx>
        <c:axId val="38165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Total</a:t>
                </a:r>
                <a:r>
                  <a:rPr lang="en-AU" baseline="0"/>
                  <a:t> user cost per customer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16079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0512546071314555E-2"/>
                  <c:y val="3.225778229334236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xVal>
          <c:yVal>
            <c:numRef>
              <c:f>Analysis!$V$5:$V$17</c:f>
              <c:numCache>
                <c:formatCode>"$"#,##0</c:formatCode>
                <c:ptCount val="13"/>
                <c:pt idx="0">
                  <c:v>477.70982385917148</c:v>
                </c:pt>
                <c:pt idx="1">
                  <c:v>641.42846989454449</c:v>
                </c:pt>
                <c:pt idx="2">
                  <c:v>412.28596209035317</c:v>
                </c:pt>
                <c:pt idx="3">
                  <c:v>566.97205900971562</c:v>
                </c:pt>
                <c:pt idx="4">
                  <c:v>543.59052778272917</c:v>
                </c:pt>
                <c:pt idx="5">
                  <c:v>982.44971452785921</c:v>
                </c:pt>
                <c:pt idx="6">
                  <c:v>732.0182794305033</c:v>
                </c:pt>
                <c:pt idx="7">
                  <c:v>282.61318117467664</c:v>
                </c:pt>
                <c:pt idx="8">
                  <c:v>316.11548824457321</c:v>
                </c:pt>
                <c:pt idx="9">
                  <c:v>453.33250250411169</c:v>
                </c:pt>
                <c:pt idx="10">
                  <c:v>391.15412613838987</c:v>
                </c:pt>
                <c:pt idx="11">
                  <c:v>517.90934081192199</c:v>
                </c:pt>
                <c:pt idx="12">
                  <c:v>273.91413812174022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1668736"/>
        <c:axId val="381984768"/>
      </c:scatterChart>
      <c:valAx>
        <c:axId val="38166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Customer</a:t>
                </a:r>
                <a:r>
                  <a:rPr lang="en-AU" baseline="0"/>
                  <a:t> density (customers/ km line length)</a:t>
                </a:r>
                <a:endParaRPr lang="en-AU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1984768"/>
        <c:crosses val="autoZero"/>
        <c:crossBetween val="midCat"/>
        <c:majorUnit val="10"/>
      </c:valAx>
      <c:valAx>
        <c:axId val="381984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baseline="0"/>
                  <a:t>Asset cost per customer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16687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xVal>
          <c:yVal>
            <c:numRef>
              <c:f>Analysis!$AA$5:$AA$17</c:f>
              <c:numCache>
                <c:formatCode>"$"#,##0</c:formatCode>
                <c:ptCount val="13"/>
                <c:pt idx="0">
                  <c:v>392.28291000943523</c:v>
                </c:pt>
                <c:pt idx="1">
                  <c:v>336.32468000476678</c:v>
                </c:pt>
                <c:pt idx="2">
                  <c:v>158.11602434904708</c:v>
                </c:pt>
                <c:pt idx="3">
                  <c:v>269.16973709650506</c:v>
                </c:pt>
                <c:pt idx="4">
                  <c:v>260.51321946815227</c:v>
                </c:pt>
                <c:pt idx="5">
                  <c:v>516.89753231180293</c:v>
                </c:pt>
                <c:pt idx="6">
                  <c:v>462.16421783232988</c:v>
                </c:pt>
                <c:pt idx="7">
                  <c:v>208.16525357505796</c:v>
                </c:pt>
                <c:pt idx="8">
                  <c:v>221.65009642399653</c:v>
                </c:pt>
                <c:pt idx="9">
                  <c:v>234.73053710425768</c:v>
                </c:pt>
                <c:pt idx="10">
                  <c:v>247.18167672612836</c:v>
                </c:pt>
                <c:pt idx="11">
                  <c:v>288.94098096510271</c:v>
                </c:pt>
                <c:pt idx="12">
                  <c:v>182.38466409775796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1703680"/>
        <c:axId val="381705216"/>
      </c:scatterChart>
      <c:valAx>
        <c:axId val="381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Customer</a:t>
                </a:r>
                <a:r>
                  <a:rPr lang="en-AU" baseline="0"/>
                  <a:t> density (customers/ km line length)</a:t>
                </a:r>
                <a:endParaRPr lang="en-AU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1705216"/>
        <c:crosses val="autoZero"/>
        <c:crossBetween val="midCat"/>
        <c:majorUnit val="10"/>
      </c:valAx>
      <c:valAx>
        <c:axId val="381705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Opex</a:t>
                </a:r>
                <a:r>
                  <a:rPr lang="en-AU" baseline="0"/>
                  <a:t> per customer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170368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Analysis!$H$5:$H$17</c:f>
              <c:numCache>
                <c:formatCode>#,##0</c:formatCode>
                <c:ptCount val="13"/>
                <c:pt idx="0">
                  <c:v>3966.6668</c:v>
                </c:pt>
                <c:pt idx="1">
                  <c:v>36190.160739999999</c:v>
                </c:pt>
                <c:pt idx="2">
                  <c:v>3025.230178657549</c:v>
                </c:pt>
                <c:pt idx="3">
                  <c:v>26259.090278508065</c:v>
                </c:pt>
                <c:pt idx="4">
                  <c:v>41613.800000000003</c:v>
                </c:pt>
                <c:pt idx="5">
                  <c:v>141545.1042</c:v>
                </c:pt>
                <c:pt idx="6">
                  <c:v>180090.58900409035</c:v>
                </c:pt>
                <c:pt idx="7">
                  <c:v>4274.9406340650157</c:v>
                </c:pt>
                <c:pt idx="8">
                  <c:v>66420.419962519038</c:v>
                </c:pt>
                <c:pt idx="9">
                  <c:v>81150.98846993201</c:v>
                </c:pt>
                <c:pt idx="10">
                  <c:v>33873.683400000002</c:v>
                </c:pt>
                <c:pt idx="11">
                  <c:v>21303.486550000009</c:v>
                </c:pt>
                <c:pt idx="12">
                  <c:v>10015.232798657491</c:v>
                </c:pt>
              </c:numCache>
            </c:numRef>
          </c:xVal>
          <c:yVal>
            <c:numRef>
              <c:f>Analysis!$AA$5:$AA$17</c:f>
              <c:numCache>
                <c:formatCode>"$"#,##0</c:formatCode>
                <c:ptCount val="13"/>
                <c:pt idx="0">
                  <c:v>392.28291000943523</c:v>
                </c:pt>
                <c:pt idx="1">
                  <c:v>336.32468000476678</c:v>
                </c:pt>
                <c:pt idx="2">
                  <c:v>158.11602434904708</c:v>
                </c:pt>
                <c:pt idx="3">
                  <c:v>269.16973709650506</c:v>
                </c:pt>
                <c:pt idx="4">
                  <c:v>260.51321946815227</c:v>
                </c:pt>
                <c:pt idx="5">
                  <c:v>516.89753231180293</c:v>
                </c:pt>
                <c:pt idx="6">
                  <c:v>462.16421783232988</c:v>
                </c:pt>
                <c:pt idx="7">
                  <c:v>208.16525357505796</c:v>
                </c:pt>
                <c:pt idx="8">
                  <c:v>221.65009642399653</c:v>
                </c:pt>
                <c:pt idx="9">
                  <c:v>234.73053710425768</c:v>
                </c:pt>
                <c:pt idx="10">
                  <c:v>247.18167672612836</c:v>
                </c:pt>
                <c:pt idx="11">
                  <c:v>288.94098096510271</c:v>
                </c:pt>
                <c:pt idx="12">
                  <c:v>182.38466409775796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1741312"/>
        <c:axId val="381774464"/>
      </c:scatterChart>
      <c:valAx>
        <c:axId val="38174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Route line length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1774464"/>
        <c:crosses val="autoZero"/>
        <c:crossBetween val="midCat"/>
      </c:valAx>
      <c:valAx>
        <c:axId val="381774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Opex</a:t>
                </a:r>
                <a:r>
                  <a:rPr lang="en-AU" baseline="0"/>
                  <a:t>  cost per customer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1741312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Analysis!$AF$5:$AF$17</c:f>
              <c:numCache>
                <c:formatCode>#,##0.00</c:formatCode>
                <c:ptCount val="13"/>
                <c:pt idx="0">
                  <c:v>32.92</c:v>
                </c:pt>
                <c:pt idx="1">
                  <c:v>84.331999999999994</c:v>
                </c:pt>
                <c:pt idx="2">
                  <c:v>27.683877784153367</c:v>
                </c:pt>
                <c:pt idx="3">
                  <c:v>90.039999999999992</c:v>
                </c:pt>
                <c:pt idx="4">
                  <c:v>77.743593344642434</c:v>
                </c:pt>
                <c:pt idx="5">
                  <c:v>317.83580000000001</c:v>
                </c:pt>
                <c:pt idx="6">
                  <c:v>230</c:v>
                </c:pt>
                <c:pt idx="7">
                  <c:v>59.779717352827085</c:v>
                </c:pt>
                <c:pt idx="8">
                  <c:v>142.80582243618093</c:v>
                </c:pt>
                <c:pt idx="9">
                  <c:v>150.41999999999999</c:v>
                </c:pt>
                <c:pt idx="10">
                  <c:v>142.43743872383672</c:v>
                </c:pt>
                <c:pt idx="11">
                  <c:v>168.4</c:v>
                </c:pt>
                <c:pt idx="12">
                  <c:v>66.278459735708282</c:v>
                </c:pt>
              </c:numCache>
            </c:numRef>
          </c:xVal>
          <c:yVal>
            <c:numRef>
              <c:f>Analysis!$Q$5:$Q$17</c:f>
              <c:numCache>
                <c:formatCode>"$"#,##0</c:formatCode>
                <c:ptCount val="13"/>
                <c:pt idx="0">
                  <c:v>869.99273386860659</c:v>
                </c:pt>
                <c:pt idx="1">
                  <c:v>977.75314989931132</c:v>
                </c:pt>
                <c:pt idx="2">
                  <c:v>570.40198643940028</c:v>
                </c:pt>
                <c:pt idx="3">
                  <c:v>836.14179610622068</c:v>
                </c:pt>
                <c:pt idx="4">
                  <c:v>804.1037472508815</c:v>
                </c:pt>
                <c:pt idx="5">
                  <c:v>1499.3472468396619</c:v>
                </c:pt>
                <c:pt idx="6">
                  <c:v>1194.1824972628331</c:v>
                </c:pt>
                <c:pt idx="7">
                  <c:v>490.77843474973463</c:v>
                </c:pt>
                <c:pt idx="8">
                  <c:v>537.76558466856977</c:v>
                </c:pt>
                <c:pt idx="9">
                  <c:v>688.06303960836931</c:v>
                </c:pt>
                <c:pt idx="10">
                  <c:v>638.3358028645182</c:v>
                </c:pt>
                <c:pt idx="11">
                  <c:v>806.85032177702476</c:v>
                </c:pt>
                <c:pt idx="12">
                  <c:v>456.29880221949821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1822080"/>
        <c:axId val="381851136"/>
      </c:scatterChart>
      <c:valAx>
        <c:axId val="38182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minutes off</a:t>
                </a:r>
                <a:r>
                  <a:rPr lang="en-US" baseline="0"/>
                  <a:t> supply per customer</a:t>
                </a:r>
                <a:endParaRPr lang="en-US"/>
              </a:p>
            </c:rich>
          </c:tx>
          <c:layout/>
          <c:overlay val="0"/>
        </c:title>
        <c:numFmt formatCode="#,##0.0" sourceLinked="0"/>
        <c:majorTickMark val="out"/>
        <c:minorTickMark val="none"/>
        <c:tickLblPos val="nextTo"/>
        <c:crossAx val="381851136"/>
        <c:crosses val="autoZero"/>
        <c:crossBetween val="midCat"/>
      </c:valAx>
      <c:valAx>
        <c:axId val="381851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cost per customer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182208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ln>
                <a:solidFill>
                  <a:schemeClr val="tx1"/>
                </a:solidFill>
              </a:ln>
            </c:spPr>
          </c:marker>
          <c:dPt>
            <c:idx val="0"/>
            <c:marker>
              <c:spPr>
                <a:solidFill>
                  <a:srgbClr val="FCC0C0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2"/>
            <c:marker>
              <c:symbol val="diamond"/>
              <c:size val="7"/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3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4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5"/>
            <c:marker>
              <c:spPr>
                <a:solidFill>
                  <a:srgbClr val="800026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6"/>
            <c:marker>
              <c:spPr>
                <a:solidFill>
                  <a:srgbClr val="2171B5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7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8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9"/>
            <c:marker>
              <c:spPr>
                <a:solidFill>
                  <a:srgbClr val="FD8D3C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0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1"/>
            <c:marker>
              <c:spPr>
                <a:solidFill>
                  <a:srgbClr val="E7E1EF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Pt>
            <c:idx val="12"/>
            <c:marker>
              <c:spPr>
                <a:solidFill>
                  <a:srgbClr val="A1D99B"/>
                </a:solidFill>
                <a:ln>
                  <a:solidFill>
                    <a:schemeClr val="tx1"/>
                  </a:solidFill>
                </a:ln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ACT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AGD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CIT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END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ENX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ERG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ESS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-1.43369175627240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JEN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PCR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SAPN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/>
                      <a:t>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/>
                      <a:t>TND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7.1492397224518778E-3"/>
                  <c:y val="3.2258064516129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UED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Analysis!$K$5:$K$17</c:f>
              <c:numCache>
                <c:formatCode>#,##0.00</c:formatCode>
                <c:ptCount val="13"/>
                <c:pt idx="0">
                  <c:v>42.623696046262317</c:v>
                </c:pt>
                <c:pt idx="1">
                  <c:v>44.478835326665092</c:v>
                </c:pt>
                <c:pt idx="2">
                  <c:v>103.92456164090098</c:v>
                </c:pt>
                <c:pt idx="3">
                  <c:v>34.143576453445412</c:v>
                </c:pt>
                <c:pt idx="4">
                  <c:v>31.841021568165687</c:v>
                </c:pt>
                <c:pt idx="5">
                  <c:v>4.858988263050076</c:v>
                </c:pt>
                <c:pt idx="6">
                  <c:v>4.6241594555564784</c:v>
                </c:pt>
                <c:pt idx="7">
                  <c:v>73.174489841405006</c:v>
                </c:pt>
                <c:pt idx="8">
                  <c:v>10.975482238253033</c:v>
                </c:pt>
                <c:pt idx="9">
                  <c:v>10.275672739451212</c:v>
                </c:pt>
                <c:pt idx="10">
                  <c:v>19.418915629352547</c:v>
                </c:pt>
                <c:pt idx="11">
                  <c:v>12.863454524603178</c:v>
                </c:pt>
                <c:pt idx="12">
                  <c:v>64.052046291395257</c:v>
                </c:pt>
              </c:numCache>
            </c:numRef>
          </c:xVal>
          <c:yVal>
            <c:numRef>
              <c:f>Analysis!$P$5:$P$17</c:f>
              <c:numCache>
                <c:formatCode>"$"#,##0</c:formatCode>
                <c:ptCount val="13"/>
                <c:pt idx="0">
                  <c:v>37082.305850872275</c:v>
                </c:pt>
                <c:pt idx="1">
                  <c:v>43489.321344499556</c:v>
                </c:pt>
                <c:pt idx="2">
                  <c:v>59278.776399813818</c:v>
                </c:pt>
                <c:pt idx="3">
                  <c:v>28548.871341273909</c:v>
                </c:pt>
                <c:pt idx="4">
                  <c:v>25603.484759258165</c:v>
                </c:pt>
                <c:pt idx="5">
                  <c:v>7285.3106746303629</c:v>
                </c:pt>
                <c:pt idx="6">
                  <c:v>5522.0902863779784</c:v>
                </c:pt>
                <c:pt idx="7">
                  <c:v>35912.461587975107</c:v>
                </c:pt>
                <c:pt idx="8">
                  <c:v>5902.2366228736437</c:v>
                </c:pt>
                <c:pt idx="9">
                  <c:v>7070.3106191276602</c:v>
                </c:pt>
                <c:pt idx="10">
                  <c:v>12395.789099021098</c:v>
                </c:pt>
                <c:pt idx="11">
                  <c:v>10378.882422340197</c:v>
                </c:pt>
                <c:pt idx="12">
                  <c:v>29226.872002471508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382029824"/>
        <c:axId val="382079360"/>
      </c:scatterChart>
      <c:valAx>
        <c:axId val="382029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Customer density (customer/km line length)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2079360"/>
        <c:crosses val="autoZero"/>
        <c:crossBetween val="midCat"/>
      </c:valAx>
      <c:valAx>
        <c:axId val="382079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 baseline="0"/>
                  <a:t>Total user cost per km line length</a:t>
                </a:r>
                <a:endParaRPr lang="en-AU"/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3820298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</xdr:row>
      <xdr:rowOff>19050</xdr:rowOff>
    </xdr:from>
    <xdr:to>
      <xdr:col>0</xdr:col>
      <xdr:colOff>602796</xdr:colOff>
      <xdr:row>11</xdr:row>
      <xdr:rowOff>123824</xdr:rowOff>
    </xdr:to>
    <xdr:sp macro="" textlink="">
      <xdr:nvSpPr>
        <xdr:cNvPr id="2" name="TextBox 1"/>
        <xdr:cNvSpPr txBox="1"/>
      </xdr:nvSpPr>
      <xdr:spPr>
        <a:xfrm>
          <a:off x="171450" y="352425"/>
          <a:ext cx="431346" cy="20097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r>
            <a:rPr lang="en-AU" sz="2400" b="1"/>
            <a:t>Total user</a:t>
          </a:r>
          <a:r>
            <a:rPr lang="en-AU" sz="2400" b="1" baseline="0"/>
            <a:t> cost</a:t>
          </a:r>
          <a:endParaRPr lang="en-AU" sz="2400" b="1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9</xdr:col>
      <xdr:colOff>452438</xdr:colOff>
      <xdr:row>19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9</xdr:col>
      <xdr:colOff>452438</xdr:colOff>
      <xdr:row>38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39</xdr:row>
      <xdr:rowOff>0</xdr:rowOff>
    </xdr:from>
    <xdr:to>
      <xdr:col>9</xdr:col>
      <xdr:colOff>452438</xdr:colOff>
      <xdr:row>57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152400</xdr:colOff>
      <xdr:row>20</xdr:row>
      <xdr:rowOff>-1</xdr:rowOff>
    </xdr:from>
    <xdr:to>
      <xdr:col>0</xdr:col>
      <xdr:colOff>523875</xdr:colOff>
      <xdr:row>29</xdr:row>
      <xdr:rowOff>23813</xdr:rowOff>
    </xdr:to>
    <xdr:sp macro="" textlink="">
      <xdr:nvSpPr>
        <xdr:cNvPr id="6" name="TextBox 5"/>
        <xdr:cNvSpPr txBox="1"/>
      </xdr:nvSpPr>
      <xdr:spPr>
        <a:xfrm>
          <a:off x="152400" y="3952874"/>
          <a:ext cx="371475" cy="173831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r>
            <a:rPr lang="en-AU" sz="2400" b="1"/>
            <a:t>Asset</a:t>
          </a:r>
          <a:r>
            <a:rPr lang="en-AU" sz="2400" b="1" baseline="0"/>
            <a:t> Cost</a:t>
          </a:r>
          <a:endParaRPr lang="en-AU" sz="2400" b="1"/>
        </a:p>
      </xdr:txBody>
    </xdr:sp>
    <xdr:clientData/>
  </xdr:twoCellAnchor>
  <xdr:twoCellAnchor>
    <xdr:from>
      <xdr:col>0</xdr:col>
      <xdr:colOff>152400</xdr:colOff>
      <xdr:row>39</xdr:row>
      <xdr:rowOff>28574</xdr:rowOff>
    </xdr:from>
    <xdr:to>
      <xdr:col>0</xdr:col>
      <xdr:colOff>583746</xdr:colOff>
      <xdr:row>43</xdr:row>
      <xdr:rowOff>28573</xdr:rowOff>
    </xdr:to>
    <xdr:sp macro="" textlink="">
      <xdr:nvSpPr>
        <xdr:cNvPr id="7" name="TextBox 6"/>
        <xdr:cNvSpPr txBox="1"/>
      </xdr:nvSpPr>
      <xdr:spPr>
        <a:xfrm>
          <a:off x="152400" y="7600949"/>
          <a:ext cx="431346" cy="7619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r>
            <a:rPr lang="en-AU" sz="2400" b="1"/>
            <a:t>Opex</a:t>
          </a:r>
        </a:p>
      </xdr:txBody>
    </xdr:sp>
    <xdr:clientData/>
  </xdr:twoCellAnchor>
  <xdr:twoCellAnchor>
    <xdr:from>
      <xdr:col>11</xdr:col>
      <xdr:colOff>11338</xdr:colOff>
      <xdr:row>1</xdr:row>
      <xdr:rowOff>11339</xdr:rowOff>
    </xdr:from>
    <xdr:to>
      <xdr:col>19</xdr:col>
      <xdr:colOff>463777</xdr:colOff>
      <xdr:row>19</xdr:row>
      <xdr:rowOff>125639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11339</xdr:colOff>
      <xdr:row>19</xdr:row>
      <xdr:rowOff>54428</xdr:rowOff>
    </xdr:from>
    <xdr:to>
      <xdr:col>19</xdr:col>
      <xdr:colOff>463778</xdr:colOff>
      <xdr:row>37</xdr:row>
      <xdr:rowOff>168728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603840</xdr:colOff>
      <xdr:row>38</xdr:row>
      <xdr:rowOff>151059</xdr:rowOff>
    </xdr:from>
    <xdr:to>
      <xdr:col>19</xdr:col>
      <xdr:colOff>443957</xdr:colOff>
      <xdr:row>56</xdr:row>
      <xdr:rowOff>127316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69397</xdr:colOff>
      <xdr:row>82</xdr:row>
      <xdr:rowOff>86632</xdr:rowOff>
    </xdr:from>
    <xdr:to>
      <xdr:col>8</xdr:col>
      <xdr:colOff>524557</xdr:colOff>
      <xdr:row>100</xdr:row>
      <xdr:rowOff>189593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114300</xdr:colOff>
      <xdr:row>60</xdr:row>
      <xdr:rowOff>38101</xdr:rowOff>
    </xdr:from>
    <xdr:to>
      <xdr:col>0</xdr:col>
      <xdr:colOff>545646</xdr:colOff>
      <xdr:row>67</xdr:row>
      <xdr:rowOff>133350</xdr:rowOff>
    </xdr:to>
    <xdr:sp macro="" textlink="">
      <xdr:nvSpPr>
        <xdr:cNvPr id="22" name="TextBox 21"/>
        <xdr:cNvSpPr txBox="1"/>
      </xdr:nvSpPr>
      <xdr:spPr>
        <a:xfrm>
          <a:off x="114300" y="11610976"/>
          <a:ext cx="431346" cy="1428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rtlCol="0" anchor="t"/>
        <a:lstStyle/>
        <a:p>
          <a:r>
            <a:rPr lang="en-AU" sz="2400" b="1"/>
            <a:t>Reliability</a:t>
          </a:r>
        </a:p>
      </xdr:txBody>
    </xdr:sp>
    <xdr:clientData/>
  </xdr:twoCellAnchor>
  <xdr:twoCellAnchor>
    <xdr:from>
      <xdr:col>1</xdr:col>
      <xdr:colOff>611415</xdr:colOff>
      <xdr:row>61</xdr:row>
      <xdr:rowOff>4082</xdr:rowOff>
    </xdr:from>
    <xdr:to>
      <xdr:col>10</xdr:col>
      <xdr:colOff>454253</xdr:colOff>
      <xdr:row>80</xdr:row>
      <xdr:rowOff>70757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555624</xdr:colOff>
      <xdr:row>82</xdr:row>
      <xdr:rowOff>11339</xdr:rowOff>
    </xdr:from>
    <xdr:to>
      <xdr:col>18</xdr:col>
      <xdr:colOff>395741</xdr:colOff>
      <xdr:row>101</xdr:row>
      <xdr:rowOff>68943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45357</xdr:colOff>
      <xdr:row>60</xdr:row>
      <xdr:rowOff>56697</xdr:rowOff>
    </xdr:from>
    <xdr:to>
      <xdr:col>19</xdr:col>
      <xdr:colOff>497796</xdr:colOff>
      <xdr:row>79</xdr:row>
      <xdr:rowOff>123372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31</xdr:col>
      <xdr:colOff>589643</xdr:colOff>
      <xdr:row>2</xdr:row>
      <xdr:rowOff>11339</xdr:rowOff>
    </xdr:from>
    <xdr:to>
      <xdr:col>40</xdr:col>
      <xdr:colOff>358322</xdr:colOff>
      <xdr:row>21</xdr:row>
      <xdr:rowOff>115248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1</xdr:colOff>
      <xdr:row>26</xdr:row>
      <xdr:rowOff>0</xdr:rowOff>
    </xdr:from>
    <xdr:to>
      <xdr:col>30</xdr:col>
      <xdr:colOff>432955</xdr:colOff>
      <xdr:row>44</xdr:row>
      <xdr:rowOff>125970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11339</xdr:colOff>
      <xdr:row>25</xdr:row>
      <xdr:rowOff>192767</xdr:rowOff>
    </xdr:from>
    <xdr:to>
      <xdr:col>40</xdr:col>
      <xdr:colOff>357704</xdr:colOff>
      <xdr:row>42</xdr:row>
      <xdr:rowOff>177923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22</xdr:col>
      <xdr:colOff>22680</xdr:colOff>
      <xdr:row>1</xdr:row>
      <xdr:rowOff>158750</xdr:rowOff>
    </xdr:from>
    <xdr:to>
      <xdr:col>30</xdr:col>
      <xdr:colOff>403680</xdr:colOff>
      <xdr:row>21</xdr:row>
      <xdr:rowOff>69892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409574</xdr:colOff>
      <xdr:row>24</xdr:row>
      <xdr:rowOff>4761</xdr:rowOff>
    </xdr:from>
    <xdr:to>
      <xdr:col>21</xdr:col>
      <xdr:colOff>95249</xdr:colOff>
      <xdr:row>44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48</xdr:row>
      <xdr:rowOff>166686</xdr:rowOff>
    </xdr:from>
    <xdr:to>
      <xdr:col>19</xdr:col>
      <xdr:colOff>323849</xdr:colOff>
      <xdr:row>68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476249</xdr:colOff>
      <xdr:row>49</xdr:row>
      <xdr:rowOff>33336</xdr:rowOff>
    </xdr:from>
    <xdr:to>
      <xdr:col>22</xdr:col>
      <xdr:colOff>228600</xdr:colOff>
      <xdr:row>69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19</xdr:row>
      <xdr:rowOff>52387</xdr:rowOff>
    </xdr:from>
    <xdr:to>
      <xdr:col>18</xdr:col>
      <xdr:colOff>590550</xdr:colOff>
      <xdr:row>38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9</xdr:col>
      <xdr:colOff>452438</xdr:colOff>
      <xdr:row>20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</xdr:row>
      <xdr:rowOff>0</xdr:rowOff>
    </xdr:from>
    <xdr:to>
      <xdr:col>18</xdr:col>
      <xdr:colOff>452438</xdr:colOff>
      <xdr:row>20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598721</xdr:colOff>
      <xdr:row>22</xdr:row>
      <xdr:rowOff>98962</xdr:rowOff>
    </xdr:from>
    <xdr:to>
      <xdr:col>9</xdr:col>
      <xdr:colOff>425532</xdr:colOff>
      <xdr:row>41</xdr:row>
      <xdr:rowOff>81644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20410</xdr:colOff>
      <xdr:row>2</xdr:row>
      <xdr:rowOff>82322</xdr:rowOff>
    </xdr:from>
    <xdr:to>
      <xdr:col>28</xdr:col>
      <xdr:colOff>477610</xdr:colOff>
      <xdr:row>20</xdr:row>
      <xdr:rowOff>182335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27215</xdr:colOff>
      <xdr:row>3</xdr:row>
      <xdr:rowOff>13607</xdr:rowOff>
    </xdr:from>
    <xdr:to>
      <xdr:col>38</xdr:col>
      <xdr:colOff>484415</xdr:colOff>
      <xdr:row>21</xdr:row>
      <xdr:rowOff>113620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598715</xdr:colOff>
      <xdr:row>22</xdr:row>
      <xdr:rowOff>68036</xdr:rowOff>
    </xdr:from>
    <xdr:to>
      <xdr:col>18</xdr:col>
      <xdr:colOff>375187</xdr:colOff>
      <xdr:row>41</xdr:row>
      <xdr:rowOff>201386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585108</xdr:colOff>
      <xdr:row>22</xdr:row>
      <xdr:rowOff>176893</xdr:rowOff>
    </xdr:from>
    <xdr:to>
      <xdr:col>28</xdr:col>
      <xdr:colOff>300099</xdr:colOff>
      <xdr:row>41</xdr:row>
      <xdr:rowOff>307646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247650</xdr:colOff>
      <xdr:row>17</xdr:row>
      <xdr:rowOff>123825</xdr:rowOff>
    </xdr:from>
    <xdr:to>
      <xdr:col>18</xdr:col>
      <xdr:colOff>485775</xdr:colOff>
      <xdr:row>33</xdr:row>
      <xdr:rowOff>14287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cheu\Local%20Settings\Temporary%20Internet%20Files\Content.Outlook\SMGVD7WK\Database%20%20mockup%20-%20EBT%20RIN%20dat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U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efinitions"/>
      <sheetName val="Raw data"/>
      <sheetName val="Capex"/>
      <sheetName val="Capex data check"/>
      <sheetName val="Opex"/>
      <sheetName val="Opex data check"/>
      <sheetName val="Physical and other"/>
      <sheetName val="Physical and other data check"/>
      <sheetName val="Reliability"/>
      <sheetName val="Rel - Normalised - Unplanned"/>
      <sheetName val="Rel - Norm'd - Unplanned check"/>
      <sheetName val="Calculations and charts"/>
      <sheetName val="AS Testing Sheet"/>
      <sheetName val="Charts - Expenditure"/>
      <sheetName val="Charts - Reliability"/>
    </sheetNames>
    <sheetDataSet>
      <sheetData sheetId="0"/>
      <sheetData sheetId="1"/>
      <sheetData sheetId="2"/>
      <sheetData sheetId="3">
        <row r="1">
          <cell r="C1">
            <v>1999</v>
          </cell>
          <cell r="D1">
            <v>2000</v>
          </cell>
          <cell r="E1">
            <v>2001</v>
          </cell>
          <cell r="F1">
            <v>2002</v>
          </cell>
          <cell r="G1">
            <v>2003</v>
          </cell>
          <cell r="H1">
            <v>2004</v>
          </cell>
          <cell r="I1">
            <v>2005</v>
          </cell>
          <cell r="J1">
            <v>2006</v>
          </cell>
          <cell r="K1">
            <v>2007</v>
          </cell>
          <cell r="L1">
            <v>2008</v>
          </cell>
          <cell r="M1">
            <v>2009</v>
          </cell>
          <cell r="N1">
            <v>2010</v>
          </cell>
          <cell r="O1">
            <v>2011</v>
          </cell>
          <cell r="P1">
            <v>2012</v>
          </cell>
          <cell r="Q1">
            <v>2013</v>
          </cell>
          <cell r="R1">
            <v>2014</v>
          </cell>
          <cell r="S1">
            <v>2015</v>
          </cell>
          <cell r="T1">
            <v>2016</v>
          </cell>
          <cell r="U1">
            <v>2017</v>
          </cell>
          <cell r="V1">
            <v>2018</v>
          </cell>
          <cell r="W1">
            <v>2019</v>
          </cell>
          <cell r="X1">
            <v>2020</v>
          </cell>
          <cell r="Y1">
            <v>2021</v>
          </cell>
          <cell r="Z1">
            <v>2022</v>
          </cell>
          <cell r="AA1">
            <v>2023</v>
          </cell>
          <cell r="AB1">
            <v>2024</v>
          </cell>
          <cell r="AC1">
            <v>2025</v>
          </cell>
          <cell r="AD1">
            <v>2026</v>
          </cell>
          <cell r="AE1">
            <v>2027</v>
          </cell>
          <cell r="AF1">
            <v>2028</v>
          </cell>
          <cell r="AG1">
            <v>2029</v>
          </cell>
          <cell r="AH1">
            <v>2030</v>
          </cell>
          <cell r="AI1">
            <v>2031</v>
          </cell>
          <cell r="AJ1">
            <v>2032</v>
          </cell>
          <cell r="AK1">
            <v>2033</v>
          </cell>
          <cell r="AL1">
            <v>2034</v>
          </cell>
          <cell r="AM1">
            <v>2035</v>
          </cell>
          <cell r="AN1">
            <v>2036</v>
          </cell>
          <cell r="AO1">
            <v>2037</v>
          </cell>
          <cell r="AP1">
            <v>2038</v>
          </cell>
          <cell r="AQ1">
            <v>2039</v>
          </cell>
          <cell r="AR1">
            <v>2040</v>
          </cell>
          <cell r="AS1">
            <v>2041</v>
          </cell>
          <cell r="AT1">
            <v>2042</v>
          </cell>
          <cell r="AU1">
            <v>2043</v>
          </cell>
          <cell r="AV1">
            <v>2044</v>
          </cell>
          <cell r="AW1">
            <v>2045</v>
          </cell>
          <cell r="AX1">
            <v>2046</v>
          </cell>
          <cell r="AY1">
            <v>2047</v>
          </cell>
          <cell r="AZ1">
            <v>2048</v>
          </cell>
          <cell r="BA1">
            <v>2049</v>
          </cell>
          <cell r="BB1">
            <v>2050</v>
          </cell>
          <cell r="BC1">
            <v>2051</v>
          </cell>
          <cell r="BD1">
            <v>2052</v>
          </cell>
          <cell r="BE1">
            <v>2053</v>
          </cell>
          <cell r="BF1">
            <v>2054</v>
          </cell>
          <cell r="BG1">
            <v>2055</v>
          </cell>
          <cell r="BH1">
            <v>2056</v>
          </cell>
          <cell r="BI1">
            <v>2057</v>
          </cell>
          <cell r="BJ1">
            <v>2058</v>
          </cell>
          <cell r="BK1">
            <v>2059</v>
          </cell>
          <cell r="BL1">
            <v>2060</v>
          </cell>
          <cell r="BM1">
            <v>2061</v>
          </cell>
          <cell r="BN1">
            <v>2062</v>
          </cell>
          <cell r="BO1">
            <v>2063</v>
          </cell>
          <cell r="BP1">
            <v>2064</v>
          </cell>
          <cell r="BQ1">
            <v>2065</v>
          </cell>
          <cell r="BR1">
            <v>2066</v>
          </cell>
          <cell r="BS1">
            <v>2067</v>
          </cell>
          <cell r="BT1">
            <v>2068</v>
          </cell>
          <cell r="BU1">
            <v>2069</v>
          </cell>
          <cell r="BV1">
            <v>2070</v>
          </cell>
          <cell r="BW1">
            <v>2071</v>
          </cell>
          <cell r="BX1">
            <v>2072</v>
          </cell>
          <cell r="BY1">
            <v>2073</v>
          </cell>
          <cell r="BZ1">
            <v>2074</v>
          </cell>
          <cell r="CA1">
            <v>2075</v>
          </cell>
          <cell r="CB1">
            <v>2076</v>
          </cell>
          <cell r="CC1">
            <v>2077</v>
          </cell>
          <cell r="CD1">
            <v>2078</v>
          </cell>
          <cell r="CE1">
            <v>2079</v>
          </cell>
          <cell r="CF1">
            <v>2080</v>
          </cell>
          <cell r="CG1">
            <v>2081</v>
          </cell>
          <cell r="CH1">
            <v>2082</v>
          </cell>
          <cell r="CI1">
            <v>2083</v>
          </cell>
          <cell r="CJ1">
            <v>2084</v>
          </cell>
          <cell r="CK1">
            <v>2085</v>
          </cell>
          <cell r="CL1">
            <v>2086</v>
          </cell>
          <cell r="CM1">
            <v>2087</v>
          </cell>
          <cell r="CN1">
            <v>2088</v>
          </cell>
          <cell r="CO1">
            <v>2089</v>
          </cell>
          <cell r="CP1">
            <v>2090</v>
          </cell>
          <cell r="CQ1">
            <v>2091</v>
          </cell>
          <cell r="CR1">
            <v>2092</v>
          </cell>
          <cell r="CS1">
            <v>2093</v>
          </cell>
          <cell r="CT1">
            <v>2094</v>
          </cell>
          <cell r="CU1">
            <v>2095</v>
          </cell>
          <cell r="CV1">
            <v>2096</v>
          </cell>
          <cell r="CW1">
            <v>2097</v>
          </cell>
          <cell r="CX1">
            <v>2098</v>
          </cell>
          <cell r="CY1">
            <v>2099</v>
          </cell>
          <cell r="CZ1">
            <v>2100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</sheetNames>
    <sheetDataSet>
      <sheetData sheetId="0" refreshError="1"/>
      <sheetData sheetId="1">
        <row r="21"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5688.4189999999999</v>
          </cell>
          <cell r="ED21">
            <v>27937.562999999998</v>
          </cell>
          <cell r="EE21">
            <v>75867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0">
          <cell r="D10">
            <v>38584.391609999999</v>
          </cell>
          <cell r="E10">
            <v>40476.730379999994</v>
          </cell>
          <cell r="F10">
            <v>44743.932989999987</v>
          </cell>
          <cell r="G10">
            <v>47098.053659999983</v>
          </cell>
          <cell r="H10">
            <v>54590.084506692961</v>
          </cell>
          <cell r="I10">
            <v>64027.675382596419</v>
          </cell>
          <cell r="J10">
            <v>68399.112348299692</v>
          </cell>
          <cell r="K10">
            <v>74420.596244815009</v>
          </cell>
          <cell r="L10">
            <v>357834.49621930806</v>
          </cell>
          <cell r="M10">
            <v>316522.99188389262</v>
          </cell>
          <cell r="N10">
            <v>467809.122173907</v>
          </cell>
          <cell r="O10">
            <v>441027.33814656845</v>
          </cell>
          <cell r="P10">
            <v>511184.26885726338</v>
          </cell>
          <cell r="Q10">
            <v>506684.85404769256</v>
          </cell>
          <cell r="R10">
            <v>577601.09550643899</v>
          </cell>
          <cell r="S10">
            <v>471121.68333051458</v>
          </cell>
          <cell r="T10">
            <v>27265.629602043322</v>
          </cell>
          <cell r="U10">
            <v>32341.558254429037</v>
          </cell>
          <cell r="V10">
            <v>32125.623186465349</v>
          </cell>
          <cell r="W10">
            <v>38829.927950286758</v>
          </cell>
          <cell r="X10">
            <v>44123.599004515148</v>
          </cell>
          <cell r="Y10">
            <v>41598.284547956326</v>
          </cell>
          <cell r="Z10">
            <v>54695.972298482608</v>
          </cell>
          <cell r="AA10">
            <v>54384.697735130525</v>
          </cell>
          <cell r="AB10">
            <v>156824.91789216295</v>
          </cell>
          <cell r="AC10">
            <v>176841.3944329306</v>
          </cell>
          <cell r="AD10">
            <v>224408.06001672792</v>
          </cell>
          <cell r="AE10">
            <v>214131.3002650959</v>
          </cell>
          <cell r="AF10">
            <v>210431.13798086444</v>
          </cell>
          <cell r="AG10">
            <v>229554.29065953355</v>
          </cell>
          <cell r="AH10">
            <v>240838.12724750844</v>
          </cell>
          <cell r="AI10">
            <v>222645.27398422692</v>
          </cell>
          <cell r="AJ10">
            <v>189286.78651596923</v>
          </cell>
          <cell r="AK10">
            <v>229999.82498122202</v>
          </cell>
          <cell r="AL10">
            <v>249220.28103108739</v>
          </cell>
          <cell r="AM10">
            <v>269392.65437999991</v>
          </cell>
          <cell r="AN10">
            <v>278759.46134999994</v>
          </cell>
          <cell r="AO10">
            <v>337027.73702</v>
          </cell>
          <cell r="AP10">
            <v>424858.66492000007</v>
          </cell>
          <cell r="AQ10">
            <v>554977.9989499998</v>
          </cell>
          <cell r="AR10">
            <v>259957.891</v>
          </cell>
          <cell r="AS10">
            <v>248688.704</v>
          </cell>
          <cell r="AT10">
            <v>279032.07</v>
          </cell>
          <cell r="AU10">
            <v>281407.71199999994</v>
          </cell>
          <cell r="AV10">
            <v>286622.94600000005</v>
          </cell>
          <cell r="AW10">
            <v>369498.38999999996</v>
          </cell>
          <cell r="AX10">
            <v>418463.48300000012</v>
          </cell>
          <cell r="AY10">
            <v>403134.28600000002</v>
          </cell>
          <cell r="AZ10">
            <v>198507.61938633333</v>
          </cell>
          <cell r="BA10">
            <v>249199.63407413961</v>
          </cell>
          <cell r="BB10">
            <v>304612.2862615065</v>
          </cell>
          <cell r="BC10">
            <v>296582.8497940221</v>
          </cell>
          <cell r="BD10">
            <v>324946.11771999992</v>
          </cell>
          <cell r="BE10">
            <v>336208.00537622103</v>
          </cell>
          <cell r="BF10">
            <v>429455.71274000162</v>
          </cell>
          <cell r="BG10">
            <v>401260.42950844712</v>
          </cell>
          <cell r="BH10">
            <v>46756.092287101921</v>
          </cell>
          <cell r="BI10">
            <v>51252.352222211397</v>
          </cell>
          <cell r="BJ10">
            <v>43220.358648427165</v>
          </cell>
          <cell r="BK10">
            <v>48349.725749866964</v>
          </cell>
          <cell r="BL10">
            <v>58605.575110382997</v>
          </cell>
          <cell r="BM10">
            <v>59886.898408099434</v>
          </cell>
          <cell r="BN10">
            <v>70098.067766092558</v>
          </cell>
          <cell r="BO10">
            <v>69150.303926688226</v>
          </cell>
          <cell r="BP10">
            <v>119182.77169966792</v>
          </cell>
          <cell r="BQ10">
            <v>108472.2547782241</v>
          </cell>
          <cell r="BR10">
            <v>115769.54368062103</v>
          </cell>
          <cell r="BS10">
            <v>130669.61109486467</v>
          </cell>
          <cell r="BT10">
            <v>129799.91204555522</v>
          </cell>
          <cell r="BU10">
            <v>140102.32111381949</v>
          </cell>
          <cell r="BV10">
            <v>171389.09954228744</v>
          </cell>
          <cell r="BW10">
            <v>187940.63448701706</v>
          </cell>
          <cell r="BX10">
            <v>112506.535</v>
          </cell>
          <cell r="BY10">
            <v>108991.583</v>
          </cell>
          <cell r="BZ10">
            <v>126897.56800000001</v>
          </cell>
          <cell r="CA10">
            <v>145514.894</v>
          </cell>
          <cell r="CB10">
            <v>147956.514</v>
          </cell>
          <cell r="CC10">
            <v>191519.79499999998</v>
          </cell>
          <cell r="CD10">
            <v>203371.86000000002</v>
          </cell>
          <cell r="CE10">
            <v>222412.64300000001</v>
          </cell>
          <cell r="CF10">
            <v>82540.040999999997</v>
          </cell>
          <cell r="CG10">
            <v>104522.864</v>
          </cell>
          <cell r="CH10">
            <v>117354.963</v>
          </cell>
          <cell r="CI10">
            <v>139244.32199999999</v>
          </cell>
          <cell r="CJ10">
            <v>139237.07999999999</v>
          </cell>
          <cell r="CK10">
            <v>145236.239</v>
          </cell>
          <cell r="CL10">
            <v>158632.40400000001</v>
          </cell>
          <cell r="CM10">
            <v>181028.39600000001</v>
          </cell>
          <cell r="CN10">
            <v>48648.823897879513</v>
          </cell>
          <cell r="CO10">
            <v>50748.109417397798</v>
          </cell>
          <cell r="CP10">
            <v>53289.023029777622</v>
          </cell>
          <cell r="CQ10">
            <v>61973.7059213752</v>
          </cell>
          <cell r="CR10">
            <v>75037.978098049221</v>
          </cell>
          <cell r="CS10">
            <v>74900.179665433359</v>
          </cell>
          <cell r="CT10">
            <v>84369.77778940904</v>
          </cell>
          <cell r="CU10">
            <v>70674.636040854952</v>
          </cell>
          <cell r="CV10">
            <v>83237</v>
          </cell>
          <cell r="CW10">
            <v>81473</v>
          </cell>
          <cell r="CX10">
            <v>85413.886309046997</v>
          </cell>
          <cell r="CY10">
            <v>89047.922493129969</v>
          </cell>
          <cell r="CZ10">
            <v>96130.066559793384</v>
          </cell>
          <cell r="DA10">
            <v>121992.7555149088</v>
          </cell>
          <cell r="DB10">
            <v>126519.88299902935</v>
          </cell>
          <cell r="DC10">
            <v>116175.49106407606</v>
          </cell>
        </row>
      </sheetData>
      <sheetData sheetId="10">
        <row r="10">
          <cell r="D10">
            <v>508098.11066439538</v>
          </cell>
          <cell r="E10">
            <v>521848.61300140404</v>
          </cell>
          <cell r="F10">
            <v>545304.17284738075</v>
          </cell>
          <cell r="G10">
            <v>567558.99975203222</v>
          </cell>
          <cell r="H10">
            <v>590844.27933624876</v>
          </cell>
          <cell r="I10">
            <v>637670.01461256086</v>
          </cell>
          <cell r="J10">
            <v>694710.64412096015</v>
          </cell>
          <cell r="K10">
            <v>750007.89692857151</v>
          </cell>
          <cell r="L10">
            <v>4973167.1728682909</v>
          </cell>
          <cell r="M10">
            <v>5473690.006076538</v>
          </cell>
          <cell r="N10">
            <v>6185430.6272995863</v>
          </cell>
          <cell r="O10">
            <v>7032414.6023254795</v>
          </cell>
          <cell r="P10">
            <v>8080604.7900499785</v>
          </cell>
          <cell r="Q10">
            <v>9290685.4241216276</v>
          </cell>
          <cell r="R10">
            <v>10702702.091999747</v>
          </cell>
          <cell r="S10">
            <v>12281607.811436655</v>
          </cell>
          <cell r="T10">
            <v>770764.42469223472</v>
          </cell>
          <cell r="U10">
            <v>813083.31184425682</v>
          </cell>
          <cell r="V10">
            <v>855130.33671700559</v>
          </cell>
          <cell r="W10">
            <v>885822.76735373936</v>
          </cell>
          <cell r="X10">
            <v>969037.21559044626</v>
          </cell>
          <cell r="Y10">
            <v>1028094.4815907684</v>
          </cell>
          <cell r="Z10">
            <v>1122298.9254462598</v>
          </cell>
          <cell r="AA10">
            <v>1204378.4030298064</v>
          </cell>
          <cell r="AB10">
            <v>2400536.1865705247</v>
          </cell>
          <cell r="AC10">
            <v>2655534.2755583851</v>
          </cell>
          <cell r="AD10">
            <v>2969253.9989374783</v>
          </cell>
          <cell r="AE10">
            <v>3230849.8910441748</v>
          </cell>
          <cell r="AF10">
            <v>3642433.1497053583</v>
          </cell>
          <cell r="AG10">
            <v>3895267.8817860698</v>
          </cell>
          <cell r="AH10">
            <v>4296433.863977178</v>
          </cell>
          <cell r="AI10">
            <v>4860848.5508852918</v>
          </cell>
          <cell r="AJ10">
            <v>3602153.1389212674</v>
          </cell>
          <cell r="AK10">
            <v>4077824.543622674</v>
          </cell>
          <cell r="AL10">
            <v>4478653.8022167431</v>
          </cell>
          <cell r="AM10">
            <v>4881562.091726996</v>
          </cell>
          <cell r="AN10">
            <v>5369487.5426334003</v>
          </cell>
          <cell r="AO10">
            <v>6151983.9738174444</v>
          </cell>
          <cell r="AP10">
            <v>6789381.7689463487</v>
          </cell>
          <cell r="AQ10">
            <v>7346771.6551985685</v>
          </cell>
          <cell r="AR10">
            <v>3855310.048</v>
          </cell>
          <cell r="AS10">
            <v>4227180.034</v>
          </cell>
          <cell r="AT10">
            <v>4594244.1380000003</v>
          </cell>
          <cell r="AU10">
            <v>4988290.7699999996</v>
          </cell>
          <cell r="AV10">
            <v>5348449.4340000004</v>
          </cell>
          <cell r="AW10">
            <v>5635298.6739999996</v>
          </cell>
          <cell r="AX10">
            <v>6144695.6040000003</v>
          </cell>
          <cell r="AY10">
            <v>6525178.8099999996</v>
          </cell>
          <cell r="AZ10">
            <v>2551658.7267925474</v>
          </cell>
          <cell r="BA10">
            <v>2839369.5598199512</v>
          </cell>
          <cell r="BB10">
            <v>3236121.0804709401</v>
          </cell>
          <cell r="BC10">
            <v>3644704.2338866303</v>
          </cell>
          <cell r="BD10">
            <v>4235477.3012725161</v>
          </cell>
          <cell r="BE10">
            <v>4725790.2241608128</v>
          </cell>
          <cell r="BF10">
            <v>5292327.8421623604</v>
          </cell>
          <cell r="BG10">
            <v>5978086.9657733236</v>
          </cell>
          <cell r="BH10">
            <v>460096.2998432999</v>
          </cell>
          <cell r="BI10">
            <v>495664.26870087162</v>
          </cell>
          <cell r="BJ10">
            <v>537963.71778262034</v>
          </cell>
          <cell r="BK10">
            <v>549503.93308706919</v>
          </cell>
          <cell r="BL10">
            <v>608125.80768634879</v>
          </cell>
          <cell r="BM10">
            <v>626852.63889194198</v>
          </cell>
          <cell r="BN10">
            <v>722141.08401789272</v>
          </cell>
          <cell r="BO10">
            <v>809008.67921884859</v>
          </cell>
          <cell r="BP10">
            <v>1265631.5610493703</v>
          </cell>
          <cell r="BQ10">
            <v>1364449.9405211932</v>
          </cell>
          <cell r="BR10">
            <v>1474133.5956784717</v>
          </cell>
          <cell r="BS10">
            <v>1559843.4718780916</v>
          </cell>
          <cell r="BT10">
            <v>1707776.019788391</v>
          </cell>
          <cell r="BU10">
            <v>1809478.2372764214</v>
          </cell>
          <cell r="BV10">
            <v>1976102.0182559707</v>
          </cell>
          <cell r="BW10">
            <v>2170960.205174949</v>
          </cell>
          <cell r="BX10">
            <v>2497680.9018860045</v>
          </cell>
          <cell r="BY10">
            <v>2574172.2582963654</v>
          </cell>
          <cell r="BZ10">
            <v>2597655.3215982122</v>
          </cell>
          <cell r="CA10">
            <v>2655385.0031922739</v>
          </cell>
          <cell r="CB10">
            <v>2706169.3553336705</v>
          </cell>
          <cell r="CC10">
            <v>2723122.6196551505</v>
          </cell>
          <cell r="CD10">
            <v>2909040.1003326164</v>
          </cell>
          <cell r="CE10">
            <v>3092390.2859548749</v>
          </cell>
          <cell r="CF10">
            <v>1264717.1869999999</v>
          </cell>
          <cell r="CG10">
            <v>1365589.4550000001</v>
          </cell>
          <cell r="CH10">
            <v>1481845.56</v>
          </cell>
          <cell r="CI10">
            <v>1624751.2990000001</v>
          </cell>
          <cell r="CJ10">
            <v>1858761.6669999999</v>
          </cell>
          <cell r="CK10">
            <v>2077259.192</v>
          </cell>
          <cell r="CL10">
            <v>2264061.4040000001</v>
          </cell>
          <cell r="CM10">
            <v>2533398.8138639312</v>
          </cell>
          <cell r="CN10">
            <v>744355.86750215385</v>
          </cell>
          <cell r="CO10">
            <v>821591.92470156227</v>
          </cell>
          <cell r="CP10">
            <v>873953.15944513422</v>
          </cell>
          <cell r="CQ10">
            <v>946076.7774646132</v>
          </cell>
          <cell r="CR10">
            <v>1050237.7285714087</v>
          </cell>
          <cell r="CS10">
            <v>1152146.6045872953</v>
          </cell>
          <cell r="CT10">
            <v>1251526.1611447823</v>
          </cell>
          <cell r="CU10">
            <v>1334192.2607127009</v>
          </cell>
          <cell r="CV10">
            <v>1052819.0597203688</v>
          </cell>
          <cell r="CW10">
            <v>1096071.7854103455</v>
          </cell>
          <cell r="CX10">
            <v>1137404.4326182117</v>
          </cell>
          <cell r="CY10">
            <v>1153687.6225641361</v>
          </cell>
          <cell r="CZ10">
            <v>1243024.699647916</v>
          </cell>
          <cell r="DA10">
            <v>1299933.8380532607</v>
          </cell>
          <cell r="DB10">
            <v>1446378.8219242764</v>
          </cell>
          <cell r="DC10">
            <v>1606124.5170992461</v>
          </cell>
        </row>
        <row r="12">
          <cell r="D12">
            <v>-23542.192527245319</v>
          </cell>
          <cell r="E12">
            <v>-25060.505911149623</v>
          </cell>
          <cell r="F12">
            <v>-26478.087488103596</v>
          </cell>
          <cell r="G12">
            <v>-28581.312915546801</v>
          </cell>
          <cell r="H12">
            <v>-30504.424851890224</v>
          </cell>
          <cell r="I12">
            <v>-33673.952185944814</v>
          </cell>
          <cell r="J12">
            <v>-37287.584471287759</v>
          </cell>
          <cell r="K12">
            <v>-40926.840425816023</v>
          </cell>
          <cell r="L12">
            <v>-200751.18263667091</v>
          </cell>
          <cell r="M12">
            <v>-223490.57826215238</v>
          </cell>
          <cell r="N12">
            <v>-253282.0380645812</v>
          </cell>
          <cell r="O12">
            <v>-290437.16619454767</v>
          </cell>
          <cell r="P12">
            <v>-273806.5915823424</v>
          </cell>
          <cell r="Q12">
            <v>-323617.23500210303</v>
          </cell>
          <cell r="R12">
            <v>-387746.88467244606</v>
          </cell>
          <cell r="S12">
            <v>-455267.95128606667</v>
          </cell>
          <cell r="T12">
            <v>-49530.346006633255</v>
          </cell>
          <cell r="U12">
            <v>-50521.926211270031</v>
          </cell>
          <cell r="V12">
            <v>-51107.876951435494</v>
          </cell>
          <cell r="W12">
            <v>-54862.072268019823</v>
          </cell>
          <cell r="X12">
            <v>-58379.576308968622</v>
          </cell>
          <cell r="Y12">
            <v>-50513.703111735944</v>
          </cell>
          <cell r="Z12">
            <v>-55019.391495229938</v>
          </cell>
          <cell r="AA12">
            <v>-60167.55945892715</v>
          </cell>
          <cell r="AB12">
            <v>-136093.73158276052</v>
          </cell>
          <cell r="AC12">
            <v>-151899.50096531416</v>
          </cell>
          <cell r="AD12">
            <v>-170107.81444745406</v>
          </cell>
          <cell r="AE12">
            <v>-186386.75386229341</v>
          </cell>
          <cell r="AF12">
            <v>-231503.34844963165</v>
          </cell>
          <cell r="AG12">
            <v>-212225.41499055939</v>
          </cell>
          <cell r="AH12">
            <v>-223651.96512468086</v>
          </cell>
          <cell r="AI12">
            <v>-229124.43577041305</v>
          </cell>
          <cell r="AJ12">
            <v>-189543.66119932596</v>
          </cell>
          <cell r="AK12">
            <v>-218173.33685974433</v>
          </cell>
          <cell r="AL12">
            <v>-235433.58949920139</v>
          </cell>
          <cell r="AM12">
            <v>-237981.33470929967</v>
          </cell>
          <cell r="AN12">
            <v>-256163.5928741415</v>
          </cell>
          <cell r="AO12">
            <v>-285010.67428890982</v>
          </cell>
          <cell r="AP12">
            <v>-297614.30968967418</v>
          </cell>
          <cell r="AQ12">
            <v>-315582.87719955336</v>
          </cell>
          <cell r="AR12">
            <v>-209463.095</v>
          </cell>
          <cell r="AS12">
            <v>-228999.258</v>
          </cell>
          <cell r="AT12">
            <v>-232380.17800000001</v>
          </cell>
          <cell r="AU12">
            <v>-251194.04199999999</v>
          </cell>
          <cell r="AV12">
            <v>-267274.83500000002</v>
          </cell>
          <cell r="AW12">
            <v>-272160.35600000003</v>
          </cell>
          <cell r="AX12">
            <v>-261932.851</v>
          </cell>
          <cell r="AY12">
            <v>-274023.88699999999</v>
          </cell>
          <cell r="AZ12">
            <v>-144797.46879202937</v>
          </cell>
          <cell r="BA12">
            <v>-161489.02237662522</v>
          </cell>
          <cell r="BB12">
            <v>-186763.11479156825</v>
          </cell>
          <cell r="BC12">
            <v>-213120.53535783163</v>
          </cell>
          <cell r="BD12">
            <v>-251161.21299550109</v>
          </cell>
          <cell r="BE12">
            <v>-281644.9904020133</v>
          </cell>
          <cell r="BF12">
            <v>-255775.8771628479</v>
          </cell>
          <cell r="BG12">
            <v>-291970.30433921784</v>
          </cell>
          <cell r="BH12">
            <v>-29220.598418442733</v>
          </cell>
          <cell r="BI12">
            <v>-31713.910559852517</v>
          </cell>
          <cell r="BJ12">
            <v>-32953.009665072146</v>
          </cell>
          <cell r="BK12">
            <v>-34153.517460740855</v>
          </cell>
          <cell r="BL12">
            <v>-35426.078082974593</v>
          </cell>
          <cell r="BM12">
            <v>-37018.887065742354</v>
          </cell>
          <cell r="BN12">
            <v>-44475.252429240143</v>
          </cell>
          <cell r="BO12">
            <v>-52565.461213156748</v>
          </cell>
          <cell r="BP12">
            <v>-77661.587309336406</v>
          </cell>
          <cell r="BQ12">
            <v>-81993.927730056923</v>
          </cell>
          <cell r="BR12">
            <v>-85462.954533099983</v>
          </cell>
          <cell r="BS12">
            <v>-92714.426115943046</v>
          </cell>
          <cell r="BT12">
            <v>-97108.533098771266</v>
          </cell>
          <cell r="BU12">
            <v>-91578.358235293563</v>
          </cell>
          <cell r="BV12">
            <v>-102051.4872868394</v>
          </cell>
          <cell r="BW12">
            <v>-113068.91101421771</v>
          </cell>
          <cell r="BX12">
            <v>-130295.08778208465</v>
          </cell>
          <cell r="BY12">
            <v>-144004.82179874441</v>
          </cell>
          <cell r="BZ12">
            <v>-151833.95755610475</v>
          </cell>
          <cell r="CA12">
            <v>-163422.26932208461</v>
          </cell>
          <cell r="CB12">
            <v>-177952.34099040215</v>
          </cell>
          <cell r="CC12">
            <v>-162869.21569505977</v>
          </cell>
          <cell r="CD12">
            <v>-175375.96503988822</v>
          </cell>
          <cell r="CE12">
            <v>-194921.96649557215</v>
          </cell>
          <cell r="CF12">
            <v>-56565.42</v>
          </cell>
          <cell r="CG12">
            <v>-66700.722999999998</v>
          </cell>
          <cell r="CH12">
            <v>-73552.324999999997</v>
          </cell>
          <cell r="CI12">
            <v>-82384.990999999995</v>
          </cell>
          <cell r="CJ12">
            <v>-88913.315000000002</v>
          </cell>
          <cell r="CK12">
            <v>-130732.864</v>
          </cell>
          <cell r="CL12">
            <v>-112282.345</v>
          </cell>
          <cell r="CM12">
            <v>-129504.23772903974</v>
          </cell>
          <cell r="CN12">
            <v>-43002.780182764465</v>
          </cell>
          <cell r="CO12">
            <v>-50615.401205290553</v>
          </cell>
          <cell r="CP12">
            <v>-51565.886646444778</v>
          </cell>
          <cell r="CQ12">
            <v>-45703.966411886177</v>
          </cell>
          <cell r="CR12">
            <v>-53533.931814740274</v>
          </cell>
          <cell r="CS12">
            <v>-61151.18369106482</v>
          </cell>
          <cell r="CT12">
            <v>-67071.747018849259</v>
          </cell>
          <cell r="CU12">
            <v>-69759.442766199165</v>
          </cell>
          <cell r="CV12">
            <v>-70486.626808111818</v>
          </cell>
          <cell r="CW12">
            <v>-74606.338306308913</v>
          </cell>
          <cell r="CX12">
            <v>-79444.021156553732</v>
          </cell>
          <cell r="CY12">
            <v>-76668.799873429656</v>
          </cell>
          <cell r="CZ12">
            <v>-76669.548274234519</v>
          </cell>
          <cell r="DA12">
            <v>-65682.346743820381</v>
          </cell>
          <cell r="DB12">
            <v>-83380.174189981393</v>
          </cell>
          <cell r="DC12">
            <v>-94034.533195486729</v>
          </cell>
        </row>
        <row r="14">
          <cell r="D14">
            <v>23420.400071124997</v>
          </cell>
          <cell r="E14">
            <v>29528.094713099999</v>
          </cell>
          <cell r="F14">
            <v>35599.297561774998</v>
          </cell>
          <cell r="G14">
            <v>37286.541253426032</v>
          </cell>
          <cell r="H14">
            <v>66576.131079157713</v>
          </cell>
          <cell r="I14">
            <v>72571.430675276773</v>
          </cell>
          <cell r="J14">
            <v>69038.734914428816</v>
          </cell>
          <cell r="K14">
            <v>67719.502653891686</v>
          </cell>
          <cell r="L14">
            <v>566471.21542504092</v>
          </cell>
          <cell r="M14">
            <v>749268.94490249502</v>
          </cell>
          <cell r="N14">
            <v>908425.97608468554</v>
          </cell>
          <cell r="O14">
            <v>1048551.9124652446</v>
          </cell>
          <cell r="P14">
            <v>1325827.3212278171</v>
          </cell>
          <cell r="Q14">
            <v>1465122.9242142315</v>
          </cell>
          <cell r="R14">
            <v>1631116.8526466484</v>
          </cell>
          <cell r="S14">
            <v>1224808.2534486298</v>
          </cell>
          <cell r="T14">
            <v>68904.914278072989</v>
          </cell>
          <cell r="U14">
            <v>60946.961002315576</v>
          </cell>
          <cell r="V14">
            <v>65890.668173606871</v>
          </cell>
          <cell r="W14">
            <v>79107.821976089414</v>
          </cell>
          <cell r="X14">
            <v>105462.55143153308</v>
          </cell>
          <cell r="Y14">
            <v>117067.58658907385</v>
          </cell>
          <cell r="Z14">
            <v>97987.923810570312</v>
          </cell>
          <cell r="AA14">
            <v>116268.35452417274</v>
          </cell>
          <cell r="AB14">
            <v>337440.99616323283</v>
          </cell>
          <cell r="AC14">
            <v>381686.38824476546</v>
          </cell>
          <cell r="AD14">
            <v>374790.18281153147</v>
          </cell>
          <cell r="AE14">
            <v>465036.15707499499</v>
          </cell>
          <cell r="AF14">
            <v>422665.23143731151</v>
          </cell>
          <cell r="AG14">
            <v>508207.7772541361</v>
          </cell>
          <cell r="AH14">
            <v>646401.00703489629</v>
          </cell>
          <cell r="AI14">
            <v>589205.82073191123</v>
          </cell>
          <cell r="AJ14">
            <v>569144.26643979771</v>
          </cell>
          <cell r="AK14">
            <v>532370.28730071255</v>
          </cell>
          <cell r="AL14">
            <v>470609.55219715962</v>
          </cell>
          <cell r="AM14">
            <v>632189.95788572717</v>
          </cell>
          <cell r="AN14">
            <v>910975.07691779232</v>
          </cell>
          <cell r="AO14">
            <v>745416.69694824854</v>
          </cell>
          <cell r="AP14">
            <v>757590.59823429817</v>
          </cell>
          <cell r="AQ14">
            <v>775122.35744989489</v>
          </cell>
          <cell r="AR14">
            <v>490993.20899999997</v>
          </cell>
          <cell r="AS14">
            <v>525714.81200000003</v>
          </cell>
          <cell r="AT14">
            <v>539869.38500000001</v>
          </cell>
          <cell r="AU14">
            <v>535520.28500000003</v>
          </cell>
          <cell r="AV14">
            <v>440401.78200000001</v>
          </cell>
          <cell r="AW14">
            <v>640791.30000000005</v>
          </cell>
          <cell r="AX14">
            <v>679316.21100000001</v>
          </cell>
          <cell r="AY14">
            <v>662308.99</v>
          </cell>
          <cell r="AZ14">
            <v>371225.19678173616</v>
          </cell>
          <cell r="BA14">
            <v>464766.04228146106</v>
          </cell>
          <cell r="BB14">
            <v>527550.65325261815</v>
          </cell>
          <cell r="BC14">
            <v>637971.36356845207</v>
          </cell>
          <cell r="BD14">
            <v>673439.12852133834</v>
          </cell>
          <cell r="BE14">
            <v>727184.83153363678</v>
          </cell>
          <cell r="BF14">
            <v>775495.1821153512</v>
          </cell>
          <cell r="BG14">
            <v>656287.79288978584</v>
          </cell>
          <cell r="BH14">
            <v>50952.907170412349</v>
          </cell>
          <cell r="BI14">
            <v>54594.790806106583</v>
          </cell>
          <cell r="BJ14">
            <v>34722.806731957717</v>
          </cell>
          <cell r="BK14">
            <v>65418.407571030257</v>
          </cell>
          <cell r="BL14">
            <v>83539.316741557297</v>
          </cell>
          <cell r="BM14">
            <v>114252.51906946178</v>
          </cell>
          <cell r="BN14">
            <v>104682.679592951</v>
          </cell>
          <cell r="BO14">
            <v>112219.40548046571</v>
          </cell>
          <cell r="BP14">
            <v>142464.07272172926</v>
          </cell>
          <cell r="BQ14">
            <v>141748.33675135425</v>
          </cell>
          <cell r="BR14">
            <v>146555.69987816046</v>
          </cell>
          <cell r="BS14">
            <v>140471.71417571875</v>
          </cell>
          <cell r="BT14">
            <v>181678.52335255177</v>
          </cell>
          <cell r="BU14">
            <v>210519.91420794337</v>
          </cell>
          <cell r="BV14">
            <v>229213.16194823282</v>
          </cell>
          <cell r="BW14">
            <v>255081.44945299358</v>
          </cell>
          <cell r="BX14">
            <v>135926.14318107956</v>
          </cell>
          <cell r="BY14">
            <v>110547.57237090237</v>
          </cell>
          <cell r="BZ14">
            <v>101717.47228543433</v>
          </cell>
          <cell r="CA14">
            <v>152968.61188463194</v>
          </cell>
          <cell r="CB14">
            <v>118018.31094273907</v>
          </cell>
          <cell r="CC14">
            <v>260457.71313800931</v>
          </cell>
          <cell r="CD14">
            <v>314244.31707689143</v>
          </cell>
          <cell r="CE14">
            <v>323359.84993660392</v>
          </cell>
          <cell r="CF14">
            <v>119200.64</v>
          </cell>
          <cell r="CG14">
            <v>129699.662</v>
          </cell>
          <cell r="CH14">
            <v>188932.85800000001</v>
          </cell>
          <cell r="CI14">
            <v>235768.12400000001</v>
          </cell>
          <cell r="CJ14">
            <v>256969.31134784999</v>
          </cell>
          <cell r="CK14">
            <v>259740.769</v>
          </cell>
          <cell r="CL14">
            <v>306411.42100000003</v>
          </cell>
          <cell r="CM14">
            <v>359365.56322448165</v>
          </cell>
          <cell r="CN14">
            <v>101629.94069461888</v>
          </cell>
          <cell r="CO14">
            <v>85969.683107540535</v>
          </cell>
          <cell r="CP14">
            <v>97820.491146347733</v>
          </cell>
          <cell r="CQ14">
            <v>114954.68443023754</v>
          </cell>
          <cell r="CR14">
            <v>133282.7917577702</v>
          </cell>
          <cell r="CS14">
            <v>129998.85522698844</v>
          </cell>
          <cell r="CT14">
            <v>104682.90478555571</v>
          </cell>
          <cell r="CU14">
            <v>84657.268206771842</v>
          </cell>
          <cell r="CV14">
            <v>80468.178781472147</v>
          </cell>
          <cell r="CW14">
            <v>70756.843035853512</v>
          </cell>
          <cell r="CX14">
            <v>73490.64002668469</v>
          </cell>
          <cell r="CY14">
            <v>105496.60181718058</v>
          </cell>
          <cell r="CZ14">
            <v>117041.04261797684</v>
          </cell>
          <cell r="DA14">
            <v>175848.87970343922</v>
          </cell>
          <cell r="DB14">
            <v>192163.14477324317</v>
          </cell>
          <cell r="DC14">
            <v>180154.03564379571</v>
          </cell>
        </row>
        <row r="16">
          <cell r="D16">
            <v>521848.61300140404</v>
          </cell>
          <cell r="E16">
            <v>545304.17284738075</v>
          </cell>
          <cell r="F16">
            <v>567558.99975203222</v>
          </cell>
          <cell r="G16">
            <v>590844.27933624876</v>
          </cell>
          <cell r="H16">
            <v>637670.01461256086</v>
          </cell>
          <cell r="I16">
            <v>694710.64412096015</v>
          </cell>
          <cell r="J16">
            <v>750007.89692857151</v>
          </cell>
          <cell r="K16">
            <v>790000.69814259012</v>
          </cell>
          <cell r="L16">
            <v>5473691.6517208749</v>
          </cell>
          <cell r="M16">
            <v>6185447.6664855918</v>
          </cell>
          <cell r="N16">
            <v>6998697.4275928279</v>
          </cell>
          <cell r="O16">
            <v>8080604.7900499795</v>
          </cell>
          <cell r="P16">
            <v>9290685.4241216276</v>
          </cell>
          <cell r="Q16">
            <v>10702702.091999749</v>
          </cell>
          <cell r="R16">
            <v>12281607.811436653</v>
          </cell>
          <cell r="S16">
            <v>13281425.280390274</v>
          </cell>
          <cell r="T16">
            <v>813083.31184425694</v>
          </cell>
          <cell r="U16">
            <v>855130.33671700559</v>
          </cell>
          <cell r="V16">
            <v>885822.76735373947</v>
          </cell>
          <cell r="W16">
            <v>953993.78442221694</v>
          </cell>
          <cell r="X16">
            <v>1028094.4815907686</v>
          </cell>
          <cell r="Y16">
            <v>1122298.9254462598</v>
          </cell>
          <cell r="Z16">
            <v>1204378.4030298067</v>
          </cell>
          <cell r="AA16">
            <v>1284615.0378351281</v>
          </cell>
          <cell r="AB16">
            <v>2655534.275558386</v>
          </cell>
          <cell r="AC16">
            <v>2969253.9989374783</v>
          </cell>
          <cell r="AD16">
            <v>3230849.8910441743</v>
          </cell>
          <cell r="AE16">
            <v>3642433.1497053578</v>
          </cell>
          <cell r="AF16">
            <v>3895267.8817860694</v>
          </cell>
          <cell r="AG16">
            <v>4296433.863977178</v>
          </cell>
          <cell r="AH16">
            <v>4860848.5508852918</v>
          </cell>
          <cell r="AI16">
            <v>5295965.5158049921</v>
          </cell>
          <cell r="AJ16">
            <v>4077824.543622674</v>
          </cell>
          <cell r="AK16">
            <v>4478653.8022167431</v>
          </cell>
          <cell r="AL16">
            <v>4881562.091726996</v>
          </cell>
          <cell r="AM16">
            <v>5369487.5426334003</v>
          </cell>
          <cell r="AN16">
            <v>6151983.9738174444</v>
          </cell>
          <cell r="AO16">
            <v>6789381.7689463487</v>
          </cell>
          <cell r="AP16">
            <v>7346771.6551985685</v>
          </cell>
          <cell r="AQ16">
            <v>7963793.207945127</v>
          </cell>
          <cell r="AR16">
            <v>4227180.034</v>
          </cell>
          <cell r="AS16">
            <v>4594244.1380000003</v>
          </cell>
          <cell r="AT16">
            <v>4988290.7699999996</v>
          </cell>
          <cell r="AU16">
            <v>5348449.4340000004</v>
          </cell>
          <cell r="AV16">
            <v>5635298.6739999996</v>
          </cell>
          <cell r="AW16">
            <v>6144695.6040000003</v>
          </cell>
          <cell r="AX16">
            <v>6525178.8099999996</v>
          </cell>
          <cell r="AY16">
            <v>7003960.9199999999</v>
          </cell>
          <cell r="AZ16">
            <v>2839369.5598199512</v>
          </cell>
          <cell r="BA16">
            <v>3236121.0804709401</v>
          </cell>
          <cell r="BB16">
            <v>3644704.2338866303</v>
          </cell>
          <cell r="BC16">
            <v>4221237.7784325834</v>
          </cell>
          <cell r="BD16">
            <v>4725790.2241608128</v>
          </cell>
          <cell r="BE16">
            <v>5292327.8421623604</v>
          </cell>
          <cell r="BF16">
            <v>5978086.9657733236</v>
          </cell>
          <cell r="BG16">
            <v>6432858.5021103006</v>
          </cell>
          <cell r="BH16">
            <v>495664.26870087162</v>
          </cell>
          <cell r="BI16">
            <v>537963.71778262034</v>
          </cell>
          <cell r="BJ16">
            <v>549503.93308706919</v>
          </cell>
          <cell r="BK16">
            <v>608125.80768634879</v>
          </cell>
          <cell r="BL16">
            <v>626852.63889194198</v>
          </cell>
          <cell r="BM16">
            <v>722141.08401789272</v>
          </cell>
          <cell r="BN16">
            <v>809008.67921884859</v>
          </cell>
          <cell r="BO16">
            <v>885337.19972336292</v>
          </cell>
          <cell r="BP16">
            <v>1364449.940521193</v>
          </cell>
          <cell r="BQ16">
            <v>1474133.595678472</v>
          </cell>
          <cell r="BR16">
            <v>1559843.4718780916</v>
          </cell>
          <cell r="BS16">
            <v>1684473.0891507624</v>
          </cell>
          <cell r="BT16">
            <v>1809478.2372764214</v>
          </cell>
          <cell r="BU16">
            <v>1976102.0182559707</v>
          </cell>
          <cell r="BV16">
            <v>2170960.205174949</v>
          </cell>
          <cell r="BW16">
            <v>2355031.7294502966</v>
          </cell>
          <cell r="BX16">
            <v>2574172.2582963654</v>
          </cell>
          <cell r="BY16">
            <v>2597655.3215982122</v>
          </cell>
          <cell r="BZ16">
            <v>2655385.0031922739</v>
          </cell>
          <cell r="CA16">
            <v>2706169.3553336705</v>
          </cell>
          <cell r="CB16">
            <v>2723122.6196551505</v>
          </cell>
          <cell r="CC16">
            <v>2909040.1003326164</v>
          </cell>
          <cell r="CD16">
            <v>3092390.2859548749</v>
          </cell>
          <cell r="CE16">
            <v>3296253.9034986207</v>
          </cell>
          <cell r="CF16">
            <v>1365589.4550000001</v>
          </cell>
          <cell r="CG16">
            <v>1481845.56</v>
          </cell>
          <cell r="CH16">
            <v>1624751.2990000001</v>
          </cell>
          <cell r="CI16">
            <v>1858761.6669999999</v>
          </cell>
          <cell r="CJ16">
            <v>2077259.192</v>
          </cell>
          <cell r="CK16">
            <v>2264061.4040000001</v>
          </cell>
          <cell r="CL16">
            <v>2533398.8139999998</v>
          </cell>
          <cell r="CM16">
            <v>2808567.2110172678</v>
          </cell>
          <cell r="CN16">
            <v>821591.92470156227</v>
          </cell>
          <cell r="CO16">
            <v>873953.15944513422</v>
          </cell>
          <cell r="CP16">
            <v>946076.7774646132</v>
          </cell>
          <cell r="CQ16">
            <v>1050237.7285714098</v>
          </cell>
          <cell r="CR16">
            <v>1152146.6045873</v>
          </cell>
          <cell r="CS16">
            <v>1251526.1611447823</v>
          </cell>
          <cell r="CT16">
            <v>1334192.2607127009</v>
          </cell>
          <cell r="CU16">
            <v>1370837.420002891</v>
          </cell>
          <cell r="CV16">
            <v>1096071.7854103455</v>
          </cell>
          <cell r="CW16">
            <v>1137404.4326182117</v>
          </cell>
          <cell r="CX16">
            <v>1153687.6225641361</v>
          </cell>
          <cell r="CY16">
            <v>1243024.699647916</v>
          </cell>
          <cell r="CZ16">
            <v>1299933.8380532607</v>
          </cell>
          <cell r="DA16">
            <v>1446378.8219242764</v>
          </cell>
          <cell r="DB16">
            <v>1606124.5170992461</v>
          </cell>
          <cell r="DC16">
            <v>1724460.3260972716</v>
          </cell>
        </row>
      </sheetData>
      <sheetData sheetId="11" refreshError="1"/>
      <sheetData sheetId="12">
        <row r="6">
          <cell r="D6">
            <v>2758.2599927732258</v>
          </cell>
          <cell r="E6">
            <v>2820.8384251741936</v>
          </cell>
          <cell r="F6">
            <v>2847.3026528387095</v>
          </cell>
          <cell r="G6">
            <v>2872.9189710000005</v>
          </cell>
          <cell r="H6">
            <v>2896.4430109999998</v>
          </cell>
          <cell r="I6">
            <v>2909.8907380000001</v>
          </cell>
          <cell r="J6">
            <v>2891.1396340000001</v>
          </cell>
          <cell r="K6">
            <v>2903.9244520000002</v>
          </cell>
          <cell r="L6">
            <v>30120.253331129858</v>
          </cell>
          <cell r="M6">
            <v>30441.837283128782</v>
          </cell>
          <cell r="N6">
            <v>30555.278457618409</v>
          </cell>
          <cell r="O6">
            <v>30707.253764586236</v>
          </cell>
          <cell r="P6">
            <v>30533.414655190561</v>
          </cell>
          <cell r="Q6">
            <v>30569.629007553311</v>
          </cell>
          <cell r="R6">
            <v>29344.733929410948</v>
          </cell>
          <cell r="S6">
            <v>26338.085908875004</v>
          </cell>
          <cell r="T6">
            <v>5974.9926469298307</v>
          </cell>
          <cell r="U6">
            <v>6079.2982329258366</v>
          </cell>
          <cell r="V6">
            <v>6099.5968399551139</v>
          </cell>
          <cell r="W6">
            <v>6096.4719590413051</v>
          </cell>
          <cell r="X6">
            <v>6209.7110590538878</v>
          </cell>
          <cell r="Y6">
            <v>6105.0505741951483</v>
          </cell>
          <cell r="Z6">
            <v>6085.1301230161089</v>
          </cell>
          <cell r="AA6">
            <v>5981.3549492096299</v>
          </cell>
          <cell r="AB6">
            <v>17196</v>
          </cell>
          <cell r="AC6">
            <v>17482.559368937189</v>
          </cell>
          <cell r="AD6">
            <v>18111.697</v>
          </cell>
          <cell r="AE6">
            <v>17425.962</v>
          </cell>
          <cell r="AF6">
            <v>17410.773000000001</v>
          </cell>
          <cell r="AG6">
            <v>17501.186278246016</v>
          </cell>
          <cell r="AH6">
            <v>16505.800201592276</v>
          </cell>
          <cell r="AI6">
            <v>16000.807428106313</v>
          </cell>
          <cell r="AJ6">
            <v>20618</v>
          </cell>
          <cell r="AK6">
            <v>20707</v>
          </cell>
          <cell r="AL6">
            <v>21155</v>
          </cell>
          <cell r="AM6">
            <v>21994</v>
          </cell>
          <cell r="AN6">
            <v>22193</v>
          </cell>
          <cell r="AO6">
            <v>21454</v>
          </cell>
          <cell r="AP6">
            <v>21210</v>
          </cell>
          <cell r="AQ6">
            <v>21055</v>
          </cell>
          <cell r="AR6">
            <v>13486.171</v>
          </cell>
          <cell r="AS6">
            <v>13576.44</v>
          </cell>
          <cell r="AT6">
            <v>13813.451000000001</v>
          </cell>
          <cell r="AU6">
            <v>14130.074000000002</v>
          </cell>
          <cell r="AV6">
            <v>14256.528</v>
          </cell>
          <cell r="AW6">
            <v>13227.153</v>
          </cell>
          <cell r="AX6">
            <v>13691.726000000001</v>
          </cell>
          <cell r="AY6">
            <v>13495.528</v>
          </cell>
          <cell r="AZ6">
            <v>11964.840000000002</v>
          </cell>
          <cell r="BA6">
            <v>11974.12</v>
          </cell>
          <cell r="BB6">
            <v>12036.900000000001</v>
          </cell>
          <cell r="BC6">
            <v>12121.430283</v>
          </cell>
          <cell r="BD6">
            <v>12103.520000000002</v>
          </cell>
          <cell r="BE6">
            <v>11943.293</v>
          </cell>
          <cell r="BF6">
            <v>11853.304757472308</v>
          </cell>
          <cell r="BG6">
            <v>12291.140578126164</v>
          </cell>
          <cell r="BH6">
            <v>4278</v>
          </cell>
          <cell r="BI6">
            <v>4379</v>
          </cell>
          <cell r="BJ6">
            <v>4490</v>
          </cell>
          <cell r="BK6">
            <v>4376</v>
          </cell>
          <cell r="BL6">
            <v>4450</v>
          </cell>
          <cell r="BM6">
            <v>4415</v>
          </cell>
          <cell r="BN6">
            <v>4365</v>
          </cell>
          <cell r="BO6">
            <v>4254</v>
          </cell>
          <cell r="BP6">
            <v>10147.799590551467</v>
          </cell>
          <cell r="BQ6">
            <v>10299.201244249922</v>
          </cell>
          <cell r="BR6">
            <v>10510.327417061566</v>
          </cell>
          <cell r="BS6">
            <v>10490.717127596528</v>
          </cell>
          <cell r="BT6">
            <v>10678.105955435442</v>
          </cell>
          <cell r="BU6">
            <v>10470.676586587089</v>
          </cell>
          <cell r="BV6">
            <v>10743.806137023681</v>
          </cell>
          <cell r="BW6">
            <v>10555.881312208892</v>
          </cell>
          <cell r="BX6">
            <v>10954.5</v>
          </cell>
          <cell r="BY6">
            <v>11258.599999999999</v>
          </cell>
          <cell r="BZ6">
            <v>11344.299999999997</v>
          </cell>
          <cell r="CA6">
            <v>11266.700000000003</v>
          </cell>
          <cell r="CB6">
            <v>11503.5</v>
          </cell>
          <cell r="CC6">
            <v>11258.9</v>
          </cell>
          <cell r="CD6">
            <v>11018.6</v>
          </cell>
          <cell r="CE6">
            <v>11008.1</v>
          </cell>
          <cell r="CF6">
            <v>7397.9030000000002</v>
          </cell>
          <cell r="CG6">
            <v>7499.9520000000002</v>
          </cell>
          <cell r="CH6">
            <v>7885.8140000000003</v>
          </cell>
          <cell r="CI6">
            <v>7750.0280000000002</v>
          </cell>
          <cell r="CJ6">
            <v>7909.0959999999995</v>
          </cell>
          <cell r="CK6">
            <v>7629.5309999999999</v>
          </cell>
          <cell r="CL6">
            <v>7594.7430000000004</v>
          </cell>
          <cell r="CM6">
            <v>7501</v>
          </cell>
          <cell r="CN6">
            <v>4448.6720436592732</v>
          </cell>
          <cell r="CO6">
            <v>4417.0736412828728</v>
          </cell>
          <cell r="CP6">
            <v>4441.0496229999999</v>
          </cell>
          <cell r="CQ6">
            <v>4586.0503100572932</v>
          </cell>
          <cell r="CR6">
            <v>4545.2267016629203</v>
          </cell>
          <cell r="CS6">
            <v>4444.8157984202126</v>
          </cell>
          <cell r="CT6">
            <v>4317.9943187364997</v>
          </cell>
          <cell r="CU6">
            <v>4247.6620063958999</v>
          </cell>
          <cell r="CV6">
            <v>7915.3399999999983</v>
          </cell>
          <cell r="CW6">
            <v>7972.7465784395063</v>
          </cell>
          <cell r="CX6">
            <v>7895.8596747079464</v>
          </cell>
          <cell r="CY6">
            <v>8013.4135843710746</v>
          </cell>
          <cell r="CZ6">
            <v>8163.2832633727876</v>
          </cell>
          <cell r="DA6">
            <v>8022.5268351517052</v>
          </cell>
          <cell r="DB6">
            <v>8120.6288165099468</v>
          </cell>
          <cell r="DC6">
            <v>7856.2712131410535</v>
          </cell>
        </row>
        <row r="47">
          <cell r="D47">
            <v>154510</v>
          </cell>
          <cell r="E47">
            <v>156360</v>
          </cell>
          <cell r="F47">
            <v>158455</v>
          </cell>
          <cell r="G47">
            <v>161092</v>
          </cell>
          <cell r="H47">
            <v>164900</v>
          </cell>
          <cell r="I47">
            <v>168937</v>
          </cell>
          <cell r="J47">
            <v>173186</v>
          </cell>
          <cell r="K47">
            <v>177255</v>
          </cell>
          <cell r="L47">
            <v>1546194.5</v>
          </cell>
          <cell r="M47">
            <v>1561614</v>
          </cell>
          <cell r="N47">
            <v>1574318</v>
          </cell>
          <cell r="O47">
            <v>1586138</v>
          </cell>
          <cell r="P47">
            <v>1596897.5</v>
          </cell>
          <cell r="Q47">
            <v>1608734.5</v>
          </cell>
          <cell r="R47">
            <v>1621658.5</v>
          </cell>
          <cell r="S47">
            <v>1635052.5</v>
          </cell>
          <cell r="T47">
            <v>294971.65817284817</v>
          </cell>
          <cell r="U47">
            <v>299951.29418559512</v>
          </cell>
          <cell r="V47">
            <v>303151.80398687738</v>
          </cell>
          <cell r="W47">
            <v>305984.98426974035</v>
          </cell>
          <cell r="X47">
            <v>310174.96273258881</v>
          </cell>
          <cell r="Y47">
            <v>314439.61807555537</v>
          </cell>
          <cell r="Z47">
            <v>318643.22002329014</v>
          </cell>
          <cell r="AA47">
            <v>322735.81579787645</v>
          </cell>
          <cell r="AB47">
            <v>849548.29330195289</v>
          </cell>
          <cell r="AC47">
            <v>859722.30529925239</v>
          </cell>
          <cell r="AD47">
            <v>869654.53679641755</v>
          </cell>
          <cell r="AE47">
            <v>878612.20779662021</v>
          </cell>
          <cell r="AF47">
            <v>886064.29272155382</v>
          </cell>
          <cell r="AG47">
            <v>895088.26980019733</v>
          </cell>
          <cell r="AH47">
            <v>903746.68839345104</v>
          </cell>
          <cell r="AI47">
            <v>919384.82389900391</v>
          </cell>
          <cell r="AJ47">
            <v>1212063.5623809525</v>
          </cell>
          <cell r="AK47">
            <v>1236100.9766666668</v>
          </cell>
          <cell r="AL47">
            <v>1263762.9433333334</v>
          </cell>
          <cell r="AM47">
            <v>1287435.6833333333</v>
          </cell>
          <cell r="AN47">
            <v>1307554.3333333333</v>
          </cell>
          <cell r="AO47">
            <v>1326563.5</v>
          </cell>
          <cell r="AP47">
            <v>1343864.5</v>
          </cell>
          <cell r="AQ47">
            <v>1359711.5</v>
          </cell>
          <cell r="AR47">
            <v>624130</v>
          </cell>
          <cell r="AS47">
            <v>635123</v>
          </cell>
          <cell r="AT47">
            <v>647729</v>
          </cell>
          <cell r="AU47">
            <v>663216</v>
          </cell>
          <cell r="AV47">
            <v>676960</v>
          </cell>
          <cell r="AW47">
            <v>688959</v>
          </cell>
          <cell r="AX47">
            <v>699264</v>
          </cell>
          <cell r="AY47">
            <v>710431</v>
          </cell>
          <cell r="AZ47">
            <v>799028</v>
          </cell>
          <cell r="BA47">
            <v>805190</v>
          </cell>
          <cell r="BB47">
            <v>814865</v>
          </cell>
          <cell r="BC47">
            <v>821578</v>
          </cell>
          <cell r="BD47">
            <v>825215</v>
          </cell>
          <cell r="BE47">
            <v>834416</v>
          </cell>
          <cell r="BF47">
            <v>838385</v>
          </cell>
          <cell r="BG47">
            <v>844244</v>
          </cell>
          <cell r="BH47">
            <v>293175.49999999994</v>
          </cell>
          <cell r="BI47">
            <v>299118.49999999994</v>
          </cell>
          <cell r="BJ47">
            <v>302627.5</v>
          </cell>
          <cell r="BK47">
            <v>305243</v>
          </cell>
          <cell r="BL47">
            <v>309598</v>
          </cell>
          <cell r="BM47">
            <v>313362.00000000006</v>
          </cell>
          <cell r="BN47">
            <v>317050.00000000006</v>
          </cell>
          <cell r="BO47">
            <v>318830</v>
          </cell>
          <cell r="BP47">
            <v>663966.3573024238</v>
          </cell>
          <cell r="BQ47">
            <v>675821.59009513049</v>
          </cell>
          <cell r="BR47">
            <v>688356.4318822237</v>
          </cell>
          <cell r="BS47">
            <v>701004.54183504835</v>
          </cell>
          <cell r="BT47">
            <v>715219.69663430494</v>
          </cell>
          <cell r="BU47">
            <v>731281.52706414193</v>
          </cell>
          <cell r="BV47">
            <v>743561.51547834044</v>
          </cell>
          <cell r="BW47">
            <v>753913.41676783864</v>
          </cell>
          <cell r="BX47">
            <v>778839</v>
          </cell>
          <cell r="BY47">
            <v>779426</v>
          </cell>
          <cell r="BZ47">
            <v>781110</v>
          </cell>
          <cell r="CA47">
            <v>814467</v>
          </cell>
          <cell r="CB47">
            <v>826964</v>
          </cell>
          <cell r="CC47">
            <v>836055</v>
          </cell>
          <cell r="CD47">
            <v>844153</v>
          </cell>
          <cell r="CE47">
            <v>847766</v>
          </cell>
          <cell r="CF47">
            <v>605408</v>
          </cell>
          <cell r="CG47">
            <v>616585.5</v>
          </cell>
          <cell r="CH47">
            <v>627552.50000000012</v>
          </cell>
          <cell r="CI47">
            <v>638613.50000000023</v>
          </cell>
          <cell r="CJ47">
            <v>645694.5</v>
          </cell>
          <cell r="CK47">
            <v>654640.99999999988</v>
          </cell>
          <cell r="CL47">
            <v>668703</v>
          </cell>
          <cell r="CM47">
            <v>681299.00000000012</v>
          </cell>
          <cell r="CN47">
            <v>250642.52420131132</v>
          </cell>
          <cell r="CO47">
            <v>255484.38545676047</v>
          </cell>
          <cell r="CP47">
            <v>260424.25945125124</v>
          </cell>
          <cell r="CQ47">
            <v>265464.13023523602</v>
          </cell>
          <cell r="CR47">
            <v>270606.02202186675</v>
          </cell>
          <cell r="CS47">
            <v>275852</v>
          </cell>
          <cell r="CT47">
            <v>278392</v>
          </cell>
          <cell r="CU47">
            <v>279868</v>
          </cell>
          <cell r="CV47">
            <v>612728</v>
          </cell>
          <cell r="CW47">
            <v>618250</v>
          </cell>
          <cell r="CX47">
            <v>624094</v>
          </cell>
          <cell r="CY47">
            <v>628120</v>
          </cell>
          <cell r="CZ47">
            <v>633823</v>
          </cell>
          <cell r="DA47">
            <v>641129.77419354848</v>
          </cell>
          <cell r="DB47">
            <v>647892</v>
          </cell>
          <cell r="DC47">
            <v>656516</v>
          </cell>
        </row>
        <row r="71">
          <cell r="D71">
            <v>630.12</v>
          </cell>
          <cell r="E71">
            <v>610.67999999999995</v>
          </cell>
          <cell r="F71">
            <v>625.12800000000004</v>
          </cell>
          <cell r="G71">
            <v>615.16800000000001</v>
          </cell>
          <cell r="H71">
            <v>617.76</v>
          </cell>
          <cell r="I71">
            <v>620.80999999999995</v>
          </cell>
          <cell r="J71">
            <v>701.69200000000001</v>
          </cell>
          <cell r="K71">
            <v>697.803</v>
          </cell>
          <cell r="L71">
            <v>6109.7635599999994</v>
          </cell>
          <cell r="M71">
            <v>6019.4088400000019</v>
          </cell>
          <cell r="N71">
            <v>6280.2569099999992</v>
          </cell>
          <cell r="O71">
            <v>6372.643</v>
          </cell>
          <cell r="P71">
            <v>6305.1046800000004</v>
          </cell>
          <cell r="Q71">
            <v>6555.2656999999999</v>
          </cell>
          <cell r="R71">
            <v>5958.1553700000004</v>
          </cell>
          <cell r="S71">
            <v>6004.7919040678617</v>
          </cell>
          <cell r="T71">
            <v>1311.96</v>
          </cell>
          <cell r="U71">
            <v>1348.64</v>
          </cell>
          <cell r="V71">
            <v>1410.96</v>
          </cell>
          <cell r="W71">
            <v>1448.8</v>
          </cell>
          <cell r="X71">
            <v>1389.2</v>
          </cell>
          <cell r="Y71">
            <v>1432.5</v>
          </cell>
          <cell r="Z71">
            <v>1358.8</v>
          </cell>
          <cell r="AA71">
            <v>1447.9</v>
          </cell>
          <cell r="AB71">
            <v>3779.0286552165171</v>
          </cell>
          <cell r="AC71">
            <v>3704.4117377395846</v>
          </cell>
          <cell r="AD71">
            <v>3690.1265355056503</v>
          </cell>
          <cell r="AE71">
            <v>4004.2594068622934</v>
          </cell>
          <cell r="AF71">
            <v>3928.5643727093911</v>
          </cell>
          <cell r="AG71">
            <v>4162.0593220702658</v>
          </cell>
          <cell r="AH71">
            <v>3377.3132282157821</v>
          </cell>
          <cell r="AI71">
            <v>3825.0089998997355</v>
          </cell>
          <cell r="AJ71">
            <v>4225.3853993415833</v>
          </cell>
          <cell r="AK71">
            <v>4618</v>
          </cell>
          <cell r="AL71">
            <v>4796.7614080429075</v>
          </cell>
          <cell r="AM71">
            <v>5027.5095144271854</v>
          </cell>
          <cell r="AN71">
            <v>5297.7098321914673</v>
          </cell>
          <cell r="AO71">
            <v>5048.767879486084</v>
          </cell>
          <cell r="AP71">
            <v>4633.7388401031494</v>
          </cell>
          <cell r="AQ71">
            <v>4685.886848449707</v>
          </cell>
          <cell r="AR71">
            <v>2804.212</v>
          </cell>
          <cell r="AS71">
            <v>2851.5990000000002</v>
          </cell>
          <cell r="AT71">
            <v>3078.596</v>
          </cell>
          <cell r="AU71">
            <v>3040.864</v>
          </cell>
          <cell r="AV71">
            <v>3238.0459999999998</v>
          </cell>
          <cell r="AW71">
            <v>3057.3649999999998</v>
          </cell>
          <cell r="AX71">
            <v>3212.5889999999999</v>
          </cell>
          <cell r="AY71">
            <v>3149.4879999999998</v>
          </cell>
          <cell r="AZ71">
            <v>2473.7940716784001</v>
          </cell>
          <cell r="BA71">
            <v>2586.2495781620114</v>
          </cell>
          <cell r="BB71">
            <v>2558.2119877434948</v>
          </cell>
          <cell r="BC71">
            <v>2589.0927531859411</v>
          </cell>
          <cell r="BD71">
            <v>2589.9727824338265</v>
          </cell>
          <cell r="BE71">
            <v>2541.7860612408399</v>
          </cell>
          <cell r="BF71">
            <v>2462.9661823770557</v>
          </cell>
          <cell r="BG71">
            <v>2562.8678676928703</v>
          </cell>
          <cell r="BH71">
            <v>836.98500799999988</v>
          </cell>
          <cell r="BI71">
            <v>901.72535600000003</v>
          </cell>
          <cell r="BJ71">
            <v>958.34431600000005</v>
          </cell>
          <cell r="BK71">
            <v>1019.66512</v>
          </cell>
          <cell r="BL71">
            <v>993.45596399999999</v>
          </cell>
          <cell r="BM71">
            <v>1017.0411079999999</v>
          </cell>
          <cell r="BN71">
            <v>892.44925200000012</v>
          </cell>
          <cell r="BO71">
            <v>977</v>
          </cell>
          <cell r="BP71">
            <v>2069.6999999999998</v>
          </cell>
          <cell r="BQ71">
            <v>2183.549</v>
          </cell>
          <cell r="BR71">
            <v>2313.63</v>
          </cell>
          <cell r="BS71">
            <v>2516.69</v>
          </cell>
          <cell r="BT71">
            <v>2446.64</v>
          </cell>
          <cell r="BU71">
            <v>2383.48</v>
          </cell>
          <cell r="BV71">
            <v>2267.0300000000002</v>
          </cell>
          <cell r="BW71">
            <v>2413.48</v>
          </cell>
          <cell r="BX71">
            <v>2765.2886759999997</v>
          </cell>
          <cell r="BY71">
            <v>2746.0278239999989</v>
          </cell>
          <cell r="BZ71">
            <v>2959.9079359999992</v>
          </cell>
          <cell r="CA71">
            <v>3192.7919959999999</v>
          </cell>
          <cell r="CB71">
            <v>3096.2725459999997</v>
          </cell>
          <cell r="CC71">
            <v>3096.3392140000005</v>
          </cell>
          <cell r="CD71">
            <v>2768.2162320000007</v>
          </cell>
          <cell r="CE71">
            <v>2902.2357060000004</v>
          </cell>
          <cell r="CF71">
            <v>1616.768</v>
          </cell>
          <cell r="CG71">
            <v>1689.1969999999999</v>
          </cell>
          <cell r="CH71">
            <v>1801.394</v>
          </cell>
          <cell r="CI71">
            <v>1952.364</v>
          </cell>
          <cell r="CJ71">
            <v>1966.1110000000001</v>
          </cell>
          <cell r="CK71">
            <v>1728.18</v>
          </cell>
          <cell r="CL71">
            <v>1785.981</v>
          </cell>
          <cell r="CM71">
            <v>1908.3620000000001</v>
          </cell>
          <cell r="CN71">
            <v>1063</v>
          </cell>
          <cell r="CO71">
            <v>1148</v>
          </cell>
          <cell r="CP71">
            <v>1154</v>
          </cell>
          <cell r="CQ71">
            <v>1134</v>
          </cell>
          <cell r="CR71">
            <v>1111</v>
          </cell>
          <cell r="CS71">
            <v>1082</v>
          </cell>
          <cell r="CT71">
            <v>1042</v>
          </cell>
          <cell r="CU71">
            <v>1022</v>
          </cell>
          <cell r="CV71">
            <v>1724.0199811842649</v>
          </cell>
          <cell r="CW71">
            <v>1819.6447694965107</v>
          </cell>
          <cell r="CX71">
            <v>1949.339970447654</v>
          </cell>
          <cell r="CY71">
            <v>2136.7421945133965</v>
          </cell>
          <cell r="CZ71">
            <v>2038.7711396030913</v>
          </cell>
          <cell r="DA71">
            <v>1975.2444353678161</v>
          </cell>
          <cell r="DB71">
            <v>1814.848504</v>
          </cell>
          <cell r="DC71">
            <v>2037.0437320000003</v>
          </cell>
        </row>
      </sheetData>
      <sheetData sheetId="13">
        <row r="15">
          <cell r="D15">
            <v>2421.0666666666693</v>
          </cell>
          <cell r="L15">
            <v>26108.799999999999</v>
          </cell>
          <cell r="M15">
            <v>25884.499999999996</v>
          </cell>
          <cell r="N15">
            <v>25986.1</v>
          </cell>
          <cell r="O15">
            <v>25933.999999999996</v>
          </cell>
          <cell r="P15">
            <v>25966.699999999997</v>
          </cell>
          <cell r="Q15">
            <v>26138.7</v>
          </cell>
          <cell r="R15">
            <v>26084.699999999997</v>
          </cell>
          <cell r="S15">
            <v>26071.899999999998</v>
          </cell>
          <cell r="T15">
            <v>2260.873677399999</v>
          </cell>
          <cell r="U15">
            <v>2292.1840148999991</v>
          </cell>
          <cell r="V15">
            <v>2193.0273165597982</v>
          </cell>
          <cell r="W15">
            <v>2192.0000000000005</v>
          </cell>
          <cell r="X15">
            <v>2185.2934951813377</v>
          </cell>
          <cell r="Y15">
            <v>2223</v>
          </cell>
          <cell r="Z15">
            <v>2230</v>
          </cell>
          <cell r="AA15">
            <v>2233</v>
          </cell>
          <cell r="AB15">
            <v>23387</v>
          </cell>
          <cell r="AC15">
            <v>23409</v>
          </cell>
          <cell r="AD15">
            <v>23440</v>
          </cell>
          <cell r="AE15">
            <v>23443</v>
          </cell>
          <cell r="AF15">
            <v>23431</v>
          </cell>
          <cell r="AG15">
            <v>23411</v>
          </cell>
          <cell r="AH15">
            <v>23417</v>
          </cell>
          <cell r="AI15">
            <v>23412</v>
          </cell>
          <cell r="AJ15">
            <v>34457</v>
          </cell>
          <cell r="AK15">
            <v>34623</v>
          </cell>
          <cell r="AL15">
            <v>34659</v>
          </cell>
          <cell r="AM15">
            <v>34731</v>
          </cell>
          <cell r="AN15">
            <v>34780</v>
          </cell>
          <cell r="AO15">
            <v>34900</v>
          </cell>
          <cell r="AP15">
            <v>34992</v>
          </cell>
          <cell r="AQ15">
            <v>35033</v>
          </cell>
          <cell r="AR15">
            <v>151615.86199999999</v>
          </cell>
          <cell r="AS15">
            <v>152936.94200000001</v>
          </cell>
          <cell r="AT15">
            <v>152635.677</v>
          </cell>
          <cell r="AU15">
            <v>152695.42199999999</v>
          </cell>
          <cell r="AV15">
            <v>152969.21599999999</v>
          </cell>
          <cell r="AW15">
            <v>152659.837</v>
          </cell>
          <cell r="AX15">
            <v>153324.30600000001</v>
          </cell>
          <cell r="AY15">
            <v>151930.478</v>
          </cell>
          <cell r="AZ15">
            <v>194385</v>
          </cell>
          <cell r="BA15">
            <v>183413</v>
          </cell>
          <cell r="BB15">
            <v>179875</v>
          </cell>
          <cell r="BC15">
            <v>181761</v>
          </cell>
          <cell r="BD15">
            <v>182431</v>
          </cell>
          <cell r="BE15">
            <v>183526</v>
          </cell>
          <cell r="BF15">
            <v>183454</v>
          </cell>
          <cell r="BG15">
            <v>183500</v>
          </cell>
          <cell r="BH15">
            <v>4417.8421802475241</v>
          </cell>
          <cell r="BI15">
            <v>4425.5257642176875</v>
          </cell>
          <cell r="BJ15">
            <v>4452.411925837373</v>
          </cell>
          <cell r="BK15">
            <v>4463.4639300000008</v>
          </cell>
          <cell r="BL15">
            <v>4463.8128199999992</v>
          </cell>
          <cell r="BM15">
            <v>4475.9594627931192</v>
          </cell>
          <cell r="BN15">
            <v>4472.4291066561345</v>
          </cell>
          <cell r="BO15">
            <v>4455.5649999999996</v>
          </cell>
          <cell r="BP15">
            <v>68353.062800743457</v>
          </cell>
          <cell r="BQ15">
            <v>68418</v>
          </cell>
          <cell r="BR15">
            <v>68579</v>
          </cell>
          <cell r="BS15">
            <v>68354.524061887831</v>
          </cell>
          <cell r="BT15">
            <v>68369.845763600315</v>
          </cell>
          <cell r="BU15">
            <v>68445</v>
          </cell>
          <cell r="BV15">
            <v>68767</v>
          </cell>
          <cell r="BW15">
            <v>68824</v>
          </cell>
          <cell r="BX15">
            <v>71068.558037262672</v>
          </cell>
          <cell r="BY15">
            <v>71025.263198894114</v>
          </cell>
          <cell r="BZ15">
            <v>70981.968360525556</v>
          </cell>
          <cell r="CA15">
            <v>71135.774468564356</v>
          </cell>
          <cell r="CB15">
            <v>71323.338505389343</v>
          </cell>
          <cell r="CC15">
            <v>71065.690537877366</v>
          </cell>
          <cell r="CD15">
            <v>71147.812197102365</v>
          </cell>
          <cell r="CE15">
            <v>71152.819999999992</v>
          </cell>
          <cell r="CF15">
            <v>37642.311999999998</v>
          </cell>
          <cell r="CG15">
            <v>37724.491999999998</v>
          </cell>
          <cell r="CH15">
            <v>37820.120999999999</v>
          </cell>
          <cell r="CI15">
            <v>38099.014999999999</v>
          </cell>
          <cell r="CJ15">
            <v>38175.800999999999</v>
          </cell>
          <cell r="CK15">
            <v>38144.855000000003</v>
          </cell>
          <cell r="CL15">
            <v>38379.735999999997</v>
          </cell>
          <cell r="CM15">
            <v>38319.654999999999</v>
          </cell>
          <cell r="CN15">
            <v>19307.599999999995</v>
          </cell>
          <cell r="CO15">
            <v>19307.599999999995</v>
          </cell>
          <cell r="CP15">
            <v>19307.599999999995</v>
          </cell>
          <cell r="CQ15">
            <v>19337.199999999997</v>
          </cell>
          <cell r="CR15">
            <v>19536.499999999996</v>
          </cell>
          <cell r="CS15">
            <v>19752.199999999997</v>
          </cell>
          <cell r="CT15">
            <v>19882.799999999996</v>
          </cell>
          <cell r="CU15">
            <v>19962.199999999997</v>
          </cell>
          <cell r="CV15">
            <v>10108</v>
          </cell>
          <cell r="CW15">
            <v>10157.799999999999</v>
          </cell>
          <cell r="CX15">
            <v>10196.700000000001</v>
          </cell>
          <cell r="CY15">
            <v>10113.200000000001</v>
          </cell>
          <cell r="CZ15">
            <v>10147.6</v>
          </cell>
          <cell r="DA15">
            <v>10130</v>
          </cell>
          <cell r="DB15">
            <v>10185.700000000001</v>
          </cell>
          <cell r="DC15">
            <v>10143.9</v>
          </cell>
        </row>
        <row r="26">
          <cell r="D26">
            <v>2249.7470000000003</v>
          </cell>
          <cell r="L26">
            <v>12633.594999999999</v>
          </cell>
          <cell r="M26">
            <v>12990.440200000001</v>
          </cell>
          <cell r="N26">
            <v>13237.806200000001</v>
          </cell>
          <cell r="O26">
            <v>13528.306199999999</v>
          </cell>
          <cell r="P26">
            <v>13778.575500000001</v>
          </cell>
          <cell r="Q26">
            <v>14133.723</v>
          </cell>
          <cell r="R26">
            <v>14541.592999999999</v>
          </cell>
          <cell r="S26">
            <v>14891.606000000002</v>
          </cell>
          <cell r="T26">
            <v>1667.2912000999997</v>
          </cell>
          <cell r="U26">
            <v>1759.4766134000004</v>
          </cell>
          <cell r="V26">
            <v>1818.3621129296998</v>
          </cell>
          <cell r="W26">
            <v>1852</v>
          </cell>
          <cell r="X26">
            <v>1886.6208825734302</v>
          </cell>
          <cell r="Y26">
            <v>2032</v>
          </cell>
          <cell r="Z26">
            <v>2044</v>
          </cell>
          <cell r="AA26">
            <v>2085</v>
          </cell>
          <cell r="AB26">
            <v>9045</v>
          </cell>
          <cell r="AC26">
            <v>9423</v>
          </cell>
          <cell r="AD26">
            <v>9859</v>
          </cell>
          <cell r="AE26">
            <v>10136</v>
          </cell>
          <cell r="AF26">
            <v>10386</v>
          </cell>
          <cell r="AG26">
            <v>10761</v>
          </cell>
          <cell r="AH26">
            <v>11151</v>
          </cell>
          <cell r="AI26">
            <v>11617</v>
          </cell>
          <cell r="AJ26">
            <v>12201</v>
          </cell>
          <cell r="AK26">
            <v>13022</v>
          </cell>
          <cell r="AL26">
            <v>13827</v>
          </cell>
          <cell r="AM26">
            <v>14696</v>
          </cell>
          <cell r="AN26">
            <v>15337</v>
          </cell>
          <cell r="AO26">
            <v>15871</v>
          </cell>
          <cell r="AP26">
            <v>16350</v>
          </cell>
          <cell r="AQ26">
            <v>16748</v>
          </cell>
          <cell r="AR26">
            <v>3957.51</v>
          </cell>
          <cell r="AS26">
            <v>4482.4459999999999</v>
          </cell>
          <cell r="AT26">
            <v>5292.8770000000004</v>
          </cell>
          <cell r="AU26">
            <v>6346.0159999999996</v>
          </cell>
          <cell r="AV26">
            <v>6894.8040000000001</v>
          </cell>
          <cell r="AW26">
            <v>7339.335</v>
          </cell>
          <cell r="AX26">
            <v>7724.8860000000004</v>
          </cell>
          <cell r="AY26">
            <v>8179.3249999999998</v>
          </cell>
          <cell r="AZ26">
            <v>5166</v>
          </cell>
          <cell r="BA26">
            <v>6039</v>
          </cell>
          <cell r="BB26">
            <v>5954</v>
          </cell>
          <cell r="BC26">
            <v>5989</v>
          </cell>
          <cell r="BD26">
            <v>6203</v>
          </cell>
          <cell r="BE26">
            <v>7066</v>
          </cell>
          <cell r="BF26">
            <v>7365</v>
          </cell>
          <cell r="BG26">
            <v>7607</v>
          </cell>
          <cell r="BH26">
            <v>1300.8904054881041</v>
          </cell>
          <cell r="BI26">
            <v>1344.3303160118953</v>
          </cell>
          <cell r="BJ26">
            <v>1415.6762888429591</v>
          </cell>
          <cell r="BK26">
            <v>1463.26622</v>
          </cell>
          <cell r="BL26">
            <v>1507.1591800000003</v>
          </cell>
          <cell r="BM26">
            <v>1565.6344853564392</v>
          </cell>
          <cell r="BN26">
            <v>1630.0100000000002</v>
          </cell>
          <cell r="BO26">
            <v>1679.2797602493763</v>
          </cell>
          <cell r="BP26">
            <v>3323.7991023187465</v>
          </cell>
          <cell r="BQ26">
            <v>3512.4999999999995</v>
          </cell>
          <cell r="BR26">
            <v>3541.5000000000005</v>
          </cell>
          <cell r="BS26">
            <v>4584.7061214397945</v>
          </cell>
          <cell r="BT26">
            <v>5128.6620490220139</v>
          </cell>
          <cell r="BU26">
            <v>4688</v>
          </cell>
          <cell r="BV26">
            <v>4830</v>
          </cell>
          <cell r="BW26">
            <v>5065</v>
          </cell>
          <cell r="BX26">
            <v>13761.847656182401</v>
          </cell>
          <cell r="BY26">
            <v>14300.857422668441</v>
          </cell>
          <cell r="BZ26">
            <v>14839.867189154475</v>
          </cell>
          <cell r="CA26">
            <v>15488.943566456213</v>
          </cell>
          <cell r="CB26">
            <v>15885.21237119121</v>
          </cell>
          <cell r="CC26">
            <v>16127.990868133405</v>
          </cell>
          <cell r="CD26">
            <v>16499.884838495418</v>
          </cell>
          <cell r="CE26">
            <v>16729.450000000004</v>
          </cell>
          <cell r="CF26">
            <v>3864.76</v>
          </cell>
          <cell r="CG26">
            <v>4111.4009999999998</v>
          </cell>
          <cell r="CH26">
            <v>4290.7219999999998</v>
          </cell>
          <cell r="CI26">
            <v>4612.5159999999996</v>
          </cell>
          <cell r="CJ26">
            <v>4792.9139999999998</v>
          </cell>
          <cell r="CK26">
            <v>5069.076</v>
          </cell>
          <cell r="CL26">
            <v>5322.3940000000002</v>
          </cell>
          <cell r="CM26">
            <v>5502.2719999999999</v>
          </cell>
          <cell r="CN26">
            <v>1902.3</v>
          </cell>
          <cell r="CO26">
            <v>1902.5</v>
          </cell>
          <cell r="CP26">
            <v>1902.5</v>
          </cell>
          <cell r="CQ26">
            <v>1930.6</v>
          </cell>
          <cell r="CR26">
            <v>2095.2000000000003</v>
          </cell>
          <cell r="CS26">
            <v>2274.9</v>
          </cell>
          <cell r="CT26">
            <v>2339.3000000000002</v>
          </cell>
          <cell r="CU26">
            <v>2373.6999999999998</v>
          </cell>
          <cell r="CV26">
            <v>2276</v>
          </cell>
          <cell r="CW26">
            <v>2318.4</v>
          </cell>
          <cell r="CX26">
            <v>2386.1</v>
          </cell>
          <cell r="CY26">
            <v>2424.3000000000002</v>
          </cell>
          <cell r="CZ26">
            <v>2496.8000000000002</v>
          </cell>
          <cell r="DA26">
            <v>2595.4</v>
          </cell>
          <cell r="DB26">
            <v>2631.9</v>
          </cell>
          <cell r="DC26">
            <v>2690.8</v>
          </cell>
        </row>
        <row r="49">
          <cell r="D49">
            <v>1682</v>
          </cell>
          <cell r="E49">
            <v>1752</v>
          </cell>
          <cell r="F49">
            <v>1811</v>
          </cell>
          <cell r="G49">
            <v>1882</v>
          </cell>
          <cell r="H49">
            <v>1937</v>
          </cell>
          <cell r="I49">
            <v>1971</v>
          </cell>
          <cell r="J49">
            <v>1993</v>
          </cell>
          <cell r="K49">
            <v>2052.4</v>
          </cell>
          <cell r="L49">
            <v>12608.59430979979</v>
          </cell>
          <cell r="M49">
            <v>13215.375131717597</v>
          </cell>
          <cell r="N49">
            <v>13725.693361433088</v>
          </cell>
          <cell r="O49">
            <v>13932.714680189674</v>
          </cell>
          <cell r="P49">
            <v>14139.735998946258</v>
          </cell>
          <cell r="Q49">
            <v>14150.844463294696</v>
          </cell>
          <cell r="R49">
            <v>14544.714546891466</v>
          </cell>
          <cell r="S49">
            <v>14765</v>
          </cell>
          <cell r="T49">
            <v>3400.21</v>
          </cell>
          <cell r="U49">
            <v>3467.06</v>
          </cell>
          <cell r="V49">
            <v>3691.91</v>
          </cell>
          <cell r="W49">
            <v>3775.44</v>
          </cell>
          <cell r="X49">
            <v>3873.29</v>
          </cell>
          <cell r="Y49">
            <v>3919.49</v>
          </cell>
          <cell r="Z49">
            <v>3967.91</v>
          </cell>
          <cell r="AA49">
            <v>4080.51</v>
          </cell>
          <cell r="AB49">
            <v>7393.9449999999997</v>
          </cell>
          <cell r="AC49">
            <v>7717.0170000000007</v>
          </cell>
          <cell r="AD49">
            <v>8055.5770000000002</v>
          </cell>
          <cell r="AE49">
            <v>8305.107</v>
          </cell>
          <cell r="AF49">
            <v>8534.1590000000015</v>
          </cell>
          <cell r="AG49">
            <v>8791.93</v>
          </cell>
          <cell r="AH49">
            <v>9007.5589999999993</v>
          </cell>
          <cell r="AI49">
            <v>9222.1629999999986</v>
          </cell>
          <cell r="AJ49">
            <v>9564</v>
          </cell>
          <cell r="AK49">
            <v>10375</v>
          </cell>
          <cell r="AL49">
            <v>11157</v>
          </cell>
          <cell r="AM49">
            <v>12011</v>
          </cell>
          <cell r="AN49">
            <v>12591</v>
          </cell>
          <cell r="AO49">
            <v>13018</v>
          </cell>
          <cell r="AP49">
            <v>13451.5</v>
          </cell>
          <cell r="AQ49">
            <v>13708.4</v>
          </cell>
          <cell r="AR49">
            <v>6380.24</v>
          </cell>
          <cell r="AS49">
            <v>6540.28</v>
          </cell>
          <cell r="AT49">
            <v>6700.32</v>
          </cell>
          <cell r="AU49">
            <v>6860.36</v>
          </cell>
          <cell r="AV49">
            <v>7020.4</v>
          </cell>
          <cell r="AW49">
            <v>7180.44</v>
          </cell>
          <cell r="AX49">
            <v>7340.48</v>
          </cell>
          <cell r="AY49">
            <v>7500.52</v>
          </cell>
          <cell r="AZ49">
            <v>7944.6590000000015</v>
          </cell>
          <cell r="BA49">
            <v>8407.4790000000012</v>
          </cell>
          <cell r="BB49">
            <v>8854.3875000000025</v>
          </cell>
          <cell r="BC49">
            <v>9235.853000000001</v>
          </cell>
          <cell r="BD49">
            <v>9637.1270000000004</v>
          </cell>
          <cell r="BE49">
            <v>10035.451499999999</v>
          </cell>
          <cell r="BF49">
            <v>10392.196</v>
          </cell>
          <cell r="BG49">
            <v>10869.79</v>
          </cell>
          <cell r="BH49">
            <v>1825.61</v>
          </cell>
          <cell r="BI49">
            <v>1864.4365</v>
          </cell>
          <cell r="BJ49">
            <v>2007.2629999999999</v>
          </cell>
          <cell r="BK49">
            <v>2122.2860000000001</v>
          </cell>
          <cell r="BL49">
            <v>2084.4229999999998</v>
          </cell>
          <cell r="BM49">
            <v>2376.16</v>
          </cell>
          <cell r="BN49">
            <v>2384.1860000000001</v>
          </cell>
          <cell r="BO49">
            <v>2463.049</v>
          </cell>
          <cell r="BP49">
            <v>5229.0730000000003</v>
          </cell>
          <cell r="BQ49">
            <v>5374.2036811351909</v>
          </cell>
          <cell r="BR49">
            <v>5651.232</v>
          </cell>
          <cell r="BS49">
            <v>5851.8450000000003</v>
          </cell>
          <cell r="BT49">
            <v>6070.5140000000001</v>
          </cell>
          <cell r="BU49">
            <v>6261.7740000000003</v>
          </cell>
          <cell r="BV49">
            <v>6405.6720000000014</v>
          </cell>
          <cell r="BW49">
            <v>6598.3270000000002</v>
          </cell>
          <cell r="BX49">
            <v>6580</v>
          </cell>
          <cell r="BY49">
            <v>6970.1</v>
          </cell>
          <cell r="BZ49">
            <v>7240.6</v>
          </cell>
          <cell r="CA49">
            <v>7445.2</v>
          </cell>
          <cell r="CB49">
            <v>7750.4000000000005</v>
          </cell>
          <cell r="CC49">
            <v>8049.8</v>
          </cell>
          <cell r="CD49">
            <v>8346.7000000000007</v>
          </cell>
          <cell r="CE49">
            <v>8498.0999999999985</v>
          </cell>
          <cell r="CF49">
            <v>4403.0509999999995</v>
          </cell>
          <cell r="CG49">
            <v>4794.6549999999997</v>
          </cell>
          <cell r="CH49">
            <v>4924.4629999999997</v>
          </cell>
          <cell r="CI49">
            <v>5527.384</v>
          </cell>
          <cell r="CJ49">
            <v>5386.0960000000005</v>
          </cell>
          <cell r="CK49">
            <v>5575.6319999999996</v>
          </cell>
          <cell r="CL49">
            <v>5722.97</v>
          </cell>
          <cell r="CM49">
            <v>5881.4059999999999</v>
          </cell>
          <cell r="CN49">
            <v>1194.895</v>
          </cell>
          <cell r="CO49">
            <v>2155.2800000000002</v>
          </cell>
          <cell r="CP49">
            <v>2609.0480000000002</v>
          </cell>
          <cell r="CQ49">
            <v>3132.6779999999999</v>
          </cell>
          <cell r="CR49">
            <v>3220.1959999999999</v>
          </cell>
          <cell r="CS49">
            <v>3305.8050000000003</v>
          </cell>
          <cell r="CT49">
            <v>3414.6370000000002</v>
          </cell>
          <cell r="CU49">
            <v>3445.922</v>
          </cell>
          <cell r="CV49">
            <v>3446</v>
          </cell>
          <cell r="CW49">
            <v>3543</v>
          </cell>
          <cell r="CX49">
            <v>3662</v>
          </cell>
          <cell r="CY49">
            <v>3949</v>
          </cell>
          <cell r="CZ49">
            <v>4150</v>
          </cell>
          <cell r="DA49">
            <v>4202</v>
          </cell>
          <cell r="DB49">
            <v>4480</v>
          </cell>
          <cell r="DC49">
            <v>4619</v>
          </cell>
        </row>
        <row r="50">
          <cell r="D50">
            <v>8.6999999999999993</v>
          </cell>
          <cell r="E50">
            <v>8.6999999999999993</v>
          </cell>
          <cell r="F50">
            <v>8.6999999999999993</v>
          </cell>
          <cell r="G50">
            <v>8.6999999999999993</v>
          </cell>
          <cell r="H50">
            <v>8.6999999999999993</v>
          </cell>
          <cell r="I50">
            <v>8.6999999999999993</v>
          </cell>
          <cell r="J50">
            <v>8.6999999999999993</v>
          </cell>
          <cell r="K50">
            <v>28.7</v>
          </cell>
          <cell r="L50">
            <v>1705.0029999999999</v>
          </cell>
          <cell r="M50">
            <v>1768.3223899999991</v>
          </cell>
          <cell r="N50">
            <v>1725.192309999999</v>
          </cell>
          <cell r="O50">
            <v>1856.8600700000002</v>
          </cell>
          <cell r="P50">
            <v>2081.6935199999998</v>
          </cell>
          <cell r="Q50">
            <v>2057.7058499999998</v>
          </cell>
          <cell r="R50">
            <v>2031.8073300000021</v>
          </cell>
          <cell r="S50">
            <v>1800.1065499999993</v>
          </cell>
          <cell r="T50">
            <v>199.2</v>
          </cell>
          <cell r="U50">
            <v>177.6051739383044</v>
          </cell>
          <cell r="V50">
            <v>199.1</v>
          </cell>
          <cell r="W50">
            <v>192.44893846535027</v>
          </cell>
          <cell r="X50">
            <v>174.7</v>
          </cell>
          <cell r="Y50">
            <v>168.9</v>
          </cell>
          <cell r="Z50">
            <v>174.1</v>
          </cell>
          <cell r="AA50">
            <v>170.2</v>
          </cell>
          <cell r="AB50">
            <v>76.00321409722217</v>
          </cell>
          <cell r="AC50">
            <v>76.126725138888844</v>
          </cell>
          <cell r="AD50">
            <v>76.250236180555518</v>
          </cell>
          <cell r="AE50">
            <v>76.373747222222192</v>
          </cell>
          <cell r="AF50">
            <v>76.497258263888867</v>
          </cell>
          <cell r="AG50">
            <v>76.620769305555541</v>
          </cell>
          <cell r="AH50">
            <v>76.744280347222215</v>
          </cell>
          <cell r="AI50">
            <v>76.86779138888889</v>
          </cell>
          <cell r="AJ50">
            <v>1930</v>
          </cell>
          <cell r="AK50">
            <v>1930</v>
          </cell>
          <cell r="AL50">
            <v>1963</v>
          </cell>
          <cell r="AM50">
            <v>2045</v>
          </cell>
          <cell r="AN50">
            <v>2073.5</v>
          </cell>
          <cell r="AO50">
            <v>2097</v>
          </cell>
          <cell r="AP50">
            <v>2098.5</v>
          </cell>
          <cell r="AQ50">
            <v>2129.5</v>
          </cell>
          <cell r="AR50">
            <v>1386.61</v>
          </cell>
          <cell r="AS50">
            <v>1412.8689999999999</v>
          </cell>
          <cell r="AT50">
            <v>1559.9649999999999</v>
          </cell>
          <cell r="AU50">
            <v>1627.6949999999999</v>
          </cell>
          <cell r="AV50">
            <v>1690.49</v>
          </cell>
          <cell r="AW50">
            <v>1557.7639999999999</v>
          </cell>
          <cell r="AX50">
            <v>1623.529</v>
          </cell>
          <cell r="AY50">
            <v>1839.559</v>
          </cell>
          <cell r="AZ50">
            <v>266.3839999999999</v>
          </cell>
          <cell r="BA50">
            <v>268.96299999999991</v>
          </cell>
          <cell r="BB50">
            <v>271.26699999999988</v>
          </cell>
          <cell r="BC50">
            <v>279.02299999999991</v>
          </cell>
          <cell r="BD50">
            <v>281.17699999999991</v>
          </cell>
          <cell r="BE50">
            <v>281.23399999999992</v>
          </cell>
          <cell r="BF50">
            <v>281.8599999999999</v>
          </cell>
          <cell r="BG50">
            <v>282.12299999999988</v>
          </cell>
          <cell r="BH50">
            <v>172.13264802664776</v>
          </cell>
          <cell r="BI50">
            <v>180.40416489336977</v>
          </cell>
          <cell r="BJ50">
            <v>211.4875555555555</v>
          </cell>
          <cell r="BK50">
            <v>205.08151111111104</v>
          </cell>
          <cell r="BL50">
            <v>203.81942222222222</v>
          </cell>
          <cell r="BM50">
            <v>191.0129444444444</v>
          </cell>
          <cell r="BN50">
            <v>196.60258888888885</v>
          </cell>
          <cell r="BO50">
            <v>195.05226666666664</v>
          </cell>
          <cell r="BP50">
            <v>410.2</v>
          </cell>
          <cell r="BQ50">
            <v>442.1</v>
          </cell>
          <cell r="BR50">
            <v>407.4</v>
          </cell>
          <cell r="BS50">
            <v>480.8</v>
          </cell>
          <cell r="BT50">
            <v>466.1</v>
          </cell>
          <cell r="BU50">
            <v>377.6</v>
          </cell>
          <cell r="BV50">
            <v>386</v>
          </cell>
          <cell r="BW50">
            <v>394.1</v>
          </cell>
          <cell r="BX50">
            <v>617.79999999999995</v>
          </cell>
          <cell r="BY50">
            <v>642.79999999999995</v>
          </cell>
          <cell r="BZ50">
            <v>638.20000000000005</v>
          </cell>
          <cell r="CA50">
            <v>655.4</v>
          </cell>
          <cell r="CB50">
            <v>684.4</v>
          </cell>
          <cell r="CC50">
            <v>751</v>
          </cell>
          <cell r="CD50">
            <v>741.9</v>
          </cell>
          <cell r="CE50">
            <v>766.2</v>
          </cell>
          <cell r="CF50">
            <v>292.255</v>
          </cell>
          <cell r="CG50">
            <v>286.53899999999999</v>
          </cell>
          <cell r="CH50">
            <v>300.53899999999999</v>
          </cell>
          <cell r="CI50">
            <v>293.15499999999997</v>
          </cell>
          <cell r="CJ50">
            <v>324.77999999999997</v>
          </cell>
          <cell r="CK50">
            <v>323.779</v>
          </cell>
          <cell r="CL50">
            <v>327.81799999999998</v>
          </cell>
          <cell r="CM50">
            <v>327.79599999999999</v>
          </cell>
          <cell r="CN50">
            <v>136.77100000000002</v>
          </cell>
          <cell r="CO50">
            <v>136.77100000000002</v>
          </cell>
          <cell r="CP50">
            <v>136.77100000000002</v>
          </cell>
          <cell r="CQ50">
            <v>181.90300000000002</v>
          </cell>
          <cell r="CR50">
            <v>150.381</v>
          </cell>
          <cell r="CS50">
            <v>119.339</v>
          </cell>
          <cell r="CT50">
            <v>157.20699999999999</v>
          </cell>
          <cell r="CU50">
            <v>150.315</v>
          </cell>
          <cell r="CV50">
            <v>240.84803000000005</v>
          </cell>
          <cell r="CW50">
            <v>241.67705000000001</v>
          </cell>
          <cell r="CX50">
            <v>247.50108844460786</v>
          </cell>
          <cell r="CY50">
            <v>257.07259544985834</v>
          </cell>
          <cell r="CZ50">
            <v>251.75184741051712</v>
          </cell>
          <cell r="DA50">
            <v>262.95161000000002</v>
          </cell>
          <cell r="DB50">
            <v>283.48281000000009</v>
          </cell>
          <cell r="DC50">
            <v>281.54412000000013</v>
          </cell>
        </row>
      </sheetData>
      <sheetData sheetId="14">
        <row r="6">
          <cell r="D6">
            <v>49.8</v>
          </cell>
          <cell r="E6">
            <v>44.5</v>
          </cell>
          <cell r="F6">
            <v>25.6</v>
          </cell>
          <cell r="G6">
            <v>33.01</v>
          </cell>
          <cell r="H6">
            <v>29.1</v>
          </cell>
          <cell r="I6">
            <v>47.7</v>
          </cell>
          <cell r="J6">
            <v>32.5</v>
          </cell>
          <cell r="K6">
            <v>47.8</v>
          </cell>
          <cell r="L6">
            <v>106.4</v>
          </cell>
          <cell r="M6">
            <v>383.1</v>
          </cell>
          <cell r="N6">
            <v>115.6</v>
          </cell>
          <cell r="O6">
            <v>115.8</v>
          </cell>
          <cell r="P6">
            <v>87.53</v>
          </cell>
          <cell r="Q6">
            <v>106.5</v>
          </cell>
          <cell r="R6">
            <v>86.79</v>
          </cell>
          <cell r="S6">
            <v>79.510000000000005</v>
          </cell>
          <cell r="T6">
            <v>26.982658230867038</v>
          </cell>
          <cell r="U6">
            <v>35.785682646541929</v>
          </cell>
          <cell r="V6">
            <v>44.675524424670051</v>
          </cell>
          <cell r="W6">
            <v>32.580505611712532</v>
          </cell>
          <cell r="X6">
            <v>44.451199704926786</v>
          </cell>
          <cell r="Y6">
            <v>33.07792349516312</v>
          </cell>
          <cell r="Z6">
            <v>37.23426318789177</v>
          </cell>
          <cell r="AA6">
            <v>85.354595321070803</v>
          </cell>
          <cell r="AB6">
            <v>99.3</v>
          </cell>
          <cell r="AC6">
            <v>241.1</v>
          </cell>
          <cell r="AD6">
            <v>133</v>
          </cell>
          <cell r="AE6">
            <v>110.5</v>
          </cell>
          <cell r="AF6">
            <v>79.400000000000006</v>
          </cell>
          <cell r="AG6">
            <v>140.4</v>
          </cell>
          <cell r="AH6">
            <v>166.4</v>
          </cell>
          <cell r="AI6">
            <v>115.8</v>
          </cell>
          <cell r="AJ6">
            <v>208.61692243300214</v>
          </cell>
          <cell r="AK6">
            <v>109.345167928367</v>
          </cell>
          <cell r="AL6">
            <v>107.96959359310961</v>
          </cell>
          <cell r="AM6">
            <v>215.6278532992043</v>
          </cell>
          <cell r="AN6">
            <v>107.49851794860002</v>
          </cell>
          <cell r="AO6">
            <v>530.20950039976037</v>
          </cell>
          <cell r="AP6">
            <v>67.711569548836238</v>
          </cell>
          <cell r="AQ6">
            <v>537.79999999999995</v>
          </cell>
          <cell r="AR6">
            <v>1432.0250000000001</v>
          </cell>
          <cell r="AS6">
            <v>303.99700000000001</v>
          </cell>
          <cell r="AT6">
            <v>420.51299999999998</v>
          </cell>
          <cell r="AU6">
            <v>395.51400000000001</v>
          </cell>
          <cell r="AV6">
            <v>699.16200000000003</v>
          </cell>
          <cell r="AW6">
            <v>2066.681</v>
          </cell>
          <cell r="AX6">
            <v>328.57100000000003</v>
          </cell>
          <cell r="AY6">
            <v>507.18799999999999</v>
          </cell>
          <cell r="AZ6">
            <v>352.26105415316721</v>
          </cell>
          <cell r="BA6">
            <v>260.22730510889477</v>
          </cell>
          <cell r="BB6">
            <v>251.98508441403155</v>
          </cell>
          <cell r="BC6">
            <v>342.31552818865566</v>
          </cell>
          <cell r="BD6">
            <v>232.48238369337304</v>
          </cell>
          <cell r="BE6">
            <v>255.3</v>
          </cell>
          <cell r="BF6">
            <v>270.52782387522404</v>
          </cell>
          <cell r="BG6">
            <v>367.15129807811587</v>
          </cell>
          <cell r="BH6">
            <v>91.092551914208528</v>
          </cell>
          <cell r="BI6">
            <v>77.99373827807662</v>
          </cell>
          <cell r="BJ6">
            <v>118.03465640984972</v>
          </cell>
          <cell r="BK6">
            <v>90.311191411432858</v>
          </cell>
          <cell r="BL6">
            <v>62.346781955955791</v>
          </cell>
          <cell r="BM6">
            <v>64.559665817808153</v>
          </cell>
          <cell r="BN6">
            <v>50.241946065289383</v>
          </cell>
          <cell r="BO6">
            <v>66.662412570962587</v>
          </cell>
          <cell r="BP6">
            <v>171.50167738963444</v>
          </cell>
          <cell r="BQ6">
            <v>154.25525903696908</v>
          </cell>
          <cell r="BR6">
            <v>132.66816397254007</v>
          </cell>
          <cell r="BS6">
            <v>216.71608887501824</v>
          </cell>
          <cell r="BT6">
            <v>197.61201634800423</v>
          </cell>
          <cell r="BU6">
            <v>207.4647590319756</v>
          </cell>
          <cell r="BV6">
            <v>129.5445426218773</v>
          </cell>
          <cell r="BW6">
            <v>166.81881399323134</v>
          </cell>
          <cell r="BX6">
            <v>200</v>
          </cell>
          <cell r="BY6">
            <v>197.1</v>
          </cell>
          <cell r="BZ6">
            <v>136.4</v>
          </cell>
          <cell r="CA6">
            <v>163.9</v>
          </cell>
          <cell r="CB6">
            <v>199.4</v>
          </cell>
          <cell r="CC6">
            <v>310.8</v>
          </cell>
          <cell r="CD6">
            <v>158.9</v>
          </cell>
          <cell r="CE6">
            <v>201.3</v>
          </cell>
          <cell r="CF6">
            <v>218.08500000000001</v>
          </cell>
          <cell r="CG6">
            <v>238.643</v>
          </cell>
          <cell r="CH6">
            <v>300.08499999999998</v>
          </cell>
          <cell r="CI6">
            <v>357.93400000000003</v>
          </cell>
          <cell r="CJ6">
            <v>178.78800000000001</v>
          </cell>
          <cell r="CK6">
            <v>171.43299999999999</v>
          </cell>
          <cell r="CL6">
            <v>239.65199999999999</v>
          </cell>
          <cell r="CM6">
            <v>195.7012491120505</v>
          </cell>
          <cell r="CN6">
            <v>157</v>
          </cell>
          <cell r="CO6">
            <v>219</v>
          </cell>
          <cell r="CP6">
            <v>257</v>
          </cell>
          <cell r="CQ6">
            <v>312</v>
          </cell>
          <cell r="CR6">
            <v>455</v>
          </cell>
          <cell r="CS6">
            <v>182</v>
          </cell>
          <cell r="CT6">
            <v>160</v>
          </cell>
          <cell r="CU6">
            <v>179</v>
          </cell>
          <cell r="CV6">
            <v>60.519709226702716</v>
          </cell>
          <cell r="CW6">
            <v>74.291178067563962</v>
          </cell>
          <cell r="CX6">
            <v>294.92485253126415</v>
          </cell>
          <cell r="CY6">
            <v>91.62868359033763</v>
          </cell>
          <cell r="CZ6">
            <v>80.29593033006563</v>
          </cell>
          <cell r="DA6">
            <v>60.974539338844608</v>
          </cell>
          <cell r="DB6">
            <v>90.929407856598019</v>
          </cell>
          <cell r="DC6">
            <v>100.47</v>
          </cell>
        </row>
        <row r="8">
          <cell r="D8">
            <v>0.76</v>
          </cell>
          <cell r="E8">
            <v>0.8</v>
          </cell>
          <cell r="F8">
            <v>0.56000000000000005</v>
          </cell>
          <cell r="G8">
            <v>0.62</v>
          </cell>
          <cell r="H8">
            <v>0.66</v>
          </cell>
          <cell r="I8">
            <v>0.8</v>
          </cell>
          <cell r="J8">
            <v>0.63</v>
          </cell>
          <cell r="K8">
            <v>0.74</v>
          </cell>
          <cell r="L8">
            <v>1.2709999999999999</v>
          </cell>
          <cell r="M8">
            <v>1.486</v>
          </cell>
          <cell r="N8">
            <v>1.286</v>
          </cell>
          <cell r="O8">
            <v>1.3759999999999999</v>
          </cell>
          <cell r="P8">
            <v>1.1279999999999999</v>
          </cell>
          <cell r="Q8">
            <v>1.1359999999999999</v>
          </cell>
          <cell r="R8">
            <v>0.91839999999999999</v>
          </cell>
          <cell r="S8">
            <v>0.79430000000000001</v>
          </cell>
          <cell r="T8">
            <v>0.54751269969441263</v>
          </cell>
          <cell r="U8">
            <v>0.56232881371122057</v>
          </cell>
          <cell r="V8">
            <v>0.53097625957783245</v>
          </cell>
          <cell r="W8">
            <v>0.5873374046402452</v>
          </cell>
          <cell r="X8">
            <v>0.62269797719656139</v>
          </cell>
          <cell r="Y8">
            <v>0.51126902510576666</v>
          </cell>
          <cell r="Z8">
            <v>0.65115255525299709</v>
          </cell>
          <cell r="AA8">
            <v>0.66811483223679069</v>
          </cell>
          <cell r="AB8">
            <v>1.212</v>
          </cell>
          <cell r="AC8">
            <v>1.573</v>
          </cell>
          <cell r="AD8">
            <v>1.381</v>
          </cell>
          <cell r="AE8">
            <v>1.1579999999999999</v>
          </cell>
          <cell r="AF8">
            <v>0.97299999999999998</v>
          </cell>
          <cell r="AG8">
            <v>1</v>
          </cell>
          <cell r="AH8">
            <v>1.1240000000000001</v>
          </cell>
          <cell r="AI8">
            <v>1.2549999999999999</v>
          </cell>
          <cell r="AJ8">
            <v>2.1952840265538387</v>
          </cell>
          <cell r="AK8">
            <v>1.3466123670928587</v>
          </cell>
          <cell r="AL8">
            <v>1.4563227702637271</v>
          </cell>
          <cell r="AM8">
            <v>1.6310933314780858</v>
          </cell>
          <cell r="AN8">
            <v>1.4880899920624948</v>
          </cell>
          <cell r="AO8">
            <v>1.432370248893087</v>
          </cell>
          <cell r="AP8">
            <v>0.86562855265991201</v>
          </cell>
          <cell r="AQ8">
            <v>1.369862409622949</v>
          </cell>
          <cell r="AR8">
            <v>4.5439999999999996</v>
          </cell>
          <cell r="AS8">
            <v>2.952</v>
          </cell>
          <cell r="AT8">
            <v>3.508</v>
          </cell>
          <cell r="AU8">
            <v>3.7029999999999998</v>
          </cell>
          <cell r="AV8">
            <v>3.4670000000000001</v>
          </cell>
          <cell r="AW8">
            <v>3.391</v>
          </cell>
          <cell r="AX8">
            <v>2.8319999999999999</v>
          </cell>
          <cell r="AY8">
            <v>2.76</v>
          </cell>
          <cell r="AZ8">
            <v>2.8947040432703055</v>
          </cell>
          <cell r="BA8">
            <v>2.4643763014921167</v>
          </cell>
          <cell r="BB8">
            <v>2.3806459839851906</v>
          </cell>
          <cell r="BC8">
            <v>2.5764233886054324</v>
          </cell>
          <cell r="BD8">
            <v>2.1081140179025093</v>
          </cell>
          <cell r="BE8">
            <v>1.946</v>
          </cell>
          <cell r="BF8">
            <v>2.2029999999999998</v>
          </cell>
          <cell r="BG8">
            <v>2.0373230614797002</v>
          </cell>
          <cell r="BH8">
            <v>1.371568614074822</v>
          </cell>
          <cell r="BI8">
            <v>1.4914030870656829</v>
          </cell>
          <cell r="BJ8">
            <v>1.2733653197985646</v>
          </cell>
          <cell r="BK8">
            <v>1.2966718319502821</v>
          </cell>
          <cell r="BL8">
            <v>0.93637878797666652</v>
          </cell>
          <cell r="BM8">
            <v>0.97045908565812067</v>
          </cell>
          <cell r="BN8">
            <v>0.92303737580823209</v>
          </cell>
          <cell r="BO8">
            <v>1.1759276103252516</v>
          </cell>
          <cell r="BP8">
            <v>2.1933134733634474</v>
          </cell>
          <cell r="BQ8">
            <v>1.8461288843635382</v>
          </cell>
          <cell r="BR8">
            <v>1.6143413828147453</v>
          </cell>
          <cell r="BS8">
            <v>2.1009018693345531</v>
          </cell>
          <cell r="BT8">
            <v>1.9217275709922095</v>
          </cell>
          <cell r="BU8">
            <v>1.5930456199583694</v>
          </cell>
          <cell r="BV8">
            <v>1.3730259960714726</v>
          </cell>
          <cell r="BW8">
            <v>1.575762213335159</v>
          </cell>
          <cell r="BX8">
            <v>1.915</v>
          </cell>
          <cell r="BY8">
            <v>1.82</v>
          </cell>
          <cell r="BZ8">
            <v>1.405</v>
          </cell>
          <cell r="CA8">
            <v>1.532</v>
          </cell>
          <cell r="CB8">
            <v>1.7370000000000001</v>
          </cell>
          <cell r="CC8">
            <v>2.0489999999999999</v>
          </cell>
          <cell r="CD8">
            <v>1.4039999999999999</v>
          </cell>
          <cell r="CE8">
            <v>1.573</v>
          </cell>
          <cell r="CF8">
            <v>2.7040000000000002</v>
          </cell>
          <cell r="CG8">
            <v>2.6869999999999998</v>
          </cell>
          <cell r="CH8">
            <v>2.3029999999999999</v>
          </cell>
          <cell r="CI8">
            <v>2.7970000000000002</v>
          </cell>
          <cell r="CJ8">
            <v>2.0950000000000002</v>
          </cell>
          <cell r="CK8">
            <v>2.0099999999999998</v>
          </cell>
          <cell r="CL8">
            <v>1.994</v>
          </cell>
          <cell r="CM8">
            <v>2.2737050326477632</v>
          </cell>
          <cell r="CN8">
            <v>2.1800000000000002</v>
          </cell>
          <cell r="CO8">
            <v>2.0099999999999998</v>
          </cell>
          <cell r="CP8">
            <v>2.09</v>
          </cell>
          <cell r="CQ8">
            <v>2.16</v>
          </cell>
          <cell r="CR8">
            <v>2.33</v>
          </cell>
          <cell r="CS8">
            <v>1.59</v>
          </cell>
          <cell r="CT8">
            <v>1.73</v>
          </cell>
          <cell r="CU8">
            <v>1.57</v>
          </cell>
          <cell r="CV8">
            <v>0.9915945927529124</v>
          </cell>
          <cell r="CW8">
            <v>1.1379618320487523</v>
          </cell>
          <cell r="CX8">
            <v>1.3756375963099363</v>
          </cell>
          <cell r="CY8">
            <v>1.372326889441809</v>
          </cell>
          <cell r="CZ8">
            <v>1.0541216469345305</v>
          </cell>
          <cell r="DA8">
            <v>0.95967116572529565</v>
          </cell>
          <cell r="DB8">
            <v>1.1790954560313829</v>
          </cell>
          <cell r="DC8">
            <v>1.2328999999999999</v>
          </cell>
        </row>
        <row r="10">
          <cell r="D10">
            <v>35</v>
          </cell>
          <cell r="E10">
            <v>44.3</v>
          </cell>
          <cell r="F10">
            <v>25.6</v>
          </cell>
          <cell r="G10">
            <v>29.9</v>
          </cell>
          <cell r="H10">
            <v>25.8</v>
          </cell>
          <cell r="I10">
            <v>47.7</v>
          </cell>
          <cell r="J10">
            <v>32.5</v>
          </cell>
          <cell r="K10">
            <v>28.7</v>
          </cell>
          <cell r="L10">
            <v>86.99</v>
          </cell>
          <cell r="M10">
            <v>85.5</v>
          </cell>
          <cell r="N10">
            <v>97.03</v>
          </cell>
          <cell r="O10">
            <v>106.5</v>
          </cell>
          <cell r="P10">
            <v>78.94</v>
          </cell>
          <cell r="Q10">
            <v>89.33</v>
          </cell>
          <cell r="R10">
            <v>79.27</v>
          </cell>
          <cell r="S10">
            <v>67.62</v>
          </cell>
          <cell r="T10">
            <v>24.725570762254232</v>
          </cell>
          <cell r="U10">
            <v>21.906217701678496</v>
          </cell>
          <cell r="V10">
            <v>16.601113307461898</v>
          </cell>
          <cell r="W10">
            <v>29.618728230424427</v>
          </cell>
          <cell r="X10">
            <v>30.021198669582894</v>
          </cell>
          <cell r="Y10">
            <v>22.710519896521433</v>
          </cell>
          <cell r="Z10">
            <v>29.14513647014126</v>
          </cell>
          <cell r="AA10">
            <v>26.9238056540968</v>
          </cell>
          <cell r="AB10">
            <v>99.3</v>
          </cell>
          <cell r="AC10">
            <v>96</v>
          </cell>
          <cell r="AD10">
            <v>101.7</v>
          </cell>
          <cell r="AE10">
            <v>96.3</v>
          </cell>
          <cell r="AF10">
            <v>79.400000000000006</v>
          </cell>
          <cell r="AG10">
            <v>76.900000000000006</v>
          </cell>
          <cell r="AH10">
            <v>93.3</v>
          </cell>
          <cell r="AI10">
            <v>104.3</v>
          </cell>
          <cell r="AJ10">
            <v>128.22244078912925</v>
          </cell>
          <cell r="AK10">
            <v>88.220873930035282</v>
          </cell>
          <cell r="AL10">
            <v>100.34512508466591</v>
          </cell>
          <cell r="AM10">
            <v>90.789053875531593</v>
          </cell>
          <cell r="AN10">
            <v>87.675284727806371</v>
          </cell>
          <cell r="AO10">
            <v>78.77865093964239</v>
          </cell>
          <cell r="AP10">
            <v>64.171918977412147</v>
          </cell>
          <cell r="AQ10">
            <v>67.30305820281967</v>
          </cell>
          <cell r="AR10">
            <v>380.488</v>
          </cell>
          <cell r="AS10">
            <v>264.065</v>
          </cell>
          <cell r="AT10">
            <v>316.66800000000001</v>
          </cell>
          <cell r="AU10">
            <v>352.06400000000002</v>
          </cell>
          <cell r="AV10">
            <v>352.245</v>
          </cell>
          <cell r="AW10">
            <v>324.96300000000002</v>
          </cell>
          <cell r="AX10">
            <v>295.80200000000002</v>
          </cell>
          <cell r="AY10">
            <v>264.10500000000002</v>
          </cell>
          <cell r="AZ10">
            <v>297</v>
          </cell>
          <cell r="BA10">
            <v>222.3</v>
          </cell>
          <cell r="BB10">
            <v>218.4</v>
          </cell>
          <cell r="BC10">
            <v>261</v>
          </cell>
          <cell r="BD10">
            <v>196.5</v>
          </cell>
          <cell r="BE10">
            <v>222.5</v>
          </cell>
          <cell r="BF10">
            <v>237.5</v>
          </cell>
          <cell r="BG10">
            <v>232.5</v>
          </cell>
          <cell r="BH10">
            <v>69.021352361721284</v>
          </cell>
          <cell r="BI10">
            <v>67.811222289456708</v>
          </cell>
          <cell r="BJ10">
            <v>62.878306039097502</v>
          </cell>
          <cell r="BK10">
            <v>71.279554322294047</v>
          </cell>
          <cell r="BL10">
            <v>62.346781955955791</v>
          </cell>
          <cell r="BM10">
            <v>55.23865369764043</v>
          </cell>
          <cell r="BN10">
            <v>50.241946065289383</v>
          </cell>
          <cell r="BO10">
            <v>59.791650722955808</v>
          </cell>
          <cell r="BP10">
            <v>121.15573509668673</v>
          </cell>
          <cell r="BQ10">
            <v>140.60759218572258</v>
          </cell>
          <cell r="BR10">
            <v>118.90660700838622</v>
          </cell>
          <cell r="BS10">
            <v>170.26821726930939</v>
          </cell>
          <cell r="BT10">
            <v>149.94903693856875</v>
          </cell>
          <cell r="BU10">
            <v>125.11566741846536</v>
          </cell>
          <cell r="BV10">
            <v>129.5445426218773</v>
          </cell>
          <cell r="BW10">
            <v>139.15164793268386</v>
          </cell>
          <cell r="BX10">
            <v>156.4</v>
          </cell>
          <cell r="BY10">
            <v>180.2</v>
          </cell>
          <cell r="BZ10">
            <v>129.6</v>
          </cell>
          <cell r="CA10">
            <v>136.4</v>
          </cell>
          <cell r="CB10">
            <v>180.6</v>
          </cell>
          <cell r="CC10">
            <v>161.69999999999999</v>
          </cell>
          <cell r="CD10">
            <v>130.1</v>
          </cell>
          <cell r="CE10">
            <v>143.30000000000001</v>
          </cell>
          <cell r="CF10">
            <v>189.54499999999999</v>
          </cell>
          <cell r="CG10">
            <v>177.20099999999999</v>
          </cell>
          <cell r="CH10">
            <v>132.11000000000001</v>
          </cell>
          <cell r="CI10">
            <v>178.12799999999999</v>
          </cell>
          <cell r="CJ10">
            <v>129.86500000000001</v>
          </cell>
          <cell r="CK10">
            <v>145.46899999999999</v>
          </cell>
          <cell r="CL10">
            <v>125.602</v>
          </cell>
          <cell r="CM10">
            <v>133.12319361918364</v>
          </cell>
          <cell r="CN10">
            <v>132</v>
          </cell>
          <cell r="CO10">
            <v>173</v>
          </cell>
          <cell r="CP10">
            <v>175</v>
          </cell>
          <cell r="CQ10">
            <v>201</v>
          </cell>
          <cell r="CR10">
            <v>205</v>
          </cell>
          <cell r="CS10">
            <v>139</v>
          </cell>
          <cell r="CT10">
            <v>160</v>
          </cell>
          <cell r="CU10">
            <v>137</v>
          </cell>
          <cell r="CV10">
            <v>50.549709226702717</v>
          </cell>
          <cell r="CW10">
            <v>60.651178067563961</v>
          </cell>
          <cell r="CX10">
            <v>62.644852531264149</v>
          </cell>
          <cell r="CY10">
            <v>61.490683590337625</v>
          </cell>
          <cell r="CZ10">
            <v>56.715930330065632</v>
          </cell>
          <cell r="DA10">
            <v>60.974539338844608</v>
          </cell>
          <cell r="DB10">
            <v>78.651145419293556</v>
          </cell>
          <cell r="DC10">
            <v>73.56</v>
          </cell>
        </row>
        <row r="12">
          <cell r="D12">
            <v>0.71</v>
          </cell>
          <cell r="E12">
            <v>0.64</v>
          </cell>
          <cell r="F12">
            <v>0.56000000000000005</v>
          </cell>
          <cell r="G12">
            <v>0.59</v>
          </cell>
          <cell r="H12">
            <v>0.62</v>
          </cell>
          <cell r="I12">
            <v>0.8</v>
          </cell>
          <cell r="J12">
            <v>0.63</v>
          </cell>
          <cell r="K12">
            <v>0.59</v>
          </cell>
          <cell r="L12">
            <v>1.155</v>
          </cell>
          <cell r="M12">
            <v>1.0429999999999999</v>
          </cell>
          <cell r="N12">
            <v>1.151</v>
          </cell>
          <cell r="O12">
            <v>1.3009999999999999</v>
          </cell>
          <cell r="P12">
            <v>1.06</v>
          </cell>
          <cell r="Q12">
            <v>1.032</v>
          </cell>
          <cell r="R12">
            <v>0.8831</v>
          </cell>
          <cell r="S12">
            <v>0.73250000000000004</v>
          </cell>
          <cell r="T12">
            <v>0.53116918957042869</v>
          </cell>
          <cell r="U12">
            <v>0.46830098593350739</v>
          </cell>
          <cell r="V12">
            <v>0.30723715961154247</v>
          </cell>
          <cell r="W12">
            <v>0.5459891504699973</v>
          </cell>
          <cell r="X12">
            <v>0.43566630861019201</v>
          </cell>
          <cell r="Y12">
            <v>0.40297597267960433</v>
          </cell>
          <cell r="Z12">
            <v>0.46894750174147937</v>
          </cell>
          <cell r="AA12">
            <v>0.39452718435981182</v>
          </cell>
          <cell r="AB12">
            <v>1.212</v>
          </cell>
          <cell r="AC12">
            <v>1.22</v>
          </cell>
          <cell r="AD12">
            <v>1.232</v>
          </cell>
          <cell r="AE12">
            <v>1.1020000000000001</v>
          </cell>
          <cell r="AF12">
            <v>0.97299999999999998</v>
          </cell>
          <cell r="AG12">
            <v>0.89800000000000002</v>
          </cell>
          <cell r="AH12">
            <v>1.0129999999999999</v>
          </cell>
          <cell r="AI12">
            <v>1.216</v>
          </cell>
          <cell r="AJ12">
            <v>1.716266337308054</v>
          </cell>
          <cell r="AK12">
            <v>1.2549291133505334</v>
          </cell>
          <cell r="AL12">
            <v>1.3765181505089055</v>
          </cell>
          <cell r="AM12">
            <v>1.2971883730919729</v>
          </cell>
          <cell r="AN12">
            <v>1.3827279444217415</v>
          </cell>
          <cell r="AO12">
            <v>1.1003184196552347</v>
          </cell>
          <cell r="AP12">
            <v>0.84748513441479567</v>
          </cell>
          <cell r="AQ12">
            <v>0.88238290580541878</v>
          </cell>
          <cell r="AR12">
            <v>3.9460000000000002</v>
          </cell>
          <cell r="AS12">
            <v>2.7490000000000001</v>
          </cell>
          <cell r="AT12">
            <v>2.9390000000000001</v>
          </cell>
          <cell r="AU12">
            <v>3.423</v>
          </cell>
          <cell r="AV12">
            <v>3.2730000000000001</v>
          </cell>
          <cell r="AW12">
            <v>2.831</v>
          </cell>
          <cell r="AX12">
            <v>2.71</v>
          </cell>
          <cell r="AY12">
            <v>2.4220000000000002</v>
          </cell>
          <cell r="AZ12">
            <v>2.637</v>
          </cell>
          <cell r="BA12">
            <v>2.2989999999999999</v>
          </cell>
          <cell r="BB12">
            <v>2.2549999999999999</v>
          </cell>
          <cell r="BC12">
            <v>2.3370000000000002</v>
          </cell>
          <cell r="BD12">
            <v>1.996</v>
          </cell>
          <cell r="BE12">
            <v>1.8660000000000001</v>
          </cell>
          <cell r="BF12">
            <v>2.121</v>
          </cell>
          <cell r="BG12">
            <v>1.847</v>
          </cell>
          <cell r="BH12">
            <v>1.1893913553633313</v>
          </cell>
          <cell r="BI12">
            <v>1.3185788933501383</v>
          </cell>
          <cell r="BJ12">
            <v>1.0038463063563186</v>
          </cell>
          <cell r="BK12">
            <v>1.17244949106122</v>
          </cell>
          <cell r="BL12">
            <v>0.93637878797666652</v>
          </cell>
          <cell r="BM12">
            <v>0.9028535687160536</v>
          </cell>
          <cell r="BN12">
            <v>0.92303737580823209</v>
          </cell>
          <cell r="BO12">
            <v>1.1120691277483299</v>
          </cell>
          <cell r="BP12">
            <v>1.8943911242300253</v>
          </cell>
          <cell r="BQ12">
            <v>1.7331809061082342</v>
          </cell>
          <cell r="BR12">
            <v>1.4981115522120945</v>
          </cell>
          <cell r="BS12">
            <v>1.8116852906586625</v>
          </cell>
          <cell r="BT12">
            <v>1.7668429686616296</v>
          </cell>
          <cell r="BU12">
            <v>1.351228016770367</v>
          </cell>
          <cell r="BV12">
            <v>1.3730259960714726</v>
          </cell>
          <cell r="BW12">
            <v>1.4363829921479709</v>
          </cell>
          <cell r="BX12">
            <v>1.663</v>
          </cell>
          <cell r="BY12">
            <v>1.736</v>
          </cell>
          <cell r="BZ12">
            <v>1.353</v>
          </cell>
          <cell r="CA12">
            <v>1.3740000000000001</v>
          </cell>
          <cell r="CB12">
            <v>1.649</v>
          </cell>
          <cell r="CC12">
            <v>1.546</v>
          </cell>
          <cell r="CD12">
            <v>1.3080000000000001</v>
          </cell>
          <cell r="CE12">
            <v>1.3260000000000001</v>
          </cell>
          <cell r="CF12">
            <v>2.4910000000000001</v>
          </cell>
          <cell r="CG12">
            <v>2.327</v>
          </cell>
          <cell r="CH12">
            <v>1.956</v>
          </cell>
          <cell r="CI12">
            <v>2.1840000000000002</v>
          </cell>
          <cell r="CJ12">
            <v>1.91</v>
          </cell>
          <cell r="CK12">
            <v>1.9410000000000001</v>
          </cell>
          <cell r="CL12">
            <v>1.655</v>
          </cell>
          <cell r="CM12">
            <v>1.8993122083398335</v>
          </cell>
          <cell r="CN12">
            <v>2.04</v>
          </cell>
          <cell r="CO12">
            <v>1.77</v>
          </cell>
          <cell r="CP12">
            <v>1.77</v>
          </cell>
          <cell r="CQ12">
            <v>1.72</v>
          </cell>
          <cell r="CR12">
            <v>1.84</v>
          </cell>
          <cell r="CS12">
            <v>1.45</v>
          </cell>
          <cell r="CT12">
            <v>1.73</v>
          </cell>
          <cell r="CU12">
            <v>1.46</v>
          </cell>
          <cell r="CV12">
            <v>0.92048660031994323</v>
          </cell>
          <cell r="CW12">
            <v>1.0668538396157832</v>
          </cell>
          <cell r="CX12">
            <v>1.3045296038769671</v>
          </cell>
          <cell r="CY12">
            <v>1.3012188970088399</v>
          </cell>
          <cell r="CZ12">
            <v>0.98301365450156131</v>
          </cell>
          <cell r="DA12">
            <v>0.95967116572529565</v>
          </cell>
          <cell r="DB12">
            <v>1.0918057254938589</v>
          </cell>
          <cell r="DC12">
            <v>1.01</v>
          </cell>
        </row>
      </sheetData>
      <sheetData sheetId="15">
        <row r="25">
          <cell r="D25">
            <v>3810.181</v>
          </cell>
          <cell r="E25">
            <v>3809.5540000000001</v>
          </cell>
          <cell r="F25">
            <v>3835.902</v>
          </cell>
          <cell r="G25">
            <v>3868.9319999999998</v>
          </cell>
          <cell r="H25">
            <v>3906.538</v>
          </cell>
          <cell r="I25">
            <v>3955.8760000000002</v>
          </cell>
          <cell r="J25">
            <v>4015.212</v>
          </cell>
          <cell r="K25">
            <v>4086.7759999999998</v>
          </cell>
          <cell r="L25">
            <v>34573.595000000001</v>
          </cell>
          <cell r="M25">
            <v>34930.440199999997</v>
          </cell>
          <cell r="N25">
            <v>35177.806199999999</v>
          </cell>
          <cell r="O25">
            <v>35468.306199999999</v>
          </cell>
          <cell r="P25">
            <v>35718.575499999999</v>
          </cell>
          <cell r="Q25">
            <v>36202.722999999998</v>
          </cell>
          <cell r="R25">
            <v>36609.593000000001</v>
          </cell>
          <cell r="S25">
            <v>36951.606</v>
          </cell>
          <cell r="T25">
            <v>2845.6754906194865</v>
          </cell>
          <cell r="U25">
            <v>2932.7604912907145</v>
          </cell>
          <cell r="V25">
            <v>2899.041974367226</v>
          </cell>
          <cell r="W25">
            <v>2921.4818156414794</v>
          </cell>
          <cell r="X25">
            <v>2940.3415642628752</v>
          </cell>
          <cell r="Y25">
            <v>3068.8208138593104</v>
          </cell>
          <cell r="Z25">
            <v>3082.5602833357207</v>
          </cell>
          <cell r="AA25">
            <v>3112.9464161883607</v>
          </cell>
          <cell r="AB25">
            <v>24877.598104535798</v>
          </cell>
          <cell r="AC25">
            <v>25184.425905529075</v>
          </cell>
          <cell r="AD25">
            <v>25542.647363188738</v>
          </cell>
          <cell r="AE25">
            <v>25757.426823884038</v>
          </cell>
          <cell r="AF25">
            <v>25939.989365475041</v>
          </cell>
          <cell r="AG25">
            <v>26212.299038856589</v>
          </cell>
          <cell r="AH25">
            <v>26516.058561839942</v>
          </cell>
          <cell r="AI25">
            <v>26869.677602484706</v>
          </cell>
          <cell r="AJ25">
            <v>37863</v>
          </cell>
          <cell r="AK25">
            <v>38739</v>
          </cell>
          <cell r="AL25">
            <v>39599</v>
          </cell>
          <cell r="AM25">
            <v>40484</v>
          </cell>
          <cell r="AN25">
            <v>41131</v>
          </cell>
          <cell r="AO25">
            <v>41689</v>
          </cell>
          <cell r="AP25">
            <v>42178</v>
          </cell>
          <cell r="AQ25">
            <v>42587</v>
          </cell>
          <cell r="AR25">
            <v>137464.93799999999</v>
          </cell>
          <cell r="AS25">
            <v>139118.03700000001</v>
          </cell>
          <cell r="AT25">
            <v>139627.552</v>
          </cell>
          <cell r="AU25">
            <v>140872.02799999999</v>
          </cell>
          <cell r="AV25">
            <v>141675.837</v>
          </cell>
          <cell r="AW25">
            <v>141326.28099999999</v>
          </cell>
          <cell r="AX25">
            <v>142404.592</v>
          </cell>
          <cell r="AY25">
            <v>141446.783</v>
          </cell>
          <cell r="AZ25">
            <v>189519.30006014908</v>
          </cell>
          <cell r="BA25">
            <v>179841.54272824817</v>
          </cell>
          <cell r="BB25">
            <v>176400.00583690053</v>
          </cell>
          <cell r="BC25">
            <v>178225.55710529207</v>
          </cell>
          <cell r="BD25">
            <v>180726.38791515975</v>
          </cell>
          <cell r="BE25">
            <v>180344</v>
          </cell>
          <cell r="BF25">
            <v>180416</v>
          </cell>
          <cell r="BG25">
            <v>180741</v>
          </cell>
          <cell r="BH25">
            <v>4061.8365097925425</v>
          </cell>
          <cell r="BI25">
            <v>4096.2416794572973</v>
          </cell>
          <cell r="BJ25">
            <v>4163.0765337687144</v>
          </cell>
          <cell r="BK25">
            <v>4202.67561458616</v>
          </cell>
          <cell r="BL25">
            <v>4232.0720100870267</v>
          </cell>
          <cell r="BM25">
            <v>4279.6911179924782</v>
          </cell>
          <cell r="BN25">
            <v>4319.8792326594175</v>
          </cell>
          <cell r="BO25">
            <v>4340.3851949999998</v>
          </cell>
          <cell r="BP25">
            <v>64783.822472879117</v>
          </cell>
          <cell r="BQ25">
            <v>65013.415822291761</v>
          </cell>
          <cell r="BR25">
            <v>65186.309286985103</v>
          </cell>
          <cell r="BS25">
            <v>65985.544849508558</v>
          </cell>
          <cell r="BT25">
            <v>66521.546676126571</v>
          </cell>
          <cell r="BU25">
            <v>66216.546006737946</v>
          </cell>
          <cell r="BV25">
            <v>66542.324039862317</v>
          </cell>
          <cell r="BW25">
            <v>66836.138240359753</v>
          </cell>
          <cell r="BX25">
            <v>81040.914379351118</v>
          </cell>
          <cell r="BY25">
            <v>80991.544399345978</v>
          </cell>
          <cell r="BZ25">
            <v>80942.174419340823</v>
          </cell>
          <cell r="CA25">
            <v>81117.562635689028</v>
          </cell>
          <cell r="CB25">
            <v>81331.445701122968</v>
          </cell>
          <cell r="CC25">
            <v>81037.644511795268</v>
          </cell>
          <cell r="CD25">
            <v>81131.289501052743</v>
          </cell>
          <cell r="CE25">
            <v>81137</v>
          </cell>
          <cell r="CF25">
            <v>32483.34</v>
          </cell>
          <cell r="CG25">
            <v>32740.67</v>
          </cell>
          <cell r="CH25">
            <v>32955.85</v>
          </cell>
          <cell r="CI25">
            <v>33425.949999999997</v>
          </cell>
          <cell r="CJ25">
            <v>33627.22</v>
          </cell>
          <cell r="CK25">
            <v>33819.120000000003</v>
          </cell>
          <cell r="CL25">
            <v>34201.19</v>
          </cell>
          <cell r="CM25">
            <v>34294.936999999998</v>
          </cell>
          <cell r="CN25">
            <v>20700.244199999994</v>
          </cell>
          <cell r="CO25">
            <v>20700.244199999994</v>
          </cell>
          <cell r="CP25">
            <v>20700.244199999994</v>
          </cell>
          <cell r="CQ25">
            <v>20803.867349999997</v>
          </cell>
          <cell r="CR25">
            <v>21052.008249999999</v>
          </cell>
          <cell r="CS25">
            <v>21393.133200000011</v>
          </cell>
          <cell r="CT25">
            <v>21578.763800000015</v>
          </cell>
          <cell r="CU25">
            <v>21689.660150000022</v>
          </cell>
          <cell r="CV25">
            <v>9697.8924719887709</v>
          </cell>
          <cell r="CW25">
            <v>9776.67931216135</v>
          </cell>
          <cell r="CX25">
            <v>9872.832347480924</v>
          </cell>
          <cell r="CY25">
            <v>9849.2178722391945</v>
          </cell>
          <cell r="CZ25">
            <v>9946.8880774901918</v>
          </cell>
          <cell r="DA25">
            <v>10032.544192972538</v>
          </cell>
          <cell r="DB25">
            <v>10109.713850585522</v>
          </cell>
          <cell r="DC25">
            <v>10137.799999999999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C"/>
      <sheetName val="WACC"/>
      <sheetName val="01ACT BB"/>
      <sheetName val="02AGD BB"/>
      <sheetName val="03CIT BB"/>
      <sheetName val="04END BB"/>
      <sheetName val="05ENX BB"/>
      <sheetName val="06ERG BB"/>
      <sheetName val="07ESS BB"/>
      <sheetName val="DNSP stacked data"/>
      <sheetName val="08JEN BB"/>
      <sheetName val="09PCR BB"/>
      <sheetName val="10SAP BB"/>
      <sheetName val="11SPD BB"/>
      <sheetName val="12TND BB"/>
      <sheetName val="13UED BB"/>
      <sheetName val="Sheet1"/>
    </sheetNames>
    <sheetDataSet>
      <sheetData sheetId="0"/>
      <sheetData sheetId="1">
        <row r="22">
          <cell r="C22">
            <v>5.4823047865758007E-2</v>
          </cell>
          <cell r="D22">
            <v>5.3025363175868902E-2</v>
          </cell>
          <cell r="E22">
            <v>5.7246585811709313E-2</v>
          </cell>
          <cell r="F22">
            <v>6.7751425222524642E-2</v>
          </cell>
          <cell r="G22">
            <v>6.1679012051015739E-2</v>
          </cell>
          <cell r="H22">
            <v>6.9623190940395749E-2</v>
          </cell>
          <cell r="I22">
            <v>6.9374637434752986E-2</v>
          </cell>
          <cell r="J22">
            <v>5.3816171149810632E-2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25"/>
  <sheetViews>
    <sheetView tabSelected="1" zoomScale="70" zoomScaleNormal="70" workbookViewId="0">
      <selection activeCell="Y50" sqref="Y50"/>
    </sheetView>
  </sheetViews>
  <sheetFormatPr defaultRowHeight="15" x14ac:dyDescent="0.25"/>
  <sheetData>
    <row r="1" spans="2:46" ht="26.25" x14ac:dyDescent="0.4">
      <c r="B1" s="28" t="s">
        <v>68</v>
      </c>
      <c r="K1" s="28"/>
      <c r="L1" s="28" t="s">
        <v>69</v>
      </c>
      <c r="W1" s="28" t="s">
        <v>118</v>
      </c>
      <c r="AC1" s="28"/>
      <c r="AD1" s="2"/>
      <c r="AE1" s="2"/>
      <c r="AF1" s="2"/>
      <c r="AG1" s="28" t="s">
        <v>82</v>
      </c>
      <c r="AH1" s="2"/>
      <c r="AI1" s="2"/>
      <c r="AJ1" s="2"/>
      <c r="AK1" s="2"/>
      <c r="AL1" s="28"/>
      <c r="AM1" s="2"/>
      <c r="AN1" s="2"/>
      <c r="AO1" s="2"/>
      <c r="AP1" s="2"/>
      <c r="AQ1" s="2"/>
      <c r="AR1" s="2"/>
      <c r="AS1" s="2"/>
      <c r="AT1" s="2"/>
    </row>
    <row r="25" spans="23:33" ht="26.25" x14ac:dyDescent="0.4">
      <c r="W25" s="28" t="s">
        <v>86</v>
      </c>
      <c r="AG25" s="28" t="s">
        <v>117</v>
      </c>
    </row>
    <row r="38" spans="29:51" x14ac:dyDescent="0.25">
      <c r="AW38" s="2"/>
      <c r="AX38" s="2"/>
      <c r="AY38" s="2"/>
    </row>
    <row r="39" spans="29:51" ht="26.25" x14ac:dyDescent="0.4">
      <c r="AC39" s="28"/>
      <c r="AW39" s="2"/>
      <c r="AX39" s="2"/>
      <c r="AY39" s="2"/>
    </row>
    <row r="40" spans="29:51" x14ac:dyDescent="0.25">
      <c r="AW40" s="2"/>
      <c r="AX40" s="2"/>
      <c r="AY40" s="2"/>
    </row>
    <row r="41" spans="29:51" x14ac:dyDescent="0.25">
      <c r="AW41" s="2"/>
      <c r="AX41" s="2"/>
      <c r="AY41" s="2"/>
    </row>
    <row r="42" spans="29:51" x14ac:dyDescent="0.25">
      <c r="AW42" s="2"/>
      <c r="AX42" s="2"/>
      <c r="AY42" s="2"/>
    </row>
    <row r="43" spans="29:51" x14ac:dyDescent="0.25">
      <c r="AW43" s="2"/>
      <c r="AX43" s="2"/>
      <c r="AY43" s="2"/>
    </row>
    <row r="44" spans="29:51" x14ac:dyDescent="0.25">
      <c r="AW44" s="2"/>
      <c r="AX44" s="2"/>
      <c r="AY44" s="2"/>
    </row>
    <row r="45" spans="29:51" x14ac:dyDescent="0.25">
      <c r="AW45" s="2"/>
      <c r="AX45" s="2"/>
      <c r="AY45" s="2"/>
    </row>
    <row r="46" spans="29:51" x14ac:dyDescent="0.25">
      <c r="AW46" s="2"/>
      <c r="AX46" s="2"/>
      <c r="AY46" s="2"/>
    </row>
    <row r="47" spans="29:51" x14ac:dyDescent="0.25">
      <c r="AW47" s="2"/>
      <c r="AX47" s="2"/>
      <c r="AY47" s="2"/>
    </row>
    <row r="48" spans="29:51" x14ac:dyDescent="0.25">
      <c r="AW48" s="2"/>
      <c r="AX48" s="2"/>
      <c r="AY48" s="2"/>
    </row>
    <row r="49" spans="2:52" x14ac:dyDescent="0.25">
      <c r="AW49" s="2"/>
      <c r="AX49" s="2"/>
      <c r="AY49" s="2"/>
    </row>
    <row r="50" spans="2:52" x14ac:dyDescent="0.25">
      <c r="AW50" s="2"/>
      <c r="AX50" s="2"/>
      <c r="AY50" s="2"/>
    </row>
    <row r="51" spans="2:52" x14ac:dyDescent="0.25">
      <c r="AW51" s="2"/>
      <c r="AX51" s="2"/>
      <c r="AY51" s="2"/>
    </row>
    <row r="52" spans="2:52" x14ac:dyDescent="0.25">
      <c r="AW52" s="2"/>
      <c r="AX52" s="2"/>
      <c r="AY52" s="2"/>
    </row>
    <row r="59" spans="2:52" s="2" customFormat="1" x14ac:dyDescent="0.25"/>
    <row r="60" spans="2:52" s="2" customFormat="1" ht="26.25" x14ac:dyDescent="0.4">
      <c r="B60" s="28"/>
      <c r="C60" s="28" t="s">
        <v>80</v>
      </c>
    </row>
    <row r="61" spans="2:52" s="2" customFormat="1" x14ac:dyDescent="0.25">
      <c r="AZ61"/>
    </row>
    <row r="62" spans="2:52" s="2" customFormat="1" x14ac:dyDescent="0.25"/>
    <row r="63" spans="2:52" s="2" customFormat="1" x14ac:dyDescent="0.25"/>
    <row r="64" spans="2:52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  <row r="76" s="2" customFormat="1" x14ac:dyDescent="0.25"/>
    <row r="77" s="2" customFormat="1" x14ac:dyDescent="0.25"/>
    <row r="78" s="2" customFormat="1" x14ac:dyDescent="0.25"/>
    <row r="79" s="2" customFormat="1" x14ac:dyDescent="0.25"/>
    <row r="80" s="2" customFormat="1" x14ac:dyDescent="0.25"/>
    <row r="81" spans="1:20" s="2" customFormat="1" x14ac:dyDescent="0.25"/>
    <row r="82" spans="1:20" ht="26.25" x14ac:dyDescent="0.4">
      <c r="A82" s="28" t="s">
        <v>79</v>
      </c>
      <c r="K82" s="28" t="s">
        <v>140</v>
      </c>
      <c r="T82" s="30"/>
    </row>
    <row r="123" spans="20:30" x14ac:dyDescent="0.25">
      <c r="T123" s="30"/>
    </row>
    <row r="125" spans="20:30" x14ac:dyDescent="0.25">
      <c r="AD125" s="30"/>
    </row>
  </sheetData>
  <sortState ref="AW40:AX52">
    <sortCondition descending="1" ref="AX40:AX52"/>
  </sortState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98"/>
  <sheetViews>
    <sheetView zoomScale="79" zoomScaleNormal="79" workbookViewId="0">
      <selection activeCell="AC53" sqref="AC53"/>
    </sheetView>
  </sheetViews>
  <sheetFormatPr defaultRowHeight="15" x14ac:dyDescent="0.25"/>
  <sheetData>
    <row r="2" spans="2:31" ht="26.25" x14ac:dyDescent="0.4">
      <c r="B2" s="28" t="s">
        <v>83</v>
      </c>
      <c r="K2" s="28" t="s">
        <v>32</v>
      </c>
      <c r="T2" s="28"/>
      <c r="U2" s="28" t="s">
        <v>102</v>
      </c>
      <c r="AC2" s="28"/>
      <c r="AE2" s="28" t="s">
        <v>103</v>
      </c>
    </row>
    <row r="22" spans="2:21" ht="26.25" x14ac:dyDescent="0.4">
      <c r="B22" s="28" t="s">
        <v>78</v>
      </c>
      <c r="C22" s="28"/>
      <c r="F22" s="2"/>
      <c r="G22" s="2"/>
      <c r="H22" s="2"/>
      <c r="I22" s="2"/>
      <c r="K22" s="28" t="s">
        <v>141</v>
      </c>
      <c r="P22" s="2"/>
      <c r="U22" s="28" t="s">
        <v>142</v>
      </c>
    </row>
    <row r="23" spans="2:21" x14ac:dyDescent="0.25">
      <c r="F23" s="2"/>
      <c r="G23" s="2"/>
      <c r="H23" s="2"/>
      <c r="I23" s="2"/>
      <c r="P23" s="2"/>
    </row>
    <row r="24" spans="2:21" x14ac:dyDescent="0.25">
      <c r="F24" s="2"/>
      <c r="G24" s="2"/>
      <c r="H24" s="2"/>
      <c r="I24" s="2"/>
      <c r="P24" s="2"/>
    </row>
    <row r="25" spans="2:21" x14ac:dyDescent="0.25">
      <c r="F25" s="2"/>
      <c r="G25" s="2"/>
      <c r="H25" s="2"/>
      <c r="I25" s="2"/>
      <c r="P25" s="2"/>
    </row>
    <row r="26" spans="2:21" x14ac:dyDescent="0.25">
      <c r="F26" s="2"/>
      <c r="G26" s="2"/>
      <c r="H26" s="2"/>
      <c r="I26" s="2"/>
      <c r="P26" s="2"/>
    </row>
    <row r="27" spans="2:21" x14ac:dyDescent="0.25">
      <c r="F27" s="2"/>
      <c r="G27" s="2"/>
      <c r="H27" s="2"/>
      <c r="I27" s="2"/>
      <c r="P27" s="2"/>
    </row>
    <row r="28" spans="2:21" x14ac:dyDescent="0.25">
      <c r="F28" s="2"/>
      <c r="G28" s="2"/>
      <c r="H28" s="2"/>
      <c r="I28" s="2"/>
      <c r="P28" s="2"/>
    </row>
    <row r="29" spans="2:21" x14ac:dyDescent="0.25">
      <c r="F29" s="2"/>
      <c r="G29" s="2"/>
      <c r="H29" s="2"/>
      <c r="I29" s="2"/>
      <c r="P29" s="2"/>
    </row>
    <row r="30" spans="2:21" x14ac:dyDescent="0.25">
      <c r="F30" s="2"/>
      <c r="G30" s="2"/>
      <c r="H30" s="2"/>
      <c r="I30" s="2"/>
      <c r="P30" s="2"/>
    </row>
    <row r="31" spans="2:21" x14ac:dyDescent="0.25">
      <c r="F31" s="2"/>
      <c r="G31" s="2"/>
      <c r="H31" s="2"/>
      <c r="I31" s="2"/>
      <c r="P31" s="2"/>
    </row>
    <row r="32" spans="2:21" x14ac:dyDescent="0.25">
      <c r="F32" s="2"/>
      <c r="G32" s="2"/>
      <c r="H32" s="2"/>
      <c r="I32" s="2"/>
      <c r="P32" s="2"/>
    </row>
    <row r="33" spans="3:16" x14ac:dyDescent="0.25">
      <c r="F33" s="2"/>
      <c r="G33" s="2"/>
      <c r="H33" s="2"/>
      <c r="I33" s="2"/>
      <c r="P33" s="2"/>
    </row>
    <row r="34" spans="3:16" x14ac:dyDescent="0.25">
      <c r="F34" s="2"/>
      <c r="G34" s="2"/>
      <c r="H34" s="2"/>
      <c r="I34" s="2"/>
      <c r="P34" s="2"/>
    </row>
    <row r="35" spans="3:16" x14ac:dyDescent="0.25">
      <c r="F35" s="2"/>
      <c r="G35" s="2"/>
      <c r="H35" s="2"/>
      <c r="I35" s="2"/>
      <c r="P35" s="2"/>
    </row>
    <row r="36" spans="3:16" x14ac:dyDescent="0.25">
      <c r="F36" s="2"/>
      <c r="G36" s="2"/>
      <c r="H36" s="2"/>
      <c r="I36" s="2"/>
      <c r="P36" s="2"/>
    </row>
    <row r="37" spans="3:16" x14ac:dyDescent="0.25">
      <c r="F37" s="2"/>
      <c r="G37" s="2"/>
      <c r="H37" s="2"/>
      <c r="I37" s="2"/>
      <c r="P37" s="2"/>
    </row>
    <row r="38" spans="3:16" x14ac:dyDescent="0.25">
      <c r="F38" s="2"/>
      <c r="G38" s="2"/>
      <c r="H38" s="2"/>
      <c r="I38" s="2"/>
      <c r="P38" s="2"/>
    </row>
    <row r="39" spans="3:16" x14ac:dyDescent="0.25">
      <c r="F39" s="2"/>
      <c r="G39" s="2"/>
      <c r="H39" s="2"/>
      <c r="I39" s="2"/>
      <c r="P39" s="2"/>
    </row>
    <row r="40" spans="3:16" x14ac:dyDescent="0.25">
      <c r="F40" s="2"/>
      <c r="G40" s="2"/>
      <c r="H40" s="2"/>
      <c r="I40" s="2"/>
      <c r="P40" s="2"/>
    </row>
    <row r="41" spans="3:16" x14ac:dyDescent="0.25">
      <c r="F41" s="2"/>
      <c r="G41" s="2"/>
      <c r="H41" s="2"/>
      <c r="I41" s="2"/>
      <c r="P41" s="2"/>
    </row>
    <row r="42" spans="3:16" ht="26.25" x14ac:dyDescent="0.4">
      <c r="C42" s="28"/>
      <c r="F42" s="2"/>
      <c r="G42" s="2"/>
      <c r="H42" s="2"/>
      <c r="I42" s="2"/>
      <c r="L42" s="28"/>
      <c r="P42" s="2"/>
    </row>
    <row r="43" spans="3:16" x14ac:dyDescent="0.25">
      <c r="F43" s="2"/>
      <c r="G43" s="2"/>
      <c r="H43" s="2"/>
      <c r="I43" s="2"/>
      <c r="P43" s="2"/>
    </row>
    <row r="44" spans="3:16" x14ac:dyDescent="0.25">
      <c r="F44" s="2"/>
      <c r="G44" s="2"/>
      <c r="H44" s="2"/>
      <c r="I44" s="2"/>
      <c r="P44" s="2"/>
    </row>
    <row r="45" spans="3:16" x14ac:dyDescent="0.25">
      <c r="F45" s="2"/>
      <c r="G45" s="2"/>
      <c r="H45" s="2"/>
      <c r="I45" s="2"/>
      <c r="P45" s="2"/>
    </row>
    <row r="46" spans="3:16" x14ac:dyDescent="0.25">
      <c r="F46" s="2"/>
      <c r="G46" s="2"/>
      <c r="H46" s="2"/>
      <c r="I46" s="2"/>
      <c r="P46" s="2"/>
    </row>
    <row r="47" spans="3:16" x14ac:dyDescent="0.25">
      <c r="F47" s="2"/>
      <c r="G47" s="2"/>
      <c r="H47" s="2"/>
      <c r="I47" s="2"/>
      <c r="P47" s="2"/>
    </row>
    <row r="48" spans="3:16" x14ac:dyDescent="0.25">
      <c r="F48" s="2"/>
      <c r="G48" s="2"/>
      <c r="H48" s="2"/>
      <c r="I48" s="2"/>
      <c r="P48" s="2"/>
    </row>
    <row r="49" spans="6:16" x14ac:dyDescent="0.25">
      <c r="F49" s="2"/>
      <c r="G49" s="2"/>
      <c r="H49" s="2"/>
      <c r="I49" s="2"/>
      <c r="P49" s="2"/>
    </row>
    <row r="50" spans="6:16" x14ac:dyDescent="0.25">
      <c r="F50" s="2"/>
      <c r="G50" s="2"/>
      <c r="H50" s="2"/>
      <c r="I50" s="2"/>
      <c r="P50" s="2"/>
    </row>
    <row r="51" spans="6:16" x14ac:dyDescent="0.25">
      <c r="F51" s="2"/>
      <c r="G51" s="2"/>
      <c r="H51" s="2"/>
      <c r="I51" s="2"/>
      <c r="P51" s="2"/>
    </row>
    <row r="52" spans="6:16" s="2" customFormat="1" x14ac:dyDescent="0.25"/>
    <row r="53" spans="6:16" s="2" customFormat="1" x14ac:dyDescent="0.25"/>
    <row r="54" spans="6:16" s="2" customFormat="1" x14ac:dyDescent="0.25"/>
    <row r="55" spans="6:16" s="2" customFormat="1" x14ac:dyDescent="0.25"/>
    <row r="56" spans="6:16" s="2" customFormat="1" x14ac:dyDescent="0.25"/>
    <row r="57" spans="6:16" s="2" customFormat="1" x14ac:dyDescent="0.25"/>
    <row r="58" spans="6:16" x14ac:dyDescent="0.25">
      <c r="F58" s="2"/>
      <c r="G58" s="2"/>
      <c r="H58" s="2"/>
      <c r="I58" s="2"/>
      <c r="P58" s="2"/>
    </row>
    <row r="59" spans="6:16" x14ac:dyDescent="0.25">
      <c r="F59" s="2"/>
      <c r="G59" s="2"/>
      <c r="H59" s="2"/>
      <c r="I59" s="2"/>
      <c r="P59" s="2"/>
    </row>
    <row r="60" spans="6:16" x14ac:dyDescent="0.25">
      <c r="F60" s="2"/>
      <c r="G60" s="2"/>
      <c r="H60" s="2"/>
      <c r="I60" s="2"/>
      <c r="P60" s="2"/>
    </row>
    <row r="61" spans="6:16" x14ac:dyDescent="0.25">
      <c r="F61" s="2"/>
      <c r="G61" s="2"/>
      <c r="H61" s="2"/>
      <c r="I61" s="2"/>
      <c r="P61" s="2"/>
    </row>
    <row r="62" spans="6:16" x14ac:dyDescent="0.25">
      <c r="F62" s="2"/>
      <c r="G62" s="2"/>
      <c r="H62" s="2"/>
      <c r="I62" s="2"/>
      <c r="P62" s="2"/>
    </row>
    <row r="63" spans="6:16" x14ac:dyDescent="0.25">
      <c r="F63" s="2"/>
      <c r="G63" s="2"/>
      <c r="H63" s="2"/>
      <c r="I63" s="2"/>
      <c r="P63" s="2"/>
    </row>
    <row r="64" spans="6:16" x14ac:dyDescent="0.25">
      <c r="F64" s="2"/>
      <c r="G64" s="2"/>
      <c r="H64" s="2"/>
      <c r="I64" s="2"/>
      <c r="P64" s="2"/>
    </row>
    <row r="65" spans="6:16" x14ac:dyDescent="0.25">
      <c r="F65" s="2"/>
      <c r="G65" s="2"/>
      <c r="H65" s="2"/>
      <c r="I65" s="2"/>
      <c r="P65" s="2"/>
    </row>
    <row r="66" spans="6:16" x14ac:dyDescent="0.25">
      <c r="F66" s="2"/>
      <c r="G66" s="2"/>
      <c r="H66" s="2"/>
      <c r="I66" s="2"/>
      <c r="P66" s="2"/>
    </row>
    <row r="67" spans="6:16" ht="26.25" x14ac:dyDescent="0.4">
      <c r="F67" s="2"/>
      <c r="G67" s="2"/>
      <c r="H67" s="2"/>
      <c r="I67" s="2"/>
      <c r="L67" s="28"/>
      <c r="P67" s="2"/>
    </row>
    <row r="68" spans="6:16" x14ac:dyDescent="0.25">
      <c r="F68" s="2"/>
      <c r="G68" s="2"/>
      <c r="H68" s="2"/>
      <c r="I68" s="2"/>
      <c r="P68" s="2"/>
    </row>
    <row r="69" spans="6:16" x14ac:dyDescent="0.25">
      <c r="F69" s="2"/>
      <c r="G69" s="2"/>
      <c r="H69" s="2"/>
      <c r="I69" s="2"/>
      <c r="P69" s="2"/>
    </row>
    <row r="70" spans="6:16" x14ac:dyDescent="0.25">
      <c r="F70" s="2"/>
      <c r="G70" s="2"/>
      <c r="H70" s="2"/>
      <c r="I70" s="2"/>
      <c r="P70" s="2"/>
    </row>
    <row r="71" spans="6:16" x14ac:dyDescent="0.25">
      <c r="F71" s="2"/>
      <c r="G71" s="2"/>
      <c r="H71" s="2"/>
      <c r="I71" s="2"/>
      <c r="P71" s="2"/>
    </row>
    <row r="72" spans="6:16" x14ac:dyDescent="0.25">
      <c r="F72" s="2"/>
      <c r="G72" s="2"/>
      <c r="H72" s="2"/>
      <c r="I72" s="2"/>
      <c r="P72" s="2"/>
    </row>
    <row r="73" spans="6:16" x14ac:dyDescent="0.25">
      <c r="F73" s="2"/>
      <c r="G73" s="2"/>
      <c r="H73" s="2"/>
      <c r="I73" s="2"/>
      <c r="P73" s="2"/>
    </row>
    <row r="74" spans="6:16" x14ac:dyDescent="0.25">
      <c r="F74" s="2"/>
      <c r="G74" s="2"/>
      <c r="H74" s="2"/>
      <c r="I74" s="2"/>
      <c r="P74" s="2"/>
    </row>
    <row r="75" spans="6:16" x14ac:dyDescent="0.25">
      <c r="F75" s="2"/>
      <c r="G75" s="2"/>
      <c r="H75" s="2"/>
      <c r="I75" s="2"/>
      <c r="P75" s="2"/>
    </row>
    <row r="76" spans="6:16" x14ac:dyDescent="0.25">
      <c r="F76" s="2"/>
      <c r="G76" s="2"/>
      <c r="H76" s="2"/>
      <c r="I76" s="2"/>
      <c r="P76" s="2"/>
    </row>
    <row r="77" spans="6:16" x14ac:dyDescent="0.25">
      <c r="F77" s="2"/>
      <c r="G77" s="2"/>
      <c r="H77" s="2"/>
      <c r="I77" s="2"/>
      <c r="P77" s="2"/>
    </row>
    <row r="78" spans="6:16" x14ac:dyDescent="0.25">
      <c r="F78" s="2"/>
      <c r="G78" s="2"/>
      <c r="H78" s="2"/>
      <c r="I78" s="2"/>
      <c r="P78" s="2"/>
    </row>
    <row r="79" spans="6:16" x14ac:dyDescent="0.25">
      <c r="F79" s="2"/>
      <c r="G79" s="2"/>
      <c r="H79" s="2"/>
      <c r="I79" s="2"/>
      <c r="P79" s="2"/>
    </row>
    <row r="80" spans="6:16" x14ac:dyDescent="0.25">
      <c r="F80" s="2"/>
      <c r="G80" s="2"/>
      <c r="H80" s="2"/>
      <c r="I80" s="2"/>
      <c r="P80" s="2"/>
    </row>
    <row r="81" spans="6:16" x14ac:dyDescent="0.25">
      <c r="F81" s="2"/>
      <c r="G81" s="2"/>
      <c r="H81" s="2"/>
      <c r="I81" s="2"/>
      <c r="P81" s="2"/>
    </row>
    <row r="82" spans="6:16" x14ac:dyDescent="0.25">
      <c r="F82" s="2"/>
      <c r="G82" s="2"/>
      <c r="H82" s="2"/>
      <c r="I82" s="2"/>
      <c r="P82" s="2"/>
    </row>
    <row r="83" spans="6:16" x14ac:dyDescent="0.25">
      <c r="F83" s="2"/>
      <c r="G83" s="2"/>
      <c r="H83" s="2"/>
      <c r="I83" s="2"/>
      <c r="P83" s="2"/>
    </row>
    <row r="84" spans="6:16" x14ac:dyDescent="0.25">
      <c r="F84" s="2"/>
      <c r="G84" s="2"/>
      <c r="H84" s="2"/>
      <c r="I84" s="2"/>
      <c r="P84" s="2"/>
    </row>
    <row r="85" spans="6:16" x14ac:dyDescent="0.25">
      <c r="F85" s="2"/>
      <c r="G85" s="2"/>
      <c r="H85" s="2"/>
      <c r="I85" s="2"/>
      <c r="P85" s="2"/>
    </row>
    <row r="86" spans="6:16" x14ac:dyDescent="0.25">
      <c r="F86" s="2"/>
      <c r="G86" s="2"/>
      <c r="H86" s="2"/>
      <c r="I86" s="2"/>
      <c r="P86" s="2"/>
    </row>
    <row r="87" spans="6:16" x14ac:dyDescent="0.25">
      <c r="F87" s="2"/>
      <c r="G87" s="2"/>
      <c r="H87" s="2"/>
      <c r="I87" s="2"/>
      <c r="P87" s="2"/>
    </row>
    <row r="88" spans="6:16" x14ac:dyDescent="0.25">
      <c r="F88" s="2"/>
      <c r="G88" s="2"/>
      <c r="H88" s="2"/>
      <c r="I88" s="2"/>
      <c r="P88" s="2"/>
    </row>
    <row r="89" spans="6:16" x14ac:dyDescent="0.25">
      <c r="F89" s="2"/>
      <c r="G89" s="2"/>
      <c r="H89" s="2"/>
      <c r="I89" s="2"/>
      <c r="P89" s="2"/>
    </row>
    <row r="90" spans="6:16" x14ac:dyDescent="0.25">
      <c r="F90" s="2"/>
      <c r="G90" s="2"/>
      <c r="H90" s="2"/>
      <c r="I90" s="2"/>
      <c r="P90" s="2"/>
    </row>
    <row r="91" spans="6:16" x14ac:dyDescent="0.25">
      <c r="F91" s="2"/>
      <c r="G91" s="2"/>
      <c r="H91" s="2"/>
      <c r="I91" s="2"/>
      <c r="P91" s="2"/>
    </row>
    <row r="92" spans="6:16" x14ac:dyDescent="0.25">
      <c r="F92" s="2"/>
      <c r="G92" s="2"/>
      <c r="H92" s="2"/>
      <c r="I92" s="2"/>
      <c r="P92" s="2"/>
    </row>
    <row r="93" spans="6:16" x14ac:dyDescent="0.25">
      <c r="F93" s="2"/>
      <c r="G93" s="2"/>
      <c r="H93" s="2"/>
      <c r="I93" s="2"/>
      <c r="P93" s="2"/>
    </row>
    <row r="94" spans="6:16" x14ac:dyDescent="0.25">
      <c r="F94" s="2"/>
      <c r="G94" s="2"/>
      <c r="H94" s="2"/>
      <c r="I94" s="2"/>
      <c r="P94" s="2"/>
    </row>
    <row r="95" spans="6:16" x14ac:dyDescent="0.25">
      <c r="F95" s="2"/>
      <c r="G95" s="2"/>
      <c r="H95" s="2"/>
      <c r="I95" s="2"/>
      <c r="P95" s="2"/>
    </row>
    <row r="96" spans="6:16" x14ac:dyDescent="0.25">
      <c r="F96" s="2"/>
      <c r="G96" s="2"/>
      <c r="H96" s="2"/>
      <c r="I96" s="2"/>
      <c r="P96" s="2"/>
    </row>
    <row r="97" spans="6:16" x14ac:dyDescent="0.25">
      <c r="F97" s="2"/>
      <c r="G97" s="2"/>
      <c r="H97" s="2"/>
      <c r="I97" s="2"/>
      <c r="P97" s="2"/>
    </row>
    <row r="98" spans="6:16" x14ac:dyDescent="0.25">
      <c r="F98" s="2"/>
      <c r="G98" s="2"/>
      <c r="H98" s="2"/>
      <c r="I98" s="2"/>
      <c r="P98" s="2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5:J94"/>
  <sheetViews>
    <sheetView zoomScaleNormal="100" workbookViewId="0">
      <selection activeCell="M81" sqref="M81"/>
    </sheetView>
  </sheetViews>
  <sheetFormatPr defaultRowHeight="15" x14ac:dyDescent="0.25"/>
  <cols>
    <col min="1" max="1" width="18.7109375" bestFit="1" customWidth="1"/>
  </cols>
  <sheetData>
    <row r="5" spans="1:10" x14ac:dyDescent="0.25">
      <c r="A5" s="2" t="s">
        <v>38</v>
      </c>
      <c r="C5" s="18">
        <v>2006</v>
      </c>
      <c r="D5" s="18">
        <v>2007</v>
      </c>
      <c r="E5" s="18">
        <v>2008</v>
      </c>
      <c r="F5" s="18">
        <v>2009</v>
      </c>
      <c r="G5" s="18">
        <v>2010</v>
      </c>
      <c r="H5" s="18">
        <v>2011</v>
      </c>
      <c r="I5" s="18">
        <v>2012</v>
      </c>
      <c r="J5" s="18">
        <v>2013</v>
      </c>
    </row>
    <row r="6" spans="1:10" x14ac:dyDescent="0.25">
      <c r="A6" s="18" t="s">
        <v>2</v>
      </c>
      <c r="C6" s="4">
        <f>'[2]SD 7.Quality of services'!D6</f>
        <v>49.8</v>
      </c>
      <c r="D6" s="4">
        <f>'[2]SD 7.Quality of services'!E6</f>
        <v>44.5</v>
      </c>
      <c r="E6" s="4">
        <f>'[2]SD 7.Quality of services'!F6</f>
        <v>25.6</v>
      </c>
      <c r="F6" s="4">
        <f>'[2]SD 7.Quality of services'!G6</f>
        <v>33.01</v>
      </c>
      <c r="G6" s="4">
        <f>'[2]SD 7.Quality of services'!H6</f>
        <v>29.1</v>
      </c>
      <c r="H6" s="4">
        <f>'[2]SD 7.Quality of services'!I6</f>
        <v>47.7</v>
      </c>
      <c r="I6" s="4">
        <f>'[2]SD 7.Quality of services'!J6</f>
        <v>32.5</v>
      </c>
      <c r="J6" s="4">
        <f>'[2]SD 7.Quality of services'!K6</f>
        <v>47.8</v>
      </c>
    </row>
    <row r="7" spans="1:10" x14ac:dyDescent="0.25">
      <c r="A7" s="18" t="s">
        <v>136</v>
      </c>
      <c r="C7" s="4">
        <f>'[2]SD 7.Quality of services'!L6</f>
        <v>106.4</v>
      </c>
      <c r="D7" s="4">
        <f>'[2]SD 7.Quality of services'!M6</f>
        <v>383.1</v>
      </c>
      <c r="E7" s="4">
        <f>'[2]SD 7.Quality of services'!N6</f>
        <v>115.6</v>
      </c>
      <c r="F7" s="4">
        <f>'[2]SD 7.Quality of services'!O6</f>
        <v>115.8</v>
      </c>
      <c r="G7" s="4">
        <f>'[2]SD 7.Quality of services'!P6</f>
        <v>87.53</v>
      </c>
      <c r="H7" s="4">
        <f>'[2]SD 7.Quality of services'!Q6</f>
        <v>106.5</v>
      </c>
      <c r="I7" s="4">
        <f>'[2]SD 7.Quality of services'!R6</f>
        <v>86.79</v>
      </c>
      <c r="J7" s="4">
        <f>'[2]SD 7.Quality of services'!S6</f>
        <v>79.510000000000005</v>
      </c>
    </row>
    <row r="8" spans="1:10" x14ac:dyDescent="0.25">
      <c r="A8" s="18" t="s">
        <v>3</v>
      </c>
      <c r="C8" s="4">
        <f>'[2]SD 7.Quality of services'!T6</f>
        <v>26.982658230867038</v>
      </c>
      <c r="D8" s="4">
        <f>'[2]SD 7.Quality of services'!U6</f>
        <v>35.785682646541929</v>
      </c>
      <c r="E8" s="4">
        <f>'[2]SD 7.Quality of services'!V6</f>
        <v>44.675524424670051</v>
      </c>
      <c r="F8" s="4">
        <f>'[2]SD 7.Quality of services'!W6</f>
        <v>32.580505611712532</v>
      </c>
      <c r="G8" s="4">
        <f>'[2]SD 7.Quality of services'!X6</f>
        <v>44.451199704926786</v>
      </c>
      <c r="H8" s="4">
        <f>'[2]SD 7.Quality of services'!Y6</f>
        <v>33.07792349516312</v>
      </c>
      <c r="I8" s="4">
        <f>'[2]SD 7.Quality of services'!Z6</f>
        <v>37.23426318789177</v>
      </c>
      <c r="J8" s="4">
        <f>'[2]SD 7.Quality of services'!AA6</f>
        <v>85.354595321070803</v>
      </c>
    </row>
    <row r="9" spans="1:10" x14ac:dyDescent="0.25">
      <c r="A9" s="18" t="s">
        <v>4</v>
      </c>
      <c r="C9" s="4">
        <f>'[2]SD 7.Quality of services'!AB6</f>
        <v>99.3</v>
      </c>
      <c r="D9" s="4">
        <f>'[2]SD 7.Quality of services'!AC6</f>
        <v>241.1</v>
      </c>
      <c r="E9" s="4">
        <f>'[2]SD 7.Quality of services'!AD6</f>
        <v>133</v>
      </c>
      <c r="F9" s="4">
        <f>'[2]SD 7.Quality of services'!AE6</f>
        <v>110.5</v>
      </c>
      <c r="G9" s="4">
        <f>'[2]SD 7.Quality of services'!AF6</f>
        <v>79.400000000000006</v>
      </c>
      <c r="H9" s="4">
        <f>'[2]SD 7.Quality of services'!AG6</f>
        <v>140.4</v>
      </c>
      <c r="I9" s="4">
        <f>'[2]SD 7.Quality of services'!AH6</f>
        <v>166.4</v>
      </c>
      <c r="J9" s="4">
        <f>'[2]SD 7.Quality of services'!AI6</f>
        <v>115.8</v>
      </c>
    </row>
    <row r="10" spans="1:10" x14ac:dyDescent="0.25">
      <c r="A10" s="18" t="s">
        <v>5</v>
      </c>
      <c r="C10" s="4">
        <f>'[2]SD 7.Quality of services'!AJ6</f>
        <v>208.61692243300214</v>
      </c>
      <c r="D10" s="4">
        <f>'[2]SD 7.Quality of services'!AK6</f>
        <v>109.345167928367</v>
      </c>
      <c r="E10" s="4">
        <f>'[2]SD 7.Quality of services'!AL6</f>
        <v>107.96959359310961</v>
      </c>
      <c r="F10" s="4">
        <f>'[2]SD 7.Quality of services'!AM6</f>
        <v>215.6278532992043</v>
      </c>
      <c r="G10" s="4">
        <f>'[2]SD 7.Quality of services'!AN6</f>
        <v>107.49851794860002</v>
      </c>
      <c r="H10" s="4">
        <f>'[2]SD 7.Quality of services'!AO6</f>
        <v>530.20950039976037</v>
      </c>
      <c r="I10" s="4">
        <f>'[2]SD 7.Quality of services'!AP6</f>
        <v>67.711569548836238</v>
      </c>
      <c r="J10" s="4">
        <f>'[2]SD 7.Quality of services'!AQ6</f>
        <v>537.79999999999995</v>
      </c>
    </row>
    <row r="11" spans="1:10" x14ac:dyDescent="0.25">
      <c r="A11" s="18" t="s">
        <v>11</v>
      </c>
      <c r="C11" s="4">
        <f>'[2]SD 7.Quality of services'!AR6</f>
        <v>1432.0250000000001</v>
      </c>
      <c r="D11" s="4">
        <f>'[2]SD 7.Quality of services'!AS6</f>
        <v>303.99700000000001</v>
      </c>
      <c r="E11" s="4">
        <f>'[2]SD 7.Quality of services'!AT6</f>
        <v>420.51299999999998</v>
      </c>
      <c r="F11" s="4">
        <f>'[2]SD 7.Quality of services'!AU6</f>
        <v>395.51400000000001</v>
      </c>
      <c r="G11" s="4">
        <f>'[2]SD 7.Quality of services'!AV6</f>
        <v>699.16200000000003</v>
      </c>
      <c r="H11" s="4">
        <f>'[2]SD 7.Quality of services'!AW6</f>
        <v>2066.681</v>
      </c>
      <c r="I11" s="4">
        <f>'[2]SD 7.Quality of services'!AX6</f>
        <v>328.57100000000003</v>
      </c>
      <c r="J11" s="4">
        <f>'[2]SD 7.Quality of services'!AY6</f>
        <v>507.18799999999999</v>
      </c>
    </row>
    <row r="12" spans="1:10" x14ac:dyDescent="0.25">
      <c r="A12" s="18" t="s">
        <v>6</v>
      </c>
      <c r="C12" s="4">
        <f>'[2]SD 7.Quality of services'!AZ6</f>
        <v>352.26105415316721</v>
      </c>
      <c r="D12" s="4">
        <f>'[2]SD 7.Quality of services'!BA6</f>
        <v>260.22730510889477</v>
      </c>
      <c r="E12" s="4">
        <f>'[2]SD 7.Quality of services'!BB6</f>
        <v>251.98508441403155</v>
      </c>
      <c r="F12" s="4">
        <f>'[2]SD 7.Quality of services'!BC6</f>
        <v>342.31552818865566</v>
      </c>
      <c r="G12" s="4">
        <f>'[2]SD 7.Quality of services'!BD6</f>
        <v>232.48238369337304</v>
      </c>
      <c r="H12" s="4">
        <f>'[2]SD 7.Quality of services'!BE6</f>
        <v>255.3</v>
      </c>
      <c r="I12" s="4">
        <f>'[2]SD 7.Quality of services'!BF6</f>
        <v>270.52782387522404</v>
      </c>
      <c r="J12" s="4">
        <f>'[2]SD 7.Quality of services'!BG6</f>
        <v>367.15129807811587</v>
      </c>
    </row>
    <row r="13" spans="1:10" x14ac:dyDescent="0.25">
      <c r="A13" s="18" t="s">
        <v>7</v>
      </c>
      <c r="C13" s="4">
        <f>'[2]SD 7.Quality of services'!BH6</f>
        <v>91.092551914208528</v>
      </c>
      <c r="D13" s="4">
        <f>'[2]SD 7.Quality of services'!BI6</f>
        <v>77.99373827807662</v>
      </c>
      <c r="E13" s="4">
        <f>'[2]SD 7.Quality of services'!BJ6</f>
        <v>118.03465640984972</v>
      </c>
      <c r="F13" s="4">
        <f>'[2]SD 7.Quality of services'!BK6</f>
        <v>90.311191411432858</v>
      </c>
      <c r="G13" s="4">
        <f>'[2]SD 7.Quality of services'!BL6</f>
        <v>62.346781955955791</v>
      </c>
      <c r="H13" s="4">
        <f>'[2]SD 7.Quality of services'!BM6</f>
        <v>64.559665817808153</v>
      </c>
      <c r="I13" s="4">
        <f>'[2]SD 7.Quality of services'!BN6</f>
        <v>50.241946065289383</v>
      </c>
      <c r="J13" s="4">
        <f>'[2]SD 7.Quality of services'!BO6</f>
        <v>66.662412570962587</v>
      </c>
    </row>
    <row r="14" spans="1:10" x14ac:dyDescent="0.25">
      <c r="A14" s="18" t="s">
        <v>8</v>
      </c>
      <c r="C14" s="4">
        <f>'[2]SD 7.Quality of services'!BP6</f>
        <v>171.50167738963444</v>
      </c>
      <c r="D14" s="4">
        <f>'[2]SD 7.Quality of services'!BQ6</f>
        <v>154.25525903696908</v>
      </c>
      <c r="E14" s="4">
        <f>'[2]SD 7.Quality of services'!BR6</f>
        <v>132.66816397254007</v>
      </c>
      <c r="F14" s="4">
        <f>'[2]SD 7.Quality of services'!BS6</f>
        <v>216.71608887501824</v>
      </c>
      <c r="G14" s="4">
        <f>'[2]SD 7.Quality of services'!BT6</f>
        <v>197.61201634800423</v>
      </c>
      <c r="H14" s="4">
        <f>'[2]SD 7.Quality of services'!BU6</f>
        <v>207.4647590319756</v>
      </c>
      <c r="I14" s="4">
        <f>'[2]SD 7.Quality of services'!BV6</f>
        <v>129.5445426218773</v>
      </c>
      <c r="J14" s="4">
        <f>'[2]SD 7.Quality of services'!BW6</f>
        <v>166.81881399323134</v>
      </c>
    </row>
    <row r="15" spans="1:10" x14ac:dyDescent="0.25">
      <c r="A15" s="18" t="s">
        <v>9</v>
      </c>
      <c r="C15" s="4">
        <f>'[2]SD 7.Quality of services'!BX6</f>
        <v>200</v>
      </c>
      <c r="D15" s="4">
        <f>'[2]SD 7.Quality of services'!BY6</f>
        <v>197.1</v>
      </c>
      <c r="E15" s="4">
        <f>'[2]SD 7.Quality of services'!BZ6</f>
        <v>136.4</v>
      </c>
      <c r="F15" s="4">
        <f>'[2]SD 7.Quality of services'!CA6</f>
        <v>163.9</v>
      </c>
      <c r="G15" s="4">
        <f>'[2]SD 7.Quality of services'!CB6</f>
        <v>199.4</v>
      </c>
      <c r="H15" s="4">
        <f>'[2]SD 7.Quality of services'!CC6</f>
        <v>310.8</v>
      </c>
      <c r="I15" s="4">
        <f>'[2]SD 7.Quality of services'!CD6</f>
        <v>158.9</v>
      </c>
      <c r="J15" s="4">
        <f>'[2]SD 7.Quality of services'!CE6</f>
        <v>201.3</v>
      </c>
    </row>
    <row r="16" spans="1:10" x14ac:dyDescent="0.25">
      <c r="A16" s="18" t="s">
        <v>125</v>
      </c>
      <c r="C16" s="4">
        <f>'[2]SD 7.Quality of services'!CF6</f>
        <v>218.08500000000001</v>
      </c>
      <c r="D16" s="4">
        <f>'[2]SD 7.Quality of services'!CG6</f>
        <v>238.643</v>
      </c>
      <c r="E16" s="4">
        <f>'[2]SD 7.Quality of services'!CH6</f>
        <v>300.08499999999998</v>
      </c>
      <c r="F16" s="4">
        <f>'[2]SD 7.Quality of services'!CI6</f>
        <v>357.93400000000003</v>
      </c>
      <c r="G16" s="4">
        <f>'[2]SD 7.Quality of services'!CJ6</f>
        <v>178.78800000000001</v>
      </c>
      <c r="H16" s="4">
        <f>'[2]SD 7.Quality of services'!CK6</f>
        <v>171.43299999999999</v>
      </c>
      <c r="I16" s="4">
        <f>'[2]SD 7.Quality of services'!CL6</f>
        <v>239.65199999999999</v>
      </c>
      <c r="J16" s="4">
        <f>'[2]SD 7.Quality of services'!CM6</f>
        <v>195.7012491120505</v>
      </c>
    </row>
    <row r="17" spans="1:10" x14ac:dyDescent="0.25">
      <c r="A17" s="18" t="s">
        <v>87</v>
      </c>
      <c r="C17" s="4">
        <f>'[2]SD 7.Quality of services'!CN6</f>
        <v>157</v>
      </c>
      <c r="D17" s="4">
        <f>'[2]SD 7.Quality of services'!CO6</f>
        <v>219</v>
      </c>
      <c r="E17" s="4">
        <f>'[2]SD 7.Quality of services'!CP6</f>
        <v>257</v>
      </c>
      <c r="F17" s="4">
        <f>'[2]SD 7.Quality of services'!CQ6</f>
        <v>312</v>
      </c>
      <c r="G17" s="4">
        <f>'[2]SD 7.Quality of services'!CR6</f>
        <v>455</v>
      </c>
      <c r="H17" s="4">
        <f>'[2]SD 7.Quality of services'!CS6</f>
        <v>182</v>
      </c>
      <c r="I17" s="4">
        <f>'[2]SD 7.Quality of services'!CT6</f>
        <v>160</v>
      </c>
      <c r="J17" s="4">
        <f>'[2]SD 7.Quality of services'!CU6</f>
        <v>179</v>
      </c>
    </row>
    <row r="18" spans="1:10" x14ac:dyDescent="0.25">
      <c r="A18" s="18" t="s">
        <v>10</v>
      </c>
      <c r="C18" s="4">
        <f>'[2]SD 7.Quality of services'!CV6</f>
        <v>60.519709226702716</v>
      </c>
      <c r="D18" s="4">
        <f>'[2]SD 7.Quality of services'!CW6</f>
        <v>74.291178067563962</v>
      </c>
      <c r="E18" s="4">
        <f>'[2]SD 7.Quality of services'!CX6</f>
        <v>294.92485253126415</v>
      </c>
      <c r="F18" s="4">
        <f>'[2]SD 7.Quality of services'!CY6</f>
        <v>91.62868359033763</v>
      </c>
      <c r="G18" s="4">
        <f>'[2]SD 7.Quality of services'!CZ6</f>
        <v>80.29593033006563</v>
      </c>
      <c r="H18" s="4">
        <f>'[2]SD 7.Quality of services'!DA6</f>
        <v>60.974539338844608</v>
      </c>
      <c r="I18" s="4">
        <f>'[2]SD 7.Quality of services'!DB6</f>
        <v>90.929407856598019</v>
      </c>
      <c r="J18" s="4">
        <f>'[2]SD 7.Quality of services'!DC6</f>
        <v>100.47</v>
      </c>
    </row>
    <row r="20" spans="1:10" x14ac:dyDescent="0.25">
      <c r="A20" s="2" t="s">
        <v>39</v>
      </c>
    </row>
    <row r="21" spans="1:10" x14ac:dyDescent="0.25">
      <c r="A21" s="18" t="s">
        <v>2</v>
      </c>
      <c r="C21" s="4">
        <f>'[2]SD 7.Quality of services'!D10</f>
        <v>35</v>
      </c>
      <c r="D21" s="4">
        <f>'[2]SD 7.Quality of services'!E10</f>
        <v>44.3</v>
      </c>
      <c r="E21" s="4">
        <f>'[2]SD 7.Quality of services'!F10</f>
        <v>25.6</v>
      </c>
      <c r="F21" s="4">
        <f>'[2]SD 7.Quality of services'!G10</f>
        <v>29.9</v>
      </c>
      <c r="G21" s="4">
        <f>'[2]SD 7.Quality of services'!H10</f>
        <v>25.8</v>
      </c>
      <c r="H21" s="4">
        <f>'[2]SD 7.Quality of services'!I10</f>
        <v>47.7</v>
      </c>
      <c r="I21" s="4">
        <f>'[2]SD 7.Quality of services'!J10</f>
        <v>32.5</v>
      </c>
      <c r="J21" s="4">
        <f>'[2]SD 7.Quality of services'!K10</f>
        <v>28.7</v>
      </c>
    </row>
    <row r="22" spans="1:10" x14ac:dyDescent="0.25">
      <c r="A22" s="18" t="s">
        <v>136</v>
      </c>
      <c r="C22" s="4">
        <f>'[2]SD 7.Quality of services'!L10</f>
        <v>86.99</v>
      </c>
      <c r="D22" s="4">
        <f>'[2]SD 7.Quality of services'!M10</f>
        <v>85.5</v>
      </c>
      <c r="E22" s="4">
        <f>'[2]SD 7.Quality of services'!N10</f>
        <v>97.03</v>
      </c>
      <c r="F22" s="4">
        <f>'[2]SD 7.Quality of services'!O10</f>
        <v>106.5</v>
      </c>
      <c r="G22" s="4">
        <f>'[2]SD 7.Quality of services'!P10</f>
        <v>78.94</v>
      </c>
      <c r="H22" s="4">
        <f>'[2]SD 7.Quality of services'!Q10</f>
        <v>89.33</v>
      </c>
      <c r="I22" s="4">
        <f>'[2]SD 7.Quality of services'!R10</f>
        <v>79.27</v>
      </c>
      <c r="J22" s="4">
        <f>'[2]SD 7.Quality of services'!S10</f>
        <v>67.62</v>
      </c>
    </row>
    <row r="23" spans="1:10" x14ac:dyDescent="0.25">
      <c r="A23" s="18" t="s">
        <v>3</v>
      </c>
      <c r="C23" s="4">
        <f>'[2]SD 7.Quality of services'!T10</f>
        <v>24.725570762254232</v>
      </c>
      <c r="D23" s="4">
        <f>'[2]SD 7.Quality of services'!U10</f>
        <v>21.906217701678496</v>
      </c>
      <c r="E23" s="4">
        <f>'[2]SD 7.Quality of services'!V10</f>
        <v>16.601113307461898</v>
      </c>
      <c r="F23" s="4">
        <f>'[2]SD 7.Quality of services'!W10</f>
        <v>29.618728230424427</v>
      </c>
      <c r="G23" s="4">
        <f>'[2]SD 7.Quality of services'!X10</f>
        <v>30.021198669582894</v>
      </c>
      <c r="H23" s="4">
        <f>'[2]SD 7.Quality of services'!Y10</f>
        <v>22.710519896521433</v>
      </c>
      <c r="I23" s="4">
        <f>'[2]SD 7.Quality of services'!Z10</f>
        <v>29.14513647014126</v>
      </c>
      <c r="J23" s="4">
        <f>'[2]SD 7.Quality of services'!AA10</f>
        <v>26.9238056540968</v>
      </c>
    </row>
    <row r="24" spans="1:10" x14ac:dyDescent="0.25">
      <c r="A24" s="18" t="s">
        <v>4</v>
      </c>
      <c r="C24" s="4">
        <f>'[2]SD 7.Quality of services'!AB10</f>
        <v>99.3</v>
      </c>
      <c r="D24" s="4">
        <f>'[2]SD 7.Quality of services'!AC10</f>
        <v>96</v>
      </c>
      <c r="E24" s="4">
        <f>'[2]SD 7.Quality of services'!AD10</f>
        <v>101.7</v>
      </c>
      <c r="F24" s="4">
        <f>'[2]SD 7.Quality of services'!AE10</f>
        <v>96.3</v>
      </c>
      <c r="G24" s="4">
        <f>'[2]SD 7.Quality of services'!AF10</f>
        <v>79.400000000000006</v>
      </c>
      <c r="H24" s="4">
        <f>'[2]SD 7.Quality of services'!AG10</f>
        <v>76.900000000000006</v>
      </c>
      <c r="I24" s="4">
        <f>'[2]SD 7.Quality of services'!AH10</f>
        <v>93.3</v>
      </c>
      <c r="J24" s="4">
        <f>'[2]SD 7.Quality of services'!AI10</f>
        <v>104.3</v>
      </c>
    </row>
    <row r="25" spans="1:10" x14ac:dyDescent="0.25">
      <c r="A25" s="18" t="s">
        <v>5</v>
      </c>
      <c r="C25" s="4">
        <f>'[2]SD 7.Quality of services'!AJ10</f>
        <v>128.22244078912925</v>
      </c>
      <c r="D25" s="4">
        <f>'[2]SD 7.Quality of services'!AK10</f>
        <v>88.220873930035282</v>
      </c>
      <c r="E25" s="4">
        <f>'[2]SD 7.Quality of services'!AL10</f>
        <v>100.34512508466591</v>
      </c>
      <c r="F25" s="4">
        <f>'[2]SD 7.Quality of services'!AM10</f>
        <v>90.789053875531593</v>
      </c>
      <c r="G25" s="4">
        <f>'[2]SD 7.Quality of services'!AN10</f>
        <v>87.675284727806371</v>
      </c>
      <c r="H25" s="4">
        <f>'[2]SD 7.Quality of services'!AO10</f>
        <v>78.77865093964239</v>
      </c>
      <c r="I25" s="4">
        <f>'[2]SD 7.Quality of services'!AP10</f>
        <v>64.171918977412147</v>
      </c>
      <c r="J25" s="4">
        <f>'[2]SD 7.Quality of services'!AQ10</f>
        <v>67.30305820281967</v>
      </c>
    </row>
    <row r="26" spans="1:10" x14ac:dyDescent="0.25">
      <c r="A26" s="18" t="s">
        <v>11</v>
      </c>
      <c r="C26" s="4">
        <f>'[2]SD 7.Quality of services'!AR10</f>
        <v>380.488</v>
      </c>
      <c r="D26" s="4">
        <f>'[2]SD 7.Quality of services'!AS10</f>
        <v>264.065</v>
      </c>
      <c r="E26" s="4">
        <f>'[2]SD 7.Quality of services'!AT10</f>
        <v>316.66800000000001</v>
      </c>
      <c r="F26" s="4">
        <f>'[2]SD 7.Quality of services'!AU10</f>
        <v>352.06400000000002</v>
      </c>
      <c r="G26" s="4">
        <f>'[2]SD 7.Quality of services'!AV10</f>
        <v>352.245</v>
      </c>
      <c r="H26" s="4">
        <f>'[2]SD 7.Quality of services'!AW10</f>
        <v>324.96300000000002</v>
      </c>
      <c r="I26" s="4">
        <f>'[2]SD 7.Quality of services'!AX10</f>
        <v>295.80200000000002</v>
      </c>
      <c r="J26" s="4">
        <f>'[2]SD 7.Quality of services'!AY10</f>
        <v>264.10500000000002</v>
      </c>
    </row>
    <row r="27" spans="1:10" x14ac:dyDescent="0.25">
      <c r="A27" s="18" t="s">
        <v>6</v>
      </c>
      <c r="C27" s="4">
        <f>'[2]SD 7.Quality of services'!AZ10</f>
        <v>297</v>
      </c>
      <c r="D27" s="4">
        <f>'[2]SD 7.Quality of services'!BA10</f>
        <v>222.3</v>
      </c>
      <c r="E27" s="4">
        <f>'[2]SD 7.Quality of services'!BB10</f>
        <v>218.4</v>
      </c>
      <c r="F27" s="4">
        <f>'[2]SD 7.Quality of services'!BC10</f>
        <v>261</v>
      </c>
      <c r="G27" s="4">
        <f>'[2]SD 7.Quality of services'!BD10</f>
        <v>196.5</v>
      </c>
      <c r="H27" s="4">
        <f>'[2]SD 7.Quality of services'!BE10</f>
        <v>222.5</v>
      </c>
      <c r="I27" s="4">
        <f>'[2]SD 7.Quality of services'!BF10</f>
        <v>237.5</v>
      </c>
      <c r="J27" s="4">
        <f>'[2]SD 7.Quality of services'!BG10</f>
        <v>232.5</v>
      </c>
    </row>
    <row r="28" spans="1:10" x14ac:dyDescent="0.25">
      <c r="A28" s="18" t="s">
        <v>7</v>
      </c>
      <c r="C28" s="4">
        <f>'[2]SD 7.Quality of services'!BH10</f>
        <v>69.021352361721284</v>
      </c>
      <c r="D28" s="4">
        <f>'[2]SD 7.Quality of services'!BI10</f>
        <v>67.811222289456708</v>
      </c>
      <c r="E28" s="4">
        <f>'[2]SD 7.Quality of services'!BJ10</f>
        <v>62.878306039097502</v>
      </c>
      <c r="F28" s="4">
        <f>'[2]SD 7.Quality of services'!BK10</f>
        <v>71.279554322294047</v>
      </c>
      <c r="G28" s="4">
        <f>'[2]SD 7.Quality of services'!BL10</f>
        <v>62.346781955955791</v>
      </c>
      <c r="H28" s="4">
        <f>'[2]SD 7.Quality of services'!BM10</f>
        <v>55.23865369764043</v>
      </c>
      <c r="I28" s="4">
        <f>'[2]SD 7.Quality of services'!BN10</f>
        <v>50.241946065289383</v>
      </c>
      <c r="J28" s="4">
        <f>'[2]SD 7.Quality of services'!BO10</f>
        <v>59.791650722955808</v>
      </c>
    </row>
    <row r="29" spans="1:10" x14ac:dyDescent="0.25">
      <c r="A29" s="18" t="s">
        <v>8</v>
      </c>
      <c r="C29" s="4">
        <f>'[2]SD 7.Quality of services'!BP10</f>
        <v>121.15573509668673</v>
      </c>
      <c r="D29" s="4">
        <f>'[2]SD 7.Quality of services'!BQ10</f>
        <v>140.60759218572258</v>
      </c>
      <c r="E29" s="4">
        <f>'[2]SD 7.Quality of services'!BR10</f>
        <v>118.90660700838622</v>
      </c>
      <c r="F29" s="4">
        <f>'[2]SD 7.Quality of services'!BS10</f>
        <v>170.26821726930939</v>
      </c>
      <c r="G29" s="4">
        <f>'[2]SD 7.Quality of services'!BT10</f>
        <v>149.94903693856875</v>
      </c>
      <c r="H29" s="4">
        <f>'[2]SD 7.Quality of services'!BU10</f>
        <v>125.11566741846536</v>
      </c>
      <c r="I29" s="4">
        <f>'[2]SD 7.Quality of services'!BV10</f>
        <v>129.5445426218773</v>
      </c>
      <c r="J29" s="4">
        <f>'[2]SD 7.Quality of services'!BW10</f>
        <v>139.15164793268386</v>
      </c>
    </row>
    <row r="30" spans="1:10" x14ac:dyDescent="0.25">
      <c r="A30" s="18" t="s">
        <v>9</v>
      </c>
      <c r="C30" s="4">
        <f>'[2]SD 7.Quality of services'!BX10</f>
        <v>156.4</v>
      </c>
      <c r="D30" s="4">
        <f>'[2]SD 7.Quality of services'!BY10</f>
        <v>180.2</v>
      </c>
      <c r="E30" s="4">
        <f>'[2]SD 7.Quality of services'!BZ10</f>
        <v>129.6</v>
      </c>
      <c r="F30" s="4">
        <f>'[2]SD 7.Quality of services'!CA10</f>
        <v>136.4</v>
      </c>
      <c r="G30" s="4">
        <f>'[2]SD 7.Quality of services'!CB10</f>
        <v>180.6</v>
      </c>
      <c r="H30" s="4">
        <f>'[2]SD 7.Quality of services'!CC10</f>
        <v>161.69999999999999</v>
      </c>
      <c r="I30" s="4">
        <f>'[2]SD 7.Quality of services'!CD10</f>
        <v>130.1</v>
      </c>
      <c r="J30" s="4">
        <f>'[2]SD 7.Quality of services'!CE10</f>
        <v>143.30000000000001</v>
      </c>
    </row>
    <row r="31" spans="1:10" x14ac:dyDescent="0.25">
      <c r="A31" s="18" t="s">
        <v>125</v>
      </c>
      <c r="C31" s="4">
        <f>'[2]SD 7.Quality of services'!CF10</f>
        <v>189.54499999999999</v>
      </c>
      <c r="D31" s="4">
        <f>'[2]SD 7.Quality of services'!CG10</f>
        <v>177.20099999999999</v>
      </c>
      <c r="E31" s="4">
        <f>'[2]SD 7.Quality of services'!CH10</f>
        <v>132.11000000000001</v>
      </c>
      <c r="F31" s="4">
        <f>'[2]SD 7.Quality of services'!CI10</f>
        <v>178.12799999999999</v>
      </c>
      <c r="G31" s="4">
        <f>'[2]SD 7.Quality of services'!CJ10</f>
        <v>129.86500000000001</v>
      </c>
      <c r="H31" s="4">
        <f>'[2]SD 7.Quality of services'!CK10</f>
        <v>145.46899999999999</v>
      </c>
      <c r="I31" s="4">
        <f>'[2]SD 7.Quality of services'!CL10</f>
        <v>125.602</v>
      </c>
      <c r="J31" s="4">
        <f>'[2]SD 7.Quality of services'!CM10</f>
        <v>133.12319361918364</v>
      </c>
    </row>
    <row r="32" spans="1:10" x14ac:dyDescent="0.25">
      <c r="A32" s="18" t="s">
        <v>87</v>
      </c>
      <c r="C32" s="4">
        <f>'[2]SD 7.Quality of services'!CN10</f>
        <v>132</v>
      </c>
      <c r="D32" s="4">
        <f>'[2]SD 7.Quality of services'!CO10</f>
        <v>173</v>
      </c>
      <c r="E32" s="4">
        <f>'[2]SD 7.Quality of services'!CP10</f>
        <v>175</v>
      </c>
      <c r="F32" s="4">
        <f>'[2]SD 7.Quality of services'!CQ10</f>
        <v>201</v>
      </c>
      <c r="G32" s="4">
        <f>'[2]SD 7.Quality of services'!CR10</f>
        <v>205</v>
      </c>
      <c r="H32" s="4">
        <f>'[2]SD 7.Quality of services'!CS10</f>
        <v>139</v>
      </c>
      <c r="I32" s="4">
        <f>'[2]SD 7.Quality of services'!CT10</f>
        <v>160</v>
      </c>
      <c r="J32" s="4">
        <f>'[2]SD 7.Quality of services'!CU10</f>
        <v>137</v>
      </c>
    </row>
    <row r="33" spans="1:10" x14ac:dyDescent="0.25">
      <c r="A33" s="18" t="s">
        <v>10</v>
      </c>
      <c r="C33" s="4">
        <f>'[2]SD 7.Quality of services'!CV10</f>
        <v>50.549709226702717</v>
      </c>
      <c r="D33" s="4">
        <f>'[2]SD 7.Quality of services'!CW10</f>
        <v>60.651178067563961</v>
      </c>
      <c r="E33" s="4">
        <f>'[2]SD 7.Quality of services'!CX10</f>
        <v>62.644852531264149</v>
      </c>
      <c r="F33" s="4">
        <f>'[2]SD 7.Quality of services'!CY10</f>
        <v>61.490683590337625</v>
      </c>
      <c r="G33" s="4">
        <f>'[2]SD 7.Quality of services'!CZ10</f>
        <v>56.715930330065632</v>
      </c>
      <c r="H33" s="4">
        <f>'[2]SD 7.Quality of services'!DA10</f>
        <v>60.974539338844608</v>
      </c>
      <c r="I33" s="4">
        <f>'[2]SD 7.Quality of services'!DB10</f>
        <v>78.651145419293556</v>
      </c>
      <c r="J33" s="4">
        <f>'[2]SD 7.Quality of services'!DC10</f>
        <v>73.56</v>
      </c>
    </row>
    <row r="36" spans="1:10" x14ac:dyDescent="0.25">
      <c r="A36" s="2" t="s">
        <v>40</v>
      </c>
    </row>
    <row r="37" spans="1:10" x14ac:dyDescent="0.25">
      <c r="A37" s="18" t="s">
        <v>2</v>
      </c>
      <c r="C37" s="4">
        <f>'[2]SD 7.Quality of services'!D8</f>
        <v>0.76</v>
      </c>
      <c r="D37" s="4">
        <f>'[2]SD 7.Quality of services'!E8</f>
        <v>0.8</v>
      </c>
      <c r="E37" s="4">
        <f>'[2]SD 7.Quality of services'!F8</f>
        <v>0.56000000000000005</v>
      </c>
      <c r="F37" s="4">
        <f>'[2]SD 7.Quality of services'!G8</f>
        <v>0.62</v>
      </c>
      <c r="G37" s="4">
        <f>'[2]SD 7.Quality of services'!H8</f>
        <v>0.66</v>
      </c>
      <c r="H37" s="4">
        <f>'[2]SD 7.Quality of services'!I8</f>
        <v>0.8</v>
      </c>
      <c r="I37" s="4">
        <f>'[2]SD 7.Quality of services'!J8</f>
        <v>0.63</v>
      </c>
      <c r="J37" s="4">
        <f>'[2]SD 7.Quality of services'!K8</f>
        <v>0.74</v>
      </c>
    </row>
    <row r="38" spans="1:10" x14ac:dyDescent="0.25">
      <c r="A38" s="18" t="s">
        <v>136</v>
      </c>
      <c r="C38" s="4">
        <f>'[2]SD 7.Quality of services'!L8</f>
        <v>1.2709999999999999</v>
      </c>
      <c r="D38" s="4">
        <f>'[2]SD 7.Quality of services'!M8</f>
        <v>1.486</v>
      </c>
      <c r="E38" s="4">
        <f>'[2]SD 7.Quality of services'!N8</f>
        <v>1.286</v>
      </c>
      <c r="F38" s="4">
        <f>'[2]SD 7.Quality of services'!O8</f>
        <v>1.3759999999999999</v>
      </c>
      <c r="G38" s="4">
        <f>'[2]SD 7.Quality of services'!P8</f>
        <v>1.1279999999999999</v>
      </c>
      <c r="H38" s="4">
        <f>'[2]SD 7.Quality of services'!Q8</f>
        <v>1.1359999999999999</v>
      </c>
      <c r="I38" s="4">
        <f>'[2]SD 7.Quality of services'!R8</f>
        <v>0.91839999999999999</v>
      </c>
      <c r="J38" s="4">
        <f>'[2]SD 7.Quality of services'!S8</f>
        <v>0.79430000000000001</v>
      </c>
    </row>
    <row r="39" spans="1:10" x14ac:dyDescent="0.25">
      <c r="A39" s="18" t="s">
        <v>3</v>
      </c>
      <c r="C39" s="4">
        <f>'[2]SD 7.Quality of services'!T8</f>
        <v>0.54751269969441263</v>
      </c>
      <c r="D39" s="4">
        <f>'[2]SD 7.Quality of services'!U8</f>
        <v>0.56232881371122057</v>
      </c>
      <c r="E39" s="4">
        <f>'[2]SD 7.Quality of services'!V8</f>
        <v>0.53097625957783245</v>
      </c>
      <c r="F39" s="4">
        <f>'[2]SD 7.Quality of services'!W8</f>
        <v>0.5873374046402452</v>
      </c>
      <c r="G39" s="4">
        <f>'[2]SD 7.Quality of services'!X8</f>
        <v>0.62269797719656139</v>
      </c>
      <c r="H39" s="4">
        <f>'[2]SD 7.Quality of services'!Y8</f>
        <v>0.51126902510576666</v>
      </c>
      <c r="I39" s="4">
        <f>'[2]SD 7.Quality of services'!Z8</f>
        <v>0.65115255525299709</v>
      </c>
      <c r="J39" s="4">
        <f>'[2]SD 7.Quality of services'!AA8</f>
        <v>0.66811483223679069</v>
      </c>
    </row>
    <row r="40" spans="1:10" x14ac:dyDescent="0.25">
      <c r="A40" s="18" t="s">
        <v>4</v>
      </c>
      <c r="C40" s="4">
        <f>'[2]SD 7.Quality of services'!AB8</f>
        <v>1.212</v>
      </c>
      <c r="D40" s="4">
        <f>'[2]SD 7.Quality of services'!AC8</f>
        <v>1.573</v>
      </c>
      <c r="E40" s="4">
        <f>'[2]SD 7.Quality of services'!AD8</f>
        <v>1.381</v>
      </c>
      <c r="F40" s="4">
        <f>'[2]SD 7.Quality of services'!AE8</f>
        <v>1.1579999999999999</v>
      </c>
      <c r="G40" s="4">
        <f>'[2]SD 7.Quality of services'!AF8</f>
        <v>0.97299999999999998</v>
      </c>
      <c r="H40" s="4">
        <f>'[2]SD 7.Quality of services'!AG8</f>
        <v>1</v>
      </c>
      <c r="I40" s="4">
        <f>'[2]SD 7.Quality of services'!AH8</f>
        <v>1.1240000000000001</v>
      </c>
      <c r="J40" s="4">
        <f>'[2]SD 7.Quality of services'!AI8</f>
        <v>1.2549999999999999</v>
      </c>
    </row>
    <row r="41" spans="1:10" x14ac:dyDescent="0.25">
      <c r="A41" s="18" t="s">
        <v>5</v>
      </c>
      <c r="C41" s="4">
        <f>'[2]SD 7.Quality of services'!AJ8</f>
        <v>2.1952840265538387</v>
      </c>
      <c r="D41" s="4">
        <f>'[2]SD 7.Quality of services'!AK8</f>
        <v>1.3466123670928587</v>
      </c>
      <c r="E41" s="4">
        <f>'[2]SD 7.Quality of services'!AL8</f>
        <v>1.4563227702637271</v>
      </c>
      <c r="F41" s="4">
        <f>'[2]SD 7.Quality of services'!AM8</f>
        <v>1.6310933314780858</v>
      </c>
      <c r="G41" s="4">
        <f>'[2]SD 7.Quality of services'!AN8</f>
        <v>1.4880899920624948</v>
      </c>
      <c r="H41" s="4">
        <f>'[2]SD 7.Quality of services'!AO8</f>
        <v>1.432370248893087</v>
      </c>
      <c r="I41" s="4">
        <f>'[2]SD 7.Quality of services'!AP8</f>
        <v>0.86562855265991201</v>
      </c>
      <c r="J41" s="4">
        <f>'[2]SD 7.Quality of services'!AQ8</f>
        <v>1.369862409622949</v>
      </c>
    </row>
    <row r="42" spans="1:10" x14ac:dyDescent="0.25">
      <c r="A42" s="18" t="s">
        <v>11</v>
      </c>
      <c r="C42" s="4">
        <f>'[2]SD 7.Quality of services'!AR8</f>
        <v>4.5439999999999996</v>
      </c>
      <c r="D42" s="4">
        <f>'[2]SD 7.Quality of services'!AS8</f>
        <v>2.952</v>
      </c>
      <c r="E42" s="4">
        <f>'[2]SD 7.Quality of services'!AT8</f>
        <v>3.508</v>
      </c>
      <c r="F42" s="4">
        <f>'[2]SD 7.Quality of services'!AU8</f>
        <v>3.7029999999999998</v>
      </c>
      <c r="G42" s="4">
        <f>'[2]SD 7.Quality of services'!AV8</f>
        <v>3.4670000000000001</v>
      </c>
      <c r="H42" s="4">
        <f>'[2]SD 7.Quality of services'!AW8</f>
        <v>3.391</v>
      </c>
      <c r="I42" s="4">
        <f>'[2]SD 7.Quality of services'!AX8</f>
        <v>2.8319999999999999</v>
      </c>
      <c r="J42" s="4">
        <f>'[2]SD 7.Quality of services'!AY8</f>
        <v>2.76</v>
      </c>
    </row>
    <row r="43" spans="1:10" x14ac:dyDescent="0.25">
      <c r="A43" s="18" t="s">
        <v>6</v>
      </c>
      <c r="C43" s="4">
        <f>'[2]SD 7.Quality of services'!AZ8</f>
        <v>2.8947040432703055</v>
      </c>
      <c r="D43" s="4">
        <f>'[2]SD 7.Quality of services'!BA8</f>
        <v>2.4643763014921167</v>
      </c>
      <c r="E43" s="4">
        <f>'[2]SD 7.Quality of services'!BB8</f>
        <v>2.3806459839851906</v>
      </c>
      <c r="F43" s="4">
        <f>'[2]SD 7.Quality of services'!BC8</f>
        <v>2.5764233886054324</v>
      </c>
      <c r="G43" s="4">
        <f>'[2]SD 7.Quality of services'!BD8</f>
        <v>2.1081140179025093</v>
      </c>
      <c r="H43" s="4">
        <f>'[2]SD 7.Quality of services'!BE8</f>
        <v>1.946</v>
      </c>
      <c r="I43" s="4">
        <f>'[2]SD 7.Quality of services'!BF8</f>
        <v>2.2029999999999998</v>
      </c>
      <c r="J43" s="4">
        <f>'[2]SD 7.Quality of services'!BG8</f>
        <v>2.0373230614797002</v>
      </c>
    </row>
    <row r="44" spans="1:10" x14ac:dyDescent="0.25">
      <c r="A44" s="18" t="s">
        <v>7</v>
      </c>
      <c r="C44" s="4">
        <f>'[2]SD 7.Quality of services'!BH8</f>
        <v>1.371568614074822</v>
      </c>
      <c r="D44" s="4">
        <f>'[2]SD 7.Quality of services'!BI8</f>
        <v>1.4914030870656829</v>
      </c>
      <c r="E44" s="4">
        <f>'[2]SD 7.Quality of services'!BJ8</f>
        <v>1.2733653197985646</v>
      </c>
      <c r="F44" s="4">
        <f>'[2]SD 7.Quality of services'!BK8</f>
        <v>1.2966718319502821</v>
      </c>
      <c r="G44" s="4">
        <f>'[2]SD 7.Quality of services'!BL8</f>
        <v>0.93637878797666652</v>
      </c>
      <c r="H44" s="4">
        <f>'[2]SD 7.Quality of services'!BM8</f>
        <v>0.97045908565812067</v>
      </c>
      <c r="I44" s="4">
        <f>'[2]SD 7.Quality of services'!BN8</f>
        <v>0.92303737580823209</v>
      </c>
      <c r="J44" s="4">
        <f>'[2]SD 7.Quality of services'!BO8</f>
        <v>1.1759276103252516</v>
      </c>
    </row>
    <row r="45" spans="1:10" x14ac:dyDescent="0.25">
      <c r="A45" s="18" t="s">
        <v>8</v>
      </c>
      <c r="C45" s="4">
        <f>'[2]SD 7.Quality of services'!BP8</f>
        <v>2.1933134733634474</v>
      </c>
      <c r="D45" s="4">
        <f>'[2]SD 7.Quality of services'!BQ8</f>
        <v>1.8461288843635382</v>
      </c>
      <c r="E45" s="4">
        <f>'[2]SD 7.Quality of services'!BR8</f>
        <v>1.6143413828147453</v>
      </c>
      <c r="F45" s="4">
        <f>'[2]SD 7.Quality of services'!BS8</f>
        <v>2.1009018693345531</v>
      </c>
      <c r="G45" s="4">
        <f>'[2]SD 7.Quality of services'!BT8</f>
        <v>1.9217275709922095</v>
      </c>
      <c r="H45" s="4">
        <f>'[2]SD 7.Quality of services'!BU8</f>
        <v>1.5930456199583694</v>
      </c>
      <c r="I45" s="4">
        <f>'[2]SD 7.Quality of services'!BV8</f>
        <v>1.3730259960714726</v>
      </c>
      <c r="J45" s="4">
        <f>'[2]SD 7.Quality of services'!BW8</f>
        <v>1.575762213335159</v>
      </c>
    </row>
    <row r="46" spans="1:10" x14ac:dyDescent="0.25">
      <c r="A46" s="18" t="s">
        <v>9</v>
      </c>
      <c r="C46" s="4">
        <f>'[2]SD 7.Quality of services'!BX8</f>
        <v>1.915</v>
      </c>
      <c r="D46" s="4">
        <f>'[2]SD 7.Quality of services'!BY8</f>
        <v>1.82</v>
      </c>
      <c r="E46" s="4">
        <f>'[2]SD 7.Quality of services'!BZ8</f>
        <v>1.405</v>
      </c>
      <c r="F46" s="4">
        <f>'[2]SD 7.Quality of services'!CA8</f>
        <v>1.532</v>
      </c>
      <c r="G46" s="4">
        <f>'[2]SD 7.Quality of services'!CB8</f>
        <v>1.7370000000000001</v>
      </c>
      <c r="H46" s="4">
        <f>'[2]SD 7.Quality of services'!CC8</f>
        <v>2.0489999999999999</v>
      </c>
      <c r="I46" s="4">
        <f>'[2]SD 7.Quality of services'!CD8</f>
        <v>1.4039999999999999</v>
      </c>
      <c r="J46" s="4">
        <f>'[2]SD 7.Quality of services'!CE8</f>
        <v>1.573</v>
      </c>
    </row>
    <row r="47" spans="1:10" x14ac:dyDescent="0.25">
      <c r="A47" s="18" t="s">
        <v>125</v>
      </c>
      <c r="C47" s="4">
        <f>'[2]SD 7.Quality of services'!CF8</f>
        <v>2.7040000000000002</v>
      </c>
      <c r="D47" s="4">
        <f>'[2]SD 7.Quality of services'!CG8</f>
        <v>2.6869999999999998</v>
      </c>
      <c r="E47" s="4">
        <f>'[2]SD 7.Quality of services'!CH8</f>
        <v>2.3029999999999999</v>
      </c>
      <c r="F47" s="4">
        <f>'[2]SD 7.Quality of services'!CI8</f>
        <v>2.7970000000000002</v>
      </c>
      <c r="G47" s="4">
        <f>'[2]SD 7.Quality of services'!CJ8</f>
        <v>2.0950000000000002</v>
      </c>
      <c r="H47" s="4">
        <f>'[2]SD 7.Quality of services'!CK8</f>
        <v>2.0099999999999998</v>
      </c>
      <c r="I47" s="4">
        <f>'[2]SD 7.Quality of services'!CL8</f>
        <v>1.994</v>
      </c>
      <c r="J47" s="4">
        <f>'[2]SD 7.Quality of services'!CM8</f>
        <v>2.2737050326477632</v>
      </c>
    </row>
    <row r="48" spans="1:10" x14ac:dyDescent="0.25">
      <c r="A48" s="18" t="s">
        <v>87</v>
      </c>
      <c r="C48" s="4">
        <f>'[2]SD 7.Quality of services'!CN8</f>
        <v>2.1800000000000002</v>
      </c>
      <c r="D48" s="4">
        <f>'[2]SD 7.Quality of services'!CO8</f>
        <v>2.0099999999999998</v>
      </c>
      <c r="E48" s="4">
        <f>'[2]SD 7.Quality of services'!CP8</f>
        <v>2.09</v>
      </c>
      <c r="F48" s="4">
        <f>'[2]SD 7.Quality of services'!CQ8</f>
        <v>2.16</v>
      </c>
      <c r="G48" s="4">
        <f>'[2]SD 7.Quality of services'!CR8</f>
        <v>2.33</v>
      </c>
      <c r="H48" s="4">
        <f>'[2]SD 7.Quality of services'!CS8</f>
        <v>1.59</v>
      </c>
      <c r="I48" s="4">
        <f>'[2]SD 7.Quality of services'!CT8</f>
        <v>1.73</v>
      </c>
      <c r="J48" s="4">
        <f>'[2]SD 7.Quality of services'!CU8</f>
        <v>1.57</v>
      </c>
    </row>
    <row r="49" spans="1:10" x14ac:dyDescent="0.25">
      <c r="A49" s="18" t="s">
        <v>10</v>
      </c>
      <c r="C49" s="4">
        <f>'[2]SD 7.Quality of services'!CV8</f>
        <v>0.9915945927529124</v>
      </c>
      <c r="D49" s="4">
        <f>'[2]SD 7.Quality of services'!CW8</f>
        <v>1.1379618320487523</v>
      </c>
      <c r="E49" s="4">
        <f>'[2]SD 7.Quality of services'!CX8</f>
        <v>1.3756375963099363</v>
      </c>
      <c r="F49" s="4">
        <f>'[2]SD 7.Quality of services'!CY8</f>
        <v>1.372326889441809</v>
      </c>
      <c r="G49" s="4">
        <f>'[2]SD 7.Quality of services'!CZ8</f>
        <v>1.0541216469345305</v>
      </c>
      <c r="H49" s="4">
        <f>'[2]SD 7.Quality of services'!DA8</f>
        <v>0.95967116572529565</v>
      </c>
      <c r="I49" s="4">
        <f>'[2]SD 7.Quality of services'!DB8</f>
        <v>1.1790954560313829</v>
      </c>
      <c r="J49" s="4">
        <f>'[2]SD 7.Quality of services'!DC8</f>
        <v>1.2328999999999999</v>
      </c>
    </row>
    <row r="50" spans="1:10" x14ac:dyDescent="0.25">
      <c r="A50" s="2"/>
    </row>
    <row r="51" spans="1:10" x14ac:dyDescent="0.25">
      <c r="A51" s="2" t="s">
        <v>41</v>
      </c>
    </row>
    <row r="52" spans="1:10" x14ac:dyDescent="0.25">
      <c r="A52" s="18" t="s">
        <v>2</v>
      </c>
      <c r="C52" s="4">
        <f>'[2]SD 7.Quality of services'!D12</f>
        <v>0.71</v>
      </c>
      <c r="D52" s="4">
        <f>'[2]SD 7.Quality of services'!E12</f>
        <v>0.64</v>
      </c>
      <c r="E52" s="4">
        <f>'[2]SD 7.Quality of services'!F12</f>
        <v>0.56000000000000005</v>
      </c>
      <c r="F52" s="4">
        <f>'[2]SD 7.Quality of services'!G12</f>
        <v>0.59</v>
      </c>
      <c r="G52" s="4">
        <f>'[2]SD 7.Quality of services'!H12</f>
        <v>0.62</v>
      </c>
      <c r="H52" s="4">
        <f>'[2]SD 7.Quality of services'!I12</f>
        <v>0.8</v>
      </c>
      <c r="I52" s="4">
        <f>'[2]SD 7.Quality of services'!J12</f>
        <v>0.63</v>
      </c>
      <c r="J52" s="4">
        <f>'[2]SD 7.Quality of services'!K12</f>
        <v>0.59</v>
      </c>
    </row>
    <row r="53" spans="1:10" x14ac:dyDescent="0.25">
      <c r="A53" s="18" t="s">
        <v>136</v>
      </c>
      <c r="C53" s="4">
        <f>'[2]SD 7.Quality of services'!L12</f>
        <v>1.155</v>
      </c>
      <c r="D53" s="4">
        <f>'[2]SD 7.Quality of services'!M12</f>
        <v>1.0429999999999999</v>
      </c>
      <c r="E53" s="4">
        <f>'[2]SD 7.Quality of services'!N12</f>
        <v>1.151</v>
      </c>
      <c r="F53" s="4">
        <f>'[2]SD 7.Quality of services'!O12</f>
        <v>1.3009999999999999</v>
      </c>
      <c r="G53" s="4">
        <f>'[2]SD 7.Quality of services'!P12</f>
        <v>1.06</v>
      </c>
      <c r="H53" s="4">
        <f>'[2]SD 7.Quality of services'!Q12</f>
        <v>1.032</v>
      </c>
      <c r="I53" s="4">
        <f>'[2]SD 7.Quality of services'!R12</f>
        <v>0.8831</v>
      </c>
      <c r="J53" s="4">
        <f>'[2]SD 7.Quality of services'!S12</f>
        <v>0.73250000000000004</v>
      </c>
    </row>
    <row r="54" spans="1:10" x14ac:dyDescent="0.25">
      <c r="A54" s="18" t="s">
        <v>3</v>
      </c>
      <c r="C54" s="4">
        <f>'[2]SD 7.Quality of services'!T12</f>
        <v>0.53116918957042869</v>
      </c>
      <c r="D54" s="4">
        <f>'[2]SD 7.Quality of services'!U12</f>
        <v>0.46830098593350739</v>
      </c>
      <c r="E54" s="4">
        <f>'[2]SD 7.Quality of services'!V12</f>
        <v>0.30723715961154247</v>
      </c>
      <c r="F54" s="4">
        <f>'[2]SD 7.Quality of services'!W12</f>
        <v>0.5459891504699973</v>
      </c>
      <c r="G54" s="4">
        <f>'[2]SD 7.Quality of services'!X12</f>
        <v>0.43566630861019201</v>
      </c>
      <c r="H54" s="4">
        <f>'[2]SD 7.Quality of services'!Y12</f>
        <v>0.40297597267960433</v>
      </c>
      <c r="I54" s="4">
        <f>'[2]SD 7.Quality of services'!Z12</f>
        <v>0.46894750174147937</v>
      </c>
      <c r="J54" s="4">
        <f>'[2]SD 7.Quality of services'!AA12</f>
        <v>0.39452718435981182</v>
      </c>
    </row>
    <row r="55" spans="1:10" x14ac:dyDescent="0.25">
      <c r="A55" s="18" t="s">
        <v>4</v>
      </c>
      <c r="C55" s="4">
        <f>'[2]SD 7.Quality of services'!AB12</f>
        <v>1.212</v>
      </c>
      <c r="D55" s="4">
        <f>'[2]SD 7.Quality of services'!AC12</f>
        <v>1.22</v>
      </c>
      <c r="E55" s="4">
        <f>'[2]SD 7.Quality of services'!AD12</f>
        <v>1.232</v>
      </c>
      <c r="F55" s="4">
        <f>'[2]SD 7.Quality of services'!AE12</f>
        <v>1.1020000000000001</v>
      </c>
      <c r="G55" s="4">
        <f>'[2]SD 7.Quality of services'!AF12</f>
        <v>0.97299999999999998</v>
      </c>
      <c r="H55" s="4">
        <f>'[2]SD 7.Quality of services'!AG12</f>
        <v>0.89800000000000002</v>
      </c>
      <c r="I55" s="4">
        <f>'[2]SD 7.Quality of services'!AH12</f>
        <v>1.0129999999999999</v>
      </c>
      <c r="J55" s="4">
        <f>'[2]SD 7.Quality of services'!AI12</f>
        <v>1.216</v>
      </c>
    </row>
    <row r="56" spans="1:10" x14ac:dyDescent="0.25">
      <c r="A56" s="18" t="s">
        <v>5</v>
      </c>
      <c r="C56" s="4">
        <f>'[2]SD 7.Quality of services'!AJ12</f>
        <v>1.716266337308054</v>
      </c>
      <c r="D56" s="4">
        <f>'[2]SD 7.Quality of services'!AK12</f>
        <v>1.2549291133505334</v>
      </c>
      <c r="E56" s="4">
        <f>'[2]SD 7.Quality of services'!AL12</f>
        <v>1.3765181505089055</v>
      </c>
      <c r="F56" s="4">
        <f>'[2]SD 7.Quality of services'!AM12</f>
        <v>1.2971883730919729</v>
      </c>
      <c r="G56" s="4">
        <f>'[2]SD 7.Quality of services'!AN12</f>
        <v>1.3827279444217415</v>
      </c>
      <c r="H56" s="4">
        <f>'[2]SD 7.Quality of services'!AO12</f>
        <v>1.1003184196552347</v>
      </c>
      <c r="I56" s="4">
        <f>'[2]SD 7.Quality of services'!AP12</f>
        <v>0.84748513441479567</v>
      </c>
      <c r="J56" s="4">
        <f>'[2]SD 7.Quality of services'!AQ12</f>
        <v>0.88238290580541878</v>
      </c>
    </row>
    <row r="57" spans="1:10" x14ac:dyDescent="0.25">
      <c r="A57" s="18" t="s">
        <v>11</v>
      </c>
      <c r="C57" s="4">
        <f>'[2]SD 7.Quality of services'!AR12</f>
        <v>3.9460000000000002</v>
      </c>
      <c r="D57" s="4">
        <f>'[2]SD 7.Quality of services'!AS12</f>
        <v>2.7490000000000001</v>
      </c>
      <c r="E57" s="4">
        <f>'[2]SD 7.Quality of services'!AT12</f>
        <v>2.9390000000000001</v>
      </c>
      <c r="F57" s="4">
        <f>'[2]SD 7.Quality of services'!AU12</f>
        <v>3.423</v>
      </c>
      <c r="G57" s="4">
        <f>'[2]SD 7.Quality of services'!AV12</f>
        <v>3.2730000000000001</v>
      </c>
      <c r="H57" s="4">
        <f>'[2]SD 7.Quality of services'!AW12</f>
        <v>2.831</v>
      </c>
      <c r="I57" s="4">
        <f>'[2]SD 7.Quality of services'!AX12</f>
        <v>2.71</v>
      </c>
      <c r="J57" s="4">
        <f>'[2]SD 7.Quality of services'!AY12</f>
        <v>2.4220000000000002</v>
      </c>
    </row>
    <row r="58" spans="1:10" x14ac:dyDescent="0.25">
      <c r="A58" s="18" t="s">
        <v>6</v>
      </c>
      <c r="C58" s="4">
        <f>'[2]SD 7.Quality of services'!AZ12</f>
        <v>2.637</v>
      </c>
      <c r="D58" s="4">
        <f>'[2]SD 7.Quality of services'!BA12</f>
        <v>2.2989999999999999</v>
      </c>
      <c r="E58" s="4">
        <f>'[2]SD 7.Quality of services'!BB12</f>
        <v>2.2549999999999999</v>
      </c>
      <c r="F58" s="4">
        <f>'[2]SD 7.Quality of services'!BC12</f>
        <v>2.3370000000000002</v>
      </c>
      <c r="G58" s="4">
        <f>'[2]SD 7.Quality of services'!BD12</f>
        <v>1.996</v>
      </c>
      <c r="H58" s="4">
        <f>'[2]SD 7.Quality of services'!BE12</f>
        <v>1.8660000000000001</v>
      </c>
      <c r="I58" s="4">
        <f>'[2]SD 7.Quality of services'!BF12</f>
        <v>2.121</v>
      </c>
      <c r="J58" s="4">
        <f>'[2]SD 7.Quality of services'!BG12</f>
        <v>1.847</v>
      </c>
    </row>
    <row r="59" spans="1:10" x14ac:dyDescent="0.25">
      <c r="A59" s="18" t="s">
        <v>7</v>
      </c>
      <c r="C59" s="4">
        <f>'[2]SD 7.Quality of services'!BH12</f>
        <v>1.1893913553633313</v>
      </c>
      <c r="D59" s="4">
        <f>'[2]SD 7.Quality of services'!BI12</f>
        <v>1.3185788933501383</v>
      </c>
      <c r="E59" s="4">
        <f>'[2]SD 7.Quality of services'!BJ12</f>
        <v>1.0038463063563186</v>
      </c>
      <c r="F59" s="4">
        <f>'[2]SD 7.Quality of services'!BK12</f>
        <v>1.17244949106122</v>
      </c>
      <c r="G59" s="4">
        <f>'[2]SD 7.Quality of services'!BL12</f>
        <v>0.93637878797666652</v>
      </c>
      <c r="H59" s="4">
        <f>'[2]SD 7.Quality of services'!BM12</f>
        <v>0.9028535687160536</v>
      </c>
      <c r="I59" s="4">
        <f>'[2]SD 7.Quality of services'!BN12</f>
        <v>0.92303737580823209</v>
      </c>
      <c r="J59" s="4">
        <f>'[2]SD 7.Quality of services'!BO12</f>
        <v>1.1120691277483299</v>
      </c>
    </row>
    <row r="60" spans="1:10" x14ac:dyDescent="0.25">
      <c r="A60" s="18" t="s">
        <v>8</v>
      </c>
      <c r="C60" s="4">
        <f>'[2]SD 7.Quality of services'!BP12</f>
        <v>1.8943911242300253</v>
      </c>
      <c r="D60" s="4">
        <f>'[2]SD 7.Quality of services'!BQ12</f>
        <v>1.7331809061082342</v>
      </c>
      <c r="E60" s="4">
        <f>'[2]SD 7.Quality of services'!BR12</f>
        <v>1.4981115522120945</v>
      </c>
      <c r="F60" s="4">
        <f>'[2]SD 7.Quality of services'!BS12</f>
        <v>1.8116852906586625</v>
      </c>
      <c r="G60" s="4">
        <f>'[2]SD 7.Quality of services'!BT12</f>
        <v>1.7668429686616296</v>
      </c>
      <c r="H60" s="4">
        <f>'[2]SD 7.Quality of services'!BU12</f>
        <v>1.351228016770367</v>
      </c>
      <c r="I60" s="4">
        <f>'[2]SD 7.Quality of services'!BV12</f>
        <v>1.3730259960714726</v>
      </c>
      <c r="J60" s="4">
        <f>'[2]SD 7.Quality of services'!BW12</f>
        <v>1.4363829921479709</v>
      </c>
    </row>
    <row r="61" spans="1:10" x14ac:dyDescent="0.25">
      <c r="A61" s="18" t="s">
        <v>9</v>
      </c>
      <c r="C61" s="4">
        <f>'[2]SD 7.Quality of services'!BX12</f>
        <v>1.663</v>
      </c>
      <c r="D61" s="4">
        <f>'[2]SD 7.Quality of services'!BY12</f>
        <v>1.736</v>
      </c>
      <c r="E61" s="4">
        <f>'[2]SD 7.Quality of services'!BZ12</f>
        <v>1.353</v>
      </c>
      <c r="F61" s="4">
        <f>'[2]SD 7.Quality of services'!CA12</f>
        <v>1.3740000000000001</v>
      </c>
      <c r="G61" s="4">
        <f>'[2]SD 7.Quality of services'!CB12</f>
        <v>1.649</v>
      </c>
      <c r="H61" s="4">
        <f>'[2]SD 7.Quality of services'!CC12</f>
        <v>1.546</v>
      </c>
      <c r="I61" s="4">
        <f>'[2]SD 7.Quality of services'!CD12</f>
        <v>1.3080000000000001</v>
      </c>
      <c r="J61" s="4">
        <f>'[2]SD 7.Quality of services'!CE12</f>
        <v>1.3260000000000001</v>
      </c>
    </row>
    <row r="62" spans="1:10" x14ac:dyDescent="0.25">
      <c r="A62" s="18" t="s">
        <v>125</v>
      </c>
      <c r="C62" s="4">
        <f>'[2]SD 7.Quality of services'!CF12</f>
        <v>2.4910000000000001</v>
      </c>
      <c r="D62" s="4">
        <f>'[2]SD 7.Quality of services'!CG12</f>
        <v>2.327</v>
      </c>
      <c r="E62" s="4">
        <f>'[2]SD 7.Quality of services'!CH12</f>
        <v>1.956</v>
      </c>
      <c r="F62" s="4">
        <f>'[2]SD 7.Quality of services'!CI12</f>
        <v>2.1840000000000002</v>
      </c>
      <c r="G62" s="4">
        <f>'[2]SD 7.Quality of services'!CJ12</f>
        <v>1.91</v>
      </c>
      <c r="H62" s="4">
        <f>'[2]SD 7.Quality of services'!CK12</f>
        <v>1.9410000000000001</v>
      </c>
      <c r="I62" s="4">
        <f>'[2]SD 7.Quality of services'!CL12</f>
        <v>1.655</v>
      </c>
      <c r="J62" s="4">
        <f>'[2]SD 7.Quality of services'!CM12</f>
        <v>1.8993122083398335</v>
      </c>
    </row>
    <row r="63" spans="1:10" x14ac:dyDescent="0.25">
      <c r="A63" s="18" t="s">
        <v>87</v>
      </c>
      <c r="C63" s="4">
        <f>'[2]SD 7.Quality of services'!CN12</f>
        <v>2.04</v>
      </c>
      <c r="D63" s="4">
        <f>'[2]SD 7.Quality of services'!CO12</f>
        <v>1.77</v>
      </c>
      <c r="E63" s="4">
        <f>'[2]SD 7.Quality of services'!CP12</f>
        <v>1.77</v>
      </c>
      <c r="F63" s="4">
        <f>'[2]SD 7.Quality of services'!CQ12</f>
        <v>1.72</v>
      </c>
      <c r="G63" s="4">
        <f>'[2]SD 7.Quality of services'!CR12</f>
        <v>1.84</v>
      </c>
      <c r="H63" s="4">
        <f>'[2]SD 7.Quality of services'!CS12</f>
        <v>1.45</v>
      </c>
      <c r="I63" s="4">
        <f>'[2]SD 7.Quality of services'!CT12</f>
        <v>1.73</v>
      </c>
      <c r="J63" s="4">
        <f>'[2]SD 7.Quality of services'!CU12</f>
        <v>1.46</v>
      </c>
    </row>
    <row r="64" spans="1:10" x14ac:dyDescent="0.25">
      <c r="A64" s="18" t="s">
        <v>10</v>
      </c>
      <c r="C64" s="4">
        <f>'[2]SD 7.Quality of services'!CV12</f>
        <v>0.92048660031994323</v>
      </c>
      <c r="D64" s="4">
        <f>'[2]SD 7.Quality of services'!CW12</f>
        <v>1.0668538396157832</v>
      </c>
      <c r="E64" s="4">
        <f>'[2]SD 7.Quality of services'!CX12</f>
        <v>1.3045296038769671</v>
      </c>
      <c r="F64" s="4">
        <f>'[2]SD 7.Quality of services'!CY12</f>
        <v>1.3012188970088399</v>
      </c>
      <c r="G64" s="4">
        <f>'[2]SD 7.Quality of services'!CZ12</f>
        <v>0.98301365450156131</v>
      </c>
      <c r="H64" s="4">
        <f>'[2]SD 7.Quality of services'!DA12</f>
        <v>0.95967116572529565</v>
      </c>
      <c r="I64" s="4">
        <f>'[2]SD 7.Quality of services'!DB12</f>
        <v>1.0918057254938589</v>
      </c>
      <c r="J64" s="4">
        <f>'[2]SD 7.Quality of services'!DC12</f>
        <v>1.01</v>
      </c>
    </row>
    <row r="66" spans="1:10" x14ac:dyDescent="0.25">
      <c r="A66" s="2" t="s">
        <v>66</v>
      </c>
    </row>
    <row r="67" spans="1:10" x14ac:dyDescent="0.25">
      <c r="A67" s="18" t="s">
        <v>2</v>
      </c>
      <c r="C67" s="4">
        <f>C6/C37</f>
        <v>65.526315789473685</v>
      </c>
      <c r="D67" s="4">
        <f t="shared" ref="D67:J67" si="0">D6/D37</f>
        <v>55.625</v>
      </c>
      <c r="E67" s="4">
        <f t="shared" si="0"/>
        <v>45.714285714285715</v>
      </c>
      <c r="F67" s="4">
        <f t="shared" si="0"/>
        <v>53.241935483870968</v>
      </c>
      <c r="G67" s="4">
        <f t="shared" si="0"/>
        <v>44.090909090909093</v>
      </c>
      <c r="H67" s="4">
        <f t="shared" si="0"/>
        <v>59.625</v>
      </c>
      <c r="I67" s="4">
        <f t="shared" si="0"/>
        <v>51.587301587301589</v>
      </c>
      <c r="J67" s="4">
        <f t="shared" si="0"/>
        <v>64.594594594594597</v>
      </c>
    </row>
    <row r="68" spans="1:10" x14ac:dyDescent="0.25">
      <c r="A68" s="18" t="s">
        <v>136</v>
      </c>
      <c r="C68" s="4">
        <f t="shared" ref="C68:J68" si="1">C7/C38</f>
        <v>83.713611329661688</v>
      </c>
      <c r="D68" s="4">
        <f t="shared" si="1"/>
        <v>257.80619111709291</v>
      </c>
      <c r="E68" s="4">
        <f t="shared" si="1"/>
        <v>89.891135303265941</v>
      </c>
      <c r="F68" s="4">
        <f t="shared" si="1"/>
        <v>84.156976744186053</v>
      </c>
      <c r="G68" s="4">
        <f t="shared" si="1"/>
        <v>77.597517730496463</v>
      </c>
      <c r="H68" s="4">
        <f t="shared" si="1"/>
        <v>93.750000000000014</v>
      </c>
      <c r="I68" s="4">
        <f t="shared" si="1"/>
        <v>94.501306620209064</v>
      </c>
      <c r="J68" s="4">
        <f t="shared" si="1"/>
        <v>100.10071761299258</v>
      </c>
    </row>
    <row r="69" spans="1:10" x14ac:dyDescent="0.25">
      <c r="A69" s="18" t="s">
        <v>3</v>
      </c>
      <c r="C69" s="4">
        <f t="shared" ref="C69:J69" si="2">C8/C39</f>
        <v>49.282250888293682</v>
      </c>
      <c r="D69" s="4">
        <f t="shared" si="2"/>
        <v>63.638358508371539</v>
      </c>
      <c r="E69" s="4">
        <f t="shared" si="2"/>
        <v>84.13845933562186</v>
      </c>
      <c r="F69" s="4">
        <f t="shared" si="2"/>
        <v>55.471531958140282</v>
      </c>
      <c r="G69" s="4">
        <f t="shared" si="2"/>
        <v>71.384846800129054</v>
      </c>
      <c r="H69" s="4">
        <f t="shared" si="2"/>
        <v>64.697687266151632</v>
      </c>
      <c r="I69" s="4">
        <f t="shared" si="2"/>
        <v>57.182088724853223</v>
      </c>
      <c r="J69" s="4">
        <f t="shared" si="2"/>
        <v>127.75437874251496</v>
      </c>
    </row>
    <row r="70" spans="1:10" x14ac:dyDescent="0.25">
      <c r="A70" s="18" t="s">
        <v>4</v>
      </c>
      <c r="C70" s="4">
        <f t="shared" ref="C70:J70" si="3">C9/C40</f>
        <v>81.930693069306926</v>
      </c>
      <c r="D70" s="4">
        <f t="shared" si="3"/>
        <v>153.27399872854417</v>
      </c>
      <c r="E70" s="4">
        <f t="shared" si="3"/>
        <v>96.307023895727738</v>
      </c>
      <c r="F70" s="4">
        <f t="shared" si="3"/>
        <v>95.423143350604491</v>
      </c>
      <c r="G70" s="4">
        <f t="shared" si="3"/>
        <v>81.603288797533409</v>
      </c>
      <c r="H70" s="4">
        <f t="shared" si="3"/>
        <v>140.4</v>
      </c>
      <c r="I70" s="4">
        <f t="shared" si="3"/>
        <v>148.04270462633451</v>
      </c>
      <c r="J70" s="4">
        <f t="shared" si="3"/>
        <v>92.270916334661365</v>
      </c>
    </row>
    <row r="71" spans="1:10" x14ac:dyDescent="0.25">
      <c r="A71" s="18" t="s">
        <v>5</v>
      </c>
      <c r="C71" s="4">
        <f t="shared" ref="C71:J71" si="4">C10/C41</f>
        <v>95.029581552820488</v>
      </c>
      <c r="D71" s="4">
        <f t="shared" si="4"/>
        <v>81.200180987812701</v>
      </c>
      <c r="E71" s="4">
        <f t="shared" si="4"/>
        <v>74.138505417694788</v>
      </c>
      <c r="F71" s="4">
        <f t="shared" si="4"/>
        <v>132.19835378997215</v>
      </c>
      <c r="G71" s="4">
        <f t="shared" si="4"/>
        <v>72.239258728974406</v>
      </c>
      <c r="H71" s="4">
        <f t="shared" si="4"/>
        <v>370.16232416827836</v>
      </c>
      <c r="I71" s="4">
        <f t="shared" si="4"/>
        <v>78.222430788323067</v>
      </c>
      <c r="J71" s="4">
        <f t="shared" si="4"/>
        <v>392.59417312431253</v>
      </c>
    </row>
    <row r="72" spans="1:10" x14ac:dyDescent="0.25">
      <c r="A72" s="18" t="s">
        <v>11</v>
      </c>
      <c r="C72" s="4">
        <f t="shared" ref="C72:J72" si="5">C11/C42</f>
        <v>315.14634683098598</v>
      </c>
      <c r="D72" s="4">
        <f t="shared" si="5"/>
        <v>102.98001355013551</v>
      </c>
      <c r="E72" s="4">
        <f t="shared" si="5"/>
        <v>119.87257696693271</v>
      </c>
      <c r="F72" s="4">
        <f t="shared" si="5"/>
        <v>106.80907372400758</v>
      </c>
      <c r="G72" s="4">
        <f t="shared" si="5"/>
        <v>201.66195558119412</v>
      </c>
      <c r="H72" s="4">
        <f t="shared" si="5"/>
        <v>609.46063108227668</v>
      </c>
      <c r="I72" s="4">
        <f t="shared" si="5"/>
        <v>116.02083333333334</v>
      </c>
      <c r="J72" s="4">
        <f t="shared" si="5"/>
        <v>183.76376811594204</v>
      </c>
    </row>
    <row r="73" spans="1:10" x14ac:dyDescent="0.25">
      <c r="A73" s="18" t="s">
        <v>6</v>
      </c>
      <c r="C73" s="4">
        <f t="shared" ref="C73:J73" si="6">C12/C43</f>
        <v>121.69156117086105</v>
      </c>
      <c r="D73" s="4">
        <f t="shared" si="6"/>
        <v>105.59560443400377</v>
      </c>
      <c r="E73" s="4">
        <f t="shared" si="6"/>
        <v>105.84735660369361</v>
      </c>
      <c r="F73" s="4">
        <f t="shared" si="6"/>
        <v>132.86462531841258</v>
      </c>
      <c r="G73" s="4">
        <f t="shared" si="6"/>
        <v>110.27979593090694</v>
      </c>
      <c r="H73" s="4">
        <f t="shared" si="6"/>
        <v>131.19218910585818</v>
      </c>
      <c r="I73" s="4">
        <f t="shared" si="6"/>
        <v>122.79973848171768</v>
      </c>
      <c r="J73" s="4">
        <f t="shared" si="6"/>
        <v>180.21260595335099</v>
      </c>
    </row>
    <row r="74" spans="1:10" x14ac:dyDescent="0.25">
      <c r="A74" s="18" t="s">
        <v>7</v>
      </c>
      <c r="C74" s="4">
        <f t="shared" ref="C74:J74" si="7">C13/C44</f>
        <v>66.414870520826341</v>
      </c>
      <c r="D74" s="4">
        <f t="shared" si="7"/>
        <v>52.295545687469598</v>
      </c>
      <c r="E74" s="4">
        <f t="shared" si="7"/>
        <v>92.695045620153834</v>
      </c>
      <c r="F74" s="4">
        <f t="shared" si="7"/>
        <v>69.648456291056092</v>
      </c>
      <c r="G74" s="4">
        <f t="shared" si="7"/>
        <v>66.582864495120745</v>
      </c>
      <c r="H74" s="4">
        <f t="shared" si="7"/>
        <v>66.524871343779282</v>
      </c>
      <c r="I74" s="4">
        <f t="shared" si="7"/>
        <v>54.431106889140231</v>
      </c>
      <c r="J74" s="4">
        <f t="shared" si="7"/>
        <v>56.689214527860543</v>
      </c>
    </row>
    <row r="75" spans="1:10" x14ac:dyDescent="0.25">
      <c r="A75" s="18" t="s">
        <v>8</v>
      </c>
      <c r="C75" s="4">
        <f t="shared" ref="C75:J75" si="8">C14/C45</f>
        <v>78.19296214263278</v>
      </c>
      <c r="D75" s="4">
        <f t="shared" si="8"/>
        <v>83.556061737341437</v>
      </c>
      <c r="E75" s="4">
        <f t="shared" si="8"/>
        <v>82.18098438461729</v>
      </c>
      <c r="F75" s="4">
        <f t="shared" si="8"/>
        <v>103.15383694892024</v>
      </c>
      <c r="G75" s="4">
        <f t="shared" si="8"/>
        <v>102.83040079711972</v>
      </c>
      <c r="H75" s="4">
        <f t="shared" si="8"/>
        <v>130.23152408993613</v>
      </c>
      <c r="I75" s="4">
        <f t="shared" si="8"/>
        <v>94.349664895298815</v>
      </c>
      <c r="J75" s="4">
        <f t="shared" si="8"/>
        <v>105.86547423303999</v>
      </c>
    </row>
    <row r="76" spans="1:10" x14ac:dyDescent="0.25">
      <c r="A76" s="18" t="s">
        <v>9</v>
      </c>
      <c r="C76" s="4">
        <f t="shared" ref="C76:J76" si="9">C15/C46</f>
        <v>104.43864229765013</v>
      </c>
      <c r="D76" s="4">
        <f t="shared" si="9"/>
        <v>108.29670329670328</v>
      </c>
      <c r="E76" s="4">
        <f t="shared" si="9"/>
        <v>97.081850533807838</v>
      </c>
      <c r="F76" s="4">
        <f t="shared" si="9"/>
        <v>106.98433420365535</v>
      </c>
      <c r="G76" s="4">
        <f t="shared" si="9"/>
        <v>114.79562464018423</v>
      </c>
      <c r="H76" s="4">
        <f t="shared" si="9"/>
        <v>151.68374816983896</v>
      </c>
      <c r="I76" s="4">
        <f t="shared" si="9"/>
        <v>113.17663817663819</v>
      </c>
      <c r="J76" s="4">
        <f t="shared" si="9"/>
        <v>127.97202797202799</v>
      </c>
    </row>
    <row r="77" spans="1:10" x14ac:dyDescent="0.25">
      <c r="A77" s="18" t="s">
        <v>125</v>
      </c>
      <c r="C77" s="4">
        <f t="shared" ref="C77:J77" si="10">C16/C47</f>
        <v>80.652736686390526</v>
      </c>
      <c r="D77" s="4">
        <f t="shared" si="10"/>
        <v>88.813918868626729</v>
      </c>
      <c r="E77" s="4">
        <f t="shared" si="10"/>
        <v>130.30178028658273</v>
      </c>
      <c r="F77" s="4">
        <f t="shared" si="10"/>
        <v>127.9706828745084</v>
      </c>
      <c r="G77" s="4">
        <f t="shared" si="10"/>
        <v>85.340334128878283</v>
      </c>
      <c r="H77" s="4">
        <f t="shared" si="10"/>
        <v>85.290049751243785</v>
      </c>
      <c r="I77" s="4">
        <f t="shared" si="10"/>
        <v>120.1865596790371</v>
      </c>
      <c r="J77" s="4">
        <f t="shared" si="10"/>
        <v>86.071520404805327</v>
      </c>
    </row>
    <row r="78" spans="1:10" x14ac:dyDescent="0.25">
      <c r="A78" s="18" t="s">
        <v>87</v>
      </c>
      <c r="C78" s="4">
        <f t="shared" ref="C78:J78" si="11">C17/C48</f>
        <v>72.0183486238532</v>
      </c>
      <c r="D78" s="4">
        <f t="shared" si="11"/>
        <v>108.95522388059703</v>
      </c>
      <c r="E78" s="4">
        <f t="shared" si="11"/>
        <v>122.96650717703351</v>
      </c>
      <c r="F78" s="4">
        <f t="shared" si="11"/>
        <v>144.44444444444443</v>
      </c>
      <c r="G78" s="4">
        <f t="shared" si="11"/>
        <v>195.27896995708153</v>
      </c>
      <c r="H78" s="4">
        <f t="shared" si="11"/>
        <v>114.46540880503144</v>
      </c>
      <c r="I78" s="4">
        <f t="shared" si="11"/>
        <v>92.48554913294798</v>
      </c>
      <c r="J78" s="4">
        <f t="shared" si="11"/>
        <v>114.01273885350318</v>
      </c>
    </row>
    <row r="79" spans="1:10" x14ac:dyDescent="0.25">
      <c r="A79" s="18" t="s">
        <v>10</v>
      </c>
      <c r="C79" s="4">
        <f t="shared" ref="C79:J79" si="12">C18/C49</f>
        <v>61.032714043634506</v>
      </c>
      <c r="D79" s="4">
        <f t="shared" si="12"/>
        <v>65.284419894657063</v>
      </c>
      <c r="E79" s="4">
        <f t="shared" si="12"/>
        <v>214.39138718102939</v>
      </c>
      <c r="F79" s="4">
        <f t="shared" si="12"/>
        <v>66.76884661759226</v>
      </c>
      <c r="G79" s="4">
        <f t="shared" si="12"/>
        <v>76.173305579647831</v>
      </c>
      <c r="H79" s="4">
        <f t="shared" si="12"/>
        <v>63.53690880434192</v>
      </c>
      <c r="I79" s="4">
        <f t="shared" si="12"/>
        <v>77.11793594951979</v>
      </c>
      <c r="J79" s="4">
        <f t="shared" si="12"/>
        <v>81.490794062778818</v>
      </c>
    </row>
    <row r="80" spans="1:10" x14ac:dyDescent="0.25">
      <c r="A80" s="2"/>
    </row>
    <row r="81" spans="1:10" x14ac:dyDescent="0.25">
      <c r="A81" s="2" t="s">
        <v>67</v>
      </c>
    </row>
    <row r="82" spans="1:10" x14ac:dyDescent="0.25">
      <c r="A82" s="18" t="s">
        <v>2</v>
      </c>
      <c r="C82" s="4">
        <f>C21/C52</f>
        <v>49.295774647887328</v>
      </c>
      <c r="D82" s="4">
        <f t="shared" ref="D82:J82" si="13">D21/D52</f>
        <v>69.21875</v>
      </c>
      <c r="E82" s="4">
        <f t="shared" si="13"/>
        <v>45.714285714285715</v>
      </c>
      <c r="F82" s="4">
        <f t="shared" si="13"/>
        <v>50.677966101694913</v>
      </c>
      <c r="G82" s="4">
        <f t="shared" si="13"/>
        <v>41.612903225806456</v>
      </c>
      <c r="H82" s="4">
        <f t="shared" si="13"/>
        <v>59.625</v>
      </c>
      <c r="I82" s="4">
        <f t="shared" si="13"/>
        <v>51.587301587301589</v>
      </c>
      <c r="J82" s="4">
        <f t="shared" si="13"/>
        <v>48.644067796610173</v>
      </c>
    </row>
    <row r="83" spans="1:10" x14ac:dyDescent="0.25">
      <c r="A83" s="18" t="s">
        <v>136</v>
      </c>
      <c r="C83" s="4">
        <f t="shared" ref="C83:J83" si="14">C22/C53</f>
        <v>75.316017316017309</v>
      </c>
      <c r="D83" s="4">
        <f t="shared" si="14"/>
        <v>81.975071907957826</v>
      </c>
      <c r="E83" s="4">
        <f t="shared" si="14"/>
        <v>84.300608166811472</v>
      </c>
      <c r="F83" s="4">
        <f t="shared" si="14"/>
        <v>81.860107609531127</v>
      </c>
      <c r="G83" s="4">
        <f t="shared" si="14"/>
        <v>74.471698113207538</v>
      </c>
      <c r="H83" s="4">
        <f t="shared" si="14"/>
        <v>86.560077519379846</v>
      </c>
      <c r="I83" s="4">
        <f t="shared" si="14"/>
        <v>89.763333710791528</v>
      </c>
      <c r="J83" s="4">
        <f t="shared" si="14"/>
        <v>92.313993174061437</v>
      </c>
    </row>
    <row r="84" spans="1:10" x14ac:dyDescent="0.25">
      <c r="A84" s="18" t="s">
        <v>3</v>
      </c>
      <c r="C84" s="4">
        <f t="shared" ref="C84:J84" si="15">C23/C54</f>
        <v>46.549331639981773</v>
      </c>
      <c r="D84" s="4">
        <f t="shared" si="15"/>
        <v>46.778072990836911</v>
      </c>
      <c r="E84" s="4">
        <f t="shared" si="15"/>
        <v>54.033546360250291</v>
      </c>
      <c r="F84" s="4">
        <f t="shared" si="15"/>
        <v>54.247832955889493</v>
      </c>
      <c r="G84" s="4">
        <f t="shared" si="15"/>
        <v>68.908699333103712</v>
      </c>
      <c r="H84" s="4">
        <f t="shared" si="15"/>
        <v>56.357007455077166</v>
      </c>
      <c r="I84" s="4">
        <f t="shared" si="15"/>
        <v>62.150104994499671</v>
      </c>
      <c r="J84" s="4">
        <f t="shared" si="15"/>
        <v>68.243220547109587</v>
      </c>
    </row>
    <row r="85" spans="1:10" x14ac:dyDescent="0.25">
      <c r="A85" s="18" t="s">
        <v>4</v>
      </c>
      <c r="C85" s="4">
        <f t="shared" ref="C85:J85" si="16">C24/C55</f>
        <v>81.930693069306926</v>
      </c>
      <c r="D85" s="4">
        <f t="shared" si="16"/>
        <v>78.688524590163937</v>
      </c>
      <c r="E85" s="4">
        <f t="shared" si="16"/>
        <v>82.548701298701303</v>
      </c>
      <c r="F85" s="4">
        <f t="shared" si="16"/>
        <v>87.386569872958248</v>
      </c>
      <c r="G85" s="4">
        <f t="shared" si="16"/>
        <v>81.603288797533409</v>
      </c>
      <c r="H85" s="4">
        <f t="shared" si="16"/>
        <v>85.634743875278403</v>
      </c>
      <c r="I85" s="4">
        <f t="shared" si="16"/>
        <v>92.102665350444227</v>
      </c>
      <c r="J85" s="4">
        <f t="shared" si="16"/>
        <v>85.77302631578948</v>
      </c>
    </row>
    <row r="86" spans="1:10" x14ac:dyDescent="0.25">
      <c r="A86" s="18" t="s">
        <v>5</v>
      </c>
      <c r="C86" s="4">
        <f t="shared" ref="C86:J86" si="17">C25/C56</f>
        <v>74.710106468815809</v>
      </c>
      <c r="D86" s="4">
        <f t="shared" si="17"/>
        <v>70.299487828834017</v>
      </c>
      <c r="E86" s="4">
        <f t="shared" si="17"/>
        <v>72.897785654019771</v>
      </c>
      <c r="F86" s="4">
        <f t="shared" si="17"/>
        <v>69.989105482904677</v>
      </c>
      <c r="G86" s="4">
        <f t="shared" si="17"/>
        <v>63.407472946149419</v>
      </c>
      <c r="H86" s="4">
        <f t="shared" si="17"/>
        <v>71.596230266077242</v>
      </c>
      <c r="I86" s="4">
        <f t="shared" si="17"/>
        <v>75.720406614239977</v>
      </c>
      <c r="J86" s="4">
        <f t="shared" si="17"/>
        <v>76.274209031040769</v>
      </c>
    </row>
    <row r="87" spans="1:10" x14ac:dyDescent="0.25">
      <c r="A87" s="18" t="s">
        <v>11</v>
      </c>
      <c r="C87" s="4">
        <f t="shared" ref="C87:J87" si="18">C26/C57</f>
        <v>96.423720223010633</v>
      </c>
      <c r="D87" s="4">
        <f t="shared" si="18"/>
        <v>96.05856675154601</v>
      </c>
      <c r="E87" s="4">
        <f t="shared" si="18"/>
        <v>107.74685267097652</v>
      </c>
      <c r="F87" s="4">
        <f t="shared" si="18"/>
        <v>102.85246859479989</v>
      </c>
      <c r="G87" s="4">
        <f t="shared" si="18"/>
        <v>107.62144821264894</v>
      </c>
      <c r="H87" s="4">
        <f t="shared" si="18"/>
        <v>114.7873542917697</v>
      </c>
      <c r="I87" s="4">
        <f t="shared" si="18"/>
        <v>109.15202952029522</v>
      </c>
      <c r="J87" s="4">
        <f t="shared" si="18"/>
        <v>109.04417836498762</v>
      </c>
    </row>
    <row r="88" spans="1:10" x14ac:dyDescent="0.25">
      <c r="A88" s="18" t="s">
        <v>6</v>
      </c>
      <c r="C88" s="4">
        <f t="shared" ref="C88:J88" si="19">C27/C58</f>
        <v>112.62798634812286</v>
      </c>
      <c r="D88" s="4">
        <f t="shared" si="19"/>
        <v>96.694214876033072</v>
      </c>
      <c r="E88" s="4">
        <f t="shared" si="19"/>
        <v>96.851441241685151</v>
      </c>
      <c r="F88" s="4">
        <f t="shared" si="19"/>
        <v>111.68164313222078</v>
      </c>
      <c r="G88" s="4">
        <f t="shared" si="19"/>
        <v>98.446893787575149</v>
      </c>
      <c r="H88" s="4">
        <f t="shared" si="19"/>
        <v>119.2390139335477</v>
      </c>
      <c r="I88" s="4">
        <f t="shared" si="19"/>
        <v>111.97548326261197</v>
      </c>
      <c r="J88" s="4">
        <f t="shared" si="19"/>
        <v>125.87980508933406</v>
      </c>
    </row>
    <row r="89" spans="1:10" x14ac:dyDescent="0.25">
      <c r="A89" s="18" t="s">
        <v>7</v>
      </c>
      <c r="C89" s="4">
        <f t="shared" ref="C89:J89" si="20">C28/C59</f>
        <v>58.030817233102283</v>
      </c>
      <c r="D89" s="4">
        <f t="shared" si="20"/>
        <v>51.427504741235055</v>
      </c>
      <c r="E89" s="4">
        <f t="shared" si="20"/>
        <v>62.637383472902513</v>
      </c>
      <c r="F89" s="4">
        <f t="shared" si="20"/>
        <v>60.795415807444918</v>
      </c>
      <c r="G89" s="4">
        <f t="shared" si="20"/>
        <v>66.582864495120745</v>
      </c>
      <c r="H89" s="4">
        <f t="shared" si="20"/>
        <v>61.182295348508418</v>
      </c>
      <c r="I89" s="4">
        <f t="shared" si="20"/>
        <v>54.431106889140231</v>
      </c>
      <c r="J89" s="4">
        <f t="shared" si="20"/>
        <v>53.766127690298703</v>
      </c>
    </row>
    <row r="90" spans="1:10" x14ac:dyDescent="0.25">
      <c r="A90" s="18" t="s">
        <v>8</v>
      </c>
      <c r="C90" s="4">
        <f t="shared" ref="C90:J90" si="21">C29/C60</f>
        <v>63.954974000382542</v>
      </c>
      <c r="D90" s="4">
        <f t="shared" si="21"/>
        <v>81.126898923349827</v>
      </c>
      <c r="E90" s="4">
        <f t="shared" si="21"/>
        <v>79.370996660969652</v>
      </c>
      <c r="F90" s="4">
        <f t="shared" si="21"/>
        <v>93.983330409116533</v>
      </c>
      <c r="G90" s="4">
        <f t="shared" si="21"/>
        <v>84.868344045398686</v>
      </c>
      <c r="H90" s="4">
        <f t="shared" si="21"/>
        <v>92.594044724968143</v>
      </c>
      <c r="I90" s="4">
        <f t="shared" si="21"/>
        <v>94.349664895298815</v>
      </c>
      <c r="J90" s="4">
        <f t="shared" si="21"/>
        <v>96.876424110672673</v>
      </c>
    </row>
    <row r="91" spans="1:10" x14ac:dyDescent="0.25">
      <c r="A91" s="18" t="s">
        <v>9</v>
      </c>
      <c r="C91" s="4">
        <f t="shared" ref="C91:J91" si="22">C30/C61</f>
        <v>94.046903187011424</v>
      </c>
      <c r="D91" s="4">
        <f t="shared" si="22"/>
        <v>103.80184331797234</v>
      </c>
      <c r="E91" s="4">
        <f t="shared" si="22"/>
        <v>95.787139689578709</v>
      </c>
      <c r="F91" s="4">
        <f t="shared" si="22"/>
        <v>99.272197962154294</v>
      </c>
      <c r="G91" s="4">
        <f t="shared" si="22"/>
        <v>109.52092177077016</v>
      </c>
      <c r="H91" s="4">
        <f t="shared" si="22"/>
        <v>104.59249676584734</v>
      </c>
      <c r="I91" s="4">
        <f t="shared" si="22"/>
        <v>99.464831804281332</v>
      </c>
      <c r="J91" s="4">
        <f t="shared" si="22"/>
        <v>108.06938159879337</v>
      </c>
    </row>
    <row r="92" spans="1:10" x14ac:dyDescent="0.25">
      <c r="A92" s="18" t="s">
        <v>125</v>
      </c>
      <c r="C92" s="4">
        <f t="shared" ref="C92:J92" si="23">C31/C62</f>
        <v>76.091930951425127</v>
      </c>
      <c r="D92" s="4">
        <f t="shared" si="23"/>
        <v>76.149978513107001</v>
      </c>
      <c r="E92" s="4">
        <f t="shared" si="23"/>
        <v>67.540899795501034</v>
      </c>
      <c r="F92" s="4">
        <f t="shared" si="23"/>
        <v>81.560439560439548</v>
      </c>
      <c r="G92" s="4">
        <f t="shared" si="23"/>
        <v>67.992146596858646</v>
      </c>
      <c r="H92" s="4">
        <f t="shared" si="23"/>
        <v>74.945388974755275</v>
      </c>
      <c r="I92" s="4">
        <f t="shared" si="23"/>
        <v>75.892447129909371</v>
      </c>
      <c r="J92" s="4">
        <f t="shared" si="23"/>
        <v>70.090211095702401</v>
      </c>
    </row>
    <row r="93" spans="1:10" x14ac:dyDescent="0.25">
      <c r="A93" s="18" t="s">
        <v>87</v>
      </c>
      <c r="C93" s="4">
        <f t="shared" ref="C93:J93" si="24">C32/C63</f>
        <v>64.705882352941174</v>
      </c>
      <c r="D93" s="4">
        <f t="shared" si="24"/>
        <v>97.740112994350284</v>
      </c>
      <c r="E93" s="4">
        <f t="shared" si="24"/>
        <v>98.870056497175142</v>
      </c>
      <c r="F93" s="4">
        <f t="shared" si="24"/>
        <v>116.86046511627907</v>
      </c>
      <c r="G93" s="4">
        <f t="shared" si="24"/>
        <v>111.41304347826086</v>
      </c>
      <c r="H93" s="4">
        <f t="shared" si="24"/>
        <v>95.862068965517238</v>
      </c>
      <c r="I93" s="4">
        <f t="shared" si="24"/>
        <v>92.48554913294798</v>
      </c>
      <c r="J93" s="4">
        <f t="shared" si="24"/>
        <v>93.835616438356169</v>
      </c>
    </row>
    <row r="94" spans="1:10" x14ac:dyDescent="0.25">
      <c r="A94" s="18" t="s">
        <v>10</v>
      </c>
      <c r="C94" s="4">
        <f t="shared" ref="C94:J94" si="25">C33/C64</f>
        <v>54.916290154721018</v>
      </c>
      <c r="D94" s="4">
        <f t="shared" si="25"/>
        <v>56.850503616696813</v>
      </c>
      <c r="E94" s="4">
        <f t="shared" si="25"/>
        <v>48.021027920783247</v>
      </c>
      <c r="F94" s="4">
        <f t="shared" si="25"/>
        <v>47.256217790633492</v>
      </c>
      <c r="G94" s="4">
        <f t="shared" si="25"/>
        <v>57.695974079651556</v>
      </c>
      <c r="H94" s="4">
        <f t="shared" si="25"/>
        <v>63.53690880434192</v>
      </c>
      <c r="I94" s="4">
        <f t="shared" si="25"/>
        <v>72.037674453224824</v>
      </c>
      <c r="J94" s="4">
        <f t="shared" si="25"/>
        <v>72.831683168316829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H40" sqref="H40"/>
    </sheetView>
  </sheetViews>
  <sheetFormatPr defaultRowHeight="15" x14ac:dyDescent="0.25"/>
  <cols>
    <col min="1" max="1" width="24.85546875" customWidth="1"/>
    <col min="2" max="4" width="19.140625" customWidth="1"/>
    <col min="5" max="5" width="19.140625" style="2" customWidth="1"/>
    <col min="6" max="8" width="19.140625" customWidth="1"/>
    <col min="9" max="10" width="17.85546875" customWidth="1"/>
  </cols>
  <sheetData>
    <row r="1" spans="1:5" s="2" customFormat="1" x14ac:dyDescent="0.25">
      <c r="A1" s="2" t="s">
        <v>88</v>
      </c>
    </row>
    <row r="2" spans="1:5" x14ac:dyDescent="0.25">
      <c r="B2" t="s">
        <v>33</v>
      </c>
      <c r="C2" t="s">
        <v>32</v>
      </c>
      <c r="D2" t="s">
        <v>78</v>
      </c>
    </row>
    <row r="3" spans="1:5" s="2" customFormat="1" ht="30" x14ac:dyDescent="0.25">
      <c r="B3" s="2" t="s">
        <v>35</v>
      </c>
      <c r="C3" s="2" t="s">
        <v>34</v>
      </c>
      <c r="D3" s="20" t="s">
        <v>85</v>
      </c>
      <c r="E3" s="20"/>
    </row>
    <row r="4" spans="1:5" x14ac:dyDescent="0.25">
      <c r="A4" s="18" t="s">
        <v>2</v>
      </c>
      <c r="B4" s="31">
        <f>'Physical data'!J23</f>
        <v>177255</v>
      </c>
      <c r="C4" s="31">
        <f>'Physical data'!J8</f>
        <v>4086.7759999999998</v>
      </c>
      <c r="D4" s="33">
        <f>B4/C4</f>
        <v>43.372820042008662</v>
      </c>
      <c r="E4" s="33"/>
    </row>
    <row r="5" spans="1:5" x14ac:dyDescent="0.25">
      <c r="A5" s="18" t="s">
        <v>136</v>
      </c>
      <c r="B5" s="31">
        <f>'Physical data'!J24</f>
        <v>1635052.5</v>
      </c>
      <c r="C5" s="31">
        <f>'Physical data'!J9</f>
        <v>36951.606</v>
      </c>
      <c r="D5" s="33">
        <f t="shared" ref="D5:D16" si="0">B5/C5</f>
        <v>44.248482731711306</v>
      </c>
      <c r="E5" s="33"/>
    </row>
    <row r="6" spans="1:5" x14ac:dyDescent="0.25">
      <c r="A6" s="18" t="s">
        <v>3</v>
      </c>
      <c r="B6" s="31">
        <f>'Physical data'!J25</f>
        <v>322735.81579787645</v>
      </c>
      <c r="C6" s="31">
        <f>'Physical data'!J10</f>
        <v>3112.9464161883607</v>
      </c>
      <c r="D6" s="33">
        <f t="shared" si="0"/>
        <v>103.67535210999536</v>
      </c>
      <c r="E6" s="33"/>
    </row>
    <row r="7" spans="1:5" x14ac:dyDescent="0.25">
      <c r="A7" s="18" t="s">
        <v>4</v>
      </c>
      <c r="B7" s="31">
        <f>'Physical data'!J26</f>
        <v>919384.82389900391</v>
      </c>
      <c r="C7" s="31">
        <f>'Physical data'!J11</f>
        <v>26869.677602484706</v>
      </c>
      <c r="D7" s="33">
        <f t="shared" si="0"/>
        <v>34.216444182939732</v>
      </c>
      <c r="E7" s="33"/>
    </row>
    <row r="8" spans="1:5" x14ac:dyDescent="0.25">
      <c r="A8" s="18" t="s">
        <v>5</v>
      </c>
      <c r="B8" s="31">
        <f>'Physical data'!J27</f>
        <v>1359711.5</v>
      </c>
      <c r="C8" s="31">
        <f>'Physical data'!J12</f>
        <v>42587</v>
      </c>
      <c r="D8" s="33">
        <f t="shared" si="0"/>
        <v>31.927853570338367</v>
      </c>
      <c r="E8" s="33"/>
    </row>
    <row r="9" spans="1:5" x14ac:dyDescent="0.25">
      <c r="A9" s="18" t="s">
        <v>11</v>
      </c>
      <c r="B9" s="31">
        <f>'Physical data'!J28</f>
        <v>710431</v>
      </c>
      <c r="C9" s="31">
        <f>'Physical data'!J13</f>
        <v>141446.783</v>
      </c>
      <c r="D9" s="33">
        <f t="shared" si="0"/>
        <v>5.0226027409898748</v>
      </c>
      <c r="E9" s="33"/>
    </row>
    <row r="10" spans="1:5" x14ac:dyDescent="0.25">
      <c r="A10" s="18" t="s">
        <v>6</v>
      </c>
      <c r="B10" s="31">
        <f>'Physical data'!J29</f>
        <v>844244</v>
      </c>
      <c r="C10" s="31">
        <f>'Physical data'!J14</f>
        <v>180741</v>
      </c>
      <c r="D10" s="33">
        <f t="shared" si="0"/>
        <v>4.6710154309204883</v>
      </c>
      <c r="E10" s="33"/>
    </row>
    <row r="11" spans="1:5" x14ac:dyDescent="0.25">
      <c r="A11" s="18" t="s">
        <v>7</v>
      </c>
      <c r="B11" s="31">
        <f>'Physical data'!J30</f>
        <v>318830</v>
      </c>
      <c r="C11" s="31">
        <f>'Physical data'!J15</f>
        <v>4340.3851949999998</v>
      </c>
      <c r="D11" s="33">
        <f t="shared" si="0"/>
        <v>73.456614027548312</v>
      </c>
      <c r="E11" s="33"/>
    </row>
    <row r="12" spans="1:5" x14ac:dyDescent="0.25">
      <c r="A12" s="18" t="s">
        <v>8</v>
      </c>
      <c r="B12" s="31">
        <f>'Physical data'!J31</f>
        <v>753913.41676783864</v>
      </c>
      <c r="C12" s="31">
        <f>'Physical data'!J16</f>
        <v>66836.138240359753</v>
      </c>
      <c r="D12" s="33">
        <f t="shared" si="0"/>
        <v>11.280026593645704</v>
      </c>
      <c r="E12" s="33"/>
    </row>
    <row r="13" spans="1:5" x14ac:dyDescent="0.25">
      <c r="A13" s="18" t="s">
        <v>9</v>
      </c>
      <c r="B13" s="31">
        <f>'Physical data'!J32</f>
        <v>847766</v>
      </c>
      <c r="C13" s="31">
        <f>'Physical data'!J17</f>
        <v>81137</v>
      </c>
      <c r="D13" s="33">
        <f t="shared" si="0"/>
        <v>10.448574633028088</v>
      </c>
      <c r="E13" s="33"/>
    </row>
    <row r="14" spans="1:5" x14ac:dyDescent="0.25">
      <c r="A14" s="18" t="s">
        <v>125</v>
      </c>
      <c r="B14" s="31">
        <f>'Physical data'!J33</f>
        <v>681299.00000000012</v>
      </c>
      <c r="C14" s="31">
        <f>'Physical data'!J18</f>
        <v>34294.936999999998</v>
      </c>
      <c r="D14" s="33">
        <f t="shared" si="0"/>
        <v>19.865876995196118</v>
      </c>
      <c r="E14" s="33"/>
    </row>
    <row r="15" spans="1:5" x14ac:dyDescent="0.25">
      <c r="A15" s="18" t="s">
        <v>87</v>
      </c>
      <c r="B15" s="31">
        <f>'Physical data'!J34</f>
        <v>279868</v>
      </c>
      <c r="C15" s="31">
        <f>'Physical data'!J19</f>
        <v>21689.660150000022</v>
      </c>
      <c r="D15" s="33">
        <f t="shared" si="0"/>
        <v>12.903291156454552</v>
      </c>
      <c r="E15" s="33"/>
    </row>
    <row r="16" spans="1:5" x14ac:dyDescent="0.25">
      <c r="A16" s="18" t="s">
        <v>10</v>
      </c>
      <c r="B16" s="31">
        <f>'Physical data'!J35</f>
        <v>656516</v>
      </c>
      <c r="C16" s="31">
        <f>'Physical data'!J20</f>
        <v>10137.799999999999</v>
      </c>
      <c r="D16" s="33">
        <f t="shared" si="0"/>
        <v>64.759217976286777</v>
      </c>
      <c r="E16" s="33"/>
    </row>
    <row r="18" spans="1:10" s="2" customFormat="1" x14ac:dyDescent="0.25">
      <c r="A18" s="2" t="s">
        <v>89</v>
      </c>
    </row>
    <row r="19" spans="1:10" x14ac:dyDescent="0.25">
      <c r="B19" t="s">
        <v>81</v>
      </c>
      <c r="C19" t="s">
        <v>82</v>
      </c>
      <c r="D19" t="s">
        <v>84</v>
      </c>
      <c r="E19" s="2" t="s">
        <v>74</v>
      </c>
      <c r="F19" t="s">
        <v>86</v>
      </c>
    </row>
    <row r="20" spans="1:10" x14ac:dyDescent="0.25">
      <c r="A20" s="18" t="s">
        <v>2</v>
      </c>
      <c r="B20" s="31">
        <f>AVERAGE(Opex!E33:I33)</f>
        <v>66324.840726935246</v>
      </c>
      <c r="C20" s="31">
        <f>AVERAGE(Capex!E33:I33)</f>
        <v>67368.715291211527</v>
      </c>
      <c r="D20" s="31">
        <f>AVERAGE(RAB!F33:J33)</f>
        <v>721955.4073691949</v>
      </c>
      <c r="E20" s="31">
        <f>ABS(AVERAGE(Depreciation!F32:J32))</f>
        <v>36788.643340517556</v>
      </c>
      <c r="F20" s="32">
        <f>Analysis!C5</f>
        <v>80768.310759165557</v>
      </c>
    </row>
    <row r="21" spans="1:10" x14ac:dyDescent="0.25">
      <c r="A21" s="18" t="s">
        <v>136</v>
      </c>
      <c r="B21" s="31">
        <f>AVERAGE(Opex!E34:I34)</f>
        <v>541380.55936988909</v>
      </c>
      <c r="C21" s="31">
        <f>AVERAGE(Capex!E34:I34)</f>
        <v>1443711.5323130274</v>
      </c>
      <c r="D21" s="31">
        <f>AVERAGE(RAB!F34:J34)</f>
        <v>10847068.792564791</v>
      </c>
      <c r="E21" s="31">
        <f>ABS(AVERAGE(Depreciation!F33:J33))</f>
        <v>371729.42529218394</v>
      </c>
      <c r="F21" s="32">
        <f>Analysis!C6</f>
        <v>1032504.9705610627</v>
      </c>
    </row>
    <row r="22" spans="1:10" x14ac:dyDescent="0.25">
      <c r="A22" s="18" t="s">
        <v>3</v>
      </c>
      <c r="B22" s="31">
        <f>AVERAGE(Opex!E35:I35)</f>
        <v>49711.001347187084</v>
      </c>
      <c r="C22" s="31">
        <f>AVERAGE(Capex!E35:I35)</f>
        <v>109820.05284679937</v>
      </c>
      <c r="D22" s="31">
        <f>AVERAGE(RAB!F35:J35)</f>
        <v>1149808.8309058773</v>
      </c>
      <c r="E22" s="31">
        <f>ABS(AVERAGE(Depreciation!F34:J34))</f>
        <v>59577.543913728805</v>
      </c>
      <c r="F22" s="32">
        <f>Analysis!C7</f>
        <v>129620.94197142255</v>
      </c>
    </row>
    <row r="23" spans="1:10" x14ac:dyDescent="0.25">
      <c r="A23" s="18" t="s">
        <v>4</v>
      </c>
      <c r="B23" s="31">
        <f>AVERAGE(Opex!E36:I36)</f>
        <v>241332.00276425117</v>
      </c>
      <c r="C23" s="31">
        <f>AVERAGE(Capex!E36:I36)</f>
        <v>566195.55585571995</v>
      </c>
      <c r="D23" s="31">
        <f>AVERAGE(RAB!F36:J36)</f>
        <v>4508391.3468010528</v>
      </c>
      <c r="E23" s="31">
        <f>ABS(AVERAGE(Depreciation!F35:J35))</f>
        <v>233695.77643191419</v>
      </c>
      <c r="F23" s="32">
        <f>Analysis!C8</f>
        <v>508335.38713577203</v>
      </c>
    </row>
    <row r="24" spans="1:10" x14ac:dyDescent="0.25">
      <c r="A24" s="18" t="s">
        <v>5</v>
      </c>
      <c r="B24" s="31">
        <f>AVERAGE(Opex!E37:I37)</f>
        <v>345186.76395606337</v>
      </c>
      <c r="C24" s="31">
        <f>AVERAGE(Capex!E37:I37)</f>
        <v>825514.66331033921</v>
      </c>
      <c r="D24" s="31">
        <f>AVERAGE(RAB!F37:J37)</f>
        <v>6900275.5116186813</v>
      </c>
      <c r="E24" s="31">
        <f>ABS(AVERAGE(Depreciation!F36:J36))</f>
        <v>299924.48513451917</v>
      </c>
      <c r="F24" s="32">
        <f>Analysis!C9</f>
        <v>720271.53011875425</v>
      </c>
    </row>
    <row r="25" spans="1:10" x14ac:dyDescent="0.25">
      <c r="A25" s="18" t="s">
        <v>11</v>
      </c>
      <c r="B25" s="31">
        <f>AVERAGE(Opex!E38:I38)</f>
        <v>355504.54820795945</v>
      </c>
      <c r="C25" s="31">
        <f>AVERAGE(Capex!E38:I38)</f>
        <v>636739.83303529769</v>
      </c>
      <c r="D25" s="31">
        <f>AVERAGE(RAB!F38:J38)</f>
        <v>6387622.6233274322</v>
      </c>
      <c r="E25" s="31">
        <f>ABS(AVERAGE(Depreciation!F37:J37))</f>
        <v>286577.96140771202</v>
      </c>
      <c r="F25" s="32">
        <f>Analysis!C10</f>
        <v>675695.51036196761</v>
      </c>
    </row>
    <row r="26" spans="1:10" x14ac:dyDescent="0.25">
      <c r="A26" s="18" t="s">
        <v>6</v>
      </c>
      <c r="B26" s="31">
        <f>AVERAGE(Opex!E39:I39)</f>
        <v>384875.38649010652</v>
      </c>
      <c r="C26" s="31">
        <f>AVERAGE(Capex!E39:I39)</f>
        <v>749426.48602207075</v>
      </c>
      <c r="D26" s="31">
        <f>AVERAGE(RAB!F39:J39)</f>
        <v>5430219.1899485858</v>
      </c>
      <c r="E26" s="31">
        <f>ABS(AVERAGE(Depreciation!F38:J38))</f>
        <v>278806.11263811018</v>
      </c>
      <c r="F26" s="32">
        <f>Analysis!C11</f>
        <v>609601.10571746959</v>
      </c>
    </row>
    <row r="27" spans="1:10" x14ac:dyDescent="0.25">
      <c r="A27" s="18" t="s">
        <v>7</v>
      </c>
      <c r="B27" s="31">
        <f>AVERAGE(Opex!E40:I40)</f>
        <v>65117.546861487477</v>
      </c>
      <c r="C27" s="31">
        <f>AVERAGE(Capex!E40:I40)</f>
        <v>101912.18514927034</v>
      </c>
      <c r="D27" s="31">
        <f>AVERAGE(RAB!F40:J40)</f>
        <v>740762.37359057029</v>
      </c>
      <c r="E27" s="31">
        <f>ABS(AVERAGE(Depreciation!F39:J39))</f>
        <v>43280.754998219069</v>
      </c>
      <c r="F27" s="32">
        <f>Analysis!C12</f>
        <v>88406.094450246354</v>
      </c>
    </row>
    <row r="28" spans="1:10" x14ac:dyDescent="0.25">
      <c r="A28" s="18" t="s">
        <v>8</v>
      </c>
      <c r="B28" s="31">
        <f>AVERAGE(Opex!E41:I41)</f>
        <v>161582.06462529418</v>
      </c>
      <c r="C28" s="31">
        <f>AVERAGE(Capex!E41:I41)</f>
        <v>215783.68593776779</v>
      </c>
      <c r="D28" s="31">
        <f>AVERAGE(RAB!F41:J41)</f>
        <v>2044971.6247296669</v>
      </c>
      <c r="E28" s="31">
        <f>ABS(AVERAGE(Depreciation!F40:J40))</f>
        <v>105872.5564054045</v>
      </c>
      <c r="F28" s="32">
        <f>Analysis!C13</f>
        <v>230446.97058413335</v>
      </c>
    </row>
    <row r="29" spans="1:10" x14ac:dyDescent="0.25">
      <c r="A29" s="18" t="s">
        <v>9</v>
      </c>
      <c r="B29" s="31">
        <f>AVERAGE(Opex!E42:I42)</f>
        <v>195737.33501103549</v>
      </c>
      <c r="C29" s="31">
        <f>AVERAGE(Capex!E42:I42)</f>
        <v>249714.5380370561</v>
      </c>
      <c r="D29" s="31">
        <f>AVERAGE(RAB!F42:J42)</f>
        <v>3107235.63835125</v>
      </c>
      <c r="E29" s="31">
        <f>ABS(AVERAGE(Depreciation!F41:J41))</f>
        <v>188740.5534935187</v>
      </c>
      <c r="F29" s="32">
        <f>Analysis!C14</f>
        <v>378025.36052063113</v>
      </c>
    </row>
    <row r="30" spans="1:10" x14ac:dyDescent="0.25">
      <c r="A30" s="18" t="s">
        <v>125</v>
      </c>
      <c r="B30" s="31">
        <f>AVERAGE(Opex!E43:I43)</f>
        <v>162593.68457001532</v>
      </c>
      <c r="C30" s="31">
        <f>AVERAGE(Capex!E43:I43)</f>
        <v>301535.94619496755</v>
      </c>
      <c r="D30" s="31">
        <f>AVERAGE(RAB!F43:J43)</f>
        <v>2327552.3726014826</v>
      </c>
      <c r="E30" s="31">
        <f>ABS(AVERAGE(Depreciation!F42:J42))</f>
        <v>115508.8439810725</v>
      </c>
      <c r="F30" s="32">
        <f>Analysis!C15</f>
        <v>257297.35086339666</v>
      </c>
    </row>
    <row r="31" spans="1:10" x14ac:dyDescent="0.25">
      <c r="A31" s="18" t="s">
        <v>87</v>
      </c>
      <c r="B31" s="31">
        <f>AVERAGE(Opex!E44:I44)</f>
        <v>79180.355034808599</v>
      </c>
      <c r="C31" s="31">
        <f>AVERAGE(Capex!E44:I44)</f>
        <v>123202.19054140915</v>
      </c>
      <c r="D31" s="31">
        <f>AVERAGE(RAB!F44:J44)</f>
        <v>1280601.7551360689</v>
      </c>
      <c r="E31" s="31">
        <f>ABS(AVERAGE(Depreciation!F43:J43))</f>
        <v>63915.06029335245</v>
      </c>
      <c r="F31" s="32">
        <f>Analysis!C16</f>
        <v>141926.02705354732</v>
      </c>
    </row>
    <row r="32" spans="1:10" x14ac:dyDescent="0.25">
      <c r="A32" s="18" t="s">
        <v>10</v>
      </c>
      <c r="B32" s="31">
        <f>AVERAGE(Opex!E45:I45)</f>
        <v>116999.06072026142</v>
      </c>
      <c r="C32" s="31">
        <f>AVERAGE(Capex!E45:I45)</f>
        <v>163413.23109400124</v>
      </c>
      <c r="D32" s="31">
        <f>AVERAGE(RAB!F45:J45)</f>
        <v>1496858.4176958264</v>
      </c>
      <c r="E32" s="31">
        <f>ABS(AVERAGE(Depreciation!F44:J44))</f>
        <v>84530.099668947194</v>
      </c>
      <c r="F32" s="32">
        <f>Analysis!C17</f>
        <v>175714.86636105558</v>
      </c>
      <c r="I32" s="2"/>
      <c r="J32" s="2"/>
    </row>
    <row r="33" spans="9:10" x14ac:dyDescent="0.25">
      <c r="I33" s="2"/>
      <c r="J33" s="2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workbookViewId="0">
      <selection activeCell="I38" sqref="I38"/>
    </sheetView>
  </sheetViews>
  <sheetFormatPr defaultRowHeight="15" x14ac:dyDescent="0.25"/>
  <cols>
    <col min="1" max="1" width="25.140625" customWidth="1"/>
    <col min="2" max="9" width="10.140625" bestFit="1" customWidth="1"/>
    <col min="10" max="10" width="12.140625" customWidth="1"/>
    <col min="13" max="13" width="10.140625" bestFit="1" customWidth="1"/>
  </cols>
  <sheetData>
    <row r="2" spans="1:14" x14ac:dyDescent="0.25">
      <c r="A2" t="s">
        <v>127</v>
      </c>
    </row>
    <row r="3" spans="1:14" x14ac:dyDescent="0.25">
      <c r="B3" s="18">
        <v>2006</v>
      </c>
      <c r="C3" s="18">
        <v>2007</v>
      </c>
      <c r="D3" s="18">
        <v>2008</v>
      </c>
      <c r="E3" s="18">
        <v>2009</v>
      </c>
      <c r="F3" s="18">
        <v>2010</v>
      </c>
      <c r="G3" s="18">
        <v>2011</v>
      </c>
      <c r="H3" s="18">
        <v>2012</v>
      </c>
      <c r="I3" s="18">
        <v>2013</v>
      </c>
      <c r="J3" t="s">
        <v>129</v>
      </c>
      <c r="M3" t="s">
        <v>130</v>
      </c>
      <c r="N3" t="s">
        <v>131</v>
      </c>
    </row>
    <row r="4" spans="1:14" x14ac:dyDescent="0.25">
      <c r="A4" s="18" t="s">
        <v>2</v>
      </c>
      <c r="B4" s="32">
        <f>'[2]SD 6.Physical assets'!$D15</f>
        <v>2421.0666666666693</v>
      </c>
      <c r="C4" s="32">
        <f>'[2]SD 6.Physical assets'!$D15</f>
        <v>2421.0666666666693</v>
      </c>
      <c r="D4" s="32">
        <f>'[2]SD 6.Physical assets'!$D15</f>
        <v>2421.0666666666693</v>
      </c>
      <c r="E4" s="32">
        <f>'[2]SD 6.Physical assets'!$D15</f>
        <v>2421.0666666666693</v>
      </c>
      <c r="F4" s="32">
        <f>'[2]SD 6.Physical assets'!$D15</f>
        <v>2421.0666666666693</v>
      </c>
      <c r="G4" s="32">
        <f>'[2]SD 6.Physical assets'!$D15</f>
        <v>2421.0666666666693</v>
      </c>
      <c r="H4" s="32">
        <f>'[2]SD 6.Physical assets'!$D15</f>
        <v>2421.0666666666693</v>
      </c>
      <c r="I4" s="32">
        <f>'[2]SD 6.Physical assets'!$D15</f>
        <v>2421.0666666666693</v>
      </c>
      <c r="J4" s="32">
        <f>AVERAGE(E4:I4)</f>
        <v>2421.0666666666693</v>
      </c>
      <c r="L4" s="18" t="s">
        <v>2</v>
      </c>
      <c r="M4" s="32">
        <f>J4</f>
        <v>2421.0666666666693</v>
      </c>
      <c r="N4" s="32">
        <f>J20</f>
        <v>2249.7470000000003</v>
      </c>
    </row>
    <row r="5" spans="1:14" x14ac:dyDescent="0.25">
      <c r="A5" s="18" t="s">
        <v>136</v>
      </c>
      <c r="B5" s="32">
        <f>'[2]SD 6.Physical assets'!L$15</f>
        <v>26108.799999999999</v>
      </c>
      <c r="C5" s="32">
        <f>'[2]SD 6.Physical assets'!M$15</f>
        <v>25884.499999999996</v>
      </c>
      <c r="D5" s="32">
        <f>'[2]SD 6.Physical assets'!N$15</f>
        <v>25986.1</v>
      </c>
      <c r="E5" s="32">
        <f>'[2]SD 6.Physical assets'!O$15</f>
        <v>25933.999999999996</v>
      </c>
      <c r="F5" s="32">
        <f>'[2]SD 6.Physical assets'!P$15</f>
        <v>25966.699999999997</v>
      </c>
      <c r="G5" s="32">
        <f>'[2]SD 6.Physical assets'!Q$15</f>
        <v>26138.7</v>
      </c>
      <c r="H5" s="32">
        <f>'[2]SD 6.Physical assets'!R$15</f>
        <v>26084.699999999997</v>
      </c>
      <c r="I5" s="32">
        <f>'[2]SD 6.Physical assets'!S$15</f>
        <v>26071.899999999998</v>
      </c>
      <c r="J5" s="32">
        <f t="shared" ref="J5:J16" si="0">AVERAGE(E5:I5)</f>
        <v>26039.199999999997</v>
      </c>
      <c r="L5" s="18" t="s">
        <v>136</v>
      </c>
      <c r="M5" s="32">
        <f t="shared" ref="M5:M16" si="1">J5</f>
        <v>26039.199999999997</v>
      </c>
      <c r="N5" s="32">
        <f t="shared" ref="N5:N16" si="2">J21</f>
        <v>14174.760740000002</v>
      </c>
    </row>
    <row r="6" spans="1:14" x14ac:dyDescent="0.25">
      <c r="A6" s="18" t="s">
        <v>3</v>
      </c>
      <c r="B6" s="32">
        <f>'[2]SD 6.Physical assets'!T$15</f>
        <v>2260.873677399999</v>
      </c>
      <c r="C6" s="32">
        <f>'[2]SD 6.Physical assets'!U$15</f>
        <v>2292.1840148999991</v>
      </c>
      <c r="D6" s="32">
        <f>'[2]SD 6.Physical assets'!V$15</f>
        <v>2193.0273165597982</v>
      </c>
      <c r="E6" s="32">
        <f>'[2]SD 6.Physical assets'!W$15</f>
        <v>2192.0000000000005</v>
      </c>
      <c r="F6" s="32">
        <f>'[2]SD 6.Physical assets'!X$15</f>
        <v>2185.2934951813377</v>
      </c>
      <c r="G6" s="32">
        <f>'[2]SD 6.Physical assets'!Y$15</f>
        <v>2223</v>
      </c>
      <c r="H6" s="32">
        <f>'[2]SD 6.Physical assets'!Z$15</f>
        <v>2230</v>
      </c>
      <c r="I6" s="32">
        <f>'[2]SD 6.Physical assets'!AA$15</f>
        <v>2233</v>
      </c>
      <c r="J6" s="32">
        <f t="shared" si="0"/>
        <v>2212.6586990362675</v>
      </c>
      <c r="L6" s="18" t="s">
        <v>3</v>
      </c>
      <c r="M6" s="32">
        <f t="shared" si="1"/>
        <v>2212.6586990362675</v>
      </c>
      <c r="N6" s="32">
        <f t="shared" si="2"/>
        <v>1979.924176514686</v>
      </c>
    </row>
    <row r="7" spans="1:14" x14ac:dyDescent="0.25">
      <c r="A7" s="18" t="s">
        <v>4</v>
      </c>
      <c r="B7" s="32">
        <f>'[2]SD 6.Physical assets'!AB$15</f>
        <v>23387</v>
      </c>
      <c r="C7" s="32">
        <f>'[2]SD 6.Physical assets'!AC$15</f>
        <v>23409</v>
      </c>
      <c r="D7" s="32">
        <f>'[2]SD 6.Physical assets'!AD$15</f>
        <v>23440</v>
      </c>
      <c r="E7" s="32">
        <f>'[2]SD 6.Physical assets'!AE$15</f>
        <v>23443</v>
      </c>
      <c r="F7" s="32">
        <f>'[2]SD 6.Physical assets'!AF$15</f>
        <v>23431</v>
      </c>
      <c r="G7" s="32">
        <f>'[2]SD 6.Physical assets'!AG$15</f>
        <v>23411</v>
      </c>
      <c r="H7" s="32">
        <f>'[2]SD 6.Physical assets'!AH$15</f>
        <v>23417</v>
      </c>
      <c r="I7" s="32">
        <f>'[2]SD 6.Physical assets'!AI$15</f>
        <v>23412</v>
      </c>
      <c r="J7" s="32">
        <f t="shared" si="0"/>
        <v>23422.799999999999</v>
      </c>
      <c r="L7" s="18" t="s">
        <v>4</v>
      </c>
      <c r="M7" s="32">
        <f t="shared" si="1"/>
        <v>23422.799999999999</v>
      </c>
      <c r="N7" s="32">
        <f t="shared" si="2"/>
        <v>10810.2</v>
      </c>
    </row>
    <row r="8" spans="1:14" x14ac:dyDescent="0.25">
      <c r="A8" s="18" t="s">
        <v>5</v>
      </c>
      <c r="B8" s="32">
        <f>'[2]SD 6.Physical assets'!AJ$15</f>
        <v>34457</v>
      </c>
      <c r="C8" s="32">
        <f>'[2]SD 6.Physical assets'!AK$15</f>
        <v>34623</v>
      </c>
      <c r="D8" s="32">
        <f>'[2]SD 6.Physical assets'!AL$15</f>
        <v>34659</v>
      </c>
      <c r="E8" s="32">
        <f>'[2]SD 6.Physical assets'!AM$15</f>
        <v>34731</v>
      </c>
      <c r="F8" s="32">
        <f>'[2]SD 6.Physical assets'!AN$15</f>
        <v>34780</v>
      </c>
      <c r="G8" s="32">
        <f>'[2]SD 6.Physical assets'!AO$15</f>
        <v>34900</v>
      </c>
      <c r="H8" s="32">
        <f>'[2]SD 6.Physical assets'!AP$15</f>
        <v>34992</v>
      </c>
      <c r="I8" s="32">
        <f>'[2]SD 6.Physical assets'!AQ$15</f>
        <v>35033</v>
      </c>
      <c r="J8" s="32">
        <f t="shared" si="0"/>
        <v>34887.199999999997</v>
      </c>
      <c r="L8" s="18" t="s">
        <v>5</v>
      </c>
      <c r="M8" s="32">
        <f t="shared" si="1"/>
        <v>34887.199999999997</v>
      </c>
      <c r="N8" s="32">
        <f t="shared" si="2"/>
        <v>15800.4</v>
      </c>
    </row>
    <row r="9" spans="1:14" x14ac:dyDescent="0.25">
      <c r="A9" s="18" t="s">
        <v>11</v>
      </c>
      <c r="B9" s="32">
        <f>'[2]SD 6.Physical assets'!AR$15</f>
        <v>151615.86199999999</v>
      </c>
      <c r="C9" s="32">
        <f>'[2]SD 6.Physical assets'!AS$15</f>
        <v>152936.94200000001</v>
      </c>
      <c r="D9" s="32">
        <f>'[2]SD 6.Physical assets'!AT$15</f>
        <v>152635.677</v>
      </c>
      <c r="E9" s="32">
        <f>'[2]SD 6.Physical assets'!AU$15</f>
        <v>152695.42199999999</v>
      </c>
      <c r="F9" s="32">
        <f>'[2]SD 6.Physical assets'!AV$15</f>
        <v>152969.21599999999</v>
      </c>
      <c r="G9" s="32">
        <f>'[2]SD 6.Physical assets'!AW$15</f>
        <v>152659.837</v>
      </c>
      <c r="H9" s="32">
        <f>'[2]SD 6.Physical assets'!AX$15</f>
        <v>153324.30600000001</v>
      </c>
      <c r="I9" s="32">
        <f>'[2]SD 6.Physical assets'!AY$15</f>
        <v>151930.478</v>
      </c>
      <c r="J9" s="32">
        <f t="shared" si="0"/>
        <v>152715.8518</v>
      </c>
      <c r="L9" s="18" t="s">
        <v>11</v>
      </c>
      <c r="M9" s="32">
        <f t="shared" si="1"/>
        <v>152715.8518</v>
      </c>
      <c r="N9" s="32">
        <f t="shared" si="2"/>
        <v>7296.8731999999991</v>
      </c>
    </row>
    <row r="10" spans="1:14" x14ac:dyDescent="0.25">
      <c r="A10" s="18" t="s">
        <v>6</v>
      </c>
      <c r="B10" s="32">
        <f>'[2]SD 6.Physical assets'!AZ$15</f>
        <v>194385</v>
      </c>
      <c r="C10" s="32">
        <f>'[2]SD 6.Physical assets'!BA$15</f>
        <v>183413</v>
      </c>
      <c r="D10" s="32">
        <f>'[2]SD 6.Physical assets'!BB$15</f>
        <v>179875</v>
      </c>
      <c r="E10" s="32">
        <f>'[2]SD 6.Physical assets'!BC$15</f>
        <v>181761</v>
      </c>
      <c r="F10" s="32">
        <f>'[2]SD 6.Physical assets'!BD$15</f>
        <v>182431</v>
      </c>
      <c r="G10" s="32">
        <f>'[2]SD 6.Physical assets'!BE$15</f>
        <v>183526</v>
      </c>
      <c r="H10" s="32">
        <f>'[2]SD 6.Physical assets'!BF$15</f>
        <v>183454</v>
      </c>
      <c r="I10" s="32">
        <f>'[2]SD 6.Physical assets'!BG$15</f>
        <v>183500</v>
      </c>
      <c r="J10" s="32">
        <f t="shared" si="0"/>
        <v>182934.39999999999</v>
      </c>
      <c r="L10" s="18" t="s">
        <v>6</v>
      </c>
      <c r="M10" s="32">
        <f t="shared" si="1"/>
        <v>182934.39999999999</v>
      </c>
      <c r="N10" s="32">
        <f t="shared" si="2"/>
        <v>6846</v>
      </c>
    </row>
    <row r="11" spans="1:14" x14ac:dyDescent="0.25">
      <c r="A11" s="18" t="s">
        <v>7</v>
      </c>
      <c r="B11" s="32">
        <f>'[2]SD 6.Physical assets'!BH$15</f>
        <v>4417.8421802475241</v>
      </c>
      <c r="C11" s="32">
        <f>'[2]SD 6.Physical assets'!BI$15</f>
        <v>4425.5257642176875</v>
      </c>
      <c r="D11" s="32">
        <f>'[2]SD 6.Physical assets'!BJ$15</f>
        <v>4452.411925837373</v>
      </c>
      <c r="E11" s="32">
        <f>'[2]SD 6.Physical assets'!BK$15</f>
        <v>4463.4639300000008</v>
      </c>
      <c r="F11" s="32">
        <f>'[2]SD 6.Physical assets'!BL$15</f>
        <v>4463.8128199999992</v>
      </c>
      <c r="G11" s="32">
        <f>'[2]SD 6.Physical assets'!BM$15</f>
        <v>4475.9594627931192</v>
      </c>
      <c r="H11" s="32">
        <f>'[2]SD 6.Physical assets'!BN$15</f>
        <v>4472.4291066561345</v>
      </c>
      <c r="I11" s="32">
        <f>'[2]SD 6.Physical assets'!BO$15</f>
        <v>4455.5649999999996</v>
      </c>
      <c r="J11" s="32">
        <f t="shared" si="0"/>
        <v>4466.2460638898501</v>
      </c>
      <c r="L11" s="18" t="s">
        <v>7</v>
      </c>
      <c r="M11" s="32">
        <f t="shared" si="1"/>
        <v>4466.2460638898501</v>
      </c>
      <c r="N11" s="32">
        <f t="shared" si="2"/>
        <v>1569.0699291211631</v>
      </c>
    </row>
    <row r="12" spans="1:14" x14ac:dyDescent="0.25">
      <c r="A12" s="18" t="s">
        <v>8</v>
      </c>
      <c r="B12" s="32">
        <f>'[2]SD 6.Physical assets'!BP$15</f>
        <v>68353.062800743457</v>
      </c>
      <c r="C12" s="32">
        <f>'[2]SD 6.Physical assets'!BQ$15</f>
        <v>68418</v>
      </c>
      <c r="D12" s="32">
        <f>'[2]SD 6.Physical assets'!BR$15</f>
        <v>68579</v>
      </c>
      <c r="E12" s="32">
        <f>'[2]SD 6.Physical assets'!BS$15</f>
        <v>68354.524061887831</v>
      </c>
      <c r="F12" s="32">
        <f>'[2]SD 6.Physical assets'!BT$15</f>
        <v>68369.845763600315</v>
      </c>
      <c r="G12" s="32">
        <f>'[2]SD 6.Physical assets'!BU$15</f>
        <v>68445</v>
      </c>
      <c r="H12" s="32">
        <f>'[2]SD 6.Physical assets'!BV$15</f>
        <v>68767</v>
      </c>
      <c r="I12" s="32">
        <f>'[2]SD 6.Physical assets'!BW$15</f>
        <v>68824</v>
      </c>
      <c r="J12" s="32">
        <f t="shared" si="0"/>
        <v>68552.073965097632</v>
      </c>
      <c r="L12" s="18" t="s">
        <v>8</v>
      </c>
      <c r="M12" s="32">
        <f t="shared" si="1"/>
        <v>68552.073965097632</v>
      </c>
      <c r="N12" s="32">
        <f t="shared" si="2"/>
        <v>4859.2736340923611</v>
      </c>
    </row>
    <row r="13" spans="1:14" x14ac:dyDescent="0.25">
      <c r="A13" s="18" t="s">
        <v>9</v>
      </c>
      <c r="B13" s="32">
        <f>'[2]SD 6.Physical assets'!BX$15</f>
        <v>71068.558037262672</v>
      </c>
      <c r="C13" s="32">
        <f>'[2]SD 6.Physical assets'!BY$15</f>
        <v>71025.263198894114</v>
      </c>
      <c r="D13" s="32">
        <f>'[2]SD 6.Physical assets'!BZ$15</f>
        <v>70981.968360525556</v>
      </c>
      <c r="E13" s="32">
        <f>'[2]SD 6.Physical assets'!CA$15</f>
        <v>71135.774468564356</v>
      </c>
      <c r="F13" s="32">
        <f>'[2]SD 6.Physical assets'!CB$15</f>
        <v>71323.338505389343</v>
      </c>
      <c r="G13" s="32">
        <f>'[2]SD 6.Physical assets'!CC$15</f>
        <v>71065.690537877366</v>
      </c>
      <c r="H13" s="32">
        <f>'[2]SD 6.Physical assets'!CD$15</f>
        <v>71147.812197102365</v>
      </c>
      <c r="I13" s="32">
        <f>'[2]SD 6.Physical assets'!CE$15</f>
        <v>71152.819999999992</v>
      </c>
      <c r="J13" s="32">
        <f t="shared" si="0"/>
        <v>71165.087141786687</v>
      </c>
      <c r="L13" s="18" t="s">
        <v>9</v>
      </c>
      <c r="M13" s="32">
        <f t="shared" si="1"/>
        <v>71165.087141786687</v>
      </c>
      <c r="N13" s="32">
        <f t="shared" si="2"/>
        <v>16146.296328855251</v>
      </c>
    </row>
    <row r="14" spans="1:14" x14ac:dyDescent="0.25">
      <c r="A14" s="18" t="s">
        <v>125</v>
      </c>
      <c r="B14" s="32">
        <f>'[2]SD 6.Physical assets'!CF$15</f>
        <v>37642.311999999998</v>
      </c>
      <c r="C14" s="32">
        <f>'[2]SD 6.Physical assets'!CG$15</f>
        <v>37724.491999999998</v>
      </c>
      <c r="D14" s="32">
        <f>'[2]SD 6.Physical assets'!CH$15</f>
        <v>37820.120999999999</v>
      </c>
      <c r="E14" s="32">
        <f>'[2]SD 6.Physical assets'!CI$15</f>
        <v>38099.014999999999</v>
      </c>
      <c r="F14" s="32">
        <f>'[2]SD 6.Physical assets'!CJ$15</f>
        <v>38175.800999999999</v>
      </c>
      <c r="G14" s="32">
        <f>'[2]SD 6.Physical assets'!CK$15</f>
        <v>38144.855000000003</v>
      </c>
      <c r="H14" s="32">
        <f>'[2]SD 6.Physical assets'!CL$15</f>
        <v>38379.735999999997</v>
      </c>
      <c r="I14" s="32">
        <f>'[2]SD 6.Physical assets'!CM$15</f>
        <v>38319.654999999999</v>
      </c>
      <c r="J14" s="32">
        <f t="shared" si="0"/>
        <v>38223.812400000003</v>
      </c>
      <c r="L14" s="18" t="s">
        <v>125</v>
      </c>
      <c r="M14" s="32">
        <f t="shared" si="1"/>
        <v>38223.812400000003</v>
      </c>
      <c r="N14" s="32">
        <f t="shared" si="2"/>
        <v>5059.8344000000006</v>
      </c>
    </row>
    <row r="15" spans="1:14" x14ac:dyDescent="0.25">
      <c r="A15" s="18" t="s">
        <v>87</v>
      </c>
      <c r="B15" s="32">
        <f>'[2]SD 6.Physical assets'!CN$15</f>
        <v>19307.599999999995</v>
      </c>
      <c r="C15" s="32">
        <f>'[2]SD 6.Physical assets'!CO$15</f>
        <v>19307.599999999995</v>
      </c>
      <c r="D15" s="32">
        <f>'[2]SD 6.Physical assets'!CP$15</f>
        <v>19307.599999999995</v>
      </c>
      <c r="E15" s="32">
        <f>'[2]SD 6.Physical assets'!CQ$15</f>
        <v>19337.199999999997</v>
      </c>
      <c r="F15" s="32">
        <f>'[2]SD 6.Physical assets'!CR$15</f>
        <v>19536.499999999996</v>
      </c>
      <c r="G15" s="32">
        <f>'[2]SD 6.Physical assets'!CS$15</f>
        <v>19752.199999999997</v>
      </c>
      <c r="H15" s="32">
        <f>'[2]SD 6.Physical assets'!CT$15</f>
        <v>19882.799999999996</v>
      </c>
      <c r="I15" s="32">
        <f>'[2]SD 6.Physical assets'!CU$15</f>
        <v>19962.199999999997</v>
      </c>
      <c r="J15" s="32">
        <f t="shared" si="0"/>
        <v>19694.179999999997</v>
      </c>
      <c r="L15" s="18" t="s">
        <v>87</v>
      </c>
      <c r="M15" s="32">
        <f t="shared" si="1"/>
        <v>19694.179999999997</v>
      </c>
      <c r="N15" s="32">
        <f t="shared" si="2"/>
        <v>2202.7400000000002</v>
      </c>
    </row>
    <row r="16" spans="1:14" x14ac:dyDescent="0.25">
      <c r="A16" s="18" t="s">
        <v>10</v>
      </c>
      <c r="B16" s="32">
        <f>'[2]SD 6.Physical assets'!CV$15</f>
        <v>10108</v>
      </c>
      <c r="C16" s="32">
        <f>'[2]SD 6.Physical assets'!CW$15</f>
        <v>10157.799999999999</v>
      </c>
      <c r="D16" s="32">
        <f>'[2]SD 6.Physical assets'!CX$15</f>
        <v>10196.700000000001</v>
      </c>
      <c r="E16" s="32">
        <f>'[2]SD 6.Physical assets'!CY$15</f>
        <v>10113.200000000001</v>
      </c>
      <c r="F16" s="32">
        <f>'[2]SD 6.Physical assets'!CZ$15</f>
        <v>10147.6</v>
      </c>
      <c r="G16" s="32">
        <f>'[2]SD 6.Physical assets'!DA$15</f>
        <v>10130</v>
      </c>
      <c r="H16" s="32">
        <f>'[2]SD 6.Physical assets'!DB$15</f>
        <v>10185.700000000001</v>
      </c>
      <c r="I16" s="32">
        <f>'[2]SD 6.Physical assets'!DC$15</f>
        <v>10143.9</v>
      </c>
      <c r="J16" s="32">
        <f t="shared" si="0"/>
        <v>10144.08</v>
      </c>
      <c r="L16" s="18" t="s">
        <v>10</v>
      </c>
      <c r="M16" s="32">
        <f t="shared" si="1"/>
        <v>10144.08</v>
      </c>
      <c r="N16" s="32">
        <f t="shared" si="2"/>
        <v>2567.84</v>
      </c>
    </row>
    <row r="18" spans="1:10" x14ac:dyDescent="0.25">
      <c r="A18" t="s">
        <v>128</v>
      </c>
    </row>
    <row r="19" spans="1:10" x14ac:dyDescent="0.25">
      <c r="B19" s="18">
        <v>2006</v>
      </c>
      <c r="C19" s="18">
        <v>2007</v>
      </c>
      <c r="D19" s="18">
        <v>2008</v>
      </c>
      <c r="E19" s="18">
        <v>2009</v>
      </c>
      <c r="F19" s="18">
        <v>2010</v>
      </c>
      <c r="G19" s="18">
        <v>2011</v>
      </c>
      <c r="H19" s="18">
        <v>2012</v>
      </c>
      <c r="I19" s="18">
        <v>2013</v>
      </c>
      <c r="J19" s="2" t="s">
        <v>129</v>
      </c>
    </row>
    <row r="20" spans="1:10" x14ac:dyDescent="0.25">
      <c r="A20" s="18" t="s">
        <v>2</v>
      </c>
      <c r="B20" s="32">
        <f>'[2]SD 6.Physical assets'!$D26</f>
        <v>2249.7470000000003</v>
      </c>
      <c r="C20" s="32">
        <f>'[2]SD 6.Physical assets'!$D26</f>
        <v>2249.7470000000003</v>
      </c>
      <c r="D20" s="32">
        <f>'[2]SD 6.Physical assets'!$D26</f>
        <v>2249.7470000000003</v>
      </c>
      <c r="E20" s="32">
        <f>'[2]SD 6.Physical assets'!$D26</f>
        <v>2249.7470000000003</v>
      </c>
      <c r="F20" s="32">
        <f>'[2]SD 6.Physical assets'!$D26</f>
        <v>2249.7470000000003</v>
      </c>
      <c r="G20" s="32">
        <f>'[2]SD 6.Physical assets'!$D26</f>
        <v>2249.7470000000003</v>
      </c>
      <c r="H20" s="32">
        <f>'[2]SD 6.Physical assets'!$D26</f>
        <v>2249.7470000000003</v>
      </c>
      <c r="I20" s="32">
        <f>'[2]SD 6.Physical assets'!$D26</f>
        <v>2249.7470000000003</v>
      </c>
      <c r="J20" s="32">
        <f>AVERAGE(E20:I20)</f>
        <v>2249.7470000000003</v>
      </c>
    </row>
    <row r="21" spans="1:10" x14ac:dyDescent="0.25">
      <c r="A21" s="18" t="s">
        <v>136</v>
      </c>
      <c r="B21" s="32">
        <f>'[2]SD 6.Physical assets'!L$26</f>
        <v>12633.594999999999</v>
      </c>
      <c r="C21" s="32">
        <f>'[2]SD 6.Physical assets'!M$26</f>
        <v>12990.440200000001</v>
      </c>
      <c r="D21" s="32">
        <f>'[2]SD 6.Physical assets'!N$26</f>
        <v>13237.806200000001</v>
      </c>
      <c r="E21" s="32">
        <f>'[2]SD 6.Physical assets'!O$26</f>
        <v>13528.306199999999</v>
      </c>
      <c r="F21" s="32">
        <f>'[2]SD 6.Physical assets'!P$26</f>
        <v>13778.575500000001</v>
      </c>
      <c r="G21" s="32">
        <f>'[2]SD 6.Physical assets'!Q$26</f>
        <v>14133.723</v>
      </c>
      <c r="H21" s="32">
        <f>'[2]SD 6.Physical assets'!R$26</f>
        <v>14541.592999999999</v>
      </c>
      <c r="I21" s="32">
        <f>'[2]SD 6.Physical assets'!S$26</f>
        <v>14891.606000000002</v>
      </c>
      <c r="J21" s="32">
        <f t="shared" ref="J21:J32" si="3">AVERAGE(E21:I21)</f>
        <v>14174.760740000002</v>
      </c>
    </row>
    <row r="22" spans="1:10" x14ac:dyDescent="0.25">
      <c r="A22" s="18" t="s">
        <v>3</v>
      </c>
      <c r="B22" s="32">
        <f>'[2]SD 6.Physical assets'!T$26</f>
        <v>1667.2912000999997</v>
      </c>
      <c r="C22" s="32">
        <f>'[2]SD 6.Physical assets'!U$26</f>
        <v>1759.4766134000004</v>
      </c>
      <c r="D22" s="32">
        <f>'[2]SD 6.Physical assets'!V$26</f>
        <v>1818.3621129296998</v>
      </c>
      <c r="E22" s="32">
        <f>'[2]SD 6.Physical assets'!W$26</f>
        <v>1852</v>
      </c>
      <c r="F22" s="32">
        <f>'[2]SD 6.Physical assets'!X$26</f>
        <v>1886.6208825734302</v>
      </c>
      <c r="G22" s="32">
        <f>'[2]SD 6.Physical assets'!Y$26</f>
        <v>2032</v>
      </c>
      <c r="H22" s="32">
        <f>'[2]SD 6.Physical assets'!Z$26</f>
        <v>2044</v>
      </c>
      <c r="I22" s="32">
        <f>'[2]SD 6.Physical assets'!AA$26</f>
        <v>2085</v>
      </c>
      <c r="J22" s="32">
        <f t="shared" si="3"/>
        <v>1979.924176514686</v>
      </c>
    </row>
    <row r="23" spans="1:10" x14ac:dyDescent="0.25">
      <c r="A23" s="18" t="s">
        <v>4</v>
      </c>
      <c r="B23" s="32">
        <f>'[2]SD 6.Physical assets'!AB$26</f>
        <v>9045</v>
      </c>
      <c r="C23" s="32">
        <f>'[2]SD 6.Physical assets'!AC$26</f>
        <v>9423</v>
      </c>
      <c r="D23" s="32">
        <f>'[2]SD 6.Physical assets'!AD$26</f>
        <v>9859</v>
      </c>
      <c r="E23" s="32">
        <f>'[2]SD 6.Physical assets'!AE$26</f>
        <v>10136</v>
      </c>
      <c r="F23" s="32">
        <f>'[2]SD 6.Physical assets'!AF$26</f>
        <v>10386</v>
      </c>
      <c r="G23" s="32">
        <f>'[2]SD 6.Physical assets'!AG$26</f>
        <v>10761</v>
      </c>
      <c r="H23" s="32">
        <f>'[2]SD 6.Physical assets'!AH$26</f>
        <v>11151</v>
      </c>
      <c r="I23" s="32">
        <f>'[2]SD 6.Physical assets'!AI$26</f>
        <v>11617</v>
      </c>
      <c r="J23" s="32">
        <f t="shared" si="3"/>
        <v>10810.2</v>
      </c>
    </row>
    <row r="24" spans="1:10" x14ac:dyDescent="0.25">
      <c r="A24" s="18" t="s">
        <v>5</v>
      </c>
      <c r="B24" s="32">
        <f>'[2]SD 6.Physical assets'!AJ$26</f>
        <v>12201</v>
      </c>
      <c r="C24" s="32">
        <f>'[2]SD 6.Physical assets'!AK$26</f>
        <v>13022</v>
      </c>
      <c r="D24" s="32">
        <f>'[2]SD 6.Physical assets'!AL$26</f>
        <v>13827</v>
      </c>
      <c r="E24" s="32">
        <f>'[2]SD 6.Physical assets'!AM$26</f>
        <v>14696</v>
      </c>
      <c r="F24" s="32">
        <f>'[2]SD 6.Physical assets'!AN$26</f>
        <v>15337</v>
      </c>
      <c r="G24" s="32">
        <f>'[2]SD 6.Physical assets'!AO$26</f>
        <v>15871</v>
      </c>
      <c r="H24" s="32">
        <f>'[2]SD 6.Physical assets'!AP$26</f>
        <v>16350</v>
      </c>
      <c r="I24" s="32">
        <f>'[2]SD 6.Physical assets'!AQ$26</f>
        <v>16748</v>
      </c>
      <c r="J24" s="32">
        <f t="shared" si="3"/>
        <v>15800.4</v>
      </c>
    </row>
    <row r="25" spans="1:10" x14ac:dyDescent="0.25">
      <c r="A25" s="18" t="s">
        <v>11</v>
      </c>
      <c r="B25" s="32">
        <f>'[2]SD 6.Physical assets'!AR$26</f>
        <v>3957.51</v>
      </c>
      <c r="C25" s="32">
        <f>'[2]SD 6.Physical assets'!AS$26</f>
        <v>4482.4459999999999</v>
      </c>
      <c r="D25" s="32">
        <f>'[2]SD 6.Physical assets'!AT$26</f>
        <v>5292.8770000000004</v>
      </c>
      <c r="E25" s="32">
        <f>'[2]SD 6.Physical assets'!AU$26</f>
        <v>6346.0159999999996</v>
      </c>
      <c r="F25" s="32">
        <f>'[2]SD 6.Physical assets'!AV$26</f>
        <v>6894.8040000000001</v>
      </c>
      <c r="G25" s="32">
        <f>'[2]SD 6.Physical assets'!AW$26</f>
        <v>7339.335</v>
      </c>
      <c r="H25" s="32">
        <f>'[2]SD 6.Physical assets'!AX$26</f>
        <v>7724.8860000000004</v>
      </c>
      <c r="I25" s="32">
        <f>'[2]SD 6.Physical assets'!AY$26</f>
        <v>8179.3249999999998</v>
      </c>
      <c r="J25" s="32">
        <f t="shared" si="3"/>
        <v>7296.8731999999991</v>
      </c>
    </row>
    <row r="26" spans="1:10" x14ac:dyDescent="0.25">
      <c r="A26" s="18" t="s">
        <v>6</v>
      </c>
      <c r="B26" s="32">
        <f>'[2]SD 6.Physical assets'!AZ$26</f>
        <v>5166</v>
      </c>
      <c r="C26" s="32">
        <f>'[2]SD 6.Physical assets'!BA$26</f>
        <v>6039</v>
      </c>
      <c r="D26" s="32">
        <f>'[2]SD 6.Physical assets'!BB$26</f>
        <v>5954</v>
      </c>
      <c r="E26" s="32">
        <f>'[2]SD 6.Physical assets'!BC$26</f>
        <v>5989</v>
      </c>
      <c r="F26" s="32">
        <f>'[2]SD 6.Physical assets'!BD$26</f>
        <v>6203</v>
      </c>
      <c r="G26" s="32">
        <f>'[2]SD 6.Physical assets'!BE$26</f>
        <v>7066</v>
      </c>
      <c r="H26" s="32">
        <f>'[2]SD 6.Physical assets'!BF$26</f>
        <v>7365</v>
      </c>
      <c r="I26" s="32">
        <f>'[2]SD 6.Physical assets'!BG$26</f>
        <v>7607</v>
      </c>
      <c r="J26" s="32">
        <f t="shared" si="3"/>
        <v>6846</v>
      </c>
    </row>
    <row r="27" spans="1:10" x14ac:dyDescent="0.25">
      <c r="A27" s="18" t="s">
        <v>7</v>
      </c>
      <c r="B27" s="32">
        <f>'[2]SD 6.Physical assets'!BH$26</f>
        <v>1300.8904054881041</v>
      </c>
      <c r="C27" s="32">
        <f>'[2]SD 6.Physical assets'!BI$26</f>
        <v>1344.3303160118953</v>
      </c>
      <c r="D27" s="32">
        <f>'[2]SD 6.Physical assets'!BJ$26</f>
        <v>1415.6762888429591</v>
      </c>
      <c r="E27" s="32">
        <f>'[2]SD 6.Physical assets'!BK$26</f>
        <v>1463.26622</v>
      </c>
      <c r="F27" s="32">
        <f>'[2]SD 6.Physical assets'!BL$26</f>
        <v>1507.1591800000003</v>
      </c>
      <c r="G27" s="32">
        <f>'[2]SD 6.Physical assets'!BM$26</f>
        <v>1565.6344853564392</v>
      </c>
      <c r="H27" s="32">
        <f>'[2]SD 6.Physical assets'!BN$26</f>
        <v>1630.0100000000002</v>
      </c>
      <c r="I27" s="32">
        <f>'[2]SD 6.Physical assets'!BO$26</f>
        <v>1679.2797602493763</v>
      </c>
      <c r="J27" s="32">
        <f t="shared" si="3"/>
        <v>1569.0699291211631</v>
      </c>
    </row>
    <row r="28" spans="1:10" x14ac:dyDescent="0.25">
      <c r="A28" s="18" t="s">
        <v>8</v>
      </c>
      <c r="B28" s="32">
        <f>'[2]SD 6.Physical assets'!BP$26</f>
        <v>3323.7991023187465</v>
      </c>
      <c r="C28" s="32">
        <f>'[2]SD 6.Physical assets'!BQ$26</f>
        <v>3512.4999999999995</v>
      </c>
      <c r="D28" s="32">
        <f>'[2]SD 6.Physical assets'!BR$26</f>
        <v>3541.5000000000005</v>
      </c>
      <c r="E28" s="32">
        <f>'[2]SD 6.Physical assets'!BS$26</f>
        <v>4584.7061214397945</v>
      </c>
      <c r="F28" s="32">
        <f>'[2]SD 6.Physical assets'!BT$26</f>
        <v>5128.6620490220139</v>
      </c>
      <c r="G28" s="32">
        <f>'[2]SD 6.Physical assets'!BU$26</f>
        <v>4688</v>
      </c>
      <c r="H28" s="32">
        <f>'[2]SD 6.Physical assets'!BV$26</f>
        <v>4830</v>
      </c>
      <c r="I28" s="32">
        <f>'[2]SD 6.Physical assets'!BW$26</f>
        <v>5065</v>
      </c>
      <c r="J28" s="32">
        <f t="shared" si="3"/>
        <v>4859.2736340923611</v>
      </c>
    </row>
    <row r="29" spans="1:10" x14ac:dyDescent="0.25">
      <c r="A29" s="18" t="s">
        <v>9</v>
      </c>
      <c r="B29" s="32">
        <f>'[2]SD 6.Physical assets'!BX$26</f>
        <v>13761.847656182401</v>
      </c>
      <c r="C29" s="32">
        <f>'[2]SD 6.Physical assets'!BY$26</f>
        <v>14300.857422668441</v>
      </c>
      <c r="D29" s="32">
        <f>'[2]SD 6.Physical assets'!BZ$26</f>
        <v>14839.867189154475</v>
      </c>
      <c r="E29" s="32">
        <f>'[2]SD 6.Physical assets'!CA$26</f>
        <v>15488.943566456213</v>
      </c>
      <c r="F29" s="32">
        <f>'[2]SD 6.Physical assets'!CB$26</f>
        <v>15885.21237119121</v>
      </c>
      <c r="G29" s="32">
        <f>'[2]SD 6.Physical assets'!CC$26</f>
        <v>16127.990868133405</v>
      </c>
      <c r="H29" s="32">
        <f>'[2]SD 6.Physical assets'!CD$26</f>
        <v>16499.884838495418</v>
      </c>
      <c r="I29" s="32">
        <f>'[2]SD 6.Physical assets'!CE$26</f>
        <v>16729.450000000004</v>
      </c>
      <c r="J29" s="32">
        <f t="shared" si="3"/>
        <v>16146.296328855251</v>
      </c>
    </row>
    <row r="30" spans="1:10" x14ac:dyDescent="0.25">
      <c r="A30" s="18" t="s">
        <v>125</v>
      </c>
      <c r="B30" s="32">
        <f>'[2]SD 6.Physical assets'!CF$26</f>
        <v>3864.76</v>
      </c>
      <c r="C30" s="32">
        <f>'[2]SD 6.Physical assets'!CG$26</f>
        <v>4111.4009999999998</v>
      </c>
      <c r="D30" s="32">
        <f>'[2]SD 6.Physical assets'!CH$26</f>
        <v>4290.7219999999998</v>
      </c>
      <c r="E30" s="32">
        <f>'[2]SD 6.Physical assets'!CI$26</f>
        <v>4612.5159999999996</v>
      </c>
      <c r="F30" s="32">
        <f>'[2]SD 6.Physical assets'!CJ$26</f>
        <v>4792.9139999999998</v>
      </c>
      <c r="G30" s="32">
        <f>'[2]SD 6.Physical assets'!CK$26</f>
        <v>5069.076</v>
      </c>
      <c r="H30" s="32">
        <f>'[2]SD 6.Physical assets'!CL$26</f>
        <v>5322.3940000000002</v>
      </c>
      <c r="I30" s="32">
        <f>'[2]SD 6.Physical assets'!CM$26</f>
        <v>5502.2719999999999</v>
      </c>
      <c r="J30" s="32">
        <f t="shared" si="3"/>
        <v>5059.8344000000006</v>
      </c>
    </row>
    <row r="31" spans="1:10" x14ac:dyDescent="0.25">
      <c r="A31" s="18" t="s">
        <v>87</v>
      </c>
      <c r="B31" s="32">
        <f>'[2]SD 6.Physical assets'!CN$26</f>
        <v>1902.3</v>
      </c>
      <c r="C31" s="32">
        <f>'[2]SD 6.Physical assets'!CO$26</f>
        <v>1902.5</v>
      </c>
      <c r="D31" s="32">
        <f>'[2]SD 6.Physical assets'!CP$26</f>
        <v>1902.5</v>
      </c>
      <c r="E31" s="32">
        <f>'[2]SD 6.Physical assets'!CQ$26</f>
        <v>1930.6</v>
      </c>
      <c r="F31" s="32">
        <f>'[2]SD 6.Physical assets'!CR$26</f>
        <v>2095.2000000000003</v>
      </c>
      <c r="G31" s="32">
        <f>'[2]SD 6.Physical assets'!CS$26</f>
        <v>2274.9</v>
      </c>
      <c r="H31" s="32">
        <f>'[2]SD 6.Physical assets'!CT$26</f>
        <v>2339.3000000000002</v>
      </c>
      <c r="I31" s="32">
        <f>'[2]SD 6.Physical assets'!CU$26</f>
        <v>2373.6999999999998</v>
      </c>
      <c r="J31" s="32">
        <f t="shared" si="3"/>
        <v>2202.7400000000002</v>
      </c>
    </row>
    <row r="32" spans="1:10" x14ac:dyDescent="0.25">
      <c r="A32" s="18" t="s">
        <v>10</v>
      </c>
      <c r="B32" s="32">
        <f>'[2]SD 6.Physical assets'!CV$26</f>
        <v>2276</v>
      </c>
      <c r="C32" s="32">
        <f>'[2]SD 6.Physical assets'!CW$26</f>
        <v>2318.4</v>
      </c>
      <c r="D32" s="32">
        <f>'[2]SD 6.Physical assets'!CX$26</f>
        <v>2386.1</v>
      </c>
      <c r="E32" s="32">
        <f>'[2]SD 6.Physical assets'!CY$26</f>
        <v>2424.3000000000002</v>
      </c>
      <c r="F32" s="32">
        <f>'[2]SD 6.Physical assets'!CZ$26</f>
        <v>2496.8000000000002</v>
      </c>
      <c r="G32" s="32">
        <f>'[2]SD 6.Physical assets'!DA$26</f>
        <v>2595.4</v>
      </c>
      <c r="H32" s="32">
        <f>'[2]SD 6.Physical assets'!DB$26</f>
        <v>2631.9</v>
      </c>
      <c r="I32" s="32">
        <f>'[2]SD 6.Physical assets'!DC$26</f>
        <v>2690.8</v>
      </c>
      <c r="J32" s="32">
        <f t="shared" si="3"/>
        <v>2567.84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2:AK35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H24" sqref="H24"/>
    </sheetView>
  </sheetViews>
  <sheetFormatPr defaultRowHeight="15" x14ac:dyDescent="0.25"/>
  <cols>
    <col min="1" max="1" width="18.7109375" bestFit="1" customWidth="1"/>
    <col min="2" max="2" width="18.7109375" style="2" customWidth="1"/>
    <col min="3" max="3" width="17.85546875" customWidth="1"/>
    <col min="4" max="4" width="13.85546875" bestFit="1" customWidth="1"/>
    <col min="5" max="5" width="14.140625" bestFit="1" customWidth="1"/>
    <col min="6" max="6" width="16.5703125" style="2" customWidth="1"/>
    <col min="7" max="7" width="16.5703125" bestFit="1" customWidth="1"/>
    <col min="8" max="8" width="24.42578125" bestFit="1" customWidth="1"/>
    <col min="9" max="9" width="19.140625" bestFit="1" customWidth="1"/>
    <col min="10" max="10" width="15" customWidth="1"/>
    <col min="11" max="13" width="16.7109375" style="2" customWidth="1"/>
    <col min="14" max="14" width="16.85546875" customWidth="1"/>
    <col min="15" max="15" width="17.28515625" customWidth="1"/>
    <col min="16" max="16" width="17.7109375" customWidth="1"/>
    <col min="17" max="17" width="15.28515625" customWidth="1"/>
    <col min="18" max="18" width="18.85546875" customWidth="1"/>
    <col min="19" max="19" width="16" style="2" customWidth="1"/>
    <col min="20" max="20" width="13.85546875" customWidth="1"/>
    <col min="21" max="21" width="14.7109375" customWidth="1"/>
    <col min="22" max="22" width="14.5703125" customWidth="1"/>
    <col min="23" max="23" width="19.85546875" customWidth="1"/>
    <col min="24" max="24" width="12.85546875" style="2" customWidth="1"/>
    <col min="25" max="25" width="16" customWidth="1"/>
    <col min="26" max="26" width="21.28515625" customWidth="1"/>
    <col min="27" max="27" width="18.5703125" customWidth="1"/>
    <col min="28" max="28" width="21.28515625" customWidth="1"/>
    <col min="29" max="29" width="21" style="2" customWidth="1"/>
    <col min="30" max="30" width="12.42578125" customWidth="1"/>
    <col min="31" max="31" width="11.140625" customWidth="1"/>
    <col min="32" max="32" width="11" customWidth="1"/>
    <col min="33" max="33" width="13.85546875" bestFit="1" customWidth="1"/>
    <col min="34" max="34" width="13.5703125" bestFit="1" customWidth="1"/>
    <col min="35" max="35" width="14" bestFit="1" customWidth="1"/>
    <col min="36" max="37" width="14.85546875" customWidth="1"/>
    <col min="39" max="39" width="13.5703125" bestFit="1" customWidth="1"/>
  </cols>
  <sheetData>
    <row r="2" spans="1:37" s="2" customFormat="1" x14ac:dyDescent="0.25"/>
    <row r="3" spans="1:37" s="2" customFormat="1" x14ac:dyDescent="0.25">
      <c r="F3" s="2" t="s">
        <v>44</v>
      </c>
      <c r="G3" s="2" t="s">
        <v>45</v>
      </c>
      <c r="H3" s="2" t="s">
        <v>34</v>
      </c>
    </row>
    <row r="4" spans="1:37" s="20" customFormat="1" ht="57.75" customHeight="1" x14ac:dyDescent="0.25">
      <c r="C4" s="21" t="s">
        <v>122</v>
      </c>
      <c r="D4" s="21" t="s">
        <v>42</v>
      </c>
      <c r="E4" s="21" t="s">
        <v>76</v>
      </c>
      <c r="F4" s="22" t="s">
        <v>43</v>
      </c>
      <c r="G4" s="22" t="s">
        <v>46</v>
      </c>
      <c r="H4" s="22" t="s">
        <v>47</v>
      </c>
      <c r="I4" s="22" t="s">
        <v>48</v>
      </c>
      <c r="J4" s="22" t="s">
        <v>49</v>
      </c>
      <c r="K4" s="21" t="s">
        <v>78</v>
      </c>
      <c r="L4" s="21" t="s">
        <v>95</v>
      </c>
      <c r="M4" s="21" t="s">
        <v>96</v>
      </c>
      <c r="N4" s="21" t="s">
        <v>77</v>
      </c>
      <c r="O4" s="21" t="s">
        <v>51</v>
      </c>
      <c r="P4" s="21" t="s">
        <v>52</v>
      </c>
      <c r="Q4" s="21" t="s">
        <v>53</v>
      </c>
      <c r="R4" s="21" t="s">
        <v>54</v>
      </c>
      <c r="S4" s="22" t="s">
        <v>97</v>
      </c>
      <c r="T4" s="22" t="s">
        <v>98</v>
      </c>
      <c r="U4" s="22" t="s">
        <v>99</v>
      </c>
      <c r="V4" s="22" t="s">
        <v>100</v>
      </c>
      <c r="W4" s="22" t="s">
        <v>101</v>
      </c>
      <c r="X4" s="21" t="s">
        <v>55</v>
      </c>
      <c r="Y4" s="21" t="s">
        <v>56</v>
      </c>
      <c r="Z4" s="21" t="s">
        <v>57</v>
      </c>
      <c r="AA4" s="21" t="s">
        <v>58</v>
      </c>
      <c r="AB4" s="21" t="s">
        <v>59</v>
      </c>
      <c r="AC4" s="21" t="s">
        <v>60</v>
      </c>
      <c r="AD4" s="21" t="s">
        <v>61</v>
      </c>
      <c r="AE4" s="21" t="s">
        <v>62</v>
      </c>
      <c r="AF4" s="29" t="s">
        <v>63</v>
      </c>
      <c r="AG4" s="29" t="s">
        <v>64</v>
      </c>
      <c r="AH4" s="29" t="s">
        <v>65</v>
      </c>
      <c r="AI4" s="20" t="s">
        <v>75</v>
      </c>
      <c r="AJ4" s="20" t="s">
        <v>74</v>
      </c>
      <c r="AK4" s="20" t="s">
        <v>104</v>
      </c>
    </row>
    <row r="5" spans="1:37" x14ac:dyDescent="0.25">
      <c r="A5" s="18" t="s">
        <v>2</v>
      </c>
      <c r="B5" s="18" t="s">
        <v>105</v>
      </c>
      <c r="C5" s="23">
        <f>AVERAGE('Asset cost'!E6:I6)</f>
        <v>80768.310759165557</v>
      </c>
      <c r="D5" s="23">
        <f>AVERAGE(Opex!E33:I33)</f>
        <v>66324.840726935246</v>
      </c>
      <c r="E5" s="23">
        <f>C5+D5</f>
        <v>147093.1514861008</v>
      </c>
      <c r="F5" s="25">
        <f>AVERAGE('Physical data'!F53:J53)</f>
        <v>650.64659999999992</v>
      </c>
      <c r="G5" s="27">
        <f>AVERAGE('Physical data'!F38:J38)</f>
        <v>2894863.3612000002</v>
      </c>
      <c r="H5" s="27">
        <f>AVERAGE('Physical data'!F8:J8)</f>
        <v>3966.6668</v>
      </c>
      <c r="I5" s="27">
        <f>AVERAGE('Physical data'!F23:J23)</f>
        <v>169074</v>
      </c>
      <c r="J5" s="27">
        <f>AVERAGE(RAB!F33:J33)</f>
        <v>721955.4073691949</v>
      </c>
      <c r="K5" s="23">
        <f>I5/H5</f>
        <v>42.623696046262317</v>
      </c>
      <c r="L5" s="23">
        <f t="shared" ref="L5:L17" si="0">G5/H5</f>
        <v>729.79746148579966</v>
      </c>
      <c r="M5" s="23">
        <f t="shared" ref="M5:M17" si="1">F5/H5</f>
        <v>0.16402854910828404</v>
      </c>
      <c r="N5" s="24">
        <f t="shared" ref="N5:N17" si="2">$E5/F5*1000</f>
        <v>226072.26639791988</v>
      </c>
      <c r="O5" s="24">
        <f t="shared" ref="O5:O17" si="3">$E5/G5*1000</f>
        <v>50.811776976280726</v>
      </c>
      <c r="P5" s="24">
        <f t="shared" ref="P5:P17" si="4">$E5/H5*1000</f>
        <v>37082.305850872275</v>
      </c>
      <c r="Q5" s="24">
        <f>$E5/I5*1000</f>
        <v>869.99273386860659</v>
      </c>
      <c r="R5" s="24">
        <f t="shared" ref="R5:R17" si="5">$E5/J5*1000</f>
        <v>203.7427104010595</v>
      </c>
      <c r="S5" s="26">
        <f t="shared" ref="S5:S17" si="6">$C5/F5*1000</f>
        <v>124135.4534998962</v>
      </c>
      <c r="T5" s="26">
        <f t="shared" ref="T5:T17" si="7">$C5/G5*1000</f>
        <v>27.900560641896714</v>
      </c>
      <c r="U5" s="26">
        <f t="shared" ref="U5:U17" si="8">$C5/H5*1000</f>
        <v>20361.758330486835</v>
      </c>
      <c r="V5" s="26">
        <f>$C5/I5*1000</f>
        <v>477.70982385917148</v>
      </c>
      <c r="W5" s="26">
        <f t="shared" ref="W5:W17" si="9">$C5/J5*1000</f>
        <v>111.87437608298445</v>
      </c>
      <c r="X5" s="24">
        <f t="shared" ref="X5:X17" si="10">$D5/F5*1000</f>
        <v>101936.81289802368</v>
      </c>
      <c r="Y5" s="24">
        <f t="shared" ref="Y5:Y17" si="11">$D5/G5*1000</f>
        <v>22.911216334384012</v>
      </c>
      <c r="Z5" s="24">
        <f t="shared" ref="Z5:Z17" si="12">$D5/H5*1000</f>
        <v>16720.54752038544</v>
      </c>
      <c r="AA5" s="24">
        <f>$D5/I5*1000</f>
        <v>392.28291000943523</v>
      </c>
      <c r="AB5" s="24">
        <f t="shared" ref="AB5:AB17" si="13">$D5/J5*1000</f>
        <v>91.868334318075028</v>
      </c>
      <c r="AC5" s="23">
        <f>F5/I5*1000</f>
        <v>3.8482948294829478</v>
      </c>
      <c r="AD5" s="23">
        <f>G5/I5</f>
        <v>17.121871850195774</v>
      </c>
      <c r="AE5" s="23">
        <f>AC5*24*365/AD5/1000</f>
        <v>1.968888857551236</v>
      </c>
      <c r="AF5" s="25">
        <f>AVERAGE(Reliability!F21:J21)</f>
        <v>32.92</v>
      </c>
      <c r="AG5" s="25">
        <f>AVERAGE(Reliability!F52:J52)</f>
        <v>0.64599999999999991</v>
      </c>
      <c r="AH5" s="25">
        <f>AVERAGE(Reliability!F82:J82)</f>
        <v>50.429447742282626</v>
      </c>
      <c r="AI5" s="32">
        <f>D5</f>
        <v>66324.840726935246</v>
      </c>
      <c r="AJ5" s="34">
        <f>-AVERAGE(Depreciation!F32:J32)</f>
        <v>36788.643340517556</v>
      </c>
      <c r="AK5" s="34">
        <f>'Asset cost'!$B$2*AVERAGE(RAB!F33:J33)</f>
        <v>43979.667418647994</v>
      </c>
    </row>
    <row r="6" spans="1:37" x14ac:dyDescent="0.25">
      <c r="A6" s="18" t="s">
        <v>136</v>
      </c>
      <c r="B6" s="18" t="s">
        <v>106</v>
      </c>
      <c r="C6" s="23">
        <f>AVERAGE('Asset cost'!E7:I7)</f>
        <v>1032504.9705610627</v>
      </c>
      <c r="D6" s="23">
        <f>AVERAGE(Opex!E34:I34)</f>
        <v>541380.55936988909</v>
      </c>
      <c r="E6" s="23">
        <f t="shared" ref="E6:E17" si="14">C6+D6</f>
        <v>1573885.5299309518</v>
      </c>
      <c r="F6" s="25">
        <f>AVERAGE('Physical data'!F54:J54)</f>
        <v>6239.1921308135725</v>
      </c>
      <c r="G6" s="27">
        <f>AVERAGE('Physical data'!F39:J39)</f>
        <v>29498623.453123212</v>
      </c>
      <c r="H6" s="27">
        <f>AVERAGE('Physical data'!F9:J9)</f>
        <v>36190.160739999999</v>
      </c>
      <c r="I6" s="27">
        <f>AVERAGE('Physical data'!F24:J24)</f>
        <v>1609696.2</v>
      </c>
      <c r="J6" s="27">
        <f>AVERAGE(RAB!F34:J34)</f>
        <v>10847068.792564791</v>
      </c>
      <c r="K6" s="23">
        <f t="shared" ref="K6:K17" si="15">I6/H6</f>
        <v>44.478835326665092</v>
      </c>
      <c r="L6" s="23">
        <f t="shared" si="0"/>
        <v>815.1006475226618</v>
      </c>
      <c r="M6" s="23">
        <f t="shared" si="1"/>
        <v>0.17240023263885543</v>
      </c>
      <c r="N6" s="24">
        <f t="shared" si="2"/>
        <v>252257.90405747958</v>
      </c>
      <c r="O6" s="24">
        <f t="shared" si="3"/>
        <v>53.354541524015225</v>
      </c>
      <c r="P6" s="24">
        <f t="shared" si="4"/>
        <v>43489.321344499556</v>
      </c>
      <c r="Q6" s="24">
        <f t="shared" ref="Q6:Q17" si="16">$E6/I6*1000</f>
        <v>977.75314989931132</v>
      </c>
      <c r="R6" s="24">
        <f t="shared" si="5"/>
        <v>145.0977734196527</v>
      </c>
      <c r="S6" s="26">
        <f t="shared" si="6"/>
        <v>165486.96512515107</v>
      </c>
      <c r="T6" s="26">
        <f t="shared" si="7"/>
        <v>35.001801768880327</v>
      </c>
      <c r="U6" s="26">
        <f t="shared" si="8"/>
        <v>28529.991286274199</v>
      </c>
      <c r="V6" s="26">
        <f t="shared" ref="V6:V17" si="17">$C6/I6*1000</f>
        <v>641.42846989454449</v>
      </c>
      <c r="W6" s="26">
        <f t="shared" si="9"/>
        <v>95.187464033490897</v>
      </c>
      <c r="X6" s="24">
        <f t="shared" si="10"/>
        <v>86770.9389323285</v>
      </c>
      <c r="Y6" s="24">
        <f t="shared" si="11"/>
        <v>18.352739755134898</v>
      </c>
      <c r="Z6" s="24">
        <f t="shared" si="12"/>
        <v>14959.330058225352</v>
      </c>
      <c r="AA6" s="24">
        <f t="shared" ref="AA6:AA17" si="18">$D6/I6*1000</f>
        <v>336.32468000476678</v>
      </c>
      <c r="AB6" s="24">
        <f t="shared" si="13"/>
        <v>49.910309386161792</v>
      </c>
      <c r="AC6" s="23">
        <f>F6/I6*1000</f>
        <v>3.8760060008923252</v>
      </c>
      <c r="AD6" s="23">
        <f t="shared" ref="AD6:AD17" si="19">G6/I6</f>
        <v>18.325584326485465</v>
      </c>
      <c r="AE6" s="23">
        <f t="shared" ref="AE6:AE17" si="20">AC6*24*365/AD6/1000</f>
        <v>1.8528092727032039</v>
      </c>
      <c r="AF6" s="25">
        <f>AVERAGE(Reliability!F22:J22)</f>
        <v>84.331999999999994</v>
      </c>
      <c r="AG6" s="25">
        <f>AVERAGE(Reliability!F53:J53)</f>
        <v>1.0017199999999999</v>
      </c>
      <c r="AH6" s="25">
        <f>AVERAGE(Reliability!F83:J83)</f>
        <v>84.993842025394287</v>
      </c>
      <c r="AI6" s="32">
        <f t="shared" ref="AI6:AI17" si="21">D6</f>
        <v>541380.55936988909</v>
      </c>
      <c r="AJ6" s="34">
        <f>-AVERAGE(Depreciation!F33:J33)</f>
        <v>371729.42529218394</v>
      </c>
      <c r="AK6" s="34">
        <f>'Asset cost'!$B$2*AVERAGE(RAB!F34:J34)</f>
        <v>660775.54526887869</v>
      </c>
    </row>
    <row r="7" spans="1:37" x14ac:dyDescent="0.25">
      <c r="A7" s="18" t="s">
        <v>3</v>
      </c>
      <c r="B7" s="18" t="s">
        <v>107</v>
      </c>
      <c r="C7" s="23">
        <f>AVERAGE('Asset cost'!E8:I8)</f>
        <v>129620.94197142255</v>
      </c>
      <c r="D7" s="23">
        <f>AVERAGE(Opex!E35:I35)</f>
        <v>49711.001347187084</v>
      </c>
      <c r="E7" s="23">
        <f t="shared" si="14"/>
        <v>179331.94331860964</v>
      </c>
      <c r="F7" s="25">
        <f>AVERAGE('Physical data'!F55:J55)</f>
        <v>1415.44</v>
      </c>
      <c r="G7" s="27">
        <f>AVERAGE('Physical data'!F40:J40)</f>
        <v>6095543.732903216</v>
      </c>
      <c r="H7" s="27">
        <f>AVERAGE('Physical data'!F10:J10)</f>
        <v>3025.230178657549</v>
      </c>
      <c r="I7" s="27">
        <f>AVERAGE('Physical data'!F25:J25)</f>
        <v>314395.72017981031</v>
      </c>
      <c r="J7" s="27">
        <f>AVERAGE(RAB!F35:J35)</f>
        <v>1149808.8309058773</v>
      </c>
      <c r="K7" s="23">
        <f t="shared" si="15"/>
        <v>103.92456164090098</v>
      </c>
      <c r="L7" s="23">
        <f t="shared" si="0"/>
        <v>2014.9024612758967</v>
      </c>
      <c r="M7" s="23">
        <f t="shared" si="1"/>
        <v>0.46787844772463033</v>
      </c>
      <c r="N7" s="24">
        <f t="shared" si="2"/>
        <v>126696.95876802241</v>
      </c>
      <c r="O7" s="24">
        <f t="shared" si="3"/>
        <v>29.420171715050024</v>
      </c>
      <c r="P7" s="24">
        <f t="shared" si="4"/>
        <v>59278.776399813818</v>
      </c>
      <c r="Q7" s="24">
        <f t="shared" si="16"/>
        <v>570.40198643940028</v>
      </c>
      <c r="R7" s="24">
        <f t="shared" si="5"/>
        <v>155.96674725251756</v>
      </c>
      <c r="S7" s="26">
        <f t="shared" si="6"/>
        <v>91576.429923855874</v>
      </c>
      <c r="T7" s="26">
        <f t="shared" si="7"/>
        <v>21.264869493387433</v>
      </c>
      <c r="U7" s="26">
        <f t="shared" si="8"/>
        <v>42846.637880937065</v>
      </c>
      <c r="V7" s="26">
        <f t="shared" si="17"/>
        <v>412.28596209035317</v>
      </c>
      <c r="W7" s="26">
        <f t="shared" si="9"/>
        <v>112.73260257472596</v>
      </c>
      <c r="X7" s="24">
        <f t="shared" si="10"/>
        <v>35120.528844166533</v>
      </c>
      <c r="Y7" s="24">
        <f t="shared" si="11"/>
        <v>8.1553022216625912</v>
      </c>
      <c r="Z7" s="24">
        <f t="shared" si="12"/>
        <v>16432.138518876745</v>
      </c>
      <c r="AA7" s="24">
        <f t="shared" si="18"/>
        <v>158.11602434904708</v>
      </c>
      <c r="AB7" s="24">
        <f t="shared" si="13"/>
        <v>43.234144677791576</v>
      </c>
      <c r="AC7" s="23">
        <f>F7/I7*1000</f>
        <v>4.5020969089225407</v>
      </c>
      <c r="AD7" s="23">
        <f t="shared" si="19"/>
        <v>19.388125669831101</v>
      </c>
      <c r="AE7" s="23">
        <f t="shared" si="20"/>
        <v>2.0341506752006224</v>
      </c>
      <c r="AF7" s="25">
        <f>AVERAGE(Reliability!F23:J23)</f>
        <v>27.683877784153367</v>
      </c>
      <c r="AG7" s="25">
        <f>AVERAGE(Reliability!F54:J54)</f>
        <v>0.44962122357221695</v>
      </c>
      <c r="AH7" s="25">
        <f>AVERAGE(Reliability!F84:J84)</f>
        <v>61.981373057135919</v>
      </c>
      <c r="AI7" s="32">
        <f t="shared" si="21"/>
        <v>49711.001347187084</v>
      </c>
      <c r="AJ7" s="34">
        <f>-AVERAGE(Depreciation!F34:J34)</f>
        <v>59577.543913728805</v>
      </c>
      <c r="AK7" s="34">
        <f>'Asset cost'!$B$2*AVERAGE(RAB!F35:J35)</f>
        <v>70043.398057693732</v>
      </c>
    </row>
    <row r="8" spans="1:37" x14ac:dyDescent="0.25">
      <c r="A8" s="18" t="s">
        <v>4</v>
      </c>
      <c r="B8" s="18" t="s">
        <v>108</v>
      </c>
      <c r="C8" s="23">
        <f>AVERAGE('Asset cost'!E9:I9)</f>
        <v>508335.38713577203</v>
      </c>
      <c r="D8" s="23">
        <f>AVERAGE(Opex!E36:I36)</f>
        <v>241332.00276425117</v>
      </c>
      <c r="E8" s="23">
        <f t="shared" si="14"/>
        <v>749667.38990002323</v>
      </c>
      <c r="F8" s="25">
        <f>AVERAGE('Physical data'!F56:J56)</f>
        <v>3859.4410659514933</v>
      </c>
      <c r="G8" s="27">
        <f>AVERAGE('Physical data'!F41:J41)</f>
        <v>16968905.781588919</v>
      </c>
      <c r="H8" s="27">
        <f>AVERAGE('Physical data'!F11:J11)</f>
        <v>26259.090278508065</v>
      </c>
      <c r="I8" s="27">
        <f>AVERAGE('Physical data'!F26:J26)</f>
        <v>896579.25652216526</v>
      </c>
      <c r="J8" s="27">
        <f>AVERAGE(RAB!F36:J36)</f>
        <v>4508391.3468010528</v>
      </c>
      <c r="K8" s="23">
        <f t="shared" si="15"/>
        <v>34.143576453445412</v>
      </c>
      <c r="L8" s="23">
        <f t="shared" si="0"/>
        <v>646.21072556642366</v>
      </c>
      <c r="M8" s="23">
        <f t="shared" si="1"/>
        <v>0.1469754292710696</v>
      </c>
      <c r="N8" s="24">
        <f t="shared" si="2"/>
        <v>194242.47632997678</v>
      </c>
      <c r="O8" s="24">
        <f t="shared" si="3"/>
        <v>44.178888111536594</v>
      </c>
      <c r="P8" s="24">
        <f t="shared" si="4"/>
        <v>28548.871341273909</v>
      </c>
      <c r="Q8" s="24">
        <f t="shared" si="16"/>
        <v>836.14179610622068</v>
      </c>
      <c r="R8" s="24">
        <f t="shared" si="5"/>
        <v>166.28267872795755</v>
      </c>
      <c r="S8" s="26">
        <f>$C8/F8*1000</f>
        <v>131712.17760529497</v>
      </c>
      <c r="T8" s="26">
        <f t="shared" si="7"/>
        <v>29.956874867400728</v>
      </c>
      <c r="U8" s="26">
        <f t="shared" si="8"/>
        <v>19358.453843765586</v>
      </c>
      <c r="V8" s="26">
        <f t="shared" si="17"/>
        <v>566.97205900971562</v>
      </c>
      <c r="W8" s="26">
        <f t="shared" si="9"/>
        <v>112.75316360822657</v>
      </c>
      <c r="X8" s="24">
        <f t="shared" si="10"/>
        <v>62530.298724681787</v>
      </c>
      <c r="Y8" s="24">
        <f t="shared" si="11"/>
        <v>14.222013244135859</v>
      </c>
      <c r="Z8" s="24">
        <f t="shared" si="12"/>
        <v>9190.4174975083206</v>
      </c>
      <c r="AA8" s="24">
        <f t="shared" si="18"/>
        <v>269.16973709650506</v>
      </c>
      <c r="AB8" s="24">
        <f t="shared" si="13"/>
        <v>53.529515119730952</v>
      </c>
      <c r="AC8" s="23">
        <f t="shared" ref="AC8:AC17" si="22">F8/I8*1000</f>
        <v>4.304628997242566</v>
      </c>
      <c r="AD8" s="23">
        <f t="shared" si="19"/>
        <v>18.926275237965438</v>
      </c>
      <c r="AE8" s="23">
        <f t="shared" si="20"/>
        <v>1.9923915055511221</v>
      </c>
      <c r="AF8" s="25">
        <f>AVERAGE(Reliability!F24:J24)</f>
        <v>90.039999999999992</v>
      </c>
      <c r="AG8" s="25">
        <f>AVERAGE(Reliability!F55:J55)</f>
        <v>1.0404</v>
      </c>
      <c r="AH8" s="25">
        <f>AVERAGE(Reliability!F85:J85)</f>
        <v>86.500058842400762</v>
      </c>
      <c r="AI8" s="32">
        <f t="shared" si="21"/>
        <v>241332.00276425117</v>
      </c>
      <c r="AJ8" s="34">
        <f>-AVERAGE(Depreciation!F35:J35)</f>
        <v>233695.77643191419</v>
      </c>
      <c r="AK8" s="34">
        <f>'Asset cost'!$B$2*AVERAGE(RAB!F36:J36)</f>
        <v>274639.61070385791</v>
      </c>
    </row>
    <row r="9" spans="1:37" x14ac:dyDescent="0.25">
      <c r="A9" s="18" t="s">
        <v>5</v>
      </c>
      <c r="B9" s="18" t="s">
        <v>109</v>
      </c>
      <c r="C9" s="23">
        <f>AVERAGE('Asset cost'!E10:I10)</f>
        <v>720271.53011875425</v>
      </c>
      <c r="D9" s="23">
        <f>AVERAGE(Opex!E37:I37)</f>
        <v>345186.76395606337</v>
      </c>
      <c r="E9" s="23">
        <f t="shared" si="14"/>
        <v>1065458.2940748176</v>
      </c>
      <c r="F9" s="25">
        <f>AVERAGE('Physical data'!F57:J57)</f>
        <v>4938.7225829315184</v>
      </c>
      <c r="G9" s="27">
        <f>AVERAGE('Physical data'!F42:J42)</f>
        <v>21581200</v>
      </c>
      <c r="H9" s="27">
        <f>AVERAGE('Physical data'!F12:J12)</f>
        <v>41613.800000000003</v>
      </c>
      <c r="I9" s="27">
        <f>AVERAGE('Physical data'!F27:J27)</f>
        <v>1325025.9033333333</v>
      </c>
      <c r="J9" s="27">
        <f>AVERAGE(RAB!F37:J37)</f>
        <v>6900275.5116186813</v>
      </c>
      <c r="K9" s="23">
        <f t="shared" si="15"/>
        <v>31.841021568165687</v>
      </c>
      <c r="L9" s="23">
        <f t="shared" si="0"/>
        <v>518.60680831839431</v>
      </c>
      <c r="M9" s="23">
        <f t="shared" si="1"/>
        <v>0.11867992307675622</v>
      </c>
      <c r="N9" s="24">
        <f t="shared" si="2"/>
        <v>215735.60291827217</v>
      </c>
      <c r="O9" s="24">
        <f t="shared" si="3"/>
        <v>49.369742835190699</v>
      </c>
      <c r="P9" s="24">
        <f t="shared" si="4"/>
        <v>25603.484759258165</v>
      </c>
      <c r="Q9" s="24">
        <f t="shared" si="16"/>
        <v>804.1037472508815</v>
      </c>
      <c r="R9" s="24">
        <f t="shared" si="5"/>
        <v>154.40808012387322</v>
      </c>
      <c r="S9" s="26">
        <f t="shared" si="6"/>
        <v>145841.666144207</v>
      </c>
      <c r="T9" s="26">
        <f t="shared" si="7"/>
        <v>33.374952742143826</v>
      </c>
      <c r="U9" s="26">
        <f t="shared" si="8"/>
        <v>17308.477719380451</v>
      </c>
      <c r="V9" s="26">
        <f t="shared" si="17"/>
        <v>543.59052778272917</v>
      </c>
      <c r="W9" s="26">
        <f t="shared" si="9"/>
        <v>104.38301034588565</v>
      </c>
      <c r="X9" s="24">
        <f t="shared" si="10"/>
        <v>69893.936774065165</v>
      </c>
      <c r="Y9" s="24">
        <f t="shared" si="11"/>
        <v>15.99479009304688</v>
      </c>
      <c r="Z9" s="24">
        <f t="shared" si="12"/>
        <v>8295.007039877717</v>
      </c>
      <c r="AA9" s="24">
        <f t="shared" si="18"/>
        <v>260.51321946815227</v>
      </c>
      <c r="AB9" s="24">
        <f t="shared" si="13"/>
        <v>50.025069777987561</v>
      </c>
      <c r="AC9" s="23">
        <f t="shared" si="22"/>
        <v>3.7272649315815656</v>
      </c>
      <c r="AD9" s="23">
        <f t="shared" si="19"/>
        <v>16.287379700056228</v>
      </c>
      <c r="AE9" s="23">
        <f t="shared" si="20"/>
        <v>2.0046711872592864</v>
      </c>
      <c r="AF9" s="25">
        <f>AVERAGE(Reliability!F25:J25)</f>
        <v>77.743593344642434</v>
      </c>
      <c r="AG9" s="25">
        <f>AVERAGE(Reliability!F56:J56)</f>
        <v>1.1020205554778326</v>
      </c>
      <c r="AH9" s="25">
        <f>AVERAGE(Reliability!F86:J86)</f>
        <v>71.397484868082415</v>
      </c>
      <c r="AI9" s="32">
        <f t="shared" si="21"/>
        <v>345186.76395606337</v>
      </c>
      <c r="AJ9" s="34">
        <f>-AVERAGE(Depreciation!F36:J36)</f>
        <v>299924.48513451917</v>
      </c>
      <c r="AK9" s="34">
        <f>'Asset cost'!$B$2*AVERAGE(RAB!F37:J37)</f>
        <v>420347.04498423508</v>
      </c>
    </row>
    <row r="10" spans="1:37" x14ac:dyDescent="0.25">
      <c r="A10" s="18" t="s">
        <v>11</v>
      </c>
      <c r="B10" s="18" t="s">
        <v>110</v>
      </c>
      <c r="C10" s="23">
        <f>AVERAGE('Asset cost'!E11:I11)</f>
        <v>675695.51036196761</v>
      </c>
      <c r="D10" s="23">
        <f>AVERAGE(Opex!E38:I38)</f>
        <v>355504.54820795945</v>
      </c>
      <c r="E10" s="23">
        <f t="shared" si="14"/>
        <v>1031200.058569927</v>
      </c>
      <c r="F10" s="25">
        <f>AVERAGE('Physical data'!F58:J58)</f>
        <v>3139.6704</v>
      </c>
      <c r="G10" s="27">
        <f>AVERAGE('Physical data'!F43:J43)</f>
        <v>13760201.800000001</v>
      </c>
      <c r="H10" s="27">
        <f>AVERAGE('Physical data'!F13:J13)</f>
        <v>141545.1042</v>
      </c>
      <c r="I10" s="27">
        <f>AVERAGE('Physical data'!F28:J28)</f>
        <v>687766</v>
      </c>
      <c r="J10" s="27">
        <f>AVERAGE(RAB!F38:J38)</f>
        <v>6387622.6233274322</v>
      </c>
      <c r="K10" s="23">
        <f t="shared" si="15"/>
        <v>4.858988263050076</v>
      </c>
      <c r="L10" s="23">
        <f t="shared" si="0"/>
        <v>97.214254620613019</v>
      </c>
      <c r="M10" s="23">
        <f t="shared" si="1"/>
        <v>2.2181412898348764E-2</v>
      </c>
      <c r="N10" s="24">
        <f t="shared" si="2"/>
        <v>328442.13792948681</v>
      </c>
      <c r="O10" s="24">
        <f t="shared" si="3"/>
        <v>74.94076566303896</v>
      </c>
      <c r="P10" s="24">
        <f t="shared" si="4"/>
        <v>7285.3106746303629</v>
      </c>
      <c r="Q10" s="24">
        <f t="shared" si="16"/>
        <v>1499.3472468396619</v>
      </c>
      <c r="R10" s="24">
        <f t="shared" si="5"/>
        <v>161.4372231077038</v>
      </c>
      <c r="S10" s="26">
        <f t="shared" si="6"/>
        <v>215212.24341318363</v>
      </c>
      <c r="T10" s="26">
        <f t="shared" si="7"/>
        <v>49.105058209391053</v>
      </c>
      <c r="U10" s="26">
        <f t="shared" si="8"/>
        <v>4773.7116319277657</v>
      </c>
      <c r="V10" s="26">
        <f t="shared" si="17"/>
        <v>982.44971452785921</v>
      </c>
      <c r="W10" s="26">
        <f t="shared" si="9"/>
        <v>105.78200219504909</v>
      </c>
      <c r="X10" s="24">
        <f t="shared" si="10"/>
        <v>113229.89451630319</v>
      </c>
      <c r="Y10" s="24">
        <f t="shared" si="11"/>
        <v>25.835707453647913</v>
      </c>
      <c r="Z10" s="24">
        <f t="shared" si="12"/>
        <v>2511.5990427025977</v>
      </c>
      <c r="AA10" s="24">
        <f t="shared" si="18"/>
        <v>516.89753231180293</v>
      </c>
      <c r="AB10" s="24">
        <f t="shared" si="13"/>
        <v>55.655220912654741</v>
      </c>
      <c r="AC10" s="23">
        <f t="shared" si="22"/>
        <v>4.5650270586216823</v>
      </c>
      <c r="AD10" s="23">
        <f t="shared" si="19"/>
        <v>20.007098053698499</v>
      </c>
      <c r="AE10" s="23">
        <f t="shared" si="20"/>
        <v>1.9987724819558965</v>
      </c>
      <c r="AF10" s="25">
        <f>AVERAGE(Reliability!F26:J26)</f>
        <v>317.83580000000001</v>
      </c>
      <c r="AG10" s="25">
        <f>AVERAGE(Reliability!F57:J57)</f>
        <v>2.9318</v>
      </c>
      <c r="AH10" s="25">
        <f>AVERAGE(Reliability!F87:J87)</f>
        <v>108.69149579690028</v>
      </c>
      <c r="AI10" s="32">
        <f t="shared" si="21"/>
        <v>355504.54820795945</v>
      </c>
      <c r="AJ10" s="34">
        <f>-AVERAGE(Depreciation!F37:J37)</f>
        <v>286577.96140771202</v>
      </c>
      <c r="AK10" s="34">
        <f>'Asset cost'!$B$2*AVERAGE(RAB!F38:J38)</f>
        <v>389117.5489542557</v>
      </c>
    </row>
    <row r="11" spans="1:37" x14ac:dyDescent="0.25">
      <c r="A11" s="18" t="s">
        <v>6</v>
      </c>
      <c r="B11" s="18" t="s">
        <v>111</v>
      </c>
      <c r="C11" s="23">
        <f>AVERAGE('Asset cost'!E12:I12)</f>
        <v>609601.10571746959</v>
      </c>
      <c r="D11" s="23">
        <f>AVERAGE(Opex!E39:I39)</f>
        <v>384875.38649010652</v>
      </c>
      <c r="E11" s="23">
        <f t="shared" si="14"/>
        <v>994476.49220757606</v>
      </c>
      <c r="F11" s="25">
        <f>AVERAGE('Physical data'!F59:J59)</f>
        <v>2549.3371293861064</v>
      </c>
      <c r="G11" s="27">
        <f>AVERAGE('Physical data'!F44:J44)</f>
        <v>12062537.723719694</v>
      </c>
      <c r="H11" s="27">
        <f>AVERAGE('Physical data'!F14:J14)</f>
        <v>180090.58900409035</v>
      </c>
      <c r="I11" s="27">
        <f>AVERAGE('Physical data'!F29:J29)</f>
        <v>832767.6</v>
      </c>
      <c r="J11" s="27">
        <f>AVERAGE(RAB!F39:J39)</f>
        <v>5430219.1899485858</v>
      </c>
      <c r="K11" s="23">
        <f t="shared" si="15"/>
        <v>4.6241594555564784</v>
      </c>
      <c r="L11" s="23">
        <f t="shared" si="0"/>
        <v>66.980389094322533</v>
      </c>
      <c r="M11" s="23">
        <f t="shared" si="1"/>
        <v>1.4155859800803939E-2</v>
      </c>
      <c r="N11" s="24">
        <f t="shared" si="2"/>
        <v>390092.18543294474</v>
      </c>
      <c r="O11" s="24">
        <f t="shared" si="3"/>
        <v>82.443389192644261</v>
      </c>
      <c r="P11" s="24">
        <f t="shared" si="4"/>
        <v>5522.0902863779784</v>
      </c>
      <c r="Q11" s="24">
        <f t="shared" si="16"/>
        <v>1194.1824972628331</v>
      </c>
      <c r="R11" s="24">
        <f t="shared" si="5"/>
        <v>183.13744941426424</v>
      </c>
      <c r="S11" s="26">
        <f t="shared" si="6"/>
        <v>239121.4165794795</v>
      </c>
      <c r="T11" s="26">
        <f t="shared" si="7"/>
        <v>50.536721184196097</v>
      </c>
      <c r="U11" s="26">
        <f t="shared" si="8"/>
        <v>3384.9692484687462</v>
      </c>
      <c r="V11" s="26">
        <f t="shared" si="17"/>
        <v>732.0182794305033</v>
      </c>
      <c r="W11" s="26">
        <f t="shared" si="9"/>
        <v>112.26086542617838</v>
      </c>
      <c r="X11" s="24">
        <f t="shared" si="10"/>
        <v>150970.76885346524</v>
      </c>
      <c r="Y11" s="24">
        <f t="shared" si="11"/>
        <v>31.906668008448186</v>
      </c>
      <c r="Z11" s="24">
        <f t="shared" si="12"/>
        <v>2137.1210379092322</v>
      </c>
      <c r="AA11" s="24">
        <f t="shared" si="18"/>
        <v>462.16421783232988</v>
      </c>
      <c r="AB11" s="24">
        <f t="shared" si="13"/>
        <v>70.876583988085869</v>
      </c>
      <c r="AC11" s="23">
        <f t="shared" si="22"/>
        <v>3.0612827989298652</v>
      </c>
      <c r="AD11" s="23">
        <f t="shared" si="19"/>
        <v>14.48487876295823</v>
      </c>
      <c r="AE11" s="23">
        <f t="shared" si="20"/>
        <v>1.8513677440782976</v>
      </c>
      <c r="AF11" s="25">
        <f>AVERAGE(Reliability!F27:J27)</f>
        <v>230</v>
      </c>
      <c r="AG11" s="25">
        <f>AVERAGE(Reliability!F58:J58)</f>
        <v>2.0333999999999999</v>
      </c>
      <c r="AH11" s="25">
        <f>AVERAGE(Reliability!F88:J88)</f>
        <v>113.44456784105793</v>
      </c>
      <c r="AI11" s="32">
        <f t="shared" si="21"/>
        <v>384875.38649010652</v>
      </c>
      <c r="AJ11" s="34">
        <f>-AVERAGE(Depreciation!F38:J38)</f>
        <v>278806.11263811018</v>
      </c>
      <c r="AK11" s="34">
        <f>'Asset cost'!$B$2*AVERAGE(RAB!F39:J39)</f>
        <v>330794.99307935941</v>
      </c>
    </row>
    <row r="12" spans="1:37" x14ac:dyDescent="0.25">
      <c r="A12" s="18" t="s">
        <v>7</v>
      </c>
      <c r="B12" s="18" t="s">
        <v>112</v>
      </c>
      <c r="C12" s="23">
        <f>AVERAGE('Asset cost'!E13:I13)</f>
        <v>88406.094450246354</v>
      </c>
      <c r="D12" s="23">
        <f>AVERAGE(Opex!E40:I40)</f>
        <v>65117.546861487477</v>
      </c>
      <c r="E12" s="23">
        <f t="shared" si="14"/>
        <v>153523.64131173384</v>
      </c>
      <c r="F12" s="25">
        <f>AVERAGE('Physical data'!F60:J60)</f>
        <v>979.92228880000005</v>
      </c>
      <c r="G12" s="27">
        <f>AVERAGE('Physical data'!F45:J45)</f>
        <v>4372000</v>
      </c>
      <c r="H12" s="27">
        <f>AVERAGE('Physical data'!F15:J15)</f>
        <v>4274.9406340650157</v>
      </c>
      <c r="I12" s="27">
        <f>AVERAGE('Physical data'!F30:J30)</f>
        <v>312816.59999999998</v>
      </c>
      <c r="J12" s="27">
        <f>AVERAGE(RAB!F40:J40)</f>
        <v>740762.37359057029</v>
      </c>
      <c r="K12" s="23">
        <f t="shared" si="15"/>
        <v>73.174489841405006</v>
      </c>
      <c r="L12" s="23">
        <f t="shared" si="0"/>
        <v>1022.7042605367577</v>
      </c>
      <c r="M12" s="23">
        <f t="shared" si="1"/>
        <v>0.22922477121470522</v>
      </c>
      <c r="N12" s="24">
        <f t="shared" si="2"/>
        <v>156669.20026866303</v>
      </c>
      <c r="O12" s="24">
        <f t="shared" si="3"/>
        <v>35.115197006343507</v>
      </c>
      <c r="P12" s="24">
        <f t="shared" si="4"/>
        <v>35912.461587975107</v>
      </c>
      <c r="Q12" s="24">
        <f t="shared" si="16"/>
        <v>490.77843474973463</v>
      </c>
      <c r="R12" s="24">
        <f t="shared" si="5"/>
        <v>207.25086314466142</v>
      </c>
      <c r="S12" s="26">
        <f t="shared" si="6"/>
        <v>90217.454445808442</v>
      </c>
      <c r="T12" s="26">
        <f t="shared" si="7"/>
        <v>20.220973113048114</v>
      </c>
      <c r="U12" s="26">
        <f t="shared" si="8"/>
        <v>20680.07535491353</v>
      </c>
      <c r="V12" s="26">
        <f t="shared" si="17"/>
        <v>282.61318117467664</v>
      </c>
      <c r="W12" s="26">
        <f t="shared" si="9"/>
        <v>119.34474212253879</v>
      </c>
      <c r="X12" s="24">
        <f t="shared" si="10"/>
        <v>66451.745822854544</v>
      </c>
      <c r="Y12" s="24">
        <f t="shared" si="11"/>
        <v>14.894223893295397</v>
      </c>
      <c r="Z12" s="24">
        <f t="shared" si="12"/>
        <v>15232.386233061578</v>
      </c>
      <c r="AA12" s="24">
        <f t="shared" si="18"/>
        <v>208.16525357505796</v>
      </c>
      <c r="AB12" s="24">
        <f t="shared" si="13"/>
        <v>87.906121022122619</v>
      </c>
      <c r="AC12" s="23">
        <f t="shared" si="22"/>
        <v>3.1325776470941764</v>
      </c>
      <c r="AD12" s="23">
        <f t="shared" si="19"/>
        <v>13.976240391334732</v>
      </c>
      <c r="AE12" s="23">
        <f t="shared" si="20"/>
        <v>1.9634307524903933</v>
      </c>
      <c r="AF12" s="25">
        <f>AVERAGE(Reliability!F28:J28)</f>
        <v>59.779717352827085</v>
      </c>
      <c r="AG12" s="25">
        <f>AVERAGE(Reliability!F59:J59)</f>
        <v>1.0093576702621003</v>
      </c>
      <c r="AH12" s="25">
        <f>AVERAGE(Reliability!F89:J89)</f>
        <v>59.351562046102607</v>
      </c>
      <c r="AI12" s="32">
        <f t="shared" si="21"/>
        <v>65117.546861487477</v>
      </c>
      <c r="AJ12" s="34">
        <f>-AVERAGE(Depreciation!F39:J39)</f>
        <v>43280.754998219069</v>
      </c>
      <c r="AK12" s="34">
        <f>'Asset cost'!$B$2*AVERAGE(RAB!F40:J40)</f>
        <v>45125.339452027285</v>
      </c>
    </row>
    <row r="13" spans="1:37" x14ac:dyDescent="0.25">
      <c r="A13" s="18" t="s">
        <v>8</v>
      </c>
      <c r="B13" s="18" t="s">
        <v>113</v>
      </c>
      <c r="C13" s="23">
        <f>AVERAGE('Asset cost'!E14:I14)</f>
        <v>230446.97058413335</v>
      </c>
      <c r="D13" s="23">
        <f>AVERAGE(Opex!E41:I41)</f>
        <v>161582.06462529418</v>
      </c>
      <c r="E13" s="23">
        <f t="shared" si="14"/>
        <v>392029.03520942753</v>
      </c>
      <c r="F13" s="25">
        <f>AVERAGE('Physical data'!F61:J61)</f>
        <v>2405.4639999999999</v>
      </c>
      <c r="G13" s="27">
        <f>AVERAGE('Physical data'!F46:J46)</f>
        <v>10587837.423770327</v>
      </c>
      <c r="H13" s="27">
        <f>AVERAGE('Physical data'!F16:J16)</f>
        <v>66420.419962519038</v>
      </c>
      <c r="I13" s="27">
        <f>AVERAGE('Physical data'!F31:J31)</f>
        <v>728996.13955593482</v>
      </c>
      <c r="J13" s="27">
        <f>AVERAGE(RAB!F41:J41)</f>
        <v>2044971.6247296669</v>
      </c>
      <c r="K13" s="23">
        <f t="shared" si="15"/>
        <v>10.975482238253033</v>
      </c>
      <c r="L13" s="23">
        <f t="shared" si="0"/>
        <v>159.40636072076978</v>
      </c>
      <c r="M13" s="23">
        <f t="shared" si="1"/>
        <v>3.6215730062492832E-2</v>
      </c>
      <c r="N13" s="24">
        <f t="shared" si="2"/>
        <v>162974.39296926811</v>
      </c>
      <c r="O13" s="24">
        <f t="shared" si="3"/>
        <v>37.026355762631844</v>
      </c>
      <c r="P13" s="24">
        <f t="shared" si="4"/>
        <v>5902.2366228736437</v>
      </c>
      <c r="Q13" s="24">
        <f t="shared" si="16"/>
        <v>537.76558466856977</v>
      </c>
      <c r="R13" s="24">
        <f t="shared" si="5"/>
        <v>191.70389968675065</v>
      </c>
      <c r="S13" s="26">
        <f t="shared" si="6"/>
        <v>95801.463079112131</v>
      </c>
      <c r="T13" s="26">
        <f t="shared" si="7"/>
        <v>21.765253975922047</v>
      </c>
      <c r="U13" s="26">
        <f t="shared" si="8"/>
        <v>3469.5199264649982</v>
      </c>
      <c r="V13" s="26">
        <f t="shared" si="17"/>
        <v>316.11548824457321</v>
      </c>
      <c r="W13" s="26">
        <f t="shared" si="9"/>
        <v>112.68956879271958</v>
      </c>
      <c r="X13" s="24">
        <f t="shared" si="10"/>
        <v>67172.929890155981</v>
      </c>
      <c r="Y13" s="24">
        <f t="shared" si="11"/>
        <v>15.261101786709796</v>
      </c>
      <c r="Z13" s="24">
        <f t="shared" si="12"/>
        <v>2432.7166964086459</v>
      </c>
      <c r="AA13" s="24">
        <f t="shared" si="18"/>
        <v>221.65009642399653</v>
      </c>
      <c r="AB13" s="24">
        <f t="shared" si="13"/>
        <v>79.014330894031048</v>
      </c>
      <c r="AC13" s="23">
        <f t="shared" si="22"/>
        <v>3.2996937425008577</v>
      </c>
      <c r="AD13" s="23">
        <f t="shared" si="19"/>
        <v>14.523859385894509</v>
      </c>
      <c r="AE13" s="23">
        <f t="shared" si="20"/>
        <v>1.9901953341947249</v>
      </c>
      <c r="AF13" s="25">
        <f>AVERAGE(Reliability!F29:J29)</f>
        <v>142.80582243618093</v>
      </c>
      <c r="AG13" s="25">
        <f>AVERAGE(Reliability!F60:J60)</f>
        <v>1.5478330528620206</v>
      </c>
      <c r="AH13" s="25">
        <f>AVERAGE(Reliability!F90:J90)</f>
        <v>92.534361637090981</v>
      </c>
      <c r="AI13" s="32">
        <f t="shared" si="21"/>
        <v>161582.06462529418</v>
      </c>
      <c r="AJ13" s="34">
        <f>-AVERAGE(Depreciation!F40:J40)</f>
        <v>105872.5564054045</v>
      </c>
      <c r="AK13" s="34">
        <f>'Asset cost'!$B$2*AVERAGE(RAB!F41:J41)</f>
        <v>124574.41417872884</v>
      </c>
    </row>
    <row r="14" spans="1:37" x14ac:dyDescent="0.25">
      <c r="A14" s="18" t="s">
        <v>9</v>
      </c>
      <c r="B14" s="18" t="s">
        <v>116</v>
      </c>
      <c r="C14" s="23">
        <f>AVERAGE('Asset cost'!E15:I15)</f>
        <v>378025.36052063113</v>
      </c>
      <c r="D14" s="23">
        <f>AVERAGE(Opex!E42:I42)</f>
        <v>195737.33501103549</v>
      </c>
      <c r="E14" s="23">
        <f t="shared" si="14"/>
        <v>573762.69553166663</v>
      </c>
      <c r="F14" s="25">
        <f>AVERAGE('Physical data'!F62:J62)</f>
        <v>3011.1711388000003</v>
      </c>
      <c r="G14" s="27">
        <f>AVERAGE('Physical data'!F47:J47)</f>
        <v>11211160</v>
      </c>
      <c r="H14" s="27">
        <f>AVERAGE('Physical data'!F17:J17)</f>
        <v>81150.98846993201</v>
      </c>
      <c r="I14" s="27">
        <f>AVERAGE('Physical data'!F32:J32)</f>
        <v>833881</v>
      </c>
      <c r="J14" s="27">
        <f>AVERAGE(RAB!F42:J42)</f>
        <v>3107235.63835125</v>
      </c>
      <c r="K14" s="23">
        <f t="shared" si="15"/>
        <v>10.275672739451212</v>
      </c>
      <c r="L14" s="23">
        <f t="shared" si="0"/>
        <v>138.1518600251425</v>
      </c>
      <c r="M14" s="23">
        <f t="shared" si="1"/>
        <v>3.7105785099779735E-2</v>
      </c>
      <c r="N14" s="24">
        <f t="shared" si="2"/>
        <v>190544.69808724328</v>
      </c>
      <c r="O14" s="24">
        <f t="shared" si="3"/>
        <v>51.177817061897841</v>
      </c>
      <c r="P14" s="24">
        <f t="shared" si="4"/>
        <v>7070.3106191276602</v>
      </c>
      <c r="Q14" s="24">
        <f t="shared" si="16"/>
        <v>688.06303960836931</v>
      </c>
      <c r="R14" s="24">
        <f t="shared" si="5"/>
        <v>184.65374445695869</v>
      </c>
      <c r="S14" s="26">
        <f t="shared" si="6"/>
        <v>125540.97495477466</v>
      </c>
      <c r="T14" s="26">
        <f t="shared" si="7"/>
        <v>33.718666089916759</v>
      </c>
      <c r="U14" s="26">
        <f t="shared" si="8"/>
        <v>4658.2964378886991</v>
      </c>
      <c r="V14" s="26">
        <f t="shared" si="17"/>
        <v>453.33250250411169</v>
      </c>
      <c r="W14" s="26">
        <f t="shared" si="9"/>
        <v>121.65970158646145</v>
      </c>
      <c r="X14" s="24">
        <f t="shared" si="10"/>
        <v>65003.723132468636</v>
      </c>
      <c r="Y14" s="24">
        <f t="shared" si="11"/>
        <v>17.459150971981089</v>
      </c>
      <c r="Z14" s="24">
        <f t="shared" si="12"/>
        <v>2412.0141812389616</v>
      </c>
      <c r="AA14" s="24">
        <f t="shared" si="18"/>
        <v>234.73053710425768</v>
      </c>
      <c r="AB14" s="24">
        <f t="shared" si="13"/>
        <v>62.994042870497246</v>
      </c>
      <c r="AC14" s="23">
        <f t="shared" si="22"/>
        <v>3.6110321962006573</v>
      </c>
      <c r="AD14" s="23">
        <f t="shared" si="19"/>
        <v>13.444556237640622</v>
      </c>
      <c r="AE14" s="23">
        <f t="shared" si="20"/>
        <v>2.3528215792021525</v>
      </c>
      <c r="AF14" s="25">
        <f>AVERAGE(Reliability!F30:J30)</f>
        <v>150.41999999999999</v>
      </c>
      <c r="AG14" s="25">
        <f>AVERAGE(Reliability!F61:J61)</f>
        <v>1.4405999999999999</v>
      </c>
      <c r="AH14" s="25">
        <f>AVERAGE(Reliability!F91:J91)</f>
        <v>104.18396598036929</v>
      </c>
      <c r="AI14" s="32">
        <f t="shared" si="21"/>
        <v>195737.33501103549</v>
      </c>
      <c r="AJ14" s="34">
        <f>-AVERAGE(Depreciation!F41:J41)</f>
        <v>188740.5534935187</v>
      </c>
      <c r="AK14" s="34">
        <f>'Asset cost'!$B$2*AVERAGE(RAB!F42:J42)</f>
        <v>189284.8070271124</v>
      </c>
    </row>
    <row r="15" spans="1:37" x14ac:dyDescent="0.25">
      <c r="A15" s="18" t="s">
        <v>125</v>
      </c>
      <c r="B15" s="18" t="s">
        <v>126</v>
      </c>
      <c r="C15" s="23">
        <f>AVERAGE('Asset cost'!E16:I16)</f>
        <v>257297.35086339666</v>
      </c>
      <c r="D15" s="23">
        <f>AVERAGE(Opex!E43:I43)</f>
        <v>162593.68457001532</v>
      </c>
      <c r="E15" s="23">
        <f t="shared" si="14"/>
        <v>419891.03543341195</v>
      </c>
      <c r="F15" s="25">
        <f>AVERAGE('Physical data'!F63:J63)</f>
        <v>1868.1995999999999</v>
      </c>
      <c r="G15" s="27">
        <f>AVERAGE('Physical data'!F48:J48)</f>
        <v>7676879.5999999996</v>
      </c>
      <c r="H15" s="27">
        <f>AVERAGE('Physical data'!F18:J18)</f>
        <v>33873.683400000002</v>
      </c>
      <c r="I15" s="27">
        <f>AVERAGE('Physical data'!F33:J33)</f>
        <v>657790.19999999995</v>
      </c>
      <c r="J15" s="27">
        <f>AVERAGE(RAB!F43:J43)</f>
        <v>2327552.3726014826</v>
      </c>
      <c r="K15" s="23">
        <f t="shared" si="15"/>
        <v>19.418915629352547</v>
      </c>
      <c r="L15" s="23">
        <f t="shared" si="0"/>
        <v>226.63256042595</v>
      </c>
      <c r="M15" s="23">
        <f t="shared" si="1"/>
        <v>5.5151947248819118E-2</v>
      </c>
      <c r="N15" s="24">
        <f t="shared" si="2"/>
        <v>224757.05242277749</v>
      </c>
      <c r="O15" s="24">
        <f t="shared" si="3"/>
        <v>54.695534815136604</v>
      </c>
      <c r="P15" s="24">
        <f t="shared" si="4"/>
        <v>12395.789099021098</v>
      </c>
      <c r="Q15" s="24">
        <f t="shared" si="16"/>
        <v>638.3358028645182</v>
      </c>
      <c r="R15" s="24">
        <f t="shared" si="5"/>
        <v>180.40025237503198</v>
      </c>
      <c r="S15" s="26">
        <f t="shared" si="6"/>
        <v>137724.76498945651</v>
      </c>
      <c r="T15" s="26">
        <f t="shared" si="7"/>
        <v>33.515876797572368</v>
      </c>
      <c r="U15" s="26">
        <f t="shared" si="8"/>
        <v>7595.7889735545159</v>
      </c>
      <c r="V15" s="26">
        <f t="shared" si="17"/>
        <v>391.15412613838987</v>
      </c>
      <c r="W15" s="26">
        <f t="shared" si="9"/>
        <v>110.54417245005658</v>
      </c>
      <c r="X15" s="24">
        <f t="shared" si="10"/>
        <v>87032.287433321006</v>
      </c>
      <c r="Y15" s="24">
        <f t="shared" si="11"/>
        <v>21.179658017564236</v>
      </c>
      <c r="Z15" s="24">
        <f t="shared" si="12"/>
        <v>4800.0001254665831</v>
      </c>
      <c r="AA15" s="24">
        <f t="shared" si="18"/>
        <v>247.18167672612836</v>
      </c>
      <c r="AB15" s="24">
        <f t="shared" si="13"/>
        <v>69.856079924975418</v>
      </c>
      <c r="AC15" s="23">
        <f t="shared" si="22"/>
        <v>2.8401146748613768</v>
      </c>
      <c r="AD15" s="23">
        <f t="shared" si="19"/>
        <v>11.670711421362009</v>
      </c>
      <c r="AE15" s="23">
        <f t="shared" si="20"/>
        <v>2.1317813159398775</v>
      </c>
      <c r="AF15" s="25">
        <f>AVERAGE(Reliability!F31:J31)</f>
        <v>142.43743872383672</v>
      </c>
      <c r="AG15" s="25">
        <f>AVERAGE(Reliability!F62:J62)</f>
        <v>1.9178624416679668</v>
      </c>
      <c r="AH15" s="25">
        <f>AVERAGE(Reliability!F92:J92)</f>
        <v>74.096126671533042</v>
      </c>
      <c r="AI15" s="32">
        <f t="shared" si="21"/>
        <v>162593.68457001532</v>
      </c>
      <c r="AJ15" s="34">
        <f>-AVERAGE(Depreciation!F42:J42)</f>
        <v>115508.8439810725</v>
      </c>
      <c r="AK15" s="34">
        <f>'Asset cost'!$B$2*AVERAGE(RAB!F43:J43)</f>
        <v>141788.5068823242</v>
      </c>
    </row>
    <row r="16" spans="1:37" x14ac:dyDescent="0.25">
      <c r="A16" s="18" t="s">
        <v>87</v>
      </c>
      <c r="B16" s="18" t="s">
        <v>115</v>
      </c>
      <c r="C16" s="23">
        <f>AVERAGE('Asset cost'!E17:I17)</f>
        <v>141926.02705354732</v>
      </c>
      <c r="D16" s="23">
        <f>AVERAGE(Opex!E44:I44)</f>
        <v>79180.355034808599</v>
      </c>
      <c r="E16" s="23">
        <f t="shared" si="14"/>
        <v>221106.38208835592</v>
      </c>
      <c r="F16" s="25">
        <f>AVERAGE('Physical data'!F64:J64)</f>
        <v>1078.2</v>
      </c>
      <c r="G16" s="27">
        <f>AVERAGE('Physical data'!F49:J49)</f>
        <v>4428349.8270545658</v>
      </c>
      <c r="H16" s="27">
        <f>AVERAGE('Physical data'!F19:J19)</f>
        <v>21303.486550000009</v>
      </c>
      <c r="I16" s="27">
        <f>AVERAGE('Physical data'!F34:J34)</f>
        <v>274036.43045142054</v>
      </c>
      <c r="J16" s="27">
        <f>AVERAGE(RAB!F44:J44)</f>
        <v>1280601.7551360689</v>
      </c>
      <c r="K16" s="23">
        <f t="shared" si="15"/>
        <v>12.863454524603178</v>
      </c>
      <c r="L16" s="23">
        <f t="shared" si="0"/>
        <v>207.86972201292394</v>
      </c>
      <c r="M16" s="23">
        <f t="shared" si="1"/>
        <v>5.0611433835932342E-2</v>
      </c>
      <c r="N16" s="24">
        <f t="shared" si="2"/>
        <v>205069.91475455009</v>
      </c>
      <c r="O16" s="24">
        <f t="shared" si="3"/>
        <v>49.929746005504882</v>
      </c>
      <c r="P16" s="24">
        <f t="shared" si="4"/>
        <v>10378.882422340197</v>
      </c>
      <c r="Q16" s="24">
        <f t="shared" si="16"/>
        <v>806.85032177702476</v>
      </c>
      <c r="R16" s="24">
        <f t="shared" si="5"/>
        <v>172.65819073070261</v>
      </c>
      <c r="S16" s="26">
        <f t="shared" si="6"/>
        <v>131632.37530471836</v>
      </c>
      <c r="T16" s="26">
        <f t="shared" si="7"/>
        <v>32.049416282892622</v>
      </c>
      <c r="U16" s="26">
        <f t="shared" si="8"/>
        <v>6662.1032534013675</v>
      </c>
      <c r="V16" s="26">
        <f t="shared" si="17"/>
        <v>517.90934081192199</v>
      </c>
      <c r="W16" s="26">
        <f t="shared" si="9"/>
        <v>110.82760622834469</v>
      </c>
      <c r="X16" s="24">
        <f t="shared" si="10"/>
        <v>73437.539449831747</v>
      </c>
      <c r="Y16" s="24">
        <f t="shared" si="11"/>
        <v>17.880329722612256</v>
      </c>
      <c r="Z16" s="24">
        <f t="shared" si="12"/>
        <v>3716.7791689388314</v>
      </c>
      <c r="AA16" s="24">
        <f t="shared" si="18"/>
        <v>288.94098096510271</v>
      </c>
      <c r="AB16" s="24">
        <f t="shared" si="13"/>
        <v>61.830584502357944</v>
      </c>
      <c r="AC16" s="23">
        <f t="shared" si="22"/>
        <v>3.9345133719041661</v>
      </c>
      <c r="AD16" s="23">
        <f t="shared" si="19"/>
        <v>16.159712122069827</v>
      </c>
      <c r="AE16" s="23">
        <f t="shared" si="20"/>
        <v>2.1328558873773953</v>
      </c>
      <c r="AF16" s="25">
        <f>AVERAGE(Reliability!F32:J32)</f>
        <v>168.4</v>
      </c>
      <c r="AG16" s="25">
        <f>AVERAGE(Reliability!F63:J63)</f>
        <v>1.64</v>
      </c>
      <c r="AH16" s="25">
        <f>AVERAGE(Reliability!F93:J93)</f>
        <v>102.09134862627226</v>
      </c>
      <c r="AI16" s="32">
        <f t="shared" si="21"/>
        <v>79180.355034808599</v>
      </c>
      <c r="AJ16" s="34">
        <f>-AVERAGE(Depreciation!F43:J43)</f>
        <v>63915.06029335245</v>
      </c>
      <c r="AK16" s="34">
        <f>'Asset cost'!$B$2*AVERAGE(RAB!F44:J44)</f>
        <v>78010.96676019486</v>
      </c>
    </row>
    <row r="17" spans="1:37" x14ac:dyDescent="0.25">
      <c r="A17" s="18" t="s">
        <v>10</v>
      </c>
      <c r="B17" s="18" t="s">
        <v>114</v>
      </c>
      <c r="C17" s="23">
        <f>AVERAGE('Asset cost'!E18:I18)</f>
        <v>175714.86636105558</v>
      </c>
      <c r="D17" s="23">
        <f>AVERAGE(Opex!E45:I45)</f>
        <v>116999.06072026142</v>
      </c>
      <c r="E17" s="23">
        <f t="shared" si="14"/>
        <v>292713.927081317</v>
      </c>
      <c r="F17" s="25">
        <f>AVERAGE('Physical data'!F65:J65)</f>
        <v>2000.5300010968608</v>
      </c>
      <c r="G17" s="27">
        <f>AVERAGE('Physical data'!F50:J50)</f>
        <v>8035224.7425093148</v>
      </c>
      <c r="H17" s="27">
        <f>AVERAGE('Physical data'!F20:J20)</f>
        <v>10015.232798657491</v>
      </c>
      <c r="I17" s="27">
        <f>AVERAGE('Physical data'!F35:J35)</f>
        <v>641496.15483870974</v>
      </c>
      <c r="J17" s="27">
        <f>AVERAGE(RAB!F45:J45)</f>
        <v>1496858.4176958264</v>
      </c>
      <c r="K17" s="23">
        <f t="shared" si="15"/>
        <v>64.052046291395257</v>
      </c>
      <c r="L17" s="23">
        <f t="shared" si="0"/>
        <v>802.30034628714873</v>
      </c>
      <c r="M17" s="23">
        <f t="shared" si="1"/>
        <v>0.1997487268957967</v>
      </c>
      <c r="N17" s="24">
        <f t="shared" si="2"/>
        <v>146318.18914029098</v>
      </c>
      <c r="O17" s="24">
        <f t="shared" si="3"/>
        <v>36.428841315757097</v>
      </c>
      <c r="P17" s="24">
        <f t="shared" si="4"/>
        <v>29226.872002471508</v>
      </c>
      <c r="Q17" s="24">
        <f t="shared" si="16"/>
        <v>456.29880221949821</v>
      </c>
      <c r="R17" s="24">
        <f t="shared" si="5"/>
        <v>195.5521802335208</v>
      </c>
      <c r="S17" s="26">
        <f t="shared" si="6"/>
        <v>87834.157080730482</v>
      </c>
      <c r="T17" s="26">
        <f t="shared" si="7"/>
        <v>21.868071148210561</v>
      </c>
      <c r="U17" s="26">
        <f t="shared" si="8"/>
        <v>17544.76105484134</v>
      </c>
      <c r="V17" s="26">
        <f t="shared" si="17"/>
        <v>273.91413812174022</v>
      </c>
      <c r="W17" s="26">
        <f t="shared" si="9"/>
        <v>117.38910259230826</v>
      </c>
      <c r="X17" s="24">
        <f t="shared" si="10"/>
        <v>58484.032059560508</v>
      </c>
      <c r="Y17" s="24">
        <f t="shared" si="11"/>
        <v>14.560770167546535</v>
      </c>
      <c r="Z17" s="24">
        <f t="shared" si="12"/>
        <v>11682.11094763017</v>
      </c>
      <c r="AA17" s="24">
        <f t="shared" si="18"/>
        <v>182.38466409775796</v>
      </c>
      <c r="AB17" s="24">
        <f t="shared" si="13"/>
        <v>78.163077641212539</v>
      </c>
      <c r="AC17" s="23">
        <f t="shared" si="22"/>
        <v>3.1185377901444329</v>
      </c>
      <c r="AD17" s="23">
        <f t="shared" si="19"/>
        <v>12.525756673521444</v>
      </c>
      <c r="AE17" s="23">
        <f t="shared" si="20"/>
        <v>2.1809773056995718</v>
      </c>
      <c r="AF17" s="25">
        <f>AVERAGE(Reliability!F33:J33)</f>
        <v>66.278459735708282</v>
      </c>
      <c r="AG17" s="25">
        <f>AVERAGE(Reliability!F64:J64)</f>
        <v>1.0691418885459112</v>
      </c>
      <c r="AH17" s="25">
        <f>AVERAGE(Reliability!F94:J94)</f>
        <v>62.67169165923373</v>
      </c>
      <c r="AI17" s="32">
        <f t="shared" si="21"/>
        <v>116999.06072026142</v>
      </c>
      <c r="AJ17" s="34">
        <f>-AVERAGE(Depreciation!F44:J44)</f>
        <v>84530.099668947194</v>
      </c>
      <c r="AK17" s="34">
        <f>'Asset cost'!$B$2*AVERAGE(RAB!F45:J45)</f>
        <v>91184.766692108416</v>
      </c>
    </row>
    <row r="19" spans="1:37" x14ac:dyDescent="0.25">
      <c r="A19" s="2"/>
      <c r="C19" s="2"/>
      <c r="D19" s="2"/>
      <c r="E19" s="2"/>
      <c r="G19" s="2"/>
      <c r="H19" s="2"/>
      <c r="I19" s="2"/>
      <c r="J19" s="2"/>
      <c r="N19" s="2"/>
      <c r="O19" s="2"/>
      <c r="P19" s="2"/>
      <c r="Q19" s="2"/>
      <c r="R19" s="2"/>
      <c r="T19" s="2"/>
      <c r="U19" s="2"/>
      <c r="V19" s="2"/>
      <c r="W19" s="2"/>
      <c r="Y19" s="2"/>
      <c r="Z19" s="2"/>
      <c r="AA19" s="2"/>
      <c r="AB19" s="2"/>
      <c r="AD19" s="2"/>
      <c r="AE19" s="2"/>
      <c r="AF19" s="2"/>
      <c r="AG19" s="2"/>
      <c r="AH19" s="2"/>
      <c r="AI19" s="2"/>
      <c r="AJ19" s="2"/>
      <c r="AK19" s="2"/>
    </row>
    <row r="20" spans="1:37" x14ac:dyDescent="0.25">
      <c r="A20" s="2"/>
      <c r="C20" s="2"/>
      <c r="D20" s="2"/>
      <c r="E20" s="2"/>
      <c r="G20" s="2"/>
      <c r="H20" s="2"/>
      <c r="I20" s="2"/>
      <c r="J20" s="2"/>
      <c r="N20" s="2"/>
      <c r="O20" s="2"/>
      <c r="P20" s="2"/>
      <c r="Q20" s="2"/>
      <c r="R20" s="2"/>
      <c r="T20" s="2"/>
      <c r="U20" s="2"/>
      <c r="V20" s="2"/>
      <c r="W20" s="2"/>
      <c r="Y20" s="2"/>
      <c r="Z20" s="2"/>
      <c r="AA20" s="2"/>
      <c r="AB20" s="2"/>
      <c r="AD20" s="2"/>
      <c r="AE20" s="2"/>
      <c r="AF20" s="2"/>
      <c r="AG20" s="2"/>
      <c r="AH20" s="2"/>
      <c r="AI20" s="2"/>
      <c r="AJ20" s="2"/>
      <c r="AK20" s="2"/>
    </row>
    <row r="21" spans="1:37" x14ac:dyDescent="0.25">
      <c r="C21" s="2"/>
      <c r="D21" s="2"/>
      <c r="E21" s="2"/>
      <c r="G21" s="2"/>
      <c r="H21" s="2"/>
      <c r="I21" s="2"/>
      <c r="J21" s="2"/>
      <c r="N21" s="2"/>
      <c r="O21" s="2"/>
      <c r="P21" s="2"/>
      <c r="Q21" s="2"/>
      <c r="R21" s="2"/>
      <c r="T21" s="2"/>
      <c r="U21" s="2"/>
      <c r="V21" s="2"/>
      <c r="W21" s="2"/>
      <c r="Y21" s="2"/>
      <c r="Z21" s="2"/>
      <c r="AA21" s="2"/>
      <c r="AB21" s="2"/>
      <c r="AD21" s="2"/>
      <c r="AE21" s="2"/>
      <c r="AF21" s="2"/>
      <c r="AG21" s="2"/>
      <c r="AH21" s="2"/>
      <c r="AI21" s="2"/>
      <c r="AJ21" s="2"/>
      <c r="AK21" s="2"/>
    </row>
    <row r="22" spans="1:37" x14ac:dyDescent="0.25">
      <c r="C22" s="2"/>
      <c r="D22" s="2"/>
      <c r="E22" s="2"/>
      <c r="G22" s="2"/>
      <c r="H22" s="2"/>
      <c r="I22" s="2"/>
      <c r="J22" s="2"/>
      <c r="N22" s="2"/>
      <c r="O22" s="2"/>
      <c r="P22" s="2"/>
      <c r="Q22" s="2"/>
      <c r="R22" s="2"/>
      <c r="T22" s="2"/>
      <c r="U22" s="2"/>
      <c r="V22" s="2"/>
      <c r="W22" s="2"/>
      <c r="Y22" s="2"/>
      <c r="Z22" s="2"/>
      <c r="AA22" s="2"/>
      <c r="AB22" s="2"/>
      <c r="AD22" s="2"/>
      <c r="AE22" s="2"/>
      <c r="AF22" s="2"/>
      <c r="AG22" s="2"/>
      <c r="AH22" s="2"/>
      <c r="AI22" s="2"/>
      <c r="AJ22" s="2"/>
      <c r="AK22" s="2"/>
    </row>
    <row r="23" spans="1:37" x14ac:dyDescent="0.25">
      <c r="C23" s="2"/>
      <c r="D23" s="2"/>
      <c r="E23" s="2"/>
      <c r="G23" s="2"/>
      <c r="H23" s="2"/>
      <c r="I23" s="2"/>
      <c r="J23" s="2"/>
      <c r="N23" s="2"/>
      <c r="O23" s="2"/>
      <c r="P23" s="2"/>
      <c r="Q23" s="2"/>
      <c r="R23" s="2"/>
      <c r="T23" s="2"/>
      <c r="U23" s="2"/>
      <c r="V23" s="2"/>
      <c r="W23" s="2"/>
      <c r="Y23" s="2"/>
      <c r="Z23" s="2"/>
      <c r="AA23" s="2"/>
      <c r="AB23" s="2"/>
      <c r="AD23" s="2"/>
      <c r="AE23" s="2"/>
      <c r="AF23" s="2"/>
      <c r="AG23" s="2"/>
      <c r="AH23" s="2"/>
      <c r="AI23" s="2"/>
      <c r="AJ23" s="2"/>
      <c r="AK23" s="2"/>
    </row>
    <row r="24" spans="1:37" x14ac:dyDescent="0.25">
      <c r="G24" s="2"/>
    </row>
    <row r="25" spans="1:37" x14ac:dyDescent="0.25">
      <c r="G25" s="2"/>
    </row>
    <row r="26" spans="1:37" x14ac:dyDescent="0.25">
      <c r="G26" s="2"/>
    </row>
    <row r="27" spans="1:37" x14ac:dyDescent="0.25">
      <c r="G27" s="2"/>
    </row>
    <row r="28" spans="1:37" x14ac:dyDescent="0.25">
      <c r="G28" s="2"/>
    </row>
    <row r="29" spans="1:37" x14ac:dyDescent="0.25">
      <c r="G29" s="2"/>
    </row>
    <row r="30" spans="1:37" x14ac:dyDescent="0.25">
      <c r="G30" s="2"/>
    </row>
    <row r="31" spans="1:37" x14ac:dyDescent="0.25">
      <c r="G31" s="2"/>
    </row>
    <row r="32" spans="1:37" x14ac:dyDescent="0.25">
      <c r="G32" s="2"/>
    </row>
    <row r="33" spans="7:7" x14ac:dyDescent="0.25">
      <c r="G33" s="2"/>
    </row>
    <row r="34" spans="7:7" x14ac:dyDescent="0.25">
      <c r="G34" s="2"/>
    </row>
    <row r="35" spans="7:7" x14ac:dyDescent="0.25">
      <c r="G35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2:X45"/>
  <sheetViews>
    <sheetView topLeftCell="H24" workbookViewId="0">
      <selection activeCell="X33" sqref="X33"/>
    </sheetView>
  </sheetViews>
  <sheetFormatPr defaultRowHeight="15" x14ac:dyDescent="0.25"/>
  <cols>
    <col min="1" max="1" width="46.42578125" style="2" bestFit="1" customWidth="1"/>
    <col min="2" max="2" width="10.140625" style="2" bestFit="1" customWidth="1"/>
    <col min="3" max="3" width="11.42578125" style="2" customWidth="1"/>
    <col min="4" max="4" width="12.28515625" style="2" customWidth="1"/>
    <col min="5" max="7" width="11.7109375" style="2" bestFit="1" customWidth="1"/>
    <col min="8" max="8" width="12.7109375" style="2" customWidth="1"/>
    <col min="9" max="9" width="13.140625" style="2" customWidth="1"/>
    <col min="10" max="10" width="13.5703125" style="2" customWidth="1"/>
    <col min="11" max="16384" width="9.140625" style="2"/>
  </cols>
  <sheetData>
    <row r="2" spans="1:10" x14ac:dyDescent="0.25">
      <c r="C2" s="2">
        <v>2006</v>
      </c>
      <c r="D2" s="2">
        <v>2007</v>
      </c>
      <c r="E2" s="2">
        <v>2008</v>
      </c>
      <c r="F2" s="2">
        <v>2009</v>
      </c>
      <c r="G2" s="2">
        <v>2010</v>
      </c>
      <c r="H2" s="2">
        <v>2011</v>
      </c>
      <c r="I2" s="2">
        <v>2012</v>
      </c>
      <c r="J2" s="2">
        <v>2013</v>
      </c>
    </row>
    <row r="3" spans="1:10" x14ac:dyDescent="0.25">
      <c r="A3" s="2" t="s">
        <v>0</v>
      </c>
      <c r="C3" s="16">
        <f>CPI!B244</f>
        <v>86.6</v>
      </c>
      <c r="D3" s="16">
        <f>CPI!B248</f>
        <v>89.1</v>
      </c>
      <c r="E3" s="16">
        <f>CPI!B252</f>
        <v>92.4</v>
      </c>
      <c r="F3" s="16">
        <f>CPI!B256</f>
        <v>94.3</v>
      </c>
      <c r="G3" s="16">
        <f>CPI!B260</f>
        <v>96.9</v>
      </c>
      <c r="H3" s="16">
        <f>CPI!B264</f>
        <v>99.8</v>
      </c>
      <c r="I3" s="16">
        <f>CPI!B268</f>
        <v>102</v>
      </c>
      <c r="J3" s="16">
        <f>CPI!B272</f>
        <v>104.8</v>
      </c>
    </row>
    <row r="4" spans="1:10" hidden="1" x14ac:dyDescent="0.25">
      <c r="A4" s="2" t="s">
        <v>28</v>
      </c>
      <c r="C4" s="13">
        <f>CPI!B242</f>
        <v>85.9</v>
      </c>
      <c r="D4" s="13">
        <f>CPI!B246</f>
        <v>87.7</v>
      </c>
      <c r="E4" s="13">
        <f>CPI!B250</f>
        <v>91.6</v>
      </c>
      <c r="F4" s="13">
        <f>CPI!B254</f>
        <v>92.9</v>
      </c>
      <c r="G4" s="13">
        <f>CPI!B258</f>
        <v>95.8</v>
      </c>
      <c r="H4" s="13">
        <f>CPI!B262</f>
        <v>99.2</v>
      </c>
      <c r="I4" s="13">
        <f>CPI!B266</f>
        <v>100.4</v>
      </c>
      <c r="J4" s="13">
        <f>CPI!B270</f>
        <v>102.8</v>
      </c>
    </row>
    <row r="5" spans="1:10" hidden="1" x14ac:dyDescent="0.25">
      <c r="A5" s="2" t="s">
        <v>27</v>
      </c>
      <c r="C5" s="2">
        <f>CPI!B240</f>
        <v>83.8</v>
      </c>
      <c r="D5" s="2">
        <f>CPI!B244</f>
        <v>86.6</v>
      </c>
      <c r="E5" s="2">
        <f>CPI!B248</f>
        <v>89.1</v>
      </c>
      <c r="F5" s="2">
        <f>CPI!B252</f>
        <v>92.4</v>
      </c>
      <c r="G5" s="2">
        <f>CPI!B256</f>
        <v>94.3</v>
      </c>
      <c r="H5" s="2">
        <f>CPI!B260</f>
        <v>96.9</v>
      </c>
      <c r="I5" s="2">
        <f>CPI!B264</f>
        <v>99.8</v>
      </c>
      <c r="J5" s="2">
        <f>CPI!B268</f>
        <v>102</v>
      </c>
    </row>
    <row r="6" spans="1:10" x14ac:dyDescent="0.25">
      <c r="A6" s="14" t="str">
        <f>"Convert to real"</f>
        <v>Convert to real</v>
      </c>
      <c r="B6" s="15">
        <v>2013</v>
      </c>
      <c r="C6" s="13"/>
      <c r="D6" s="13"/>
      <c r="E6" s="13"/>
      <c r="F6" s="13"/>
      <c r="G6" s="13"/>
      <c r="H6" s="13"/>
      <c r="I6" s="13"/>
      <c r="J6" s="13"/>
    </row>
    <row r="7" spans="1:10" hidden="1" x14ac:dyDescent="0.25">
      <c r="B7" s="2">
        <f>MATCH(Capex_base,C2:P2)</f>
        <v>8</v>
      </c>
      <c r="C7" s="13"/>
      <c r="D7" s="13"/>
      <c r="E7" s="13"/>
      <c r="F7" s="13"/>
      <c r="G7" s="13"/>
      <c r="H7" s="13"/>
      <c r="I7" s="13"/>
      <c r="J7" s="13"/>
    </row>
    <row r="8" spans="1:10" hidden="1" x14ac:dyDescent="0.25">
      <c r="B8" s="2">
        <f>INDEX(C2:CZ5,2,$B$7)</f>
        <v>104.8</v>
      </c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2" t="s">
        <v>30</v>
      </c>
      <c r="C9" s="17">
        <f t="shared" ref="C9:J10" si="0">Capex_Base_Index/C4</f>
        <v>1.2200232828870778</v>
      </c>
      <c r="D9" s="17">
        <f t="shared" si="0"/>
        <v>1.194982896237172</v>
      </c>
      <c r="E9" s="17">
        <f t="shared" si="0"/>
        <v>1.1441048034934498</v>
      </c>
      <c r="F9" s="17">
        <f t="shared" si="0"/>
        <v>1.1280947255113023</v>
      </c>
      <c r="G9" s="17">
        <f t="shared" si="0"/>
        <v>1.0939457202505218</v>
      </c>
      <c r="H9" s="17">
        <f t="shared" si="0"/>
        <v>1.0564516129032258</v>
      </c>
      <c r="I9" s="17">
        <f t="shared" si="0"/>
        <v>1.0438247011952191</v>
      </c>
      <c r="J9" s="17">
        <f t="shared" si="0"/>
        <v>1.0194552529182879</v>
      </c>
    </row>
    <row r="10" spans="1:10" x14ac:dyDescent="0.25">
      <c r="A10" s="2" t="s">
        <v>29</v>
      </c>
      <c r="C10" s="17">
        <f t="shared" si="0"/>
        <v>1.2505966587112172</v>
      </c>
      <c r="D10" s="17">
        <f t="shared" si="0"/>
        <v>1.210161662817552</v>
      </c>
      <c r="E10" s="17">
        <f t="shared" si="0"/>
        <v>1.1762065095398428</v>
      </c>
      <c r="F10" s="17">
        <f t="shared" si="0"/>
        <v>1.1341991341991342</v>
      </c>
      <c r="G10" s="17">
        <f t="shared" si="0"/>
        <v>1.1113467656415694</v>
      </c>
      <c r="H10" s="17">
        <f t="shared" si="0"/>
        <v>1.0815273477812177</v>
      </c>
      <c r="I10" s="17">
        <f t="shared" si="0"/>
        <v>1.0501002004008015</v>
      </c>
      <c r="J10" s="17">
        <f t="shared" si="0"/>
        <v>1.0274509803921568</v>
      </c>
    </row>
    <row r="14" spans="1:10" x14ac:dyDescent="0.25">
      <c r="A14" s="30" t="s">
        <v>70</v>
      </c>
    </row>
    <row r="15" spans="1:10" x14ac:dyDescent="0.25">
      <c r="A15" s="2" t="s">
        <v>1</v>
      </c>
    </row>
    <row r="17" spans="1:24" x14ac:dyDescent="0.25">
      <c r="A17" s="18" t="s">
        <v>2</v>
      </c>
      <c r="B17" s="18" t="s">
        <v>31</v>
      </c>
      <c r="C17" s="4">
        <f>('[2]SD 4. Assets (RAB)'!D10+'[2]SD 4. Assets (RAB)'!D16)/2</f>
        <v>514973.36183289974</v>
      </c>
      <c r="D17" s="4">
        <f>('[2]SD 4. Assets (RAB)'!E10+'[2]SD 4. Assets (RAB)'!E16)/2</f>
        <v>533576.39292439236</v>
      </c>
      <c r="E17" s="4">
        <f>('[2]SD 4. Assets (RAB)'!F10+'[2]SD 4. Assets (RAB)'!F16)/2</f>
        <v>556431.58629970648</v>
      </c>
      <c r="F17" s="4">
        <f>('[2]SD 4. Assets (RAB)'!G10+'[2]SD 4. Assets (RAB)'!G16)/2</f>
        <v>579201.63954414055</v>
      </c>
      <c r="G17" s="4">
        <f>('[2]SD 4. Assets (RAB)'!H10+'[2]SD 4. Assets (RAB)'!H16)/2</f>
        <v>614257.14697440481</v>
      </c>
      <c r="H17" s="4">
        <f>('[2]SD 4. Assets (RAB)'!I10+'[2]SD 4. Assets (RAB)'!I16)/2</f>
        <v>666190.32936676056</v>
      </c>
      <c r="I17" s="4">
        <f>('[2]SD 4. Assets (RAB)'!J10+'[2]SD 4. Assets (RAB)'!J16)/2</f>
        <v>722359.27052476583</v>
      </c>
      <c r="J17" s="4">
        <f>('[2]SD 4. Assets (RAB)'!K10+'[2]SD 4. Assets (RAB)'!K16)/2</f>
        <v>770004.29753558082</v>
      </c>
    </row>
    <row r="18" spans="1:24" x14ac:dyDescent="0.25">
      <c r="A18" s="18" t="s">
        <v>136</v>
      </c>
      <c r="B18" s="18" t="s">
        <v>31</v>
      </c>
      <c r="C18" s="4">
        <f>('[2]SD 4. Assets (RAB)'!L10+'[2]SD 4. Assets (RAB)'!L16)/2</f>
        <v>5223429.4122945834</v>
      </c>
      <c r="D18" s="4">
        <f>('[2]SD 4. Assets (RAB)'!M10+'[2]SD 4. Assets (RAB)'!M16)/2</f>
        <v>5829568.8362810649</v>
      </c>
      <c r="E18" s="4">
        <f>('[2]SD 4. Assets (RAB)'!N10+'[2]SD 4. Assets (RAB)'!N16)/2</f>
        <v>6592064.0274462067</v>
      </c>
      <c r="F18" s="4">
        <f>('[2]SD 4. Assets (RAB)'!O10+'[2]SD 4. Assets (RAB)'!O16)/2</f>
        <v>7556509.696187729</v>
      </c>
      <c r="G18" s="4">
        <f>('[2]SD 4. Assets (RAB)'!P10+'[2]SD 4. Assets (RAB)'!P16)/2</f>
        <v>8685645.1070858035</v>
      </c>
      <c r="H18" s="4">
        <f>('[2]SD 4. Assets (RAB)'!Q10+'[2]SD 4. Assets (RAB)'!Q16)/2</f>
        <v>9996693.7580606882</v>
      </c>
      <c r="I18" s="4">
        <f>('[2]SD 4. Assets (RAB)'!R10+'[2]SD 4. Assets (RAB)'!R16)/2</f>
        <v>11492154.9517182</v>
      </c>
      <c r="J18" s="4">
        <f>('[2]SD 4. Assets (RAB)'!S10+'[2]SD 4. Assets (RAB)'!S16)/2</f>
        <v>12781516.545913465</v>
      </c>
    </row>
    <row r="19" spans="1:24" x14ac:dyDescent="0.25">
      <c r="A19" s="18" t="s">
        <v>3</v>
      </c>
      <c r="B19" s="18" t="s">
        <v>31</v>
      </c>
      <c r="C19" s="4">
        <f>('[2]SD 4. Assets (RAB)'!T10+'[2]SD 4. Assets (RAB)'!T16)/2</f>
        <v>791923.86826824583</v>
      </c>
      <c r="D19" s="4">
        <f>('[2]SD 4. Assets (RAB)'!U10+'[2]SD 4. Assets (RAB)'!U16)/2</f>
        <v>834106.82428063126</v>
      </c>
      <c r="E19" s="4">
        <f>('[2]SD 4. Assets (RAB)'!V10+'[2]SD 4. Assets (RAB)'!V16)/2</f>
        <v>870476.55203537247</v>
      </c>
      <c r="F19" s="4">
        <f>('[2]SD 4. Assets (RAB)'!W10+'[2]SD 4. Assets (RAB)'!W16)/2</f>
        <v>919908.27588797815</v>
      </c>
      <c r="G19" s="4">
        <f>('[2]SD 4. Assets (RAB)'!X10+'[2]SD 4. Assets (RAB)'!X16)/2</f>
        <v>998565.84859060741</v>
      </c>
      <c r="H19" s="4">
        <f>('[2]SD 4. Assets (RAB)'!Y10+'[2]SD 4. Assets (RAB)'!Y16)/2</f>
        <v>1075196.7035185141</v>
      </c>
      <c r="I19" s="4">
        <f>('[2]SD 4. Assets (RAB)'!Z10+'[2]SD 4. Assets (RAB)'!Z16)/2</f>
        <v>1163338.6642380334</v>
      </c>
      <c r="J19" s="4">
        <f>('[2]SD 4. Assets (RAB)'!AA10+'[2]SD 4. Assets (RAB)'!AA16)/2</f>
        <v>1244496.7204324673</v>
      </c>
    </row>
    <row r="20" spans="1:24" x14ac:dyDescent="0.25">
      <c r="A20" s="18" t="s">
        <v>4</v>
      </c>
      <c r="B20" s="18" t="s">
        <v>31</v>
      </c>
      <c r="C20" s="4">
        <f>('[2]SD 4. Assets (RAB)'!AB10+'[2]SD 4. Assets (RAB)'!AB16)/2</f>
        <v>2528035.2310644556</v>
      </c>
      <c r="D20" s="4">
        <f>('[2]SD 4. Assets (RAB)'!AC10+'[2]SD 4. Assets (RAB)'!AC16)/2</f>
        <v>2812394.1372479317</v>
      </c>
      <c r="E20" s="4">
        <f>('[2]SD 4. Assets (RAB)'!AD10+'[2]SD 4. Assets (RAB)'!AD16)/2</f>
        <v>3100051.9449908263</v>
      </c>
      <c r="F20" s="4">
        <f>('[2]SD 4. Assets (RAB)'!AE10+'[2]SD 4. Assets (RAB)'!AE16)/2</f>
        <v>3436641.5203747666</v>
      </c>
      <c r="G20" s="4">
        <f>('[2]SD 4. Assets (RAB)'!AF10+'[2]SD 4. Assets (RAB)'!AF16)/2</f>
        <v>3768850.5157457138</v>
      </c>
      <c r="H20" s="4">
        <f>('[2]SD 4. Assets (RAB)'!AG10+'[2]SD 4. Assets (RAB)'!AG16)/2</f>
        <v>4095850.8728816239</v>
      </c>
      <c r="I20" s="4">
        <f>('[2]SD 4. Assets (RAB)'!AH10+'[2]SD 4. Assets (RAB)'!AH16)/2</f>
        <v>4578641.2074312344</v>
      </c>
      <c r="J20" s="4">
        <f>('[2]SD 4. Assets (RAB)'!AI10+'[2]SD 4. Assets (RAB)'!AI16)/2</f>
        <v>5078407.0333451424</v>
      </c>
    </row>
    <row r="21" spans="1:24" x14ac:dyDescent="0.25">
      <c r="A21" s="18" t="s">
        <v>5</v>
      </c>
      <c r="B21" s="18" t="s">
        <v>31</v>
      </c>
      <c r="C21" s="4">
        <f>('[2]SD 4. Assets (RAB)'!AJ10+'[2]SD 4. Assets (RAB)'!AJ16)/2</f>
        <v>3839988.8412719704</v>
      </c>
      <c r="D21" s="4">
        <f>('[2]SD 4. Assets (RAB)'!AK10+'[2]SD 4. Assets (RAB)'!AK16)/2</f>
        <v>4278239.1729197083</v>
      </c>
      <c r="E21" s="4">
        <f>('[2]SD 4. Assets (RAB)'!AL10+'[2]SD 4. Assets (RAB)'!AL16)/2</f>
        <v>4680107.9469718691</v>
      </c>
      <c r="F21" s="4">
        <f>('[2]SD 4. Assets (RAB)'!AM10+'[2]SD 4. Assets (RAB)'!AM16)/2</f>
        <v>5125524.8171801977</v>
      </c>
      <c r="G21" s="4">
        <f>('[2]SD 4. Assets (RAB)'!AN10+'[2]SD 4. Assets (RAB)'!AN16)/2</f>
        <v>5760735.7582254224</v>
      </c>
      <c r="H21" s="4">
        <f>('[2]SD 4. Assets (RAB)'!AO10+'[2]SD 4. Assets (RAB)'!AO16)/2</f>
        <v>6470682.8713818965</v>
      </c>
      <c r="I21" s="4">
        <f>('[2]SD 4. Assets (RAB)'!AP10+'[2]SD 4. Assets (RAB)'!AP16)/2</f>
        <v>7068076.7120724581</v>
      </c>
      <c r="J21" s="4">
        <f>('[2]SD 4. Assets (RAB)'!AQ10+'[2]SD 4. Assets (RAB)'!AQ16)/2</f>
        <v>7655282.4315718478</v>
      </c>
    </row>
    <row r="22" spans="1:24" x14ac:dyDescent="0.25">
      <c r="A22" s="18" t="s">
        <v>11</v>
      </c>
      <c r="B22" s="18" t="s">
        <v>31</v>
      </c>
      <c r="C22" s="4">
        <f>('[2]SD 4. Assets (RAB)'!AR10+'[2]SD 4. Assets (RAB)'!AR16)/2</f>
        <v>4041245.0410000002</v>
      </c>
      <c r="D22" s="4">
        <f>('[2]SD 4. Assets (RAB)'!AS10+'[2]SD 4. Assets (RAB)'!AS16)/2</f>
        <v>4410712.0860000001</v>
      </c>
      <c r="E22" s="4">
        <f>('[2]SD 4. Assets (RAB)'!AT10+'[2]SD 4. Assets (RAB)'!AT16)/2</f>
        <v>4791267.4539999999</v>
      </c>
      <c r="F22" s="4">
        <f>('[2]SD 4. Assets (RAB)'!AU10+'[2]SD 4. Assets (RAB)'!AU16)/2</f>
        <v>5168370.102</v>
      </c>
      <c r="G22" s="4">
        <f>('[2]SD 4. Assets (RAB)'!AV10+'[2]SD 4. Assets (RAB)'!AV16)/2</f>
        <v>5491874.0539999995</v>
      </c>
      <c r="H22" s="4">
        <f>('[2]SD 4. Assets (RAB)'!AW10+'[2]SD 4. Assets (RAB)'!AW16)/2</f>
        <v>5889997.1390000004</v>
      </c>
      <c r="I22" s="4">
        <f>('[2]SD 4. Assets (RAB)'!AX10+'[2]SD 4. Assets (RAB)'!AX16)/2</f>
        <v>6334937.2070000004</v>
      </c>
      <c r="J22" s="4">
        <f>('[2]SD 4. Assets (RAB)'!AY10+'[2]SD 4. Assets (RAB)'!AY16)/2</f>
        <v>6764569.8650000002</v>
      </c>
    </row>
    <row r="23" spans="1:24" x14ac:dyDescent="0.25">
      <c r="A23" s="18" t="s">
        <v>6</v>
      </c>
      <c r="B23" s="18" t="s">
        <v>31</v>
      </c>
      <c r="C23" s="4">
        <f>('[2]SD 4. Assets (RAB)'!AZ10+'[2]SD 4. Assets (RAB)'!AZ16)/2</f>
        <v>2695514.1433062493</v>
      </c>
      <c r="D23" s="4">
        <f>('[2]SD 4. Assets (RAB)'!BA10+'[2]SD 4. Assets (RAB)'!BA16)/2</f>
        <v>3037745.3201454459</v>
      </c>
      <c r="E23" s="4">
        <f>('[2]SD 4. Assets (RAB)'!BB10+'[2]SD 4. Assets (RAB)'!BB16)/2</f>
        <v>3440412.6571787852</v>
      </c>
      <c r="F23" s="4">
        <f>('[2]SD 4. Assets (RAB)'!BC10+'[2]SD 4. Assets (RAB)'!BC16)/2</f>
        <v>3932971.0061596069</v>
      </c>
      <c r="G23" s="4">
        <f>('[2]SD 4. Assets (RAB)'!BD10+'[2]SD 4. Assets (RAB)'!BD16)/2</f>
        <v>4480633.762716664</v>
      </c>
      <c r="H23" s="4">
        <f>('[2]SD 4. Assets (RAB)'!BE10+'[2]SD 4. Assets (RAB)'!BE16)/2</f>
        <v>5009059.0331615862</v>
      </c>
      <c r="I23" s="4">
        <f>('[2]SD 4. Assets (RAB)'!BF10+'[2]SD 4. Assets (RAB)'!BF16)/2</f>
        <v>5635207.4039678425</v>
      </c>
      <c r="J23" s="4">
        <f>('[2]SD 4. Assets (RAB)'!BG10+'[2]SD 4. Assets (RAB)'!BG16)/2</f>
        <v>6205472.7339418121</v>
      </c>
    </row>
    <row r="24" spans="1:24" x14ac:dyDescent="0.25">
      <c r="A24" s="18" t="s">
        <v>7</v>
      </c>
      <c r="B24" s="18" t="s">
        <v>31</v>
      </c>
      <c r="C24" s="4">
        <f>('[2]SD 4. Assets (RAB)'!BH10+'[2]SD 4. Assets (RAB)'!BH16)/2</f>
        <v>477880.28427208576</v>
      </c>
      <c r="D24" s="4">
        <f>('[2]SD 4. Assets (RAB)'!BI10+'[2]SD 4. Assets (RAB)'!BI16)/2</f>
        <v>516813.99324174598</v>
      </c>
      <c r="E24" s="4">
        <f>('[2]SD 4. Assets (RAB)'!BJ10+'[2]SD 4. Assets (RAB)'!BJ16)/2</f>
        <v>543733.82543484471</v>
      </c>
      <c r="F24" s="4">
        <f>('[2]SD 4. Assets (RAB)'!BK10+'[2]SD 4. Assets (RAB)'!BK16)/2</f>
        <v>578814.87038670899</v>
      </c>
      <c r="G24" s="4">
        <f>('[2]SD 4. Assets (RAB)'!BL10+'[2]SD 4. Assets (RAB)'!BL16)/2</f>
        <v>617489.22328914539</v>
      </c>
      <c r="H24" s="4">
        <f>('[2]SD 4. Assets (RAB)'!BM10+'[2]SD 4. Assets (RAB)'!BM16)/2</f>
        <v>674496.86145491735</v>
      </c>
      <c r="I24" s="4">
        <f>('[2]SD 4. Assets (RAB)'!BN10+'[2]SD 4. Assets (RAB)'!BN16)/2</f>
        <v>765574.88161837065</v>
      </c>
      <c r="J24" s="4">
        <f>('[2]SD 4. Assets (RAB)'!BO10+'[2]SD 4. Assets (RAB)'!BO16)/2</f>
        <v>847172.93947110581</v>
      </c>
    </row>
    <row r="25" spans="1:24" x14ac:dyDescent="0.25">
      <c r="A25" s="18" t="s">
        <v>8</v>
      </c>
      <c r="B25" s="18" t="s">
        <v>31</v>
      </c>
      <c r="C25" s="4">
        <f>('[2]SD 4. Assets (RAB)'!BP10+'[2]SD 4. Assets (RAB)'!BP16)/2</f>
        <v>1315040.7507852816</v>
      </c>
      <c r="D25" s="4">
        <f>('[2]SD 4. Assets (RAB)'!BQ10+'[2]SD 4. Assets (RAB)'!BQ16)/2</f>
        <v>1419291.7680998326</v>
      </c>
      <c r="E25" s="4">
        <f>('[2]SD 4. Assets (RAB)'!BR10+'[2]SD 4. Assets (RAB)'!BR16)/2</f>
        <v>1516988.5337782816</v>
      </c>
      <c r="F25" s="4">
        <f>('[2]SD 4. Assets (RAB)'!BS10+'[2]SD 4. Assets (RAB)'!BS16)/2</f>
        <v>1622158.280514427</v>
      </c>
      <c r="G25" s="4">
        <f>('[2]SD 4. Assets (RAB)'!BT10+'[2]SD 4. Assets (RAB)'!BT16)/2</f>
        <v>1758627.1285324062</v>
      </c>
      <c r="H25" s="4">
        <f>('[2]SD 4. Assets (RAB)'!BU10+'[2]SD 4. Assets (RAB)'!BU16)/2</f>
        <v>1892790.1277661962</v>
      </c>
      <c r="I25" s="4">
        <f>('[2]SD 4. Assets (RAB)'!BV10+'[2]SD 4. Assets (RAB)'!BV16)/2</f>
        <v>2073531.1117154597</v>
      </c>
      <c r="J25" s="4">
        <f>('[2]SD 4. Assets (RAB)'!BW10+'[2]SD 4. Assets (RAB)'!BW16)/2</f>
        <v>2262995.9673126228</v>
      </c>
    </row>
    <row r="26" spans="1:24" x14ac:dyDescent="0.25">
      <c r="A26" s="18" t="s">
        <v>9</v>
      </c>
      <c r="B26" s="18" t="s">
        <v>31</v>
      </c>
      <c r="C26" s="4">
        <f>('[2]SD 4. Assets (RAB)'!BX10+'[2]SD 4. Assets (RAB)'!BX16)/2</f>
        <v>2535926.5800911849</v>
      </c>
      <c r="D26" s="4">
        <f>('[2]SD 4. Assets (RAB)'!BY10+'[2]SD 4. Assets (RAB)'!BY16)/2</f>
        <v>2585913.789947289</v>
      </c>
      <c r="E26" s="4">
        <f>('[2]SD 4. Assets (RAB)'!BZ10+'[2]SD 4. Assets (RAB)'!BZ16)/2</f>
        <v>2626520.1623952431</v>
      </c>
      <c r="F26" s="4">
        <f>('[2]SD 4. Assets (RAB)'!CA10+'[2]SD 4. Assets (RAB)'!CA16)/2</f>
        <v>2680777.1792629724</v>
      </c>
      <c r="G26" s="4">
        <f>('[2]SD 4. Assets (RAB)'!CB10+'[2]SD 4. Assets (RAB)'!CB16)/2</f>
        <v>2714645.9874944105</v>
      </c>
      <c r="H26" s="4">
        <f>('[2]SD 4. Assets (RAB)'!CC10+'[2]SD 4. Assets (RAB)'!CC16)/2</f>
        <v>2816081.3599938834</v>
      </c>
      <c r="I26" s="4">
        <f>('[2]SD 4. Assets (RAB)'!CD10+'[2]SD 4. Assets (RAB)'!CD16)/2</f>
        <v>3000715.1931437459</v>
      </c>
      <c r="J26" s="4">
        <f>('[2]SD 4. Assets (RAB)'!CE10+'[2]SD 4. Assets (RAB)'!CE16)/2</f>
        <v>3194322.0947267478</v>
      </c>
    </row>
    <row r="27" spans="1:24" x14ac:dyDescent="0.25">
      <c r="A27" s="18" t="s">
        <v>125</v>
      </c>
      <c r="B27" s="18" t="s">
        <v>31</v>
      </c>
      <c r="C27" s="4">
        <f>('[2]SD 4. Assets (RAB)'!CF10+'[2]SD 4. Assets (RAB)'!CF16)/2</f>
        <v>1315153.321</v>
      </c>
      <c r="D27" s="4">
        <f>('[2]SD 4. Assets (RAB)'!CG10+'[2]SD 4. Assets (RAB)'!CG16)/2</f>
        <v>1423717.5075000001</v>
      </c>
      <c r="E27" s="4">
        <f>('[2]SD 4. Assets (RAB)'!CH10+'[2]SD 4. Assets (RAB)'!CH16)/2</f>
        <v>1553298.4295000001</v>
      </c>
      <c r="F27" s="4">
        <f>('[2]SD 4. Assets (RAB)'!CI10+'[2]SD 4. Assets (RAB)'!CI16)/2</f>
        <v>1741756.483</v>
      </c>
      <c r="G27" s="4">
        <f>('[2]SD 4. Assets (RAB)'!CJ10+'[2]SD 4. Assets (RAB)'!CJ16)/2</f>
        <v>1968010.4295000001</v>
      </c>
      <c r="H27" s="4">
        <f>('[2]SD 4. Assets (RAB)'!CK10+'[2]SD 4. Assets (RAB)'!CK16)/2</f>
        <v>2170660.298</v>
      </c>
      <c r="I27" s="4">
        <f>('[2]SD 4. Assets (RAB)'!CL10+'[2]SD 4. Assets (RAB)'!CL16)/2</f>
        <v>2398730.1090000002</v>
      </c>
      <c r="J27" s="4">
        <f>('[2]SD 4. Assets (RAB)'!CM10+'[2]SD 4. Assets (RAB)'!CM16)/2</f>
        <v>2670983.0124405995</v>
      </c>
    </row>
    <row r="28" spans="1:24" x14ac:dyDescent="0.25">
      <c r="A28" s="18" t="s">
        <v>87</v>
      </c>
      <c r="B28" s="18" t="s">
        <v>31</v>
      </c>
      <c r="C28" s="4">
        <f>('[2]SD 4. Assets (RAB)'!CN10+'[2]SD 4. Assets (RAB)'!CN16)/2</f>
        <v>782973.896101858</v>
      </c>
      <c r="D28" s="4">
        <f>('[2]SD 4. Assets (RAB)'!CO10+'[2]SD 4. Assets (RAB)'!CO16)/2</f>
        <v>847772.5420733483</v>
      </c>
      <c r="E28" s="4">
        <f>('[2]SD 4. Assets (RAB)'!CP10+'[2]SD 4. Assets (RAB)'!CP16)/2</f>
        <v>910014.96845487365</v>
      </c>
      <c r="F28" s="4">
        <f>('[2]SD 4. Assets (RAB)'!CQ10+'[2]SD 4. Assets (RAB)'!CQ16)/2</f>
        <v>998157.25301801157</v>
      </c>
      <c r="G28" s="4">
        <f>('[2]SD 4. Assets (RAB)'!CR10+'[2]SD 4. Assets (RAB)'!CR16)/2</f>
        <v>1101192.1665793543</v>
      </c>
      <c r="H28" s="4">
        <f>('[2]SD 4. Assets (RAB)'!CS10+'[2]SD 4. Assets (RAB)'!CS16)/2</f>
        <v>1201836.3828660389</v>
      </c>
      <c r="I28" s="4">
        <f>('[2]SD 4. Assets (RAB)'!CT10+'[2]SD 4. Assets (RAB)'!CT16)/2</f>
        <v>1292859.2109287416</v>
      </c>
      <c r="J28" s="4">
        <f>('[2]SD 4. Assets (RAB)'!CU10+'[2]SD 4. Assets (RAB)'!CU16)/2</f>
        <v>1352514.8403577958</v>
      </c>
    </row>
    <row r="29" spans="1:24" x14ac:dyDescent="0.25">
      <c r="A29" s="18" t="s">
        <v>10</v>
      </c>
      <c r="B29" s="18" t="s">
        <v>31</v>
      </c>
      <c r="C29" s="4">
        <f>('[2]SD 4. Assets (RAB)'!CV10+'[2]SD 4. Assets (RAB)'!CV16)/2</f>
        <v>1074445.4225653573</v>
      </c>
      <c r="D29" s="4">
        <f>('[2]SD 4. Assets (RAB)'!CW10+'[2]SD 4. Assets (RAB)'!CW16)/2</f>
        <v>1116738.1090142787</v>
      </c>
      <c r="E29" s="4">
        <f>('[2]SD 4. Assets (RAB)'!CX10+'[2]SD 4. Assets (RAB)'!CX16)/2</f>
        <v>1145546.027591174</v>
      </c>
      <c r="F29" s="4">
        <f>('[2]SD 4. Assets (RAB)'!CY10+'[2]SD 4. Assets (RAB)'!CY16)/2</f>
        <v>1198356.161106026</v>
      </c>
      <c r="G29" s="4">
        <f>('[2]SD 4. Assets (RAB)'!CZ10+'[2]SD 4. Assets (RAB)'!CZ16)/2</f>
        <v>1271479.2688505882</v>
      </c>
      <c r="H29" s="4">
        <f>('[2]SD 4. Assets (RAB)'!DA10+'[2]SD 4. Assets (RAB)'!DA16)/2</f>
        <v>1373156.3299887686</v>
      </c>
      <c r="I29" s="4">
        <f>('[2]SD 4. Assets (RAB)'!DB10+'[2]SD 4. Assets (RAB)'!DB16)/2</f>
        <v>1526251.6695117613</v>
      </c>
      <c r="J29" s="4">
        <f>('[2]SD 4. Assets (RAB)'!DC10+'[2]SD 4. Assets (RAB)'!DC16)/2</f>
        <v>1665292.4215982589</v>
      </c>
      <c r="W29" s="2" t="s">
        <v>106</v>
      </c>
      <c r="X29" s="2">
        <v>13132381.7059974</v>
      </c>
    </row>
    <row r="30" spans="1:24" x14ac:dyDescent="0.25">
      <c r="E30" s="3"/>
      <c r="F30" s="3"/>
      <c r="G30" s="3"/>
      <c r="H30" s="3"/>
      <c r="W30" s="2" t="s">
        <v>109</v>
      </c>
      <c r="X30" s="2">
        <v>7865427.4394973489</v>
      </c>
    </row>
    <row r="31" spans="1:24" x14ac:dyDescent="0.25">
      <c r="A31" s="2" t="str">
        <f>"Real $"&amp;Capex_base&amp;""</f>
        <v>Real $2013</v>
      </c>
      <c r="E31" s="3"/>
      <c r="F31" s="3"/>
      <c r="G31" s="3"/>
      <c r="H31" s="3"/>
      <c r="W31" s="2" t="s">
        <v>110</v>
      </c>
      <c r="X31" s="2">
        <v>6950263.9397254894</v>
      </c>
    </row>
    <row r="32" spans="1:24" x14ac:dyDescent="0.25">
      <c r="W32" s="2" t="s">
        <v>111</v>
      </c>
      <c r="X32" s="2">
        <v>6375819.0442853123</v>
      </c>
    </row>
    <row r="33" spans="1:24" x14ac:dyDescent="0.25">
      <c r="A33" s="18" t="s">
        <v>105</v>
      </c>
      <c r="B33" s="18" t="s">
        <v>31</v>
      </c>
      <c r="C33" s="4">
        <f>C17*C10</f>
        <v>644023.96563350712</v>
      </c>
      <c r="D33" s="4">
        <f t="shared" ref="D33:J33" si="1">D17*D10</f>
        <v>645713.69490157417</v>
      </c>
      <c r="E33" s="4">
        <f t="shared" si="1"/>
        <v>654478.45391929557</v>
      </c>
      <c r="F33" s="4">
        <f t="shared" si="1"/>
        <v>656929.99809768319</v>
      </c>
      <c r="G33" s="4">
        <f t="shared" si="1"/>
        <v>682652.69356222288</v>
      </c>
      <c r="H33" s="4">
        <f t="shared" si="1"/>
        <v>720503.0600375284</v>
      </c>
      <c r="I33" s="4">
        <f t="shared" si="1"/>
        <v>758549.6147394334</v>
      </c>
      <c r="J33" s="4">
        <f t="shared" si="1"/>
        <v>791141.67040910653</v>
      </c>
      <c r="W33" s="2" t="s">
        <v>108</v>
      </c>
      <c r="X33" s="2">
        <v>5217814.2852408905</v>
      </c>
    </row>
    <row r="34" spans="1:24" x14ac:dyDescent="0.25">
      <c r="A34" s="18" t="s">
        <v>106</v>
      </c>
      <c r="B34" s="18" t="s">
        <v>31</v>
      </c>
      <c r="C34" s="4">
        <f>C18*C10</f>
        <v>6532403.3700295025</v>
      </c>
      <c r="D34" s="4">
        <f t="shared" ref="D34:J34" si="2">D18*D10</f>
        <v>7054720.7164232749</v>
      </c>
      <c r="E34" s="4">
        <f t="shared" si="2"/>
        <v>7753628.6203856617</v>
      </c>
      <c r="F34" s="4">
        <f t="shared" si="2"/>
        <v>8570586.7549834847</v>
      </c>
      <c r="G34" s="4">
        <f t="shared" si="2"/>
        <v>9652763.5972703304</v>
      </c>
      <c r="H34" s="4">
        <f t="shared" si="2"/>
        <v>10811697.686736431</v>
      </c>
      <c r="I34" s="4">
        <f t="shared" si="2"/>
        <v>12067914.217836346</v>
      </c>
      <c r="J34" s="4">
        <f t="shared" si="2"/>
        <v>13132381.705997363</v>
      </c>
      <c r="W34" s="2" t="s">
        <v>116</v>
      </c>
      <c r="X34" s="2">
        <v>3282009.3679153249</v>
      </c>
    </row>
    <row r="35" spans="1:24" x14ac:dyDescent="0.25">
      <c r="A35" s="18" t="s">
        <v>107</v>
      </c>
      <c r="B35" s="18" t="s">
        <v>31</v>
      </c>
      <c r="C35" s="4">
        <f>C19*C9</f>
        <v>966165.55756125902</v>
      </c>
      <c r="D35" s="4">
        <f t="shared" ref="D35:J36" si="3">D19*D9</f>
        <v>996743.38865005865</v>
      </c>
      <c r="E35" s="4">
        <f t="shared" si="3"/>
        <v>995916.40451208549</v>
      </c>
      <c r="F35" s="4">
        <f t="shared" si="3"/>
        <v>1037743.6739834241</v>
      </c>
      <c r="G35" s="4">
        <f t="shared" si="3"/>
        <v>1092376.8364540255</v>
      </c>
      <c r="H35" s="4">
        <f t="shared" si="3"/>
        <v>1135893.2916203656</v>
      </c>
      <c r="I35" s="4">
        <f t="shared" si="3"/>
        <v>1214321.6335871106</v>
      </c>
      <c r="J35" s="4">
        <f t="shared" si="3"/>
        <v>1268708.7188844606</v>
      </c>
      <c r="W35" s="2" t="s">
        <v>126</v>
      </c>
      <c r="X35" s="2">
        <v>2722947.662488082</v>
      </c>
    </row>
    <row r="36" spans="1:24" x14ac:dyDescent="0.25">
      <c r="A36" s="18" t="s">
        <v>108</v>
      </c>
      <c r="B36" s="18" t="s">
        <v>31</v>
      </c>
      <c r="C36" s="4">
        <f>C20*C10</f>
        <v>3161552.413073448</v>
      </c>
      <c r="D36" s="4">
        <f t="shared" si="3"/>
        <v>3403451.5656302916</v>
      </c>
      <c r="E36" s="4">
        <f t="shared" si="3"/>
        <v>3646301.2776098605</v>
      </c>
      <c r="F36" s="4">
        <f t="shared" si="3"/>
        <v>3897835.8369618566</v>
      </c>
      <c r="G36" s="4">
        <f t="shared" si="3"/>
        <v>4188499.8308605598</v>
      </c>
      <c r="H36" s="4">
        <f t="shared" si="3"/>
        <v>4429774.7314550485</v>
      </c>
      <c r="I36" s="4">
        <f t="shared" si="3"/>
        <v>4808032.0494869072</v>
      </c>
      <c r="J36" s="4">
        <f t="shared" si="3"/>
        <v>5217814.2852408905</v>
      </c>
      <c r="W36" s="2" t="s">
        <v>113</v>
      </c>
      <c r="X36" s="2">
        <v>2307023.1262097554</v>
      </c>
    </row>
    <row r="37" spans="1:24" x14ac:dyDescent="0.25">
      <c r="A37" s="18" t="s">
        <v>109</v>
      </c>
      <c r="B37" s="18" t="s">
        <v>31</v>
      </c>
      <c r="C37" s="4">
        <f>C21*C10</f>
        <v>4802277.2143830843</v>
      </c>
      <c r="D37" s="4">
        <f t="shared" ref="D37:J37" si="4">D21*D10</f>
        <v>5177361.0314317029</v>
      </c>
      <c r="E37" s="4">
        <f t="shared" si="4"/>
        <v>5504773.4325774619</v>
      </c>
      <c r="F37" s="4">
        <f t="shared" si="4"/>
        <v>5813365.809961956</v>
      </c>
      <c r="G37" s="4">
        <f t="shared" si="4"/>
        <v>6402175.0526195569</v>
      </c>
      <c r="H37" s="4">
        <f t="shared" si="4"/>
        <v>6998220.4842190174</v>
      </c>
      <c r="I37" s="4">
        <f t="shared" si="4"/>
        <v>7422188.7717955271</v>
      </c>
      <c r="J37" s="4">
        <f t="shared" si="4"/>
        <v>7865427.4394973489</v>
      </c>
      <c r="W37" s="2" t="s">
        <v>114</v>
      </c>
      <c r="X37" s="2">
        <v>1697691.1068433612</v>
      </c>
    </row>
    <row r="38" spans="1:24" x14ac:dyDescent="0.25">
      <c r="A38" s="18" t="s">
        <v>110</v>
      </c>
      <c r="B38" s="18" t="s">
        <v>31</v>
      </c>
      <c r="C38" s="4">
        <f>C22*C10</f>
        <v>5053967.5453078765</v>
      </c>
      <c r="D38" s="4">
        <f t="shared" ref="D38:J38" si="5">D22*D10</f>
        <v>5337674.6722032335</v>
      </c>
      <c r="E38" s="4">
        <f t="shared" si="5"/>
        <v>5635519.9683411894</v>
      </c>
      <c r="F38" s="4">
        <f t="shared" si="5"/>
        <v>5861960.8949090913</v>
      </c>
      <c r="G38" s="4">
        <f t="shared" si="5"/>
        <v>6103376.4672237532</v>
      </c>
      <c r="H38" s="4">
        <f t="shared" si="5"/>
        <v>6370192.9841816314</v>
      </c>
      <c r="I38" s="4">
        <f t="shared" si="5"/>
        <v>6652318.8305971948</v>
      </c>
      <c r="J38" s="4">
        <f t="shared" si="5"/>
        <v>6950263.9397254894</v>
      </c>
      <c r="W38" s="2" t="s">
        <v>115</v>
      </c>
      <c r="X38" s="2">
        <v>1389642.6987205588</v>
      </c>
    </row>
    <row r="39" spans="1:24" x14ac:dyDescent="0.25">
      <c r="A39" s="18" t="s">
        <v>111</v>
      </c>
      <c r="B39" s="18" t="s">
        <v>31</v>
      </c>
      <c r="C39" s="4">
        <f>C23*C10</f>
        <v>3371000.9811276244</v>
      </c>
      <c r="D39" s="4">
        <f t="shared" ref="D39:J39" si="6">D23*D10</f>
        <v>3676162.9278434496</v>
      </c>
      <c r="E39" s="4">
        <f t="shared" si="6"/>
        <v>4046635.7628769549</v>
      </c>
      <c r="F39" s="4">
        <f t="shared" si="6"/>
        <v>4460772.310016524</v>
      </c>
      <c r="G39" s="4">
        <f t="shared" si="6"/>
        <v>4979537.8402195796</v>
      </c>
      <c r="H39" s="4">
        <f t="shared" si="6"/>
        <v>5417434.3310148008</v>
      </c>
      <c r="I39" s="4">
        <f t="shared" si="6"/>
        <v>5917532.4242067123</v>
      </c>
      <c r="J39" s="4">
        <f t="shared" si="6"/>
        <v>6375819.0442853123</v>
      </c>
      <c r="W39" s="2" t="s">
        <v>107</v>
      </c>
      <c r="X39" s="2">
        <v>1268708.7188844606</v>
      </c>
    </row>
    <row r="40" spans="1:24" x14ac:dyDescent="0.25">
      <c r="A40" s="18" t="s">
        <v>112</v>
      </c>
      <c r="B40" s="18" t="s">
        <v>31</v>
      </c>
      <c r="C40" s="4">
        <f>C24*C9</f>
        <v>583025.07324464002</v>
      </c>
      <c r="D40" s="4">
        <f t="shared" ref="D40:J40" si="7">D24*D9</f>
        <v>617583.8824599199</v>
      </c>
      <c r="E40" s="4">
        <f t="shared" si="7"/>
        <v>622088.48150187475</v>
      </c>
      <c r="F40" s="4">
        <f t="shared" si="7"/>
        <v>652958.00233075453</v>
      </c>
      <c r="G40" s="4">
        <f t="shared" si="7"/>
        <v>675499.69311797945</v>
      </c>
      <c r="H40" s="4">
        <f t="shared" si="7"/>
        <v>712573.29718221107</v>
      </c>
      <c r="I40" s="4">
        <f t="shared" si="7"/>
        <v>799125.97204786097</v>
      </c>
      <c r="J40" s="4">
        <f t="shared" si="7"/>
        <v>863654.90327404556</v>
      </c>
      <c r="W40" s="2" t="s">
        <v>112</v>
      </c>
      <c r="X40" s="2">
        <v>863654.90327404556</v>
      </c>
    </row>
    <row r="41" spans="1:24" x14ac:dyDescent="0.25">
      <c r="A41" s="18" t="s">
        <v>113</v>
      </c>
      <c r="B41" s="18" t="s">
        <v>31</v>
      </c>
      <c r="C41" s="4">
        <f>C25*C9</f>
        <v>1604380.3339033469</v>
      </c>
      <c r="D41" s="4">
        <f t="shared" ref="D41:J42" si="8">D25*D9</f>
        <v>1696029.3876495147</v>
      </c>
      <c r="E41" s="4">
        <f t="shared" si="8"/>
        <v>1735593.8683402175</v>
      </c>
      <c r="F41" s="4">
        <f t="shared" si="8"/>
        <v>1829948.2001928086</v>
      </c>
      <c r="G41" s="4">
        <f t="shared" si="8"/>
        <v>1923842.6207744901</v>
      </c>
      <c r="H41" s="4">
        <f t="shared" si="8"/>
        <v>1999641.1833659008</v>
      </c>
      <c r="I41" s="4">
        <f t="shared" si="8"/>
        <v>2164402.9931053803</v>
      </c>
      <c r="J41" s="4">
        <f t="shared" si="8"/>
        <v>2307023.1262097554</v>
      </c>
      <c r="W41" s="2" t="s">
        <v>105</v>
      </c>
      <c r="X41" s="2">
        <v>791141.67040910653</v>
      </c>
    </row>
    <row r="42" spans="1:24" x14ac:dyDescent="0.25">
      <c r="A42" s="18" t="s">
        <v>116</v>
      </c>
      <c r="B42" s="18" t="s">
        <v>31</v>
      </c>
      <c r="C42" s="4">
        <f>C26*C10</f>
        <v>3171421.3077989998</v>
      </c>
      <c r="D42" s="4">
        <f t="shared" si="8"/>
        <v>3129373.731945449</v>
      </c>
      <c r="E42" s="4">
        <f t="shared" si="8"/>
        <v>3089330.1124469303</v>
      </c>
      <c r="F42" s="4">
        <f t="shared" si="8"/>
        <v>3040535.1557008605</v>
      </c>
      <c r="G42" s="4">
        <f t="shared" si="8"/>
        <v>3016913.0380637776</v>
      </c>
      <c r="H42" s="4">
        <f t="shared" si="8"/>
        <v>3045669.0044103093</v>
      </c>
      <c r="I42" s="4">
        <f t="shared" si="8"/>
        <v>3151051.6256659776</v>
      </c>
      <c r="J42" s="4">
        <f t="shared" si="8"/>
        <v>3282009.3679153249</v>
      </c>
    </row>
    <row r="43" spans="1:24" x14ac:dyDescent="0.25">
      <c r="A43" s="18" t="s">
        <v>126</v>
      </c>
      <c r="B43" s="18" t="s">
        <v>31</v>
      </c>
      <c r="C43" s="4">
        <f>C27*C9</f>
        <v>1604517.6721862629</v>
      </c>
      <c r="D43" s="4">
        <f t="shared" ref="D43:J44" si="9">D27*D9</f>
        <v>1701318.0705359178</v>
      </c>
      <c r="E43" s="4">
        <f t="shared" si="9"/>
        <v>1777136.1944497817</v>
      </c>
      <c r="F43" s="4">
        <f t="shared" si="9"/>
        <v>1964866.3015974162</v>
      </c>
      <c r="G43" s="4">
        <f t="shared" si="9"/>
        <v>2152896.5867599165</v>
      </c>
      <c r="H43" s="4">
        <f t="shared" si="9"/>
        <v>2293197.5728870966</v>
      </c>
      <c r="I43" s="4">
        <f t="shared" si="9"/>
        <v>2503853.7392749004</v>
      </c>
      <c r="J43" s="4">
        <f t="shared" si="9"/>
        <v>2722947.662488082</v>
      </c>
    </row>
    <row r="44" spans="1:24" x14ac:dyDescent="0.25">
      <c r="A44" s="18" t="s">
        <v>115</v>
      </c>
      <c r="B44" s="18" t="s">
        <v>31</v>
      </c>
      <c r="C44" s="4">
        <f>C28*C10</f>
        <v>979184.53832308727</v>
      </c>
      <c r="D44" s="4">
        <f t="shared" si="9"/>
        <v>1025941.8292065463</v>
      </c>
      <c r="E44" s="4">
        <f t="shared" si="9"/>
        <v>1070365.5296753172</v>
      </c>
      <c r="F44" s="4">
        <f t="shared" si="9"/>
        <v>1132109.092167615</v>
      </c>
      <c r="G44" s="4">
        <f t="shared" si="9"/>
        <v>1223806.3526777977</v>
      </c>
      <c r="H44" s="4">
        <f t="shared" si="9"/>
        <v>1299818.9156280793</v>
      </c>
      <c r="I44" s="4">
        <f t="shared" si="9"/>
        <v>1357631.7164862938</v>
      </c>
      <c r="J44" s="4">
        <f t="shared" si="9"/>
        <v>1389642.6987205588</v>
      </c>
    </row>
    <row r="45" spans="1:24" x14ac:dyDescent="0.25">
      <c r="A45" s="18" t="s">
        <v>114</v>
      </c>
      <c r="B45" s="18" t="s">
        <v>31</v>
      </c>
      <c r="C45" s="4">
        <f>C29*C9</f>
        <v>1310848.4317211807</v>
      </c>
      <c r="D45" s="4">
        <f t="shared" ref="D45:J45" si="10">D29*D9</f>
        <v>1334482.9398483057</v>
      </c>
      <c r="E45" s="4">
        <f t="shared" si="10"/>
        <v>1310624.7127899022</v>
      </c>
      <c r="F45" s="4">
        <f t="shared" si="10"/>
        <v>1351859.2646276804</v>
      </c>
      <c r="G45" s="4">
        <f t="shared" si="10"/>
        <v>1390929.3045463637</v>
      </c>
      <c r="H45" s="4">
        <f t="shared" si="10"/>
        <v>1450673.2195849086</v>
      </c>
      <c r="I45" s="4">
        <f t="shared" si="10"/>
        <v>1593139.1928768186</v>
      </c>
      <c r="J45" s="4">
        <f t="shared" si="10"/>
        <v>1697691.1068433612</v>
      </c>
    </row>
  </sheetData>
  <sortState ref="W29:X41">
    <sortCondition descending="1" ref="X29:X41"/>
  </sortState>
  <dataValidations count="1">
    <dataValidation type="list" allowBlank="1" showInputMessage="1" showErrorMessage="1" sqref="B6">
      <formula1>$C$2:$J$2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2:J67"/>
  <sheetViews>
    <sheetView topLeftCell="A21" zoomScale="89" zoomScaleNormal="89" workbookViewId="0">
      <selection activeCell="N43" sqref="N43"/>
    </sheetView>
  </sheetViews>
  <sheetFormatPr defaultRowHeight="15" x14ac:dyDescent="0.25"/>
  <cols>
    <col min="1" max="1" width="46.42578125" style="2" bestFit="1" customWidth="1"/>
    <col min="2" max="4" width="10.140625" style="2" bestFit="1" customWidth="1"/>
    <col min="5" max="9" width="11.7109375" style="2" bestFit="1" customWidth="1"/>
    <col min="10" max="10" width="11.85546875" style="2" customWidth="1"/>
    <col min="11" max="16384" width="9.140625" style="2"/>
  </cols>
  <sheetData>
    <row r="2" spans="1:10" x14ac:dyDescent="0.25">
      <c r="C2" s="2">
        <v>2006</v>
      </c>
      <c r="D2" s="2">
        <v>2007</v>
      </c>
      <c r="E2" s="2">
        <v>2008</v>
      </c>
      <c r="F2" s="2">
        <v>2009</v>
      </c>
      <c r="G2" s="2">
        <v>2010</v>
      </c>
      <c r="H2" s="2">
        <v>2011</v>
      </c>
      <c r="I2" s="2">
        <v>2012</v>
      </c>
      <c r="J2" s="2">
        <v>2013</v>
      </c>
    </row>
    <row r="3" spans="1:10" x14ac:dyDescent="0.25">
      <c r="A3" s="2" t="s">
        <v>0</v>
      </c>
      <c r="C3" s="16">
        <f>CPI!B244</f>
        <v>86.6</v>
      </c>
      <c r="D3" s="16">
        <f>CPI!B248</f>
        <v>89.1</v>
      </c>
      <c r="E3" s="16">
        <f>CPI!B252</f>
        <v>92.4</v>
      </c>
      <c r="F3" s="16">
        <f>CPI!B256</f>
        <v>94.3</v>
      </c>
      <c r="G3" s="16">
        <f>CPI!B260</f>
        <v>96.9</v>
      </c>
      <c r="H3" s="16">
        <f>CPI!B264</f>
        <v>99.8</v>
      </c>
      <c r="I3" s="16">
        <f>CPI!B268</f>
        <v>102</v>
      </c>
      <c r="J3" s="16">
        <f>CPI!B272</f>
        <v>104.8</v>
      </c>
    </row>
    <row r="4" spans="1:10" hidden="1" x14ac:dyDescent="0.25">
      <c r="A4" s="2" t="s">
        <v>28</v>
      </c>
      <c r="C4" s="13">
        <f>CPI!B242</f>
        <v>85.9</v>
      </c>
      <c r="D4" s="13">
        <f>CPI!B246</f>
        <v>87.7</v>
      </c>
      <c r="E4" s="13">
        <f>CPI!B250</f>
        <v>91.6</v>
      </c>
      <c r="F4" s="13">
        <f>CPI!B254</f>
        <v>92.9</v>
      </c>
      <c r="G4" s="13">
        <f>CPI!B258</f>
        <v>95.8</v>
      </c>
      <c r="H4" s="13">
        <f>CPI!B262</f>
        <v>99.2</v>
      </c>
      <c r="I4" s="13">
        <f>CPI!B266</f>
        <v>100.4</v>
      </c>
      <c r="J4" s="13">
        <f>CPI!B270</f>
        <v>102.8</v>
      </c>
    </row>
    <row r="5" spans="1:10" hidden="1" x14ac:dyDescent="0.25">
      <c r="A5" s="2" t="s">
        <v>27</v>
      </c>
      <c r="C5" s="2">
        <f>CPI!B240</f>
        <v>83.8</v>
      </c>
      <c r="D5" s="2">
        <f>CPI!B244</f>
        <v>86.6</v>
      </c>
      <c r="E5" s="2">
        <f>CPI!B248</f>
        <v>89.1</v>
      </c>
      <c r="F5" s="2">
        <f>CPI!B252</f>
        <v>92.4</v>
      </c>
      <c r="G5" s="2">
        <f>CPI!B256</f>
        <v>94.3</v>
      </c>
      <c r="H5" s="2">
        <f>CPI!B260</f>
        <v>96.9</v>
      </c>
      <c r="I5" s="2">
        <f>CPI!B264</f>
        <v>99.8</v>
      </c>
      <c r="J5" s="2">
        <f>CPI!B268</f>
        <v>102</v>
      </c>
    </row>
    <row r="6" spans="1:10" x14ac:dyDescent="0.25">
      <c r="A6" s="14" t="str">
        <f>"Convert to real"</f>
        <v>Convert to real</v>
      </c>
      <c r="B6" s="15">
        <v>2013</v>
      </c>
      <c r="C6" s="13"/>
      <c r="D6" s="13"/>
      <c r="E6" s="13"/>
      <c r="F6" s="13"/>
      <c r="G6" s="13"/>
      <c r="H6" s="13"/>
      <c r="I6" s="13"/>
      <c r="J6" s="13"/>
    </row>
    <row r="7" spans="1:10" hidden="1" x14ac:dyDescent="0.25">
      <c r="B7" s="2">
        <f>MATCH(Capex_base,C2:P2)</f>
        <v>8</v>
      </c>
      <c r="C7" s="13"/>
      <c r="D7" s="13"/>
      <c r="E7" s="13"/>
      <c r="F7" s="13"/>
      <c r="G7" s="13"/>
      <c r="H7" s="13"/>
      <c r="I7" s="13"/>
      <c r="J7" s="13"/>
    </row>
    <row r="8" spans="1:10" hidden="1" x14ac:dyDescent="0.25">
      <c r="B8" s="2">
        <f>INDEX(C2:CZ5,2,$B$7)</f>
        <v>104.8</v>
      </c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2" t="s">
        <v>30</v>
      </c>
      <c r="C9" s="17">
        <f t="shared" ref="C9:J10" si="0">Capex_Base_Index/C4</f>
        <v>1.2200232828870778</v>
      </c>
      <c r="D9" s="17">
        <f t="shared" si="0"/>
        <v>1.194982896237172</v>
      </c>
      <c r="E9" s="17">
        <f t="shared" si="0"/>
        <v>1.1441048034934498</v>
      </c>
      <c r="F9" s="17">
        <f t="shared" si="0"/>
        <v>1.1280947255113023</v>
      </c>
      <c r="G9" s="17">
        <f t="shared" si="0"/>
        <v>1.0939457202505218</v>
      </c>
      <c r="H9" s="17">
        <f t="shared" si="0"/>
        <v>1.0564516129032258</v>
      </c>
      <c r="I9" s="17">
        <f t="shared" si="0"/>
        <v>1.0438247011952191</v>
      </c>
      <c r="J9" s="17">
        <f t="shared" si="0"/>
        <v>1.0194552529182879</v>
      </c>
    </row>
    <row r="10" spans="1:10" x14ac:dyDescent="0.25">
      <c r="A10" s="2" t="s">
        <v>29</v>
      </c>
      <c r="C10" s="17">
        <f t="shared" si="0"/>
        <v>1.2505966587112172</v>
      </c>
      <c r="D10" s="17">
        <f t="shared" si="0"/>
        <v>1.210161662817552</v>
      </c>
      <c r="E10" s="17">
        <f t="shared" si="0"/>
        <v>1.1762065095398428</v>
      </c>
      <c r="F10" s="17">
        <f t="shared" si="0"/>
        <v>1.1341991341991342</v>
      </c>
      <c r="G10" s="17">
        <f t="shared" si="0"/>
        <v>1.1113467656415694</v>
      </c>
      <c r="H10" s="17">
        <f t="shared" si="0"/>
        <v>1.0815273477812177</v>
      </c>
      <c r="I10" s="17">
        <f t="shared" si="0"/>
        <v>1.0501002004008015</v>
      </c>
      <c r="J10" s="17">
        <f t="shared" si="0"/>
        <v>1.0274509803921568</v>
      </c>
    </row>
    <row r="14" spans="1:10" x14ac:dyDescent="0.25">
      <c r="A14" s="30" t="s">
        <v>71</v>
      </c>
    </row>
    <row r="15" spans="1:10" x14ac:dyDescent="0.25">
      <c r="A15" s="30" t="s">
        <v>121</v>
      </c>
    </row>
    <row r="16" spans="1:10" x14ac:dyDescent="0.25">
      <c r="B16" s="2">
        <v>2006</v>
      </c>
      <c r="C16" s="2">
        <v>2007</v>
      </c>
      <c r="D16" s="2">
        <v>2008</v>
      </c>
      <c r="E16" s="2">
        <v>2009</v>
      </c>
      <c r="F16" s="2">
        <v>2010</v>
      </c>
      <c r="G16" s="2">
        <v>2011</v>
      </c>
      <c r="H16" s="2">
        <v>2012</v>
      </c>
      <c r="I16" s="2">
        <v>2013</v>
      </c>
    </row>
    <row r="17" spans="1:9" x14ac:dyDescent="0.25">
      <c r="A17" s="18" t="s">
        <v>2</v>
      </c>
      <c r="B17" s="4">
        <f>'[2]SD 3. Opex'!D10</f>
        <v>38584.391609999999</v>
      </c>
      <c r="C17" s="4">
        <f>'[2]SD 3. Opex'!E10</f>
        <v>40476.730379999994</v>
      </c>
      <c r="D17" s="4">
        <f>'[2]SD 3. Opex'!F10</f>
        <v>44743.932989999987</v>
      </c>
      <c r="E17" s="4">
        <f>'[2]SD 3. Opex'!G10</f>
        <v>47098.053659999983</v>
      </c>
      <c r="F17" s="4">
        <f>'[2]SD 3. Opex'!H10</f>
        <v>54590.084506692961</v>
      </c>
      <c r="G17" s="4">
        <f>'[2]SD 3. Opex'!I10</f>
        <v>64027.675382596419</v>
      </c>
      <c r="H17" s="4">
        <f>'[2]SD 3. Opex'!J10</f>
        <v>68399.112348299692</v>
      </c>
      <c r="I17" s="4">
        <f>'[2]SD 3. Opex'!K10</f>
        <v>74420.596244815009</v>
      </c>
    </row>
    <row r="18" spans="1:9" x14ac:dyDescent="0.25">
      <c r="A18" s="18" t="s">
        <v>136</v>
      </c>
      <c r="B18" s="4">
        <f>'[2]SD 3. Opex'!L10</f>
        <v>357834.49621930806</v>
      </c>
      <c r="C18" s="4">
        <f>'[2]SD 3. Opex'!M10</f>
        <v>316522.99188389262</v>
      </c>
      <c r="D18" s="4">
        <f>'[2]SD 3. Opex'!N10</f>
        <v>467809.122173907</v>
      </c>
      <c r="E18" s="4">
        <f>'[2]SD 3. Opex'!O10</f>
        <v>441027.33814656845</v>
      </c>
      <c r="F18" s="4">
        <f>'[2]SD 3. Opex'!P10</f>
        <v>511184.26885726338</v>
      </c>
      <c r="G18" s="4">
        <f>'[2]SD 3. Opex'!Q10</f>
        <v>506684.85404769256</v>
      </c>
      <c r="H18" s="4">
        <f>'[2]SD 3. Opex'!R10</f>
        <v>577601.09550643899</v>
      </c>
      <c r="I18" s="4">
        <f>'[2]SD 3. Opex'!S10</f>
        <v>471121.68333051458</v>
      </c>
    </row>
    <row r="19" spans="1:9" x14ac:dyDescent="0.25">
      <c r="A19" s="18" t="s">
        <v>3</v>
      </c>
      <c r="B19" s="4">
        <f>'[2]SD 3. Opex'!T10</f>
        <v>27265.629602043322</v>
      </c>
      <c r="C19" s="4">
        <f>'[2]SD 3. Opex'!U10</f>
        <v>32341.558254429037</v>
      </c>
      <c r="D19" s="4">
        <f>'[2]SD 3. Opex'!V10</f>
        <v>32125.623186465349</v>
      </c>
      <c r="E19" s="4">
        <f>'[2]SD 3. Opex'!W10</f>
        <v>38829.927950286758</v>
      </c>
      <c r="F19" s="4">
        <f>'[2]SD 3. Opex'!X10</f>
        <v>44123.599004515148</v>
      </c>
      <c r="G19" s="4">
        <f>'[2]SD 3. Opex'!Y10</f>
        <v>41598.284547956326</v>
      </c>
      <c r="H19" s="4">
        <f>'[2]SD 3. Opex'!Z10</f>
        <v>54695.972298482608</v>
      </c>
      <c r="I19" s="4">
        <f>'[2]SD 3. Opex'!AA10</f>
        <v>54384.697735130525</v>
      </c>
    </row>
    <row r="20" spans="1:9" x14ac:dyDescent="0.25">
      <c r="A20" s="18" t="s">
        <v>4</v>
      </c>
      <c r="B20" s="4">
        <f>'[2]SD 3. Opex'!AB10</f>
        <v>156824.91789216295</v>
      </c>
      <c r="C20" s="4">
        <f>'[2]SD 3. Opex'!AC10</f>
        <v>176841.3944329306</v>
      </c>
      <c r="D20" s="4">
        <f>'[2]SD 3. Opex'!AD10</f>
        <v>224408.06001672792</v>
      </c>
      <c r="E20" s="4">
        <f>'[2]SD 3. Opex'!AE10</f>
        <v>214131.3002650959</v>
      </c>
      <c r="F20" s="4">
        <f>'[2]SD 3. Opex'!AF10</f>
        <v>210431.13798086444</v>
      </c>
      <c r="G20" s="4">
        <f>'[2]SD 3. Opex'!AG10</f>
        <v>229554.29065953355</v>
      </c>
      <c r="H20" s="4">
        <f>'[2]SD 3. Opex'!AH10</f>
        <v>240838.12724750844</v>
      </c>
      <c r="I20" s="4">
        <f>'[2]SD 3. Opex'!AI10</f>
        <v>222645.27398422692</v>
      </c>
    </row>
    <row r="21" spans="1:9" x14ac:dyDescent="0.25">
      <c r="A21" s="18" t="s">
        <v>5</v>
      </c>
      <c r="B21" s="4">
        <f>'[2]SD 3. Opex'!AJ10-B49</f>
        <v>189286.78651596923</v>
      </c>
      <c r="C21" s="4">
        <f>'[2]SD 3. Opex'!AK10-C49</f>
        <v>229999.82498122202</v>
      </c>
      <c r="D21" s="4">
        <f>'[2]SD 3. Opex'!AL10-D49</f>
        <v>249220.28103108739</v>
      </c>
      <c r="E21" s="4">
        <f>'[2]SD 3. Opex'!AM10-E49</f>
        <v>269392.65437999991</v>
      </c>
      <c r="F21" s="4">
        <f>'[2]SD 3. Opex'!AN10-F49</f>
        <v>278759.46134999994</v>
      </c>
      <c r="G21" s="4">
        <f>'[2]SD 3. Opex'!AO10-G49</f>
        <v>317627.73702</v>
      </c>
      <c r="H21" s="4">
        <f>'[2]SD 3. Opex'!AP10-H49</f>
        <v>350958.66492000007</v>
      </c>
      <c r="I21" s="4">
        <f>'[2]SD 3. Opex'!AQ10-I49</f>
        <v>387877.9989499998</v>
      </c>
    </row>
    <row r="22" spans="1:9" x14ac:dyDescent="0.25">
      <c r="A22" s="18" t="s">
        <v>11</v>
      </c>
      <c r="B22" s="4">
        <f>'[2]SD 3. Opex'!AR10-B50</f>
        <v>259957.891</v>
      </c>
      <c r="C22" s="4">
        <f>'[2]SD 3. Opex'!AS10-C50</f>
        <v>248688.704</v>
      </c>
      <c r="D22" s="4">
        <f>'[2]SD 3. Opex'!AT10-D50</f>
        <v>279032.07</v>
      </c>
      <c r="E22" s="4">
        <f>'[2]SD 3. Opex'!AU10-E50</f>
        <v>281407.71199999994</v>
      </c>
      <c r="F22" s="4">
        <f>'[2]SD 3. Opex'!AV10-F50</f>
        <v>286622.94600000005</v>
      </c>
      <c r="G22" s="4">
        <f>'[2]SD 3. Opex'!AW10-G50</f>
        <v>363809.97099999996</v>
      </c>
      <c r="H22" s="4">
        <f>'[2]SD 3. Opex'!AX10-H50</f>
        <v>390525.9200000001</v>
      </c>
      <c r="I22" s="4">
        <f>'[2]SD 3. Opex'!AY10-I50</f>
        <v>327267.28600000002</v>
      </c>
    </row>
    <row r="23" spans="1:9" x14ac:dyDescent="0.25">
      <c r="A23" s="18" t="s">
        <v>6</v>
      </c>
      <c r="B23" s="4">
        <f>'[2]SD 3. Opex'!AZ10</f>
        <v>198507.61938633333</v>
      </c>
      <c r="C23" s="4">
        <f>'[2]SD 3. Opex'!BA10</f>
        <v>249199.63407413961</v>
      </c>
      <c r="D23" s="4">
        <f>'[2]SD 3. Opex'!BB10</f>
        <v>304612.2862615065</v>
      </c>
      <c r="E23" s="4">
        <f>'[2]SD 3. Opex'!BC10</f>
        <v>296582.8497940221</v>
      </c>
      <c r="F23" s="4">
        <f>'[2]SD 3. Opex'!BD10</f>
        <v>324946.11771999992</v>
      </c>
      <c r="G23" s="4">
        <f>'[2]SD 3. Opex'!BE10</f>
        <v>336208.00537622103</v>
      </c>
      <c r="H23" s="4">
        <f>'[2]SD 3. Opex'!BF10</f>
        <v>429455.71274000162</v>
      </c>
      <c r="I23" s="4">
        <f>'[2]SD 3. Opex'!BG10</f>
        <v>401260.42950844712</v>
      </c>
    </row>
    <row r="24" spans="1:9" x14ac:dyDescent="0.25">
      <c r="A24" s="18" t="s">
        <v>7</v>
      </c>
      <c r="B24" s="4">
        <f>'[2]SD 3. Opex'!BH10</f>
        <v>46756.092287101921</v>
      </c>
      <c r="C24" s="4">
        <f>'[2]SD 3. Opex'!BI10</f>
        <v>51252.352222211397</v>
      </c>
      <c r="D24" s="4">
        <f>'[2]SD 3. Opex'!BJ10</f>
        <v>43220.358648427165</v>
      </c>
      <c r="E24" s="4">
        <f>'[2]SD 3. Opex'!BK10</f>
        <v>48349.725749866964</v>
      </c>
      <c r="F24" s="4">
        <f>'[2]SD 3. Opex'!BL10</f>
        <v>58605.575110382997</v>
      </c>
      <c r="G24" s="4">
        <f>'[2]SD 3. Opex'!BM10</f>
        <v>59886.898408099434</v>
      </c>
      <c r="H24" s="4">
        <f>'[2]SD 3. Opex'!BN10</f>
        <v>70098.067766092558</v>
      </c>
      <c r="I24" s="4">
        <f>'[2]SD 3. Opex'!BO10</f>
        <v>69150.303926688226</v>
      </c>
    </row>
    <row r="25" spans="1:9" x14ac:dyDescent="0.25">
      <c r="A25" s="18" t="s">
        <v>8</v>
      </c>
      <c r="B25" s="4">
        <f>'[2]SD 3. Opex'!BP10</f>
        <v>119182.77169966792</v>
      </c>
      <c r="C25" s="4">
        <f>'[2]SD 3. Opex'!BQ10</f>
        <v>108472.2547782241</v>
      </c>
      <c r="D25" s="4">
        <f>'[2]SD 3. Opex'!BR10</f>
        <v>115769.54368062103</v>
      </c>
      <c r="E25" s="4">
        <f>'[2]SD 3. Opex'!BS10</f>
        <v>130669.61109486467</v>
      </c>
      <c r="F25" s="4">
        <f>'[2]SD 3. Opex'!BT10</f>
        <v>129799.91204555522</v>
      </c>
      <c r="G25" s="4">
        <f>'[2]SD 3. Opex'!BU10</f>
        <v>140102.32111381949</v>
      </c>
      <c r="H25" s="4">
        <f>'[2]SD 3. Opex'!BV10</f>
        <v>171389.09954228744</v>
      </c>
      <c r="I25" s="4">
        <f>'[2]SD 3. Opex'!BW10</f>
        <v>187940.63448701706</v>
      </c>
    </row>
    <row r="26" spans="1:9" x14ac:dyDescent="0.25">
      <c r="A26" s="18" t="s">
        <v>9</v>
      </c>
      <c r="B26" s="4">
        <f>'[2]SD 3. Opex'!BX10</f>
        <v>112506.535</v>
      </c>
      <c r="C26" s="4">
        <f>'[2]SD 3. Opex'!BY10</f>
        <v>108991.583</v>
      </c>
      <c r="D26" s="4">
        <f>'[2]SD 3. Opex'!BZ10</f>
        <v>126897.56800000001</v>
      </c>
      <c r="E26" s="4">
        <f>'[2]SD 3. Opex'!CA10</f>
        <v>145514.894</v>
      </c>
      <c r="F26" s="4">
        <f>'[2]SD 3. Opex'!CB10</f>
        <v>147956.514</v>
      </c>
      <c r="G26" s="4">
        <f>'[2]SD 3. Opex'!CC10</f>
        <v>191519.79499999998</v>
      </c>
      <c r="H26" s="4">
        <f>'[2]SD 3. Opex'!CD10</f>
        <v>203371.86000000002</v>
      </c>
      <c r="I26" s="4">
        <f>'[2]SD 3. Opex'!CE10</f>
        <v>222412.64300000001</v>
      </c>
    </row>
    <row r="27" spans="1:9" x14ac:dyDescent="0.25">
      <c r="A27" s="18" t="s">
        <v>125</v>
      </c>
      <c r="B27" s="4">
        <f>'[2]SD 3. Opex'!CF10</f>
        <v>82540.040999999997</v>
      </c>
      <c r="C27" s="4">
        <f>'[2]SD 3. Opex'!CG10</f>
        <v>104522.864</v>
      </c>
      <c r="D27" s="4">
        <f>'[2]SD 3. Opex'!CH10</f>
        <v>117354.963</v>
      </c>
      <c r="E27" s="4">
        <f>'[2]SD 3. Opex'!CI10</f>
        <v>139244.32199999999</v>
      </c>
      <c r="F27" s="4">
        <f>'[2]SD 3. Opex'!CJ10</f>
        <v>139237.07999999999</v>
      </c>
      <c r="G27" s="4">
        <f>'[2]SD 3. Opex'!CK10</f>
        <v>145236.239</v>
      </c>
      <c r="H27" s="4">
        <f>'[2]SD 3. Opex'!CL10</f>
        <v>158632.40400000001</v>
      </c>
      <c r="I27" s="4">
        <f>'[2]SD 3. Opex'!CM10</f>
        <v>181028.39600000001</v>
      </c>
    </row>
    <row r="28" spans="1:9" x14ac:dyDescent="0.25">
      <c r="A28" s="18" t="s">
        <v>87</v>
      </c>
      <c r="B28" s="4">
        <f>'[2]SD 3. Opex'!CN10</f>
        <v>48648.823897879513</v>
      </c>
      <c r="C28" s="4">
        <f>'[2]SD 3. Opex'!CO10</f>
        <v>50748.109417397798</v>
      </c>
      <c r="D28" s="4">
        <f>'[2]SD 3. Opex'!CP10</f>
        <v>53289.023029777622</v>
      </c>
      <c r="E28" s="4">
        <f>'[2]SD 3. Opex'!CQ10</f>
        <v>61973.7059213752</v>
      </c>
      <c r="F28" s="4">
        <f>'[2]SD 3. Opex'!CR10</f>
        <v>75037.978098049221</v>
      </c>
      <c r="G28" s="4">
        <f>'[2]SD 3. Opex'!CS10</f>
        <v>74900.179665433359</v>
      </c>
      <c r="H28" s="4">
        <f>'[2]SD 3. Opex'!CT10</f>
        <v>84369.77778940904</v>
      </c>
      <c r="I28" s="4">
        <f>'[2]SD 3. Opex'!CU10</f>
        <v>70674.636040854952</v>
      </c>
    </row>
    <row r="29" spans="1:9" x14ac:dyDescent="0.25">
      <c r="A29" s="18" t="s">
        <v>10</v>
      </c>
      <c r="B29" s="4">
        <f>'[2]SD 3. Opex'!CV10</f>
        <v>83237</v>
      </c>
      <c r="C29" s="4">
        <f>'[2]SD 3. Opex'!CW10</f>
        <v>81473</v>
      </c>
      <c r="D29" s="4">
        <f>'[2]SD 3. Opex'!CX10</f>
        <v>85413.886309046997</v>
      </c>
      <c r="E29" s="4">
        <f>'[2]SD 3. Opex'!CY10</f>
        <v>89047.922493129969</v>
      </c>
      <c r="F29" s="4">
        <f>'[2]SD 3. Opex'!CZ10</f>
        <v>96130.066559793384</v>
      </c>
      <c r="G29" s="4">
        <f>'[2]SD 3. Opex'!DA10</f>
        <v>121992.7555149088</v>
      </c>
      <c r="H29" s="4">
        <f>'[2]SD 3. Opex'!DB10</f>
        <v>126519.88299902935</v>
      </c>
      <c r="I29" s="4">
        <f>'[2]SD 3. Opex'!DC10</f>
        <v>116175.49106407606</v>
      </c>
    </row>
    <row r="30" spans="1:9" x14ac:dyDescent="0.25">
      <c r="D30" s="3"/>
      <c r="E30" s="3"/>
      <c r="F30" s="3"/>
      <c r="G30" s="3"/>
    </row>
    <row r="31" spans="1:9" x14ac:dyDescent="0.25">
      <c r="A31" s="30" t="str">
        <f>"Real $"&amp;Capex_base&amp;""</f>
        <v>Real $2013</v>
      </c>
      <c r="D31" s="3"/>
      <c r="E31" s="3"/>
      <c r="F31" s="3"/>
      <c r="G31" s="3"/>
    </row>
    <row r="32" spans="1:9" x14ac:dyDescent="0.25">
      <c r="B32" s="2">
        <v>2006</v>
      </c>
      <c r="C32" s="2">
        <v>2007</v>
      </c>
      <c r="D32" s="2">
        <v>2008</v>
      </c>
      <c r="E32" s="2">
        <v>2009</v>
      </c>
      <c r="F32" s="2">
        <v>2010</v>
      </c>
      <c r="G32" s="2">
        <v>2011</v>
      </c>
      <c r="H32" s="2">
        <v>2012</v>
      </c>
      <c r="I32" s="2">
        <v>2013</v>
      </c>
    </row>
    <row r="33" spans="1:10" x14ac:dyDescent="0.25">
      <c r="A33" s="18" t="s">
        <v>105</v>
      </c>
      <c r="B33" s="4">
        <f>B17*C10</f>
        <v>48253.511225871116</v>
      </c>
      <c r="C33" s="4">
        <f t="shared" ref="C33:I33" si="1">C17*D10</f>
        <v>48983.387342078517</v>
      </c>
      <c r="D33" s="4">
        <f t="shared" si="1"/>
        <v>52628.105245252511</v>
      </c>
      <c r="E33" s="4">
        <f t="shared" si="1"/>
        <v>53418.571683636343</v>
      </c>
      <c r="F33" s="4">
        <f t="shared" si="1"/>
        <v>60668.51385261317</v>
      </c>
      <c r="G33" s="4">
        <f t="shared" si="1"/>
        <v>69247.681941136267</v>
      </c>
      <c r="H33" s="4">
        <f t="shared" si="1"/>
        <v>71825.92158418645</v>
      </c>
      <c r="I33" s="4">
        <f t="shared" si="1"/>
        <v>76463.514573104039</v>
      </c>
      <c r="J33" s="32">
        <f>AVERAGE(B33:I33)</f>
        <v>60186.150930984797</v>
      </c>
    </row>
    <row r="34" spans="1:10" x14ac:dyDescent="0.25">
      <c r="A34" s="18" t="s">
        <v>106</v>
      </c>
      <c r="B34" s="4">
        <f t="shared" ref="B34:I34" si="2">B18*C10</f>
        <v>447506.62534347834</v>
      </c>
      <c r="C34" s="4">
        <f t="shared" si="2"/>
        <v>383043.99017819803</v>
      </c>
      <c r="D34" s="4">
        <f t="shared" si="2"/>
        <v>550240.13472306903</v>
      </c>
      <c r="E34" s="4">
        <f t="shared" si="2"/>
        <v>500212.82508398674</v>
      </c>
      <c r="F34" s="4">
        <f t="shared" si="2"/>
        <v>568102.98384137009</v>
      </c>
      <c r="G34" s="4">
        <f t="shared" si="2"/>
        <v>547993.52635911433</v>
      </c>
      <c r="H34" s="4">
        <f t="shared" si="2"/>
        <v>606539.02614303411</v>
      </c>
      <c r="I34" s="4">
        <f t="shared" si="2"/>
        <v>484054.4354219404</v>
      </c>
      <c r="J34" s="32">
        <f t="shared" ref="J34:J45" si="3">AVERAGE(B34:I34)</f>
        <v>510961.69338677393</v>
      </c>
    </row>
    <row r="35" spans="1:10" x14ac:dyDescent="0.25">
      <c r="A35" s="18" t="s">
        <v>107</v>
      </c>
      <c r="B35" s="4">
        <f t="shared" ref="B35:I36" si="4">B19*C9</f>
        <v>33264.702937067981</v>
      </c>
      <c r="C35" s="4">
        <f t="shared" si="4"/>
        <v>38647.608951700829</v>
      </c>
      <c r="D35" s="4">
        <f t="shared" si="4"/>
        <v>36755.079802855551</v>
      </c>
      <c r="E35" s="4">
        <f t="shared" si="4"/>
        <v>43803.836912702383</v>
      </c>
      <c r="F35" s="4">
        <f t="shared" si="4"/>
        <v>48268.822293039535</v>
      </c>
      <c r="G35" s="4">
        <f t="shared" si="4"/>
        <v>43946.574804695796</v>
      </c>
      <c r="H35" s="4">
        <f t="shared" si="4"/>
        <v>57093.006941045591</v>
      </c>
      <c r="I35" s="4">
        <f t="shared" si="4"/>
        <v>55442.765784452124</v>
      </c>
      <c r="J35" s="32">
        <f t="shared" si="3"/>
        <v>44652.799803444977</v>
      </c>
    </row>
    <row r="36" spans="1:10" x14ac:dyDescent="0.25">
      <c r="A36" s="18" t="s">
        <v>108</v>
      </c>
      <c r="B36" s="4">
        <f t="shared" si="4"/>
        <v>196124.71831859997</v>
      </c>
      <c r="C36" s="4">
        <f t="shared" si="4"/>
        <v>214006.67594192986</v>
      </c>
      <c r="D36" s="4">
        <f t="shared" si="4"/>
        <v>263950.22098488314</v>
      </c>
      <c r="E36" s="4">
        <f t="shared" si="4"/>
        <v>242867.5353656066</v>
      </c>
      <c r="F36" s="4">
        <f t="shared" si="4"/>
        <v>233861.96458530851</v>
      </c>
      <c r="G36" s="4">
        <f t="shared" si="4"/>
        <v>248269.24314880409</v>
      </c>
      <c r="H36" s="4">
        <f t="shared" si="4"/>
        <v>252904.16568676237</v>
      </c>
      <c r="I36" s="4">
        <f t="shared" si="4"/>
        <v>228757.10503477431</v>
      </c>
      <c r="J36" s="32">
        <f t="shared" si="3"/>
        <v>235092.70363333364</v>
      </c>
    </row>
    <row r="37" spans="1:10" x14ac:dyDescent="0.25">
      <c r="A37" s="18" t="s">
        <v>109</v>
      </c>
      <c r="B37" s="4">
        <f t="shared" ref="B37:I37" si="5">B21*C10</f>
        <v>236721.42275505461</v>
      </c>
      <c r="C37" s="4">
        <f t="shared" si="5"/>
        <v>278336.97064702155</v>
      </c>
      <c r="D37" s="4">
        <f t="shared" si="5"/>
        <v>293134.51685811399</v>
      </c>
      <c r="E37" s="4">
        <f t="shared" si="5"/>
        <v>305544.91535740247</v>
      </c>
      <c r="F37" s="4">
        <f t="shared" si="5"/>
        <v>309798.42576330854</v>
      </c>
      <c r="G37" s="4">
        <f>G21*H10</f>
        <v>343523.08400099073</v>
      </c>
      <c r="H37" s="4">
        <f t="shared" si="5"/>
        <v>368541.76436488982</v>
      </c>
      <c r="I37" s="4">
        <f t="shared" si="5"/>
        <v>398525.63029372523</v>
      </c>
      <c r="J37" s="32">
        <f t="shared" si="3"/>
        <v>316765.84125506331</v>
      </c>
    </row>
    <row r="38" spans="1:10" x14ac:dyDescent="0.25">
      <c r="A38" s="18" t="s">
        <v>110</v>
      </c>
      <c r="B38" s="4">
        <f t="shared" ref="B38:I38" si="6">B22*C10</f>
        <v>325102.46989021479</v>
      </c>
      <c r="C38" s="4">
        <f t="shared" si="6"/>
        <v>300953.53555658198</v>
      </c>
      <c r="D38" s="4">
        <f t="shared" si="6"/>
        <v>328199.3371043771</v>
      </c>
      <c r="E38" s="4">
        <f t="shared" si="6"/>
        <v>319172.38330735924</v>
      </c>
      <c r="F38" s="4">
        <f t="shared" si="6"/>
        <v>318537.48399575829</v>
      </c>
      <c r="G38" s="4">
        <f t="shared" si="6"/>
        <v>393470.43303199171</v>
      </c>
      <c r="H38" s="4">
        <f t="shared" si="6"/>
        <v>410091.34685370751</v>
      </c>
      <c r="I38" s="4">
        <f t="shared" si="6"/>
        <v>336251.0938509804</v>
      </c>
      <c r="J38" s="32">
        <f t="shared" si="3"/>
        <v>341472.26044887136</v>
      </c>
    </row>
    <row r="39" spans="1:10" x14ac:dyDescent="0.25">
      <c r="A39" s="18" t="s">
        <v>111</v>
      </c>
      <c r="B39" s="4">
        <f t="shared" ref="B39:I39" si="7">B23*C10</f>
        <v>248252.96553326651</v>
      </c>
      <c r="C39" s="4">
        <f t="shared" si="7"/>
        <v>301571.84354468627</v>
      </c>
      <c r="D39" s="4">
        <f t="shared" si="7"/>
        <v>358286.953986598</v>
      </c>
      <c r="E39" s="4">
        <f t="shared" si="7"/>
        <v>336384.01145469176</v>
      </c>
      <c r="F39" s="4">
        <f t="shared" si="7"/>
        <v>361127.81693590659</v>
      </c>
      <c r="G39" s="4">
        <f t="shared" si="7"/>
        <v>363618.15235735773</v>
      </c>
      <c r="H39" s="4">
        <f t="shared" si="7"/>
        <v>450971.53001154476</v>
      </c>
      <c r="I39" s="4">
        <f t="shared" si="7"/>
        <v>412275.42169103189</v>
      </c>
      <c r="J39" s="32">
        <f t="shared" si="3"/>
        <v>354061.08693938539</v>
      </c>
    </row>
    <row r="40" spans="1:10" x14ac:dyDescent="0.25">
      <c r="A40" s="18" t="s">
        <v>112</v>
      </c>
      <c r="B40" s="4">
        <f t="shared" ref="B40:I40" si="8">B24*C9</f>
        <v>57043.521207081263</v>
      </c>
      <c r="C40" s="4">
        <f t="shared" si="8"/>
        <v>61245.684297465836</v>
      </c>
      <c r="D40" s="4">
        <f t="shared" si="8"/>
        <v>49448.619938375188</v>
      </c>
      <c r="E40" s="4">
        <f t="shared" si="8"/>
        <v>54543.070598342914</v>
      </c>
      <c r="F40" s="4">
        <f t="shared" si="8"/>
        <v>64111.318074823983</v>
      </c>
      <c r="G40" s="4">
        <f t="shared" si="8"/>
        <v>63267.610415008268</v>
      </c>
      <c r="H40" s="4">
        <f t="shared" si="8"/>
        <v>73170.094640303781</v>
      </c>
      <c r="I40" s="4">
        <f t="shared" si="8"/>
        <v>70495.640578958424</v>
      </c>
      <c r="J40" s="32">
        <f t="shared" si="3"/>
        <v>61665.694968794967</v>
      </c>
    </row>
    <row r="41" spans="1:10" x14ac:dyDescent="0.25">
      <c r="A41" s="18" t="s">
        <v>113</v>
      </c>
      <c r="B41" s="4">
        <f t="shared" ref="B41:I42" si="9">B25*C9</f>
        <v>145405.75639260997</v>
      </c>
      <c r="C41" s="4">
        <f t="shared" si="9"/>
        <v>129622.48917625866</v>
      </c>
      <c r="D41" s="4">
        <f t="shared" si="9"/>
        <v>132452.49102324329</v>
      </c>
      <c r="E41" s="4">
        <f t="shared" si="9"/>
        <v>147407.69906072997</v>
      </c>
      <c r="F41" s="4">
        <f t="shared" si="9"/>
        <v>141994.0582711293</v>
      </c>
      <c r="G41" s="4">
        <f t="shared" si="9"/>
        <v>148011.32311218025</v>
      </c>
      <c r="H41" s="4">
        <f t="shared" si="9"/>
        <v>178900.17561784585</v>
      </c>
      <c r="I41" s="4">
        <f t="shared" si="9"/>
        <v>191597.06706458548</v>
      </c>
      <c r="J41" s="32">
        <f t="shared" si="3"/>
        <v>151923.88246482285</v>
      </c>
    </row>
    <row r="42" spans="1:10" x14ac:dyDescent="0.25">
      <c r="A42" s="18" t="s">
        <v>116</v>
      </c>
      <c r="B42" s="4">
        <f t="shared" si="9"/>
        <v>140700.29675417661</v>
      </c>
      <c r="C42" s="4">
        <f t="shared" si="9"/>
        <v>131897.43531639723</v>
      </c>
      <c r="D42" s="4">
        <f t="shared" si="9"/>
        <v>149257.74552637487</v>
      </c>
      <c r="E42" s="4">
        <f t="shared" si="9"/>
        <v>165042.8667878788</v>
      </c>
      <c r="F42" s="4">
        <f t="shared" si="9"/>
        <v>164430.99328950158</v>
      </c>
      <c r="G42" s="4">
        <f t="shared" si="9"/>
        <v>207133.8959339525</v>
      </c>
      <c r="H42" s="4">
        <f t="shared" si="9"/>
        <v>213560.83094188376</v>
      </c>
      <c r="I42" s="4">
        <f t="shared" si="9"/>
        <v>228518.08810196078</v>
      </c>
      <c r="J42" s="32">
        <f t="shared" si="3"/>
        <v>175067.76908151575</v>
      </c>
    </row>
    <row r="43" spans="1:10" x14ac:dyDescent="0.25">
      <c r="A43" s="18" t="s">
        <v>126</v>
      </c>
      <c r="B43" s="4">
        <f t="shared" ref="B43:I44" si="10">B27*C9</f>
        <v>100700.771790454</v>
      </c>
      <c r="C43" s="4">
        <f t="shared" si="10"/>
        <v>124903.03474572404</v>
      </c>
      <c r="D43" s="4">
        <f t="shared" si="10"/>
        <v>134266.37688209608</v>
      </c>
      <c r="E43" s="4">
        <f t="shared" si="10"/>
        <v>157080.78520559738</v>
      </c>
      <c r="F43" s="4">
        <f t="shared" si="10"/>
        <v>152317.80776617953</v>
      </c>
      <c r="G43" s="4">
        <f t="shared" si="10"/>
        <v>153435.05894354839</v>
      </c>
      <c r="H43" s="4">
        <f t="shared" si="10"/>
        <v>165584.42170517929</v>
      </c>
      <c r="I43" s="4">
        <f t="shared" si="10"/>
        <v>184550.34922957199</v>
      </c>
      <c r="J43" s="32">
        <f t="shared" si="3"/>
        <v>146604.82578354384</v>
      </c>
    </row>
    <row r="44" spans="1:10" x14ac:dyDescent="0.25">
      <c r="A44" s="18" t="s">
        <v>115</v>
      </c>
      <c r="B44" s="4">
        <f t="shared" si="10"/>
        <v>60840.056616918533</v>
      </c>
      <c r="C44" s="4">
        <f t="shared" si="10"/>
        <v>61413.41647740519</v>
      </c>
      <c r="D44" s="4">
        <f t="shared" si="10"/>
        <v>62678.895774643039</v>
      </c>
      <c r="E44" s="4">
        <f t="shared" si="10"/>
        <v>70290.523599135515</v>
      </c>
      <c r="F44" s="4">
        <f t="shared" si="10"/>
        <v>83393.214259549932</v>
      </c>
      <c r="G44" s="4">
        <f t="shared" si="10"/>
        <v>81006.592661892835</v>
      </c>
      <c r="H44" s="4">
        <f t="shared" si="10"/>
        <v>88596.720564429532</v>
      </c>
      <c r="I44" s="4">
        <f t="shared" si="10"/>
        <v>72614.72408903527</v>
      </c>
      <c r="J44" s="32">
        <f t="shared" si="3"/>
        <v>72604.268005376231</v>
      </c>
    </row>
    <row r="45" spans="1:10" x14ac:dyDescent="0.25">
      <c r="A45" s="18" t="s">
        <v>114</v>
      </c>
      <c r="B45" s="4">
        <f t="shared" ref="B45:I45" si="11">B29*C9</f>
        <v>101551.0779976717</v>
      </c>
      <c r="C45" s="4">
        <f t="shared" si="11"/>
        <v>97358.841505131117</v>
      </c>
      <c r="D45" s="4">
        <f t="shared" si="11"/>
        <v>97722.437611224072</v>
      </c>
      <c r="E45" s="4">
        <f t="shared" si="11"/>
        <v>100454.49168223917</v>
      </c>
      <c r="F45" s="4">
        <f t="shared" si="11"/>
        <v>105161.07490048377</v>
      </c>
      <c r="G45" s="4">
        <f t="shared" si="11"/>
        <v>128879.44332623429</v>
      </c>
      <c r="H45" s="4">
        <f t="shared" si="11"/>
        <v>132064.57906671587</v>
      </c>
      <c r="I45" s="4">
        <f t="shared" si="11"/>
        <v>118435.71462563396</v>
      </c>
      <c r="J45" s="32">
        <f t="shared" si="3"/>
        <v>110203.45758941676</v>
      </c>
    </row>
    <row r="48" spans="1:10" x14ac:dyDescent="0.25">
      <c r="A48" s="37" t="s">
        <v>119</v>
      </c>
      <c r="C48" s="31"/>
      <c r="D48" s="31"/>
      <c r="E48" s="31"/>
      <c r="F48" s="31"/>
      <c r="G48" s="31"/>
      <c r="H48" s="31"/>
      <c r="I48" s="31"/>
      <c r="J48" s="31"/>
    </row>
    <row r="49" spans="1:9" x14ac:dyDescent="0.25">
      <c r="A49" s="37" t="s">
        <v>5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19400</v>
      </c>
      <c r="H49" s="2">
        <v>73900</v>
      </c>
      <c r="I49" s="2">
        <v>167100</v>
      </c>
    </row>
    <row r="50" spans="1:9" x14ac:dyDescent="0.25">
      <c r="A50" s="37" t="s">
        <v>120</v>
      </c>
      <c r="B50" s="2">
        <f>'[2]3. Opex'!DX21</f>
        <v>0</v>
      </c>
      <c r="C50" s="2">
        <f>'[2]3. Opex'!DY21</f>
        <v>0</v>
      </c>
      <c r="D50" s="2">
        <f>'[2]3. Opex'!DZ21</f>
        <v>0</v>
      </c>
      <c r="E50" s="2">
        <f>'[2]3. Opex'!EA21</f>
        <v>0</v>
      </c>
      <c r="F50" s="2">
        <f>'[2]3. Opex'!EB21</f>
        <v>0</v>
      </c>
      <c r="G50" s="2">
        <f>'[2]3. Opex'!EC21</f>
        <v>5688.4189999999999</v>
      </c>
      <c r="H50" s="2">
        <f>'[2]3. Opex'!ED21</f>
        <v>27937.562999999998</v>
      </c>
      <c r="I50" s="2">
        <f>'[2]3. Opex'!EE21</f>
        <v>75867</v>
      </c>
    </row>
    <row r="53" spans="1:9" x14ac:dyDescent="0.25">
      <c r="A53" s="2" t="s">
        <v>139</v>
      </c>
    </row>
    <row r="54" spans="1:9" x14ac:dyDescent="0.25">
      <c r="B54" s="2">
        <v>2006</v>
      </c>
      <c r="C54" s="2">
        <v>2007</v>
      </c>
      <c r="D54" s="2">
        <v>2008</v>
      </c>
      <c r="E54" s="2">
        <v>2009</v>
      </c>
      <c r="F54" s="2">
        <v>2010</v>
      </c>
      <c r="G54" s="2">
        <v>2011</v>
      </c>
      <c r="H54" s="2">
        <v>2012</v>
      </c>
      <c r="I54" s="2">
        <v>2013</v>
      </c>
    </row>
    <row r="55" spans="1:9" x14ac:dyDescent="0.25">
      <c r="A55" s="18" t="s">
        <v>106</v>
      </c>
      <c r="B55" s="4">
        <v>447506.62534347834</v>
      </c>
      <c r="C55" s="4">
        <v>383043.99017819803</v>
      </c>
      <c r="D55" s="4">
        <v>550240.13472306903</v>
      </c>
      <c r="E55" s="4">
        <v>500212.82508398674</v>
      </c>
      <c r="F55" s="4">
        <v>568102.98384137009</v>
      </c>
      <c r="G55" s="4">
        <v>547993.52635911433</v>
      </c>
      <c r="H55" s="4">
        <v>606539.02614303411</v>
      </c>
      <c r="I55" s="4">
        <v>484054.4354219404</v>
      </c>
    </row>
    <row r="56" spans="1:9" x14ac:dyDescent="0.25">
      <c r="A56" s="18" t="s">
        <v>111</v>
      </c>
      <c r="B56" s="4">
        <v>248252.96553326651</v>
      </c>
      <c r="C56" s="4">
        <v>301571.84354468627</v>
      </c>
      <c r="D56" s="4">
        <v>358286.953986598</v>
      </c>
      <c r="E56" s="4">
        <v>336384.01145469176</v>
      </c>
      <c r="F56" s="4">
        <v>361127.81693590659</v>
      </c>
      <c r="G56" s="4">
        <v>363618.15235735773</v>
      </c>
      <c r="H56" s="4">
        <v>450971.53001154476</v>
      </c>
      <c r="I56" s="4">
        <v>412275.42169103189</v>
      </c>
    </row>
    <row r="57" spans="1:9" x14ac:dyDescent="0.25">
      <c r="A57" s="18" t="s">
        <v>109</v>
      </c>
      <c r="B57" s="4">
        <v>236721.42275505461</v>
      </c>
      <c r="C57" s="4">
        <v>278336.97064702155</v>
      </c>
      <c r="D57" s="4">
        <v>293134.51685811399</v>
      </c>
      <c r="E57" s="4">
        <v>305544.91535740247</v>
      </c>
      <c r="F57" s="4">
        <v>309798.42576330854</v>
      </c>
      <c r="G57" s="4">
        <v>343523.08400099073</v>
      </c>
      <c r="H57" s="4">
        <v>368541.76436488982</v>
      </c>
      <c r="I57" s="4">
        <v>398525.63029372523</v>
      </c>
    </row>
    <row r="58" spans="1:9" x14ac:dyDescent="0.25">
      <c r="A58" s="18" t="s">
        <v>110</v>
      </c>
      <c r="B58" s="4">
        <v>325102.46989021479</v>
      </c>
      <c r="C58" s="4">
        <v>300953.53555658198</v>
      </c>
      <c r="D58" s="4">
        <v>328199.3371043771</v>
      </c>
      <c r="E58" s="4">
        <v>319172.38330735924</v>
      </c>
      <c r="F58" s="4">
        <v>318537.48399575829</v>
      </c>
      <c r="G58" s="4">
        <v>393470.43303199171</v>
      </c>
      <c r="H58" s="4">
        <v>410091.34685370751</v>
      </c>
      <c r="I58" s="4">
        <v>336251.0938509804</v>
      </c>
    </row>
    <row r="59" spans="1:9" x14ac:dyDescent="0.25">
      <c r="A59" s="18" t="s">
        <v>108</v>
      </c>
      <c r="B59" s="4">
        <v>196124.71831859997</v>
      </c>
      <c r="C59" s="4">
        <v>214006.67594192986</v>
      </c>
      <c r="D59" s="4">
        <v>263950.22098488314</v>
      </c>
      <c r="E59" s="4">
        <v>242867.5353656066</v>
      </c>
      <c r="F59" s="4">
        <v>233861.96458530851</v>
      </c>
      <c r="G59" s="4">
        <v>248269.24314880409</v>
      </c>
      <c r="H59" s="4">
        <v>252904.16568676237</v>
      </c>
      <c r="I59" s="4">
        <v>228757.10503477431</v>
      </c>
    </row>
    <row r="60" spans="1:9" x14ac:dyDescent="0.25">
      <c r="A60" s="18" t="s">
        <v>116</v>
      </c>
      <c r="B60" s="4">
        <v>140700.29675417661</v>
      </c>
      <c r="C60" s="4">
        <v>131897.43531639723</v>
      </c>
      <c r="D60" s="4">
        <v>149257.74552637487</v>
      </c>
      <c r="E60" s="4">
        <v>165042.8667878788</v>
      </c>
      <c r="F60" s="4">
        <v>164430.99328950158</v>
      </c>
      <c r="G60" s="4">
        <v>207133.8959339525</v>
      </c>
      <c r="H60" s="4">
        <v>213560.83094188376</v>
      </c>
      <c r="I60" s="4">
        <v>228518.08810196078</v>
      </c>
    </row>
    <row r="61" spans="1:9" x14ac:dyDescent="0.25">
      <c r="A61" s="18" t="s">
        <v>113</v>
      </c>
      <c r="B61" s="4">
        <v>145405.75639260997</v>
      </c>
      <c r="C61" s="4">
        <v>129622.48917625866</v>
      </c>
      <c r="D61" s="4">
        <v>132452.49102324329</v>
      </c>
      <c r="E61" s="4">
        <v>147407.69906072997</v>
      </c>
      <c r="F61" s="4">
        <v>141994.0582711293</v>
      </c>
      <c r="G61" s="4">
        <v>148011.32311218025</v>
      </c>
      <c r="H61" s="4">
        <v>178900.17561784585</v>
      </c>
      <c r="I61" s="4">
        <v>191597.06706458548</v>
      </c>
    </row>
    <row r="62" spans="1:9" x14ac:dyDescent="0.25">
      <c r="A62" s="18" t="s">
        <v>126</v>
      </c>
      <c r="B62" s="4">
        <v>100700.771790454</v>
      </c>
      <c r="C62" s="4">
        <v>124903.03474572404</v>
      </c>
      <c r="D62" s="4">
        <v>134266.37688209608</v>
      </c>
      <c r="E62" s="4">
        <v>157080.78520559738</v>
      </c>
      <c r="F62" s="4">
        <v>152317.80776617953</v>
      </c>
      <c r="G62" s="4">
        <v>153435.05894354839</v>
      </c>
      <c r="H62" s="4">
        <v>165584.42170517929</v>
      </c>
      <c r="I62" s="4">
        <v>184550.34922957199</v>
      </c>
    </row>
    <row r="63" spans="1:9" x14ac:dyDescent="0.25">
      <c r="A63" s="18" t="s">
        <v>114</v>
      </c>
      <c r="B63" s="4">
        <v>101551.0779976717</v>
      </c>
      <c r="C63" s="4">
        <v>97358.841505131117</v>
      </c>
      <c r="D63" s="4">
        <v>97722.437611224072</v>
      </c>
      <c r="E63" s="4">
        <v>100454.49168223917</v>
      </c>
      <c r="F63" s="4">
        <v>105161.07490048377</v>
      </c>
      <c r="G63" s="4">
        <v>128879.44332623429</v>
      </c>
      <c r="H63" s="4">
        <v>132064.57906671587</v>
      </c>
      <c r="I63" s="4">
        <v>118435.71462563396</v>
      </c>
    </row>
    <row r="64" spans="1:9" x14ac:dyDescent="0.25">
      <c r="A64" s="18" t="s">
        <v>105</v>
      </c>
      <c r="B64" s="4">
        <v>48253.511225871116</v>
      </c>
      <c r="C64" s="4">
        <v>48983.387342078517</v>
      </c>
      <c r="D64" s="4">
        <v>52628.105245252511</v>
      </c>
      <c r="E64" s="4">
        <v>53418.571683636343</v>
      </c>
      <c r="F64" s="4">
        <v>60668.51385261317</v>
      </c>
      <c r="G64" s="4">
        <v>69247.681941136267</v>
      </c>
      <c r="H64" s="4">
        <v>71825.92158418645</v>
      </c>
      <c r="I64" s="4">
        <v>76463.514573104039</v>
      </c>
    </row>
    <row r="65" spans="1:9" x14ac:dyDescent="0.25">
      <c r="A65" s="18" t="s">
        <v>115</v>
      </c>
      <c r="B65" s="4">
        <v>60840.056616918533</v>
      </c>
      <c r="C65" s="4">
        <v>61413.41647740519</v>
      </c>
      <c r="D65" s="4">
        <v>62678.895774643039</v>
      </c>
      <c r="E65" s="4">
        <v>70290.523599135515</v>
      </c>
      <c r="F65" s="4">
        <v>83393.214259549932</v>
      </c>
      <c r="G65" s="4">
        <v>81006.592661892835</v>
      </c>
      <c r="H65" s="4">
        <v>88596.720564429532</v>
      </c>
      <c r="I65" s="4">
        <v>72614.72408903527</v>
      </c>
    </row>
    <row r="66" spans="1:9" x14ac:dyDescent="0.25">
      <c r="A66" s="18" t="s">
        <v>112</v>
      </c>
      <c r="B66" s="4">
        <v>57043.521207081263</v>
      </c>
      <c r="C66" s="4">
        <v>61245.684297465836</v>
      </c>
      <c r="D66" s="4">
        <v>49448.619938375188</v>
      </c>
      <c r="E66" s="4">
        <v>54543.070598342914</v>
      </c>
      <c r="F66" s="4">
        <v>64111.318074823983</v>
      </c>
      <c r="G66" s="4">
        <v>63267.610415008268</v>
      </c>
      <c r="H66" s="4">
        <v>73170.094640303781</v>
      </c>
      <c r="I66" s="4">
        <v>70495.640578958424</v>
      </c>
    </row>
    <row r="67" spans="1:9" x14ac:dyDescent="0.25">
      <c r="A67" s="18" t="s">
        <v>107</v>
      </c>
      <c r="B67" s="4">
        <v>33264.702937067981</v>
      </c>
      <c r="C67" s="4">
        <v>38647.608951700829</v>
      </c>
      <c r="D67" s="4">
        <v>36755.079802855551</v>
      </c>
      <c r="E67" s="4">
        <v>43803.836912702383</v>
      </c>
      <c r="F67" s="4">
        <v>48268.822293039535</v>
      </c>
      <c r="G67" s="4">
        <v>43946.574804695796</v>
      </c>
      <c r="H67" s="4">
        <v>57093.006941045591</v>
      </c>
      <c r="I67" s="4">
        <v>55442.765784452124</v>
      </c>
    </row>
  </sheetData>
  <sortState ref="A55:I67">
    <sortCondition descending="1" ref="I55:I67"/>
  </sortState>
  <dataValidations count="1">
    <dataValidation type="list" allowBlank="1" showInputMessage="1" showErrorMessage="1" sqref="B6">
      <formula1>$C$2:$J$2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5"/>
  <sheetViews>
    <sheetView workbookViewId="0">
      <selection activeCell="C41" sqref="C41"/>
    </sheetView>
  </sheetViews>
  <sheetFormatPr defaultRowHeight="15" x14ac:dyDescent="0.25"/>
  <cols>
    <col min="1" max="1" width="37.5703125" customWidth="1"/>
    <col min="2" max="9" width="11.140625" style="34" customWidth="1"/>
    <col min="10" max="10" width="14.7109375" customWidth="1"/>
    <col min="11" max="11" width="10.5703125" customWidth="1"/>
  </cols>
  <sheetData>
    <row r="1" spans="1:10" s="2" customFormat="1" x14ac:dyDescent="0.25">
      <c r="C1" s="2">
        <v>2006</v>
      </c>
      <c r="D1" s="2">
        <v>2007</v>
      </c>
      <c r="E1" s="2">
        <v>2008</v>
      </c>
      <c r="F1" s="2">
        <v>2009</v>
      </c>
      <c r="G1" s="2">
        <v>2010</v>
      </c>
      <c r="H1" s="2">
        <v>2011</v>
      </c>
      <c r="I1" s="2">
        <v>2012</v>
      </c>
      <c r="J1" s="2">
        <v>2013</v>
      </c>
    </row>
    <row r="2" spans="1:10" s="2" customFormat="1" x14ac:dyDescent="0.25">
      <c r="A2" s="2" t="s">
        <v>0</v>
      </c>
      <c r="C2" s="16">
        <f>CPI!B244</f>
        <v>86.6</v>
      </c>
      <c r="D2" s="16">
        <f>CPI!B248</f>
        <v>89.1</v>
      </c>
      <c r="E2" s="16">
        <f>CPI!B252</f>
        <v>92.4</v>
      </c>
      <c r="F2" s="16">
        <f>CPI!B256</f>
        <v>94.3</v>
      </c>
      <c r="G2" s="16">
        <f>CPI!B260</f>
        <v>96.9</v>
      </c>
      <c r="H2" s="16">
        <f>CPI!B264</f>
        <v>99.8</v>
      </c>
      <c r="I2" s="16">
        <f>CPI!B268</f>
        <v>102</v>
      </c>
      <c r="J2" s="16">
        <f>CPI!B272</f>
        <v>104.8</v>
      </c>
    </row>
    <row r="3" spans="1:10" s="2" customFormat="1" hidden="1" x14ac:dyDescent="0.25">
      <c r="A3" s="2" t="s">
        <v>28</v>
      </c>
      <c r="C3" s="13">
        <f>CPI!B242</f>
        <v>85.9</v>
      </c>
      <c r="D3" s="13">
        <f>CPI!B246</f>
        <v>87.7</v>
      </c>
      <c r="E3" s="13">
        <f>CPI!B250</f>
        <v>91.6</v>
      </c>
      <c r="F3" s="13">
        <f>CPI!B254</f>
        <v>92.9</v>
      </c>
      <c r="G3" s="13">
        <f>CPI!B258</f>
        <v>95.8</v>
      </c>
      <c r="H3" s="13">
        <f>CPI!B262</f>
        <v>99.2</v>
      </c>
      <c r="I3" s="13">
        <f>CPI!B266</f>
        <v>100.4</v>
      </c>
      <c r="J3" s="13">
        <f>CPI!B270</f>
        <v>102.8</v>
      </c>
    </row>
    <row r="4" spans="1:10" s="2" customFormat="1" hidden="1" x14ac:dyDescent="0.25">
      <c r="A4" s="2" t="s">
        <v>27</v>
      </c>
      <c r="C4" s="2">
        <f>CPI!B240</f>
        <v>83.8</v>
      </c>
      <c r="D4" s="2">
        <f>CPI!B244</f>
        <v>86.6</v>
      </c>
      <c r="E4" s="2">
        <f>CPI!B248</f>
        <v>89.1</v>
      </c>
      <c r="F4" s="2">
        <f>CPI!B252</f>
        <v>92.4</v>
      </c>
      <c r="G4" s="2">
        <f>CPI!B256</f>
        <v>94.3</v>
      </c>
      <c r="H4" s="2">
        <f>CPI!B260</f>
        <v>96.9</v>
      </c>
      <c r="I4" s="2">
        <f>CPI!B264</f>
        <v>99.8</v>
      </c>
      <c r="J4" s="2">
        <f>CPI!B268</f>
        <v>102</v>
      </c>
    </row>
    <row r="5" spans="1:10" s="2" customFormat="1" x14ac:dyDescent="0.25">
      <c r="A5" s="14" t="str">
        <f>"Convert to real"</f>
        <v>Convert to real</v>
      </c>
      <c r="B5" s="15">
        <v>2013</v>
      </c>
      <c r="C5" s="13"/>
      <c r="D5" s="13"/>
      <c r="E5" s="13"/>
      <c r="F5" s="13"/>
      <c r="G5" s="13"/>
      <c r="H5" s="13"/>
      <c r="I5" s="13"/>
      <c r="J5" s="13"/>
    </row>
    <row r="6" spans="1:10" s="2" customFormat="1" hidden="1" x14ac:dyDescent="0.25">
      <c r="B6" s="2">
        <f>MATCH(Capex_base,C1:P1)</f>
        <v>8</v>
      </c>
      <c r="C6" s="13"/>
      <c r="D6" s="13"/>
      <c r="E6" s="13"/>
      <c r="F6" s="13"/>
      <c r="G6" s="13"/>
      <c r="H6" s="13"/>
      <c r="I6" s="13"/>
      <c r="J6" s="13"/>
    </row>
    <row r="7" spans="1:10" s="2" customFormat="1" hidden="1" x14ac:dyDescent="0.25">
      <c r="B7" s="2">
        <f>INDEX(C1:CZ4,2,$B$6)</f>
        <v>104.8</v>
      </c>
      <c r="C7" s="13"/>
      <c r="D7" s="13"/>
      <c r="E7" s="13"/>
      <c r="F7" s="13"/>
      <c r="G7" s="13"/>
      <c r="H7" s="13"/>
      <c r="I7" s="13"/>
      <c r="J7" s="13"/>
    </row>
    <row r="8" spans="1:10" s="2" customFormat="1" x14ac:dyDescent="0.25">
      <c r="A8" s="2" t="s">
        <v>30</v>
      </c>
      <c r="C8" s="17">
        <f t="shared" ref="C8:J9" si="0">Capex_Base_Index/C3</f>
        <v>1.2200232828870778</v>
      </c>
      <c r="D8" s="17">
        <f t="shared" si="0"/>
        <v>1.194982896237172</v>
      </c>
      <c r="E8" s="17">
        <f t="shared" si="0"/>
        <v>1.1441048034934498</v>
      </c>
      <c r="F8" s="17">
        <f t="shared" si="0"/>
        <v>1.1280947255113023</v>
      </c>
      <c r="G8" s="17">
        <f t="shared" si="0"/>
        <v>1.0939457202505218</v>
      </c>
      <c r="H8" s="17">
        <f t="shared" si="0"/>
        <v>1.0564516129032258</v>
      </c>
      <c r="I8" s="17">
        <f t="shared" si="0"/>
        <v>1.0438247011952191</v>
      </c>
      <c r="J8" s="17">
        <f t="shared" si="0"/>
        <v>1.0194552529182879</v>
      </c>
    </row>
    <row r="9" spans="1:10" s="2" customFormat="1" x14ac:dyDescent="0.25">
      <c r="A9" s="2" t="s">
        <v>29</v>
      </c>
      <c r="C9" s="17">
        <f t="shared" si="0"/>
        <v>1.2505966587112172</v>
      </c>
      <c r="D9" s="17">
        <f t="shared" si="0"/>
        <v>1.210161662817552</v>
      </c>
      <c r="E9" s="17">
        <f t="shared" si="0"/>
        <v>1.1762065095398428</v>
      </c>
      <c r="F9" s="17">
        <f t="shared" si="0"/>
        <v>1.1341991341991342</v>
      </c>
      <c r="G9" s="17">
        <f t="shared" si="0"/>
        <v>1.1113467656415694</v>
      </c>
      <c r="H9" s="17">
        <f t="shared" si="0"/>
        <v>1.0815273477812177</v>
      </c>
      <c r="I9" s="17">
        <f t="shared" si="0"/>
        <v>1.0501002004008015</v>
      </c>
      <c r="J9" s="17">
        <f t="shared" si="0"/>
        <v>1.0274509803921568</v>
      </c>
    </row>
    <row r="10" spans="1:10" s="2" customFormat="1" x14ac:dyDescent="0.25"/>
    <row r="11" spans="1:10" s="2" customFormat="1" x14ac:dyDescent="0.25"/>
    <row r="12" spans="1:10" s="2" customFormat="1" x14ac:dyDescent="0.25"/>
    <row r="14" spans="1:10" x14ac:dyDescent="0.25">
      <c r="A14" t="s">
        <v>90</v>
      </c>
      <c r="J14" s="2"/>
    </row>
    <row r="15" spans="1:10" s="2" customFormat="1" x14ac:dyDescent="0.25">
      <c r="B15" s="34"/>
      <c r="C15" s="34"/>
      <c r="D15" s="34"/>
      <c r="E15" s="34"/>
      <c r="F15" s="34"/>
      <c r="G15" s="34"/>
      <c r="H15" s="34"/>
      <c r="I15" s="34"/>
    </row>
    <row r="16" spans="1:10" x14ac:dyDescent="0.25">
      <c r="A16" t="s">
        <v>2</v>
      </c>
      <c r="B16" s="18" t="s">
        <v>31</v>
      </c>
      <c r="C16" s="35">
        <f>'[2]SD 4. Assets (RAB)'!D$12</f>
        <v>-23542.192527245319</v>
      </c>
      <c r="D16" s="35">
        <f>'[2]SD 4. Assets (RAB)'!E$12</f>
        <v>-25060.505911149623</v>
      </c>
      <c r="E16" s="35">
        <f>'[2]SD 4. Assets (RAB)'!F$12</f>
        <v>-26478.087488103596</v>
      </c>
      <c r="F16" s="35">
        <f>'[2]SD 4. Assets (RAB)'!G$12</f>
        <v>-28581.312915546801</v>
      </c>
      <c r="G16" s="35">
        <f>'[2]SD 4. Assets (RAB)'!H$12</f>
        <v>-30504.424851890224</v>
      </c>
      <c r="H16" s="35">
        <f>'[2]SD 4. Assets (RAB)'!I$12</f>
        <v>-33673.952185944814</v>
      </c>
      <c r="I16" s="35">
        <f>'[2]SD 4. Assets (RAB)'!J$12</f>
        <v>-37287.584471287759</v>
      </c>
      <c r="J16" s="35">
        <f>'[2]SD 4. Assets (RAB)'!K$12</f>
        <v>-40926.840425816023</v>
      </c>
    </row>
    <row r="17" spans="1:11" x14ac:dyDescent="0.25">
      <c r="A17" t="s">
        <v>136</v>
      </c>
      <c r="B17" s="18" t="s">
        <v>31</v>
      </c>
      <c r="C17" s="35">
        <f>'[2]SD 4. Assets (RAB)'!L$12</f>
        <v>-200751.18263667091</v>
      </c>
      <c r="D17" s="35">
        <f>'[2]SD 4. Assets (RAB)'!M$12</f>
        <v>-223490.57826215238</v>
      </c>
      <c r="E17" s="35">
        <f>'[2]SD 4. Assets (RAB)'!N$12</f>
        <v>-253282.0380645812</v>
      </c>
      <c r="F17" s="35">
        <f>'[2]SD 4. Assets (RAB)'!O$12</f>
        <v>-290437.16619454767</v>
      </c>
      <c r="G17" s="35">
        <f>'[2]SD 4. Assets (RAB)'!P$12</f>
        <v>-273806.5915823424</v>
      </c>
      <c r="H17" s="35">
        <f>'[2]SD 4. Assets (RAB)'!Q$12</f>
        <v>-323617.23500210303</v>
      </c>
      <c r="I17" s="35">
        <f>'[2]SD 4. Assets (RAB)'!R$12</f>
        <v>-387746.88467244606</v>
      </c>
      <c r="J17" s="35">
        <f>'[2]SD 4. Assets (RAB)'!S$12</f>
        <v>-455267.95128606667</v>
      </c>
    </row>
    <row r="18" spans="1:11" x14ac:dyDescent="0.25">
      <c r="A18" t="s">
        <v>3</v>
      </c>
      <c r="B18" s="18" t="s">
        <v>31</v>
      </c>
      <c r="C18" s="35">
        <f>'[2]SD 4. Assets (RAB)'!T$12</f>
        <v>-49530.346006633255</v>
      </c>
      <c r="D18" s="35">
        <f>'[2]SD 4. Assets (RAB)'!U$12</f>
        <v>-50521.926211270031</v>
      </c>
      <c r="E18" s="35">
        <f>'[2]SD 4. Assets (RAB)'!V$12</f>
        <v>-51107.876951435494</v>
      </c>
      <c r="F18" s="35">
        <f>'[2]SD 4. Assets (RAB)'!W$12</f>
        <v>-54862.072268019823</v>
      </c>
      <c r="G18" s="35">
        <f>'[2]SD 4. Assets (RAB)'!X$12</f>
        <v>-58379.576308968622</v>
      </c>
      <c r="H18" s="35">
        <f>'[2]SD 4. Assets (RAB)'!Y$12</f>
        <v>-50513.703111735944</v>
      </c>
      <c r="I18" s="35">
        <f>'[2]SD 4. Assets (RAB)'!Z$12</f>
        <v>-55019.391495229938</v>
      </c>
      <c r="J18" s="35">
        <f>'[2]SD 4. Assets (RAB)'!AA$12</f>
        <v>-60167.55945892715</v>
      </c>
    </row>
    <row r="19" spans="1:11" x14ac:dyDescent="0.25">
      <c r="A19" t="s">
        <v>4</v>
      </c>
      <c r="B19" s="18" t="s">
        <v>31</v>
      </c>
      <c r="C19" s="35">
        <f>'[2]SD 4. Assets (RAB)'!AB$12</f>
        <v>-136093.73158276052</v>
      </c>
      <c r="D19" s="35">
        <f>'[2]SD 4. Assets (RAB)'!AC$12</f>
        <v>-151899.50096531416</v>
      </c>
      <c r="E19" s="35">
        <f>'[2]SD 4. Assets (RAB)'!AD$12</f>
        <v>-170107.81444745406</v>
      </c>
      <c r="F19" s="35">
        <f>'[2]SD 4. Assets (RAB)'!AE$12</f>
        <v>-186386.75386229341</v>
      </c>
      <c r="G19" s="35">
        <f>'[2]SD 4. Assets (RAB)'!AF$12</f>
        <v>-231503.34844963165</v>
      </c>
      <c r="H19" s="35">
        <f>'[2]SD 4. Assets (RAB)'!AG$12</f>
        <v>-212225.41499055939</v>
      </c>
      <c r="I19" s="35">
        <f>'[2]SD 4. Assets (RAB)'!AH$12</f>
        <v>-223651.96512468086</v>
      </c>
      <c r="J19" s="35">
        <f>'[2]SD 4. Assets (RAB)'!AI$12</f>
        <v>-229124.43577041305</v>
      </c>
    </row>
    <row r="20" spans="1:11" x14ac:dyDescent="0.25">
      <c r="A20" t="s">
        <v>5</v>
      </c>
      <c r="B20" s="18" t="s">
        <v>31</v>
      </c>
      <c r="C20" s="35">
        <f>'[2]SD 4. Assets (RAB)'!AJ$12</f>
        <v>-189543.66119932596</v>
      </c>
      <c r="D20" s="35">
        <f>'[2]SD 4. Assets (RAB)'!AK$12</f>
        <v>-218173.33685974433</v>
      </c>
      <c r="E20" s="35">
        <f>'[2]SD 4. Assets (RAB)'!AL$12</f>
        <v>-235433.58949920139</v>
      </c>
      <c r="F20" s="35">
        <f>'[2]SD 4. Assets (RAB)'!AM$12</f>
        <v>-237981.33470929967</v>
      </c>
      <c r="G20" s="35">
        <f>'[2]SD 4. Assets (RAB)'!AN$12</f>
        <v>-256163.5928741415</v>
      </c>
      <c r="H20" s="35">
        <f>'[2]SD 4. Assets (RAB)'!AO$12</f>
        <v>-285010.67428890982</v>
      </c>
      <c r="I20" s="35">
        <f>'[2]SD 4. Assets (RAB)'!AP$12</f>
        <v>-297614.30968967418</v>
      </c>
      <c r="J20" s="35">
        <f>'[2]SD 4. Assets (RAB)'!AQ$12</f>
        <v>-315582.87719955336</v>
      </c>
    </row>
    <row r="21" spans="1:11" x14ac:dyDescent="0.25">
      <c r="A21" t="s">
        <v>11</v>
      </c>
      <c r="B21" s="18" t="s">
        <v>31</v>
      </c>
      <c r="C21" s="35">
        <f>'[2]SD 4. Assets (RAB)'!AR$12</f>
        <v>-209463.095</v>
      </c>
      <c r="D21" s="35">
        <f>'[2]SD 4. Assets (RAB)'!AS$12</f>
        <v>-228999.258</v>
      </c>
      <c r="E21" s="35">
        <f>'[2]SD 4. Assets (RAB)'!AT$12</f>
        <v>-232380.17800000001</v>
      </c>
      <c r="F21" s="35">
        <f>'[2]SD 4. Assets (RAB)'!AU$12</f>
        <v>-251194.04199999999</v>
      </c>
      <c r="G21" s="35">
        <f>'[2]SD 4. Assets (RAB)'!AV$12</f>
        <v>-267274.83500000002</v>
      </c>
      <c r="H21" s="35">
        <f>'[2]SD 4. Assets (RAB)'!AW$12</f>
        <v>-272160.35600000003</v>
      </c>
      <c r="I21" s="35">
        <f>'[2]SD 4. Assets (RAB)'!AX$12</f>
        <v>-261932.851</v>
      </c>
      <c r="J21" s="35">
        <f>'[2]SD 4. Assets (RAB)'!AY$12</f>
        <v>-274023.88699999999</v>
      </c>
    </row>
    <row r="22" spans="1:11" x14ac:dyDescent="0.25">
      <c r="A22" t="s">
        <v>6</v>
      </c>
      <c r="B22" s="18" t="s">
        <v>31</v>
      </c>
      <c r="C22" s="35">
        <f>'[2]SD 4. Assets (RAB)'!AZ$12</f>
        <v>-144797.46879202937</v>
      </c>
      <c r="D22" s="35">
        <f>'[2]SD 4. Assets (RAB)'!BA$12</f>
        <v>-161489.02237662522</v>
      </c>
      <c r="E22" s="35">
        <f>'[2]SD 4. Assets (RAB)'!BB$12</f>
        <v>-186763.11479156825</v>
      </c>
      <c r="F22" s="35">
        <f>'[2]SD 4. Assets (RAB)'!BC$12</f>
        <v>-213120.53535783163</v>
      </c>
      <c r="G22" s="35">
        <f>'[2]SD 4. Assets (RAB)'!BD$12</f>
        <v>-251161.21299550109</v>
      </c>
      <c r="H22" s="35">
        <f>'[2]SD 4. Assets (RAB)'!BE$12</f>
        <v>-281644.9904020133</v>
      </c>
      <c r="I22" s="35">
        <f>'[2]SD 4. Assets (RAB)'!BF$12</f>
        <v>-255775.8771628479</v>
      </c>
      <c r="J22" s="35">
        <f>'[2]SD 4. Assets (RAB)'!BG$12</f>
        <v>-291970.30433921784</v>
      </c>
    </row>
    <row r="23" spans="1:11" x14ac:dyDescent="0.25">
      <c r="A23" t="s">
        <v>7</v>
      </c>
      <c r="B23" s="18" t="s">
        <v>31</v>
      </c>
      <c r="C23" s="35">
        <f>'[2]SD 4. Assets (RAB)'!BH$12</f>
        <v>-29220.598418442733</v>
      </c>
      <c r="D23" s="35">
        <f>'[2]SD 4. Assets (RAB)'!BI$12</f>
        <v>-31713.910559852517</v>
      </c>
      <c r="E23" s="35">
        <f>'[2]SD 4. Assets (RAB)'!BJ$12</f>
        <v>-32953.009665072146</v>
      </c>
      <c r="F23" s="35">
        <f>'[2]SD 4. Assets (RAB)'!BK$12</f>
        <v>-34153.517460740855</v>
      </c>
      <c r="G23" s="35">
        <f>'[2]SD 4. Assets (RAB)'!BL$12</f>
        <v>-35426.078082974593</v>
      </c>
      <c r="H23" s="35">
        <f>'[2]SD 4. Assets (RAB)'!BM$12</f>
        <v>-37018.887065742354</v>
      </c>
      <c r="I23" s="35">
        <f>'[2]SD 4. Assets (RAB)'!BN$12</f>
        <v>-44475.252429240143</v>
      </c>
      <c r="J23" s="35">
        <f>'[2]SD 4. Assets (RAB)'!BO$12</f>
        <v>-52565.461213156748</v>
      </c>
    </row>
    <row r="24" spans="1:11" x14ac:dyDescent="0.25">
      <c r="A24" t="s">
        <v>8</v>
      </c>
      <c r="B24" s="18" t="s">
        <v>31</v>
      </c>
      <c r="C24" s="35">
        <f>'[2]SD 4. Assets (RAB)'!BP$12</f>
        <v>-77661.587309336406</v>
      </c>
      <c r="D24" s="35">
        <f>'[2]SD 4. Assets (RAB)'!BQ$12</f>
        <v>-81993.927730056923</v>
      </c>
      <c r="E24" s="35">
        <f>'[2]SD 4. Assets (RAB)'!BR$12</f>
        <v>-85462.954533099983</v>
      </c>
      <c r="F24" s="35">
        <f>'[2]SD 4. Assets (RAB)'!BS$12</f>
        <v>-92714.426115943046</v>
      </c>
      <c r="G24" s="35">
        <f>'[2]SD 4. Assets (RAB)'!BT$12</f>
        <v>-97108.533098771266</v>
      </c>
      <c r="H24" s="35">
        <f>'[2]SD 4. Assets (RAB)'!BU$12</f>
        <v>-91578.358235293563</v>
      </c>
      <c r="I24" s="35">
        <f>'[2]SD 4. Assets (RAB)'!BV$12</f>
        <v>-102051.4872868394</v>
      </c>
      <c r="J24" s="35">
        <f>'[2]SD 4. Assets (RAB)'!BW$12</f>
        <v>-113068.91101421771</v>
      </c>
    </row>
    <row r="25" spans="1:11" x14ac:dyDescent="0.25">
      <c r="A25" t="s">
        <v>9</v>
      </c>
      <c r="B25" s="18" t="s">
        <v>31</v>
      </c>
      <c r="C25" s="35">
        <f>'[2]SD 4. Assets (RAB)'!BX$12</f>
        <v>-130295.08778208465</v>
      </c>
      <c r="D25" s="35">
        <f>'[2]SD 4. Assets (RAB)'!BY$12</f>
        <v>-144004.82179874441</v>
      </c>
      <c r="E25" s="35">
        <f>'[2]SD 4. Assets (RAB)'!BZ$12</f>
        <v>-151833.95755610475</v>
      </c>
      <c r="F25" s="35">
        <f>'[2]SD 4. Assets (RAB)'!CA$12</f>
        <v>-163422.26932208461</v>
      </c>
      <c r="G25" s="35">
        <f>'[2]SD 4. Assets (RAB)'!CB$12</f>
        <v>-177952.34099040215</v>
      </c>
      <c r="H25" s="35">
        <f>'[2]SD 4. Assets (RAB)'!CC$12</f>
        <v>-162869.21569505977</v>
      </c>
      <c r="I25" s="35">
        <f>'[2]SD 4. Assets (RAB)'!CD$12</f>
        <v>-175375.96503988822</v>
      </c>
      <c r="J25" s="35">
        <f>'[2]SD 4. Assets (RAB)'!CE$12</f>
        <v>-194921.96649557215</v>
      </c>
    </row>
    <row r="26" spans="1:11" x14ac:dyDescent="0.25">
      <c r="A26" t="s">
        <v>125</v>
      </c>
      <c r="B26" s="18" t="s">
        <v>31</v>
      </c>
      <c r="C26" s="35">
        <f>'[2]SD 4. Assets (RAB)'!CF$12</f>
        <v>-56565.42</v>
      </c>
      <c r="D26" s="35">
        <f>'[2]SD 4. Assets (RAB)'!CG$12</f>
        <v>-66700.722999999998</v>
      </c>
      <c r="E26" s="35">
        <f>'[2]SD 4. Assets (RAB)'!CH$12</f>
        <v>-73552.324999999997</v>
      </c>
      <c r="F26" s="35">
        <f>'[2]SD 4. Assets (RAB)'!CI$12</f>
        <v>-82384.990999999995</v>
      </c>
      <c r="G26" s="35">
        <f>'[2]SD 4. Assets (RAB)'!CJ$12</f>
        <v>-88913.315000000002</v>
      </c>
      <c r="H26" s="35">
        <f>'[2]SD 4. Assets (RAB)'!CK$12</f>
        <v>-130732.864</v>
      </c>
      <c r="I26" s="35">
        <f>'[2]SD 4. Assets (RAB)'!CL$12</f>
        <v>-112282.345</v>
      </c>
      <c r="J26" s="35">
        <f>'[2]SD 4. Assets (RAB)'!CM$12</f>
        <v>-129504.23772903974</v>
      </c>
    </row>
    <row r="27" spans="1:11" x14ac:dyDescent="0.25">
      <c r="A27" t="s">
        <v>87</v>
      </c>
      <c r="B27" s="18" t="s">
        <v>31</v>
      </c>
      <c r="C27" s="35">
        <f>'[2]SD 4. Assets (RAB)'!CN$12</f>
        <v>-43002.780182764465</v>
      </c>
      <c r="D27" s="35">
        <f>'[2]SD 4. Assets (RAB)'!CO$12</f>
        <v>-50615.401205290553</v>
      </c>
      <c r="E27" s="35">
        <f>'[2]SD 4. Assets (RAB)'!CP$12</f>
        <v>-51565.886646444778</v>
      </c>
      <c r="F27" s="35">
        <f>'[2]SD 4. Assets (RAB)'!CQ$12</f>
        <v>-45703.966411886177</v>
      </c>
      <c r="G27" s="35">
        <f>'[2]SD 4. Assets (RAB)'!CR$12</f>
        <v>-53533.931814740274</v>
      </c>
      <c r="H27" s="35">
        <f>'[2]SD 4. Assets (RAB)'!CS$12</f>
        <v>-61151.18369106482</v>
      </c>
      <c r="I27" s="35">
        <f>'[2]SD 4. Assets (RAB)'!CT$12</f>
        <v>-67071.747018849259</v>
      </c>
      <c r="J27" s="35">
        <f>'[2]SD 4. Assets (RAB)'!CU$12</f>
        <v>-69759.442766199165</v>
      </c>
    </row>
    <row r="28" spans="1:11" x14ac:dyDescent="0.25">
      <c r="A28" t="s">
        <v>10</v>
      </c>
      <c r="B28" s="18" t="s">
        <v>31</v>
      </c>
      <c r="C28" s="35">
        <f>'[2]SD 4. Assets (RAB)'!CV$12</f>
        <v>-70486.626808111818</v>
      </c>
      <c r="D28" s="35">
        <f>'[2]SD 4. Assets (RAB)'!CW$12</f>
        <v>-74606.338306308913</v>
      </c>
      <c r="E28" s="35">
        <f>'[2]SD 4. Assets (RAB)'!CX$12</f>
        <v>-79444.021156553732</v>
      </c>
      <c r="F28" s="35">
        <f>'[2]SD 4. Assets (RAB)'!CY$12</f>
        <v>-76668.799873429656</v>
      </c>
      <c r="G28" s="35">
        <f>'[2]SD 4. Assets (RAB)'!CZ$12</f>
        <v>-76669.548274234519</v>
      </c>
      <c r="H28" s="35">
        <f>'[2]SD 4. Assets (RAB)'!DA$12</f>
        <v>-65682.346743820381</v>
      </c>
      <c r="I28" s="35">
        <f>'[2]SD 4. Assets (RAB)'!DB$12</f>
        <v>-83380.174189981393</v>
      </c>
      <c r="J28" s="35">
        <f>'[2]SD 4. Assets (RAB)'!DC$12</f>
        <v>-94034.533195486729</v>
      </c>
    </row>
    <row r="29" spans="1:11" x14ac:dyDescent="0.25">
      <c r="J29" s="34"/>
    </row>
    <row r="30" spans="1:11" x14ac:dyDescent="0.25">
      <c r="A30" t="s">
        <v>91</v>
      </c>
      <c r="J30" s="34"/>
    </row>
    <row r="31" spans="1:11" x14ac:dyDescent="0.25">
      <c r="J31" s="34"/>
      <c r="K31" t="s">
        <v>132</v>
      </c>
    </row>
    <row r="32" spans="1:11" x14ac:dyDescent="0.25">
      <c r="A32" s="2" t="s">
        <v>2</v>
      </c>
      <c r="B32" s="18" t="s">
        <v>31</v>
      </c>
      <c r="C32" s="35">
        <f t="shared" ref="C32:J32" si="1">C16*C9</f>
        <v>-29441.787313309182</v>
      </c>
      <c r="D32" s="35">
        <f t="shared" si="1"/>
        <v>-30327.26350448592</v>
      </c>
      <c r="E32" s="35">
        <f t="shared" si="1"/>
        <v>-31143.698863672915</v>
      </c>
      <c r="F32" s="35">
        <f t="shared" si="1"/>
        <v>-32416.900363087716</v>
      </c>
      <c r="G32" s="35">
        <f t="shared" si="1"/>
        <v>-33900.993896904511</v>
      </c>
      <c r="H32" s="35">
        <f t="shared" si="1"/>
        <v>-36419.300196976437</v>
      </c>
      <c r="I32" s="35">
        <f t="shared" si="1"/>
        <v>-39155.699925761088</v>
      </c>
      <c r="J32" s="35">
        <f t="shared" si="1"/>
        <v>-42050.322319858024</v>
      </c>
      <c r="K32" s="38">
        <f>AVERAGE(F32:J32)</f>
        <v>-36788.643340517556</v>
      </c>
    </row>
    <row r="33" spans="1:11" x14ac:dyDescent="0.25">
      <c r="A33" s="2" t="s">
        <v>136</v>
      </c>
      <c r="B33" s="18" t="s">
        <v>31</v>
      </c>
      <c r="C33" s="35">
        <f t="shared" ref="C33:J33" si="2">C17*C9</f>
        <v>-251058.75823774596</v>
      </c>
      <c r="D33" s="35">
        <f t="shared" si="2"/>
        <v>-270459.72981378256</v>
      </c>
      <c r="E33" s="35">
        <f t="shared" si="2"/>
        <v>-297911.98192107864</v>
      </c>
      <c r="F33" s="35">
        <f t="shared" si="2"/>
        <v>-329413.582437106</v>
      </c>
      <c r="G33" s="35">
        <f t="shared" si="2"/>
        <v>-304294.06996637839</v>
      </c>
      <c r="H33" s="35">
        <f t="shared" si="2"/>
        <v>-350000.88986811554</v>
      </c>
      <c r="I33" s="35">
        <f t="shared" si="2"/>
        <v>-407173.08129932208</v>
      </c>
      <c r="J33" s="35">
        <f t="shared" si="2"/>
        <v>-467765.50288999785</v>
      </c>
      <c r="K33" s="38">
        <f t="shared" ref="K33:K44" si="3">AVERAGE(F33:J33)</f>
        <v>-371729.42529218394</v>
      </c>
    </row>
    <row r="34" spans="1:11" x14ac:dyDescent="0.25">
      <c r="A34" s="2" t="s">
        <v>3</v>
      </c>
      <c r="B34" s="18" t="s">
        <v>31</v>
      </c>
      <c r="C34" s="35">
        <f t="shared" ref="C34:J35" si="4">C18*C8</f>
        <v>-60428.175337545574</v>
      </c>
      <c r="D34" s="35">
        <f t="shared" si="4"/>
        <v>-60372.837707424158</v>
      </c>
      <c r="E34" s="35">
        <f t="shared" si="4"/>
        <v>-58472.767516489519</v>
      </c>
      <c r="F34" s="35">
        <f t="shared" si="4"/>
        <v>-61889.61435617305</v>
      </c>
      <c r="G34" s="35">
        <f t="shared" si="4"/>
        <v>-63864.087653234979</v>
      </c>
      <c r="H34" s="35">
        <f t="shared" si="4"/>
        <v>-53365.28312610813</v>
      </c>
      <c r="I34" s="35">
        <f t="shared" si="4"/>
        <v>-57430.599887451172</v>
      </c>
      <c r="J34" s="35">
        <f t="shared" si="4"/>
        <v>-61338.134545676701</v>
      </c>
      <c r="K34" s="38">
        <f t="shared" si="3"/>
        <v>-59577.543913728805</v>
      </c>
    </row>
    <row r="35" spans="1:11" x14ac:dyDescent="0.25">
      <c r="A35" s="2" t="s">
        <v>4</v>
      </c>
      <c r="B35" s="18" t="s">
        <v>31</v>
      </c>
      <c r="C35" s="35">
        <f t="shared" si="4"/>
        <v>-170198.36598894154</v>
      </c>
      <c r="D35" s="35">
        <f t="shared" si="4"/>
        <v>-183822.95266934094</v>
      </c>
      <c r="E35" s="35">
        <f t="shared" si="4"/>
        <v>-200081.91867669119</v>
      </c>
      <c r="F35" s="35">
        <f t="shared" si="4"/>
        <v>-211399.69485680031</v>
      </c>
      <c r="G35" s="35">
        <f t="shared" si="4"/>
        <v>-257280.49753469139</v>
      </c>
      <c r="H35" s="35">
        <f t="shared" si="4"/>
        <v>-229527.590206508</v>
      </c>
      <c r="I35" s="35">
        <f t="shared" si="4"/>
        <v>-234856.97339746045</v>
      </c>
      <c r="J35" s="35">
        <f t="shared" si="4"/>
        <v>-235414.12616411064</v>
      </c>
      <c r="K35" s="38">
        <f t="shared" si="3"/>
        <v>-233695.77643191419</v>
      </c>
    </row>
    <row r="36" spans="1:11" x14ac:dyDescent="0.25">
      <c r="A36" s="2" t="s">
        <v>5</v>
      </c>
      <c r="B36" s="18" t="s">
        <v>31</v>
      </c>
      <c r="C36" s="35">
        <f t="shared" ref="C36:J36" si="5">C20*C9</f>
        <v>-237042.66937576802</v>
      </c>
      <c r="D36" s="35">
        <f t="shared" si="5"/>
        <v>-264025.00811664213</v>
      </c>
      <c r="E36" s="35">
        <f t="shared" si="5"/>
        <v>-276918.52053329186</v>
      </c>
      <c r="F36" s="35">
        <f t="shared" si="5"/>
        <v>-269918.22378284205</v>
      </c>
      <c r="G36" s="35">
        <f t="shared" si="5"/>
        <v>-284686.58041580091</v>
      </c>
      <c r="H36" s="35">
        <f t="shared" si="5"/>
        <v>-308246.83865302114</v>
      </c>
      <c r="I36" s="35">
        <f t="shared" si="5"/>
        <v>-312524.84624727309</v>
      </c>
      <c r="J36" s="35">
        <f t="shared" si="5"/>
        <v>-324245.93657365872</v>
      </c>
      <c r="K36" s="38">
        <f t="shared" si="3"/>
        <v>-299924.48513451917</v>
      </c>
    </row>
    <row r="37" spans="1:11" x14ac:dyDescent="0.25">
      <c r="A37" s="2" t="s">
        <v>11</v>
      </c>
      <c r="B37" s="18" t="s">
        <v>31</v>
      </c>
      <c r="C37" s="35">
        <f t="shared" ref="C37:J37" si="6">C21*C9</f>
        <v>-261953.84673031027</v>
      </c>
      <c r="D37" s="35">
        <f t="shared" si="6"/>
        <v>-277126.12284526561</v>
      </c>
      <c r="E37" s="35">
        <f t="shared" si="6"/>
        <v>-273327.07805162738</v>
      </c>
      <c r="F37" s="35">
        <f t="shared" si="6"/>
        <v>-284904.06495238096</v>
      </c>
      <c r="G37" s="35">
        <f t="shared" si="6"/>
        <v>-297035.02341463417</v>
      </c>
      <c r="H37" s="35">
        <f t="shared" si="6"/>
        <v>-294348.86799587205</v>
      </c>
      <c r="I37" s="35">
        <f t="shared" si="6"/>
        <v>-275055.7393266533</v>
      </c>
      <c r="J37" s="35">
        <f t="shared" si="6"/>
        <v>-281546.11134901957</v>
      </c>
      <c r="K37" s="38">
        <f t="shared" si="3"/>
        <v>-286577.96140771202</v>
      </c>
    </row>
    <row r="38" spans="1:11" x14ac:dyDescent="0.25">
      <c r="A38" s="2" t="s">
        <v>6</v>
      </c>
      <c r="B38" s="18" t="s">
        <v>31</v>
      </c>
      <c r="C38" s="35">
        <f t="shared" ref="C38:J38" si="7">C22*C9</f>
        <v>-181083.23066115368</v>
      </c>
      <c r="D38" s="35">
        <f t="shared" si="7"/>
        <v>-195427.82384607763</v>
      </c>
      <c r="E38" s="35">
        <f t="shared" si="7"/>
        <v>-219671.99135977949</v>
      </c>
      <c r="F38" s="35">
        <f t="shared" si="7"/>
        <v>-241721.12668290859</v>
      </c>
      <c r="G38" s="35">
        <f t="shared" si="7"/>
        <v>-279127.20171716344</v>
      </c>
      <c r="H38" s="35">
        <f t="shared" si="7"/>
        <v>-304606.75948535599</v>
      </c>
      <c r="I38" s="35">
        <f t="shared" si="7"/>
        <v>-268590.2998663974</v>
      </c>
      <c r="J38" s="35">
        <f t="shared" si="7"/>
        <v>-299985.17543872574</v>
      </c>
      <c r="K38" s="38">
        <f t="shared" si="3"/>
        <v>-278806.11263811018</v>
      </c>
    </row>
    <row r="39" spans="1:11" x14ac:dyDescent="0.25">
      <c r="A39" s="2" t="s">
        <v>7</v>
      </c>
      <c r="B39" s="18" t="s">
        <v>31</v>
      </c>
      <c r="C39" s="35">
        <f t="shared" ref="C39:J39" si="8">C23*C8</f>
        <v>-35649.81041039346</v>
      </c>
      <c r="D39" s="35">
        <f t="shared" si="8"/>
        <v>-37897.580691819196</v>
      </c>
      <c r="E39" s="35">
        <f t="shared" si="8"/>
        <v>-37701.696647375116</v>
      </c>
      <c r="F39" s="35">
        <f t="shared" si="8"/>
        <v>-38528.402905119925</v>
      </c>
      <c r="G39" s="35">
        <f t="shared" si="8"/>
        <v>-38754.206504130867</v>
      </c>
      <c r="H39" s="35">
        <f t="shared" si="8"/>
        <v>-39108.662948485871</v>
      </c>
      <c r="I39" s="35">
        <f t="shared" si="8"/>
        <v>-46424.367077533534</v>
      </c>
      <c r="J39" s="35">
        <f t="shared" si="8"/>
        <v>-53588.135555825167</v>
      </c>
      <c r="K39" s="38">
        <f t="shared" si="3"/>
        <v>-43280.754998219069</v>
      </c>
    </row>
    <row r="40" spans="1:11" x14ac:dyDescent="0.25">
      <c r="A40" s="2" t="s">
        <v>8</v>
      </c>
      <c r="B40" s="18" t="s">
        <v>31</v>
      </c>
      <c r="C40" s="35">
        <f t="shared" ref="C40:J41" si="9">C24*C8</f>
        <v>-94748.944703358022</v>
      </c>
      <c r="D40" s="35">
        <f t="shared" si="9"/>
        <v>-97981.341232724793</v>
      </c>
      <c r="E40" s="35">
        <f t="shared" si="9"/>
        <v>-97778.576802061987</v>
      </c>
      <c r="F40" s="35">
        <f t="shared" si="9"/>
        <v>-104590.65508020269</v>
      </c>
      <c r="G40" s="35">
        <f t="shared" si="9"/>
        <v>-106231.46418320698</v>
      </c>
      <c r="H40" s="35">
        <f t="shared" si="9"/>
        <v>-96748.104264705296</v>
      </c>
      <c r="I40" s="35">
        <f t="shared" si="9"/>
        <v>-106523.86322371283</v>
      </c>
      <c r="J40" s="35">
        <f t="shared" si="9"/>
        <v>-115268.6952751947</v>
      </c>
      <c r="K40" s="38">
        <f t="shared" si="3"/>
        <v>-105872.5564054045</v>
      </c>
    </row>
    <row r="41" spans="1:11" x14ac:dyDescent="0.25">
      <c r="A41" s="2" t="s">
        <v>9</v>
      </c>
      <c r="B41" s="18" t="s">
        <v>31</v>
      </c>
      <c r="C41" s="35">
        <f t="shared" si="9"/>
        <v>-162946.60142675979</v>
      </c>
      <c r="D41" s="35">
        <f t="shared" si="9"/>
        <v>-174269.11460171378</v>
      </c>
      <c r="E41" s="35">
        <f t="shared" si="9"/>
        <v>-178588.08924668661</v>
      </c>
      <c r="F41" s="35">
        <f t="shared" si="9"/>
        <v>-185353.3963739661</v>
      </c>
      <c r="G41" s="35">
        <f t="shared" si="9"/>
        <v>-197766.75859802912</v>
      </c>
      <c r="H41" s="35">
        <f t="shared" si="9"/>
        <v>-176147.51088588507</v>
      </c>
      <c r="I41" s="35">
        <f t="shared" si="9"/>
        <v>-184162.33603387058</v>
      </c>
      <c r="J41" s="35">
        <f t="shared" si="9"/>
        <v>-200272.76557584273</v>
      </c>
      <c r="K41" s="38">
        <f t="shared" si="3"/>
        <v>-188740.5534935187</v>
      </c>
    </row>
    <row r="42" spans="1:11" x14ac:dyDescent="0.25">
      <c r="A42" s="2" t="s">
        <v>125</v>
      </c>
      <c r="B42" s="18" t="s">
        <v>31</v>
      </c>
      <c r="C42" s="35">
        <f t="shared" ref="C42:J43" si="10">C26*C8</f>
        <v>-69011.129406286374</v>
      </c>
      <c r="D42" s="35">
        <f t="shared" si="10"/>
        <v>-79706.22315165335</v>
      </c>
      <c r="E42" s="35">
        <f t="shared" si="10"/>
        <v>-84151.568340611353</v>
      </c>
      <c r="F42" s="35">
        <f t="shared" si="10"/>
        <v>-92938.073808396104</v>
      </c>
      <c r="G42" s="35">
        <f t="shared" si="10"/>
        <v>-97266.340417536529</v>
      </c>
      <c r="H42" s="35">
        <f t="shared" si="10"/>
        <v>-138112.94503225805</v>
      </c>
      <c r="I42" s="35">
        <f t="shared" si="10"/>
        <v>-117203.0852191235</v>
      </c>
      <c r="J42" s="35">
        <f t="shared" si="10"/>
        <v>-132023.77542804828</v>
      </c>
      <c r="K42" s="38">
        <f t="shared" si="3"/>
        <v>-115508.8439810725</v>
      </c>
    </row>
    <row r="43" spans="1:11" x14ac:dyDescent="0.25">
      <c r="A43" s="2" t="s">
        <v>87</v>
      </c>
      <c r="B43" s="18" t="s">
        <v>31</v>
      </c>
      <c r="C43" s="35">
        <f t="shared" si="10"/>
        <v>-53779.133211858185</v>
      </c>
      <c r="D43" s="35">
        <f t="shared" si="10"/>
        <v>-61252.818086771942</v>
      </c>
      <c r="E43" s="35">
        <f t="shared" si="10"/>
        <v>-60652.131543742005</v>
      </c>
      <c r="F43" s="35">
        <f t="shared" si="10"/>
        <v>-51837.39913382761</v>
      </c>
      <c r="G43" s="35">
        <f t="shared" si="10"/>
        <v>-59494.761974387919</v>
      </c>
      <c r="H43" s="35">
        <f t="shared" si="10"/>
        <v>-66136.677511079397</v>
      </c>
      <c r="I43" s="35">
        <f t="shared" si="10"/>
        <v>-70432.054985725466</v>
      </c>
      <c r="J43" s="35">
        <f t="shared" si="10"/>
        <v>-71674.407861741885</v>
      </c>
      <c r="K43" s="38">
        <f t="shared" si="3"/>
        <v>-63915.06029335245</v>
      </c>
    </row>
    <row r="44" spans="1:11" x14ac:dyDescent="0.25">
      <c r="A44" s="2" t="s">
        <v>10</v>
      </c>
      <c r="B44" s="18" t="s">
        <v>31</v>
      </c>
      <c r="C44" s="35">
        <f t="shared" ref="C44:J44" si="11">C28*C8</f>
        <v>-85995.325838068893</v>
      </c>
      <c r="D44" s="35">
        <f t="shared" si="11"/>
        <v>-89153.298226923289</v>
      </c>
      <c r="E44" s="35">
        <f t="shared" si="11"/>
        <v>-90892.286214048378</v>
      </c>
      <c r="F44" s="35">
        <f t="shared" si="11"/>
        <v>-86489.668748497599</v>
      </c>
      <c r="G44" s="35">
        <f t="shared" si="11"/>
        <v>-83872.324208139631</v>
      </c>
      <c r="H44" s="35">
        <f t="shared" si="11"/>
        <v>-69390.221156777974</v>
      </c>
      <c r="I44" s="35">
        <f t="shared" si="11"/>
        <v>-87034.285409462653</v>
      </c>
      <c r="J44" s="35">
        <f t="shared" si="11"/>
        <v>-95863.998821858055</v>
      </c>
      <c r="K44" s="38">
        <f t="shared" si="3"/>
        <v>-84530.099668947194</v>
      </c>
    </row>
    <row r="45" spans="1:11" x14ac:dyDescent="0.25">
      <c r="J45" s="34"/>
    </row>
  </sheetData>
  <dataValidations count="1">
    <dataValidation type="list" allowBlank="1" showInputMessage="1" showErrorMessage="1" sqref="B5">
      <formula1>$C$1:$J$1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W61"/>
  <sheetViews>
    <sheetView topLeftCell="A3" workbookViewId="0">
      <selection activeCell="N47" sqref="N47"/>
    </sheetView>
  </sheetViews>
  <sheetFormatPr defaultRowHeight="15" x14ac:dyDescent="0.25"/>
  <cols>
    <col min="1" max="1" width="46.42578125" bestFit="1" customWidth="1"/>
    <col min="2" max="4" width="10.140625" bestFit="1" customWidth="1"/>
    <col min="5" max="9" width="11.7109375" bestFit="1" customWidth="1"/>
    <col min="10" max="10" width="11.85546875" customWidth="1"/>
    <col min="11" max="11" width="10.140625" bestFit="1" customWidth="1"/>
    <col min="12" max="12" width="12.42578125" customWidth="1"/>
  </cols>
  <sheetData>
    <row r="2" spans="1:23" x14ac:dyDescent="0.25">
      <c r="A2" s="2"/>
      <c r="C2" s="2">
        <v>2006</v>
      </c>
      <c r="D2" s="2">
        <v>2007</v>
      </c>
      <c r="E2" s="2">
        <v>2008</v>
      </c>
      <c r="F2" s="2">
        <v>2009</v>
      </c>
      <c r="G2" s="2">
        <v>2010</v>
      </c>
      <c r="H2" s="2">
        <v>2011</v>
      </c>
      <c r="I2" s="2">
        <v>2012</v>
      </c>
      <c r="J2" s="2">
        <v>2013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s="2" customFormat="1" x14ac:dyDescent="0.25">
      <c r="A3" s="2" t="s">
        <v>0</v>
      </c>
      <c r="C3" s="16">
        <f>CPI!B244</f>
        <v>86.6</v>
      </c>
      <c r="D3" s="16">
        <f>CPI!B248</f>
        <v>89.1</v>
      </c>
      <c r="E3" s="16">
        <f>CPI!B252</f>
        <v>92.4</v>
      </c>
      <c r="F3" s="16">
        <f>CPI!B256</f>
        <v>94.3</v>
      </c>
      <c r="G3" s="16">
        <f>CPI!B260</f>
        <v>96.9</v>
      </c>
      <c r="H3" s="16">
        <f>CPI!B264</f>
        <v>99.8</v>
      </c>
      <c r="I3" s="16">
        <f>CPI!B268</f>
        <v>102</v>
      </c>
      <c r="J3" s="16">
        <f>CPI!B272</f>
        <v>104.8</v>
      </c>
    </row>
    <row r="4" spans="1:23" hidden="1" x14ac:dyDescent="0.25">
      <c r="A4" s="2" t="s">
        <v>28</v>
      </c>
      <c r="C4" s="13">
        <f>CPI!B242</f>
        <v>85.9</v>
      </c>
      <c r="D4" s="13">
        <f>CPI!B246</f>
        <v>87.7</v>
      </c>
      <c r="E4" s="13">
        <f>CPI!B250</f>
        <v>91.6</v>
      </c>
      <c r="F4" s="13">
        <f>CPI!B254</f>
        <v>92.9</v>
      </c>
      <c r="G4" s="13">
        <f>CPI!B258</f>
        <v>95.8</v>
      </c>
      <c r="H4" s="13">
        <f>CPI!B262</f>
        <v>99.2</v>
      </c>
      <c r="I4" s="13">
        <f>CPI!B266</f>
        <v>100.4</v>
      </c>
      <c r="J4" s="13">
        <f>CPI!B270</f>
        <v>102.8</v>
      </c>
    </row>
    <row r="5" spans="1:23" s="2" customFormat="1" hidden="1" x14ac:dyDescent="0.25">
      <c r="A5" s="2" t="s">
        <v>27</v>
      </c>
      <c r="C5" s="2">
        <f>CPI!B240</f>
        <v>83.8</v>
      </c>
      <c r="D5" s="2">
        <f>CPI!B244</f>
        <v>86.6</v>
      </c>
      <c r="E5" s="2">
        <f>CPI!B248</f>
        <v>89.1</v>
      </c>
      <c r="F5" s="2">
        <f>CPI!B252</f>
        <v>92.4</v>
      </c>
      <c r="G5" s="2">
        <f>CPI!B256</f>
        <v>94.3</v>
      </c>
      <c r="H5" s="2">
        <f>CPI!B260</f>
        <v>96.9</v>
      </c>
      <c r="I5" s="2">
        <f>CPI!B264</f>
        <v>99.8</v>
      </c>
      <c r="J5" s="2">
        <f>CPI!B268</f>
        <v>102</v>
      </c>
    </row>
    <row r="6" spans="1:23" s="2" customFormat="1" x14ac:dyDescent="0.25">
      <c r="A6" s="14" t="str">
        <f>"Convert to real"</f>
        <v>Convert to real</v>
      </c>
      <c r="B6" s="15">
        <v>2013</v>
      </c>
      <c r="C6" s="13"/>
      <c r="D6" s="13"/>
      <c r="E6" s="13"/>
      <c r="F6" s="13"/>
      <c r="G6" s="13"/>
      <c r="H6" s="13"/>
      <c r="I6" s="13"/>
      <c r="J6" s="13"/>
    </row>
    <row r="7" spans="1:23" s="2" customFormat="1" hidden="1" x14ac:dyDescent="0.25">
      <c r="B7" s="2">
        <f>MATCH(Capex_base,C2:P2)</f>
        <v>8</v>
      </c>
      <c r="C7" s="13"/>
      <c r="D7" s="13"/>
      <c r="E7" s="13"/>
      <c r="F7" s="13"/>
      <c r="G7" s="13"/>
      <c r="H7" s="13"/>
      <c r="I7" s="13"/>
      <c r="J7" s="13"/>
    </row>
    <row r="8" spans="1:23" s="2" customFormat="1" hidden="1" x14ac:dyDescent="0.25">
      <c r="B8" s="2">
        <f>INDEX(C2:CZ5,2,$B$7)</f>
        <v>104.8</v>
      </c>
      <c r="C8" s="13"/>
      <c r="D8" s="13"/>
      <c r="E8" s="13"/>
      <c r="F8" s="13"/>
      <c r="G8" s="13"/>
      <c r="H8" s="13"/>
      <c r="I8" s="13"/>
      <c r="J8" s="13"/>
    </row>
    <row r="9" spans="1:23" x14ac:dyDescent="0.25">
      <c r="A9" s="2" t="s">
        <v>30</v>
      </c>
      <c r="C9" s="17">
        <f t="shared" ref="C9:J10" si="0">Capex_Base_Index/C4</f>
        <v>1.2200232828870778</v>
      </c>
      <c r="D9" s="17">
        <f t="shared" si="0"/>
        <v>1.194982896237172</v>
      </c>
      <c r="E9" s="17">
        <f t="shared" si="0"/>
        <v>1.1441048034934498</v>
      </c>
      <c r="F9" s="17">
        <f t="shared" si="0"/>
        <v>1.1280947255113023</v>
      </c>
      <c r="G9" s="17">
        <f t="shared" si="0"/>
        <v>1.0939457202505218</v>
      </c>
      <c r="H9" s="17">
        <f t="shared" si="0"/>
        <v>1.0564516129032258</v>
      </c>
      <c r="I9" s="17">
        <f t="shared" si="0"/>
        <v>1.0438247011952191</v>
      </c>
      <c r="J9" s="17">
        <f t="shared" si="0"/>
        <v>1.0194552529182879</v>
      </c>
    </row>
    <row r="10" spans="1:23" x14ac:dyDescent="0.25">
      <c r="A10" s="2" t="s">
        <v>29</v>
      </c>
      <c r="C10" s="17">
        <f t="shared" si="0"/>
        <v>1.2505966587112172</v>
      </c>
      <c r="D10" s="17">
        <f t="shared" si="0"/>
        <v>1.210161662817552</v>
      </c>
      <c r="E10" s="17">
        <f t="shared" si="0"/>
        <v>1.1762065095398428</v>
      </c>
      <c r="F10" s="17">
        <f t="shared" si="0"/>
        <v>1.1341991341991342</v>
      </c>
      <c r="G10" s="17">
        <f t="shared" si="0"/>
        <v>1.1113467656415694</v>
      </c>
      <c r="H10" s="17">
        <f t="shared" si="0"/>
        <v>1.0815273477812177</v>
      </c>
      <c r="I10" s="17">
        <f t="shared" si="0"/>
        <v>1.0501002004008015</v>
      </c>
      <c r="J10" s="17">
        <f t="shared" si="0"/>
        <v>1.0274509803921568</v>
      </c>
    </row>
    <row r="11" spans="1:23" s="2" customFormat="1" x14ac:dyDescent="0.25"/>
    <row r="12" spans="1:23" s="2" customFormat="1" x14ac:dyDescent="0.25"/>
    <row r="13" spans="1:23" x14ac:dyDescent="0.25">
      <c r="A13" s="2"/>
      <c r="C13" s="2"/>
      <c r="D13" s="2"/>
      <c r="E13" s="2"/>
      <c r="F13" s="2"/>
      <c r="G13" s="2"/>
      <c r="H13" s="2"/>
      <c r="I13" s="2"/>
      <c r="J13" s="2"/>
    </row>
    <row r="14" spans="1:23" x14ac:dyDescent="0.25">
      <c r="A14" s="30" t="s">
        <v>72</v>
      </c>
    </row>
    <row r="15" spans="1:23" x14ac:dyDescent="0.25">
      <c r="A15" s="30" t="s">
        <v>1</v>
      </c>
      <c r="C15" s="2"/>
      <c r="D15" s="2"/>
      <c r="E15" s="2"/>
      <c r="F15" s="2"/>
      <c r="G15" s="2"/>
      <c r="H15" s="2"/>
      <c r="I15" s="2"/>
      <c r="J15" s="2"/>
    </row>
    <row r="17" spans="1:12" x14ac:dyDescent="0.25">
      <c r="A17" s="18" t="s">
        <v>2</v>
      </c>
      <c r="B17" s="4">
        <f>'[2]SD 4. Assets (RAB)'!D14</f>
        <v>23420.400071124997</v>
      </c>
      <c r="C17" s="4">
        <f>'[2]SD 4. Assets (RAB)'!E14</f>
        <v>29528.094713099999</v>
      </c>
      <c r="D17" s="4">
        <f>'[2]SD 4. Assets (RAB)'!F14</f>
        <v>35599.297561774998</v>
      </c>
      <c r="E17" s="4">
        <f>'[2]SD 4. Assets (RAB)'!G14</f>
        <v>37286.541253426032</v>
      </c>
      <c r="F17" s="4">
        <f>'[2]SD 4. Assets (RAB)'!H14</f>
        <v>66576.131079157713</v>
      </c>
      <c r="G17" s="4">
        <f>'[2]SD 4. Assets (RAB)'!I14</f>
        <v>72571.430675276773</v>
      </c>
      <c r="H17" s="4">
        <f>'[2]SD 4. Assets (RAB)'!J14</f>
        <v>69038.734914428816</v>
      </c>
      <c r="I17" s="4">
        <f>'[2]SD 4. Assets (RAB)'!K14</f>
        <v>67719.502653891686</v>
      </c>
    </row>
    <row r="18" spans="1:12" x14ac:dyDescent="0.25">
      <c r="A18" s="18" t="s">
        <v>136</v>
      </c>
      <c r="B18" s="4">
        <f>'[2]SD 4. Assets (RAB)'!L14</f>
        <v>566471.21542504092</v>
      </c>
      <c r="C18" s="4">
        <f>'[2]SD 4. Assets (RAB)'!M14</f>
        <v>749268.94490249502</v>
      </c>
      <c r="D18" s="4">
        <f>'[2]SD 4. Assets (RAB)'!N14</f>
        <v>908425.97608468554</v>
      </c>
      <c r="E18" s="4">
        <f>'[2]SD 4. Assets (RAB)'!O14</f>
        <v>1048551.9124652446</v>
      </c>
      <c r="F18" s="4">
        <f>'[2]SD 4. Assets (RAB)'!P14</f>
        <v>1325827.3212278171</v>
      </c>
      <c r="G18" s="4">
        <f>'[2]SD 4. Assets (RAB)'!Q14</f>
        <v>1465122.9242142315</v>
      </c>
      <c r="H18" s="4">
        <f>'[2]SD 4. Assets (RAB)'!R14</f>
        <v>1631116.8526466484</v>
      </c>
      <c r="I18" s="4">
        <f>'[2]SD 4. Assets (RAB)'!S14</f>
        <v>1224808.2534486298</v>
      </c>
    </row>
    <row r="19" spans="1:12" x14ac:dyDescent="0.25">
      <c r="A19" s="18" t="s">
        <v>3</v>
      </c>
      <c r="B19" s="4">
        <f>'[2]SD 4. Assets (RAB)'!T14</f>
        <v>68904.914278072989</v>
      </c>
      <c r="C19" s="4">
        <f>'[2]SD 4. Assets (RAB)'!U14</f>
        <v>60946.961002315576</v>
      </c>
      <c r="D19" s="4">
        <f>'[2]SD 4. Assets (RAB)'!V14</f>
        <v>65890.668173606871</v>
      </c>
      <c r="E19" s="4">
        <f>'[2]SD 4. Assets (RAB)'!W14</f>
        <v>79107.821976089414</v>
      </c>
      <c r="F19" s="4">
        <f>'[2]SD 4. Assets (RAB)'!X14</f>
        <v>105462.55143153308</v>
      </c>
      <c r="G19" s="4">
        <f>'[2]SD 4. Assets (RAB)'!Y14</f>
        <v>117067.58658907385</v>
      </c>
      <c r="H19" s="4">
        <f>'[2]SD 4. Assets (RAB)'!Z14</f>
        <v>97987.923810570312</v>
      </c>
      <c r="I19" s="4">
        <f>'[2]SD 4. Assets (RAB)'!AA14</f>
        <v>116268.35452417274</v>
      </c>
    </row>
    <row r="20" spans="1:12" x14ac:dyDescent="0.25">
      <c r="A20" s="18" t="s">
        <v>4</v>
      </c>
      <c r="B20" s="4">
        <f>'[2]SD 4. Assets (RAB)'!AB14</f>
        <v>337440.99616323283</v>
      </c>
      <c r="C20" s="4">
        <f>'[2]SD 4. Assets (RAB)'!AC14</f>
        <v>381686.38824476546</v>
      </c>
      <c r="D20" s="4">
        <f>'[2]SD 4. Assets (RAB)'!AD14</f>
        <v>374790.18281153147</v>
      </c>
      <c r="E20" s="4">
        <f>'[2]SD 4. Assets (RAB)'!AE14</f>
        <v>465036.15707499499</v>
      </c>
      <c r="F20" s="4">
        <f>'[2]SD 4. Assets (RAB)'!AF14</f>
        <v>422665.23143731151</v>
      </c>
      <c r="G20" s="4">
        <f>'[2]SD 4. Assets (RAB)'!AG14</f>
        <v>508207.7772541361</v>
      </c>
      <c r="H20" s="4">
        <f>'[2]SD 4. Assets (RAB)'!AH14</f>
        <v>646401.00703489629</v>
      </c>
      <c r="I20" s="4">
        <f>'[2]SD 4. Assets (RAB)'!AI14</f>
        <v>589205.82073191123</v>
      </c>
    </row>
    <row r="21" spans="1:12" x14ac:dyDescent="0.25">
      <c r="A21" s="18" t="s">
        <v>5</v>
      </c>
      <c r="B21" s="4">
        <f>'[2]SD 4. Assets (RAB)'!AJ14</f>
        <v>569144.26643979771</v>
      </c>
      <c r="C21" s="4">
        <f>'[2]SD 4. Assets (RAB)'!AK14</f>
        <v>532370.28730071255</v>
      </c>
      <c r="D21" s="4">
        <f>'[2]SD 4. Assets (RAB)'!AL14</f>
        <v>470609.55219715962</v>
      </c>
      <c r="E21" s="4">
        <f>'[2]SD 4. Assets (RAB)'!AM14</f>
        <v>632189.95788572717</v>
      </c>
      <c r="F21" s="4">
        <f>'[2]SD 4. Assets (RAB)'!AN14</f>
        <v>910975.07691779232</v>
      </c>
      <c r="G21" s="4">
        <f>'[2]SD 4. Assets (RAB)'!AO14</f>
        <v>745416.69694824854</v>
      </c>
      <c r="H21" s="4">
        <f>'[2]SD 4. Assets (RAB)'!AP14</f>
        <v>757590.59823429817</v>
      </c>
      <c r="I21" s="4">
        <f>'[2]SD 4. Assets (RAB)'!AQ14</f>
        <v>775122.35744989489</v>
      </c>
    </row>
    <row r="22" spans="1:12" x14ac:dyDescent="0.25">
      <c r="A22" s="18" t="s">
        <v>11</v>
      </c>
      <c r="B22" s="4">
        <f>'[2]SD 4. Assets (RAB)'!AR14</f>
        <v>490993.20899999997</v>
      </c>
      <c r="C22" s="4">
        <f>'[2]SD 4. Assets (RAB)'!AS14</f>
        <v>525714.81200000003</v>
      </c>
      <c r="D22" s="4">
        <f>'[2]SD 4. Assets (RAB)'!AT14</f>
        <v>539869.38500000001</v>
      </c>
      <c r="E22" s="4">
        <f>'[2]SD 4. Assets (RAB)'!AU14</f>
        <v>535520.28500000003</v>
      </c>
      <c r="F22" s="4">
        <f>'[2]SD 4. Assets (RAB)'!AV14</f>
        <v>440401.78200000001</v>
      </c>
      <c r="G22" s="4">
        <f>'[2]SD 4. Assets (RAB)'!AW14</f>
        <v>640791.30000000005</v>
      </c>
      <c r="H22" s="4">
        <f>'[2]SD 4. Assets (RAB)'!AX14</f>
        <v>679316.21100000001</v>
      </c>
      <c r="I22" s="4">
        <f>'[2]SD 4. Assets (RAB)'!AY14</f>
        <v>662308.99</v>
      </c>
    </row>
    <row r="23" spans="1:12" x14ac:dyDescent="0.25">
      <c r="A23" s="18" t="s">
        <v>6</v>
      </c>
      <c r="B23" s="4">
        <f>'[2]SD 4. Assets (RAB)'!AZ14</f>
        <v>371225.19678173616</v>
      </c>
      <c r="C23" s="4">
        <f>'[2]SD 4. Assets (RAB)'!BA14</f>
        <v>464766.04228146106</v>
      </c>
      <c r="D23" s="4">
        <f>'[2]SD 4. Assets (RAB)'!BB14</f>
        <v>527550.65325261815</v>
      </c>
      <c r="E23" s="4">
        <f>'[2]SD 4. Assets (RAB)'!BC14</f>
        <v>637971.36356845207</v>
      </c>
      <c r="F23" s="4">
        <f>'[2]SD 4. Assets (RAB)'!BD14</f>
        <v>673439.12852133834</v>
      </c>
      <c r="G23" s="4">
        <f>'[2]SD 4. Assets (RAB)'!BE14</f>
        <v>727184.83153363678</v>
      </c>
      <c r="H23" s="4">
        <f>'[2]SD 4. Assets (RAB)'!BF14</f>
        <v>775495.1821153512</v>
      </c>
      <c r="I23" s="4">
        <f>'[2]SD 4. Assets (RAB)'!BG14</f>
        <v>656287.79288978584</v>
      </c>
    </row>
    <row r="24" spans="1:12" x14ac:dyDescent="0.25">
      <c r="A24" s="18" t="s">
        <v>7</v>
      </c>
      <c r="B24" s="4">
        <f>'[2]SD 4. Assets (RAB)'!BH14</f>
        <v>50952.907170412349</v>
      </c>
      <c r="C24" s="4">
        <f>'[2]SD 4. Assets (RAB)'!BI14</f>
        <v>54594.790806106583</v>
      </c>
      <c r="D24" s="4">
        <f>'[2]SD 4. Assets (RAB)'!BJ14</f>
        <v>34722.806731957717</v>
      </c>
      <c r="E24" s="4">
        <f>'[2]SD 4. Assets (RAB)'!BK14</f>
        <v>65418.407571030257</v>
      </c>
      <c r="F24" s="4">
        <f>'[2]SD 4. Assets (RAB)'!BL14</f>
        <v>83539.316741557297</v>
      </c>
      <c r="G24" s="4">
        <f>'[2]SD 4. Assets (RAB)'!BM14</f>
        <v>114252.51906946178</v>
      </c>
      <c r="H24" s="4">
        <f>'[2]SD 4. Assets (RAB)'!BN14</f>
        <v>104682.679592951</v>
      </c>
      <c r="I24" s="4">
        <f>'[2]SD 4. Assets (RAB)'!BO14</f>
        <v>112219.40548046571</v>
      </c>
    </row>
    <row r="25" spans="1:12" x14ac:dyDescent="0.25">
      <c r="A25" s="18" t="s">
        <v>8</v>
      </c>
      <c r="B25" s="4">
        <f>'[2]SD 4. Assets (RAB)'!BP14</f>
        <v>142464.07272172926</v>
      </c>
      <c r="C25" s="4">
        <f>'[2]SD 4. Assets (RAB)'!BQ14</f>
        <v>141748.33675135425</v>
      </c>
      <c r="D25" s="4">
        <f>'[2]SD 4. Assets (RAB)'!BR14</f>
        <v>146555.69987816046</v>
      </c>
      <c r="E25" s="4">
        <f>'[2]SD 4. Assets (RAB)'!BS14</f>
        <v>140471.71417571875</v>
      </c>
      <c r="F25" s="4">
        <f>'[2]SD 4. Assets (RAB)'!BT14</f>
        <v>181678.52335255177</v>
      </c>
      <c r="G25" s="4">
        <f>'[2]SD 4. Assets (RAB)'!BU14</f>
        <v>210519.91420794337</v>
      </c>
      <c r="H25" s="4">
        <f>'[2]SD 4. Assets (RAB)'!BV14</f>
        <v>229213.16194823282</v>
      </c>
      <c r="I25" s="4">
        <f>'[2]SD 4. Assets (RAB)'!BW14</f>
        <v>255081.44945299358</v>
      </c>
    </row>
    <row r="26" spans="1:12" x14ac:dyDescent="0.25">
      <c r="A26" s="18" t="s">
        <v>9</v>
      </c>
      <c r="B26" s="4">
        <f>'[2]SD 4. Assets (RAB)'!BX14</f>
        <v>135926.14318107956</v>
      </c>
      <c r="C26" s="4">
        <f>'[2]SD 4. Assets (RAB)'!BY14</f>
        <v>110547.57237090237</v>
      </c>
      <c r="D26" s="4">
        <f>'[2]SD 4. Assets (RAB)'!BZ14</f>
        <v>101717.47228543433</v>
      </c>
      <c r="E26" s="4">
        <f>'[2]SD 4. Assets (RAB)'!CA14</f>
        <v>152968.61188463194</v>
      </c>
      <c r="F26" s="4">
        <f>'[2]SD 4. Assets (RAB)'!CB14</f>
        <v>118018.31094273907</v>
      </c>
      <c r="G26" s="4">
        <f>'[2]SD 4. Assets (RAB)'!CC14</f>
        <v>260457.71313800931</v>
      </c>
      <c r="H26" s="4">
        <f>'[2]SD 4. Assets (RAB)'!CD14</f>
        <v>314244.31707689143</v>
      </c>
      <c r="I26" s="4">
        <f>'[2]SD 4. Assets (RAB)'!CE14</f>
        <v>323359.84993660392</v>
      </c>
    </row>
    <row r="27" spans="1:12" x14ac:dyDescent="0.25">
      <c r="A27" s="18" t="s">
        <v>125</v>
      </c>
      <c r="B27" s="4">
        <f>'[2]SD 4. Assets (RAB)'!CF14</f>
        <v>119200.64</v>
      </c>
      <c r="C27" s="4">
        <f>'[2]SD 4. Assets (RAB)'!CG14</f>
        <v>129699.662</v>
      </c>
      <c r="D27" s="4">
        <f>'[2]SD 4. Assets (RAB)'!CH14</f>
        <v>188932.85800000001</v>
      </c>
      <c r="E27" s="4">
        <f>'[2]SD 4. Assets (RAB)'!CI14</f>
        <v>235768.12400000001</v>
      </c>
      <c r="F27" s="4">
        <f>'[2]SD 4. Assets (RAB)'!CJ14</f>
        <v>256969.31134784999</v>
      </c>
      <c r="G27" s="4">
        <f>'[2]SD 4. Assets (RAB)'!CK14</f>
        <v>259740.769</v>
      </c>
      <c r="H27" s="4">
        <f>'[2]SD 4. Assets (RAB)'!CL14</f>
        <v>306411.42100000003</v>
      </c>
      <c r="I27" s="4">
        <f>'[2]SD 4. Assets (RAB)'!CM14</f>
        <v>359365.56322448165</v>
      </c>
    </row>
    <row r="28" spans="1:12" x14ac:dyDescent="0.25">
      <c r="A28" s="18" t="s">
        <v>87</v>
      </c>
      <c r="B28" s="4">
        <f>'[2]SD 4. Assets (RAB)'!CN14</f>
        <v>101629.94069461888</v>
      </c>
      <c r="C28" s="4">
        <f>'[2]SD 4. Assets (RAB)'!CO14</f>
        <v>85969.683107540535</v>
      </c>
      <c r="D28" s="4">
        <f>'[2]SD 4. Assets (RAB)'!CP14</f>
        <v>97820.491146347733</v>
      </c>
      <c r="E28" s="4">
        <f>'[2]SD 4. Assets (RAB)'!CQ14</f>
        <v>114954.68443023754</v>
      </c>
      <c r="F28" s="4">
        <f>'[2]SD 4. Assets (RAB)'!CR14</f>
        <v>133282.7917577702</v>
      </c>
      <c r="G28" s="4">
        <f>'[2]SD 4. Assets (RAB)'!CS14</f>
        <v>129998.85522698844</v>
      </c>
      <c r="H28" s="4">
        <f>'[2]SD 4. Assets (RAB)'!CT14</f>
        <v>104682.90478555571</v>
      </c>
      <c r="I28" s="4">
        <f>'[2]SD 4. Assets (RAB)'!CU14</f>
        <v>84657.268206771842</v>
      </c>
    </row>
    <row r="29" spans="1:12" x14ac:dyDescent="0.25">
      <c r="A29" s="18" t="s">
        <v>10</v>
      </c>
      <c r="B29" s="4">
        <f>'[2]SD 4. Assets (RAB)'!CV14</f>
        <v>80468.178781472147</v>
      </c>
      <c r="C29" s="4">
        <f>'[2]SD 4. Assets (RAB)'!CW14</f>
        <v>70756.843035853512</v>
      </c>
      <c r="D29" s="4">
        <f>'[2]SD 4. Assets (RAB)'!CX14</f>
        <v>73490.64002668469</v>
      </c>
      <c r="E29" s="4">
        <f>'[2]SD 4. Assets (RAB)'!CY14</f>
        <v>105496.60181718058</v>
      </c>
      <c r="F29" s="4">
        <f>'[2]SD 4. Assets (RAB)'!CZ14</f>
        <v>117041.04261797684</v>
      </c>
      <c r="G29" s="4">
        <f>'[2]SD 4. Assets (RAB)'!DA14</f>
        <v>175848.87970343922</v>
      </c>
      <c r="H29" s="4">
        <f>'[2]SD 4. Assets (RAB)'!DB14</f>
        <v>192163.14477324317</v>
      </c>
      <c r="I29" s="4">
        <f>'[2]SD 4. Assets (RAB)'!DC14</f>
        <v>180154.03564379571</v>
      </c>
    </row>
    <row r="30" spans="1:12" x14ac:dyDescent="0.25">
      <c r="B30" s="2"/>
      <c r="C30" s="2"/>
      <c r="D30" s="3"/>
      <c r="E30" s="3"/>
      <c r="F30" s="3"/>
      <c r="G30" s="3"/>
      <c r="H30" s="2"/>
    </row>
    <row r="31" spans="1:12" x14ac:dyDescent="0.25">
      <c r="A31" s="30" t="str">
        <f>"Real $"&amp;Capex_base&amp;""</f>
        <v>Real $2013</v>
      </c>
      <c r="B31" s="2"/>
      <c r="C31" s="2"/>
      <c r="D31" s="3"/>
      <c r="E31" s="3"/>
      <c r="F31" s="3"/>
      <c r="G31" s="3"/>
      <c r="H31" s="2"/>
    </row>
    <row r="32" spans="1:12" x14ac:dyDescent="0.25">
      <c r="J32" t="s">
        <v>123</v>
      </c>
      <c r="K32" t="s">
        <v>124</v>
      </c>
      <c r="L32" t="s">
        <v>135</v>
      </c>
    </row>
    <row r="33" spans="1:12" x14ac:dyDescent="0.25">
      <c r="A33" s="18" t="s">
        <v>105</v>
      </c>
      <c r="B33" s="4">
        <f>B17*C10</f>
        <v>29289.474074628873</v>
      </c>
      <c r="C33" s="4">
        <f t="shared" ref="C33:I33" si="1">C17*D10</f>
        <v>35733.768197839265</v>
      </c>
      <c r="D33" s="4">
        <f t="shared" si="1"/>
        <v>41872.125527205608</v>
      </c>
      <c r="E33" s="4">
        <f t="shared" si="1"/>
        <v>42290.362806916106</v>
      </c>
      <c r="F33" s="4">
        <f t="shared" si="1"/>
        <v>73989.16794375109</v>
      </c>
      <c r="G33" s="4">
        <f t="shared" si="1"/>
        <v>78487.986942920601</v>
      </c>
      <c r="H33" s="4">
        <f t="shared" si="1"/>
        <v>72497.589369059511</v>
      </c>
      <c r="I33" s="4">
        <f t="shared" si="1"/>
        <v>69578.469393410269</v>
      </c>
      <c r="J33" s="4">
        <f>AVERAGE(B33:I33)</f>
        <v>55467.368031966413</v>
      </c>
      <c r="K33" s="4">
        <f>Opex!J33</f>
        <v>60186.150930984797</v>
      </c>
      <c r="L33" s="32">
        <f>AVERAGE(E33:I33)</f>
        <v>67368.715291211527</v>
      </c>
    </row>
    <row r="34" spans="1:12" x14ac:dyDescent="0.25">
      <c r="A34" s="18" t="s">
        <v>106</v>
      </c>
      <c r="B34" s="4">
        <f t="shared" ref="B34:I34" si="2">B18*C10</f>
        <v>708427.00926663831</v>
      </c>
      <c r="C34" s="4">
        <f t="shared" si="2"/>
        <v>906736.55226075614</v>
      </c>
      <c r="D34" s="4">
        <f t="shared" si="2"/>
        <v>1068496.5465058926</v>
      </c>
      <c r="E34" s="4">
        <f t="shared" si="2"/>
        <v>1189266.6712809268</v>
      </c>
      <c r="F34" s="4">
        <f t="shared" si="2"/>
        <v>1473453.9052457607</v>
      </c>
      <c r="G34" s="4">
        <f t="shared" si="2"/>
        <v>1584570.5103988799</v>
      </c>
      <c r="H34" s="4">
        <f t="shared" si="2"/>
        <v>1712836.1338413702</v>
      </c>
      <c r="I34" s="4">
        <f t="shared" si="2"/>
        <v>1258430.4407982</v>
      </c>
      <c r="J34" s="4">
        <f t="shared" ref="J34:J45" si="3">AVERAGE(B34:I34)</f>
        <v>1237777.2211998031</v>
      </c>
      <c r="K34" s="4">
        <f>Opex!J34</f>
        <v>510961.69338677393</v>
      </c>
      <c r="L34" s="32">
        <f t="shared" ref="L34:L45" si="4">AVERAGE(E34:I34)</f>
        <v>1443711.5323130274</v>
      </c>
    </row>
    <row r="35" spans="1:12" x14ac:dyDescent="0.25">
      <c r="A35" s="18" t="s">
        <v>107</v>
      </c>
      <c r="B35" s="4">
        <f t="shared" ref="B35:I36" si="5">B19*C9</f>
        <v>84065.599724587286</v>
      </c>
      <c r="C35" s="4">
        <f t="shared" si="5"/>
        <v>72830.575975401051</v>
      </c>
      <c r="D35" s="4">
        <f t="shared" si="5"/>
        <v>75385.829962816599</v>
      </c>
      <c r="E35" s="4">
        <f t="shared" si="5"/>
        <v>89241.116717913552</v>
      </c>
      <c r="F35" s="4">
        <f t="shared" si="5"/>
        <v>115370.30678522616</v>
      </c>
      <c r="G35" s="4">
        <f t="shared" si="5"/>
        <v>123676.24067071511</v>
      </c>
      <c r="H35" s="4">
        <f t="shared" si="5"/>
        <v>102282.21529230845</v>
      </c>
      <c r="I35" s="4">
        <f t="shared" si="5"/>
        <v>118530.38476783368</v>
      </c>
      <c r="J35" s="4">
        <f t="shared" si="3"/>
        <v>97672.783737100224</v>
      </c>
      <c r="K35" s="4">
        <f>Opex!J35</f>
        <v>44652.799803444977</v>
      </c>
      <c r="L35" s="32">
        <f t="shared" si="4"/>
        <v>109820.05284679937</v>
      </c>
    </row>
    <row r="36" spans="1:12" x14ac:dyDescent="0.25">
      <c r="A36" s="18" t="s">
        <v>108</v>
      </c>
      <c r="B36" s="4">
        <f t="shared" si="5"/>
        <v>422002.58231392363</v>
      </c>
      <c r="C36" s="4">
        <f t="shared" si="5"/>
        <v>461902.2342731111</v>
      </c>
      <c r="D36" s="4">
        <f t="shared" si="5"/>
        <v>440830.65273455105</v>
      </c>
      <c r="E36" s="4">
        <f t="shared" si="5"/>
        <v>527443.60672575189</v>
      </c>
      <c r="F36" s="4">
        <f t="shared" si="5"/>
        <v>469727.63790700154</v>
      </c>
      <c r="G36" s="4">
        <f t="shared" si="5"/>
        <v>549640.6094554537</v>
      </c>
      <c r="H36" s="4">
        <f t="shared" si="5"/>
        <v>678785.82702662447</v>
      </c>
      <c r="I36" s="4">
        <f t="shared" si="5"/>
        <v>605380.0981637676</v>
      </c>
      <c r="J36" s="4">
        <f t="shared" si="3"/>
        <v>519464.15607502311</v>
      </c>
      <c r="K36" s="4">
        <f>Opex!J36</f>
        <v>235092.70363333364</v>
      </c>
      <c r="L36" s="32">
        <f t="shared" si="4"/>
        <v>566195.55585571995</v>
      </c>
    </row>
    <row r="37" spans="1:12" x14ac:dyDescent="0.25">
      <c r="A37" s="18" t="s">
        <v>109</v>
      </c>
      <c r="B37" s="4">
        <f t="shared" ref="B37:I37" si="6">B21*C10</f>
        <v>711769.91793425777</v>
      </c>
      <c r="C37" s="4">
        <f t="shared" si="6"/>
        <v>644254.11211448815</v>
      </c>
      <c r="D37" s="4">
        <f t="shared" si="6"/>
        <v>553534.01874592958</v>
      </c>
      <c r="E37" s="4">
        <f t="shared" si="6"/>
        <v>717029.30288337893</v>
      </c>
      <c r="F37" s="4">
        <f t="shared" si="6"/>
        <v>1012409.2053126685</v>
      </c>
      <c r="G37" s="4">
        <f t="shared" si="6"/>
        <v>806188.54324227502</v>
      </c>
      <c r="H37" s="4">
        <f t="shared" si="6"/>
        <v>795546.03902759962</v>
      </c>
      <c r="I37" s="4">
        <f t="shared" si="6"/>
        <v>796400.22608577425</v>
      </c>
      <c r="J37" s="4">
        <f t="shared" si="3"/>
        <v>754641.42066829652</v>
      </c>
      <c r="K37" s="4">
        <f>Opex!J37</f>
        <v>316765.84125506331</v>
      </c>
      <c r="L37" s="32">
        <f t="shared" si="4"/>
        <v>825514.66331033921</v>
      </c>
    </row>
    <row r="38" spans="1:12" x14ac:dyDescent="0.25">
      <c r="A38" s="18" t="s">
        <v>110</v>
      </c>
      <c r="B38" s="4">
        <f t="shared" ref="B38:I38" si="7">B22*C10</f>
        <v>614034.46662529826</v>
      </c>
      <c r="C38" s="4">
        <f t="shared" si="7"/>
        <v>636199.91105773672</v>
      </c>
      <c r="D38" s="4">
        <f t="shared" si="7"/>
        <v>634997.8849382716</v>
      </c>
      <c r="E38" s="4">
        <f t="shared" si="7"/>
        <v>607386.64359307359</v>
      </c>
      <c r="F38" s="4">
        <f t="shared" si="7"/>
        <v>489439.09600848355</v>
      </c>
      <c r="G38" s="4">
        <f t="shared" si="7"/>
        <v>693033.31517027866</v>
      </c>
      <c r="H38" s="4">
        <f t="shared" si="7"/>
        <v>713350.0893066132</v>
      </c>
      <c r="I38" s="4">
        <f t="shared" si="7"/>
        <v>680490.02109803911</v>
      </c>
      <c r="J38" s="4">
        <f t="shared" si="3"/>
        <v>633616.42847472441</v>
      </c>
      <c r="K38" s="4">
        <f>Opex!J38</f>
        <v>341472.26044887136</v>
      </c>
      <c r="L38" s="32">
        <f t="shared" si="4"/>
        <v>636739.83303529769</v>
      </c>
    </row>
    <row r="39" spans="1:12" x14ac:dyDescent="0.25">
      <c r="A39" s="18" t="s">
        <v>111</v>
      </c>
      <c r="B39" s="4">
        <f t="shared" ref="B39:I39" si="8">B23*C10</f>
        <v>464252.99072465335</v>
      </c>
      <c r="C39" s="4">
        <f t="shared" si="8"/>
        <v>562442.04654846562</v>
      </c>
      <c r="D39" s="4">
        <f t="shared" si="8"/>
        <v>620508.5124677259</v>
      </c>
      <c r="E39" s="4">
        <f t="shared" si="8"/>
        <v>723586.5682031794</v>
      </c>
      <c r="F39" s="4">
        <f t="shared" si="8"/>
        <v>748424.3973386666</v>
      </c>
      <c r="G39" s="4">
        <f t="shared" si="8"/>
        <v>786470.2821953058</v>
      </c>
      <c r="H39" s="4">
        <f t="shared" si="8"/>
        <v>814347.64614918642</v>
      </c>
      <c r="I39" s="4">
        <f t="shared" si="8"/>
        <v>674303.53622401517</v>
      </c>
      <c r="J39" s="4">
        <f t="shared" si="3"/>
        <v>674291.9974813998</v>
      </c>
      <c r="K39" s="4">
        <f>Opex!J39</f>
        <v>354061.08693938539</v>
      </c>
      <c r="L39" s="32">
        <f t="shared" si="4"/>
        <v>749426.48602207075</v>
      </c>
    </row>
    <row r="40" spans="1:12" x14ac:dyDescent="0.25">
      <c r="A40" s="18" t="s">
        <v>112</v>
      </c>
      <c r="B40" s="4">
        <f t="shared" ref="B40:I40" si="9">B24*C9</f>
        <v>62163.733078687001</v>
      </c>
      <c r="C40" s="4">
        <f t="shared" si="9"/>
        <v>65239.841236943779</v>
      </c>
      <c r="D40" s="4">
        <f t="shared" si="9"/>
        <v>39726.529972807519</v>
      </c>
      <c r="E40" s="4">
        <f t="shared" si="9"/>
        <v>73798.160532227877</v>
      </c>
      <c r="F40" s="4">
        <f t="shared" si="9"/>
        <v>91387.478022079376</v>
      </c>
      <c r="G40" s="4">
        <f t="shared" si="9"/>
        <v>120702.25804918945</v>
      </c>
      <c r="H40" s="4">
        <f t="shared" si="9"/>
        <v>109270.36674642694</v>
      </c>
      <c r="I40" s="4">
        <f t="shared" si="9"/>
        <v>114402.66239642807</v>
      </c>
      <c r="J40" s="4">
        <f t="shared" si="3"/>
        <v>84586.378754348756</v>
      </c>
      <c r="K40" s="4">
        <f>Opex!J40</f>
        <v>61665.694968794967</v>
      </c>
      <c r="L40" s="32">
        <f t="shared" si="4"/>
        <v>101912.18514927034</v>
      </c>
    </row>
    <row r="41" spans="1:12" x14ac:dyDescent="0.25">
      <c r="A41" s="18" t="s">
        <v>113</v>
      </c>
      <c r="B41" s="4">
        <f t="shared" ref="B41:I42" si="10">B25*C9</f>
        <v>173809.48569542752</v>
      </c>
      <c r="C41" s="4">
        <f t="shared" si="10"/>
        <v>169386.83798793526</v>
      </c>
      <c r="D41" s="4">
        <f t="shared" si="10"/>
        <v>167675.08020994777</v>
      </c>
      <c r="E41" s="4">
        <f t="shared" si="10"/>
        <v>158465.39984515955</v>
      </c>
      <c r="F41" s="4">
        <f t="shared" si="10"/>
        <v>198746.44308295849</v>
      </c>
      <c r="G41" s="4">
        <f t="shared" si="10"/>
        <v>222404.10291323048</v>
      </c>
      <c r="H41" s="4">
        <f t="shared" si="10"/>
        <v>239258.36028062549</v>
      </c>
      <c r="I41" s="4">
        <f t="shared" si="10"/>
        <v>260044.12356686502</v>
      </c>
      <c r="J41" s="4">
        <f t="shared" si="3"/>
        <v>198723.7291977687</v>
      </c>
      <c r="K41" s="4">
        <f>Opex!J41</f>
        <v>151923.88246482285</v>
      </c>
      <c r="L41" s="32">
        <f t="shared" si="4"/>
        <v>215783.68593776779</v>
      </c>
    </row>
    <row r="42" spans="1:12" x14ac:dyDescent="0.25">
      <c r="A42" s="18" t="s">
        <v>116</v>
      </c>
      <c r="B42" s="4">
        <f t="shared" si="10"/>
        <v>169988.7804937606</v>
      </c>
      <c r="C42" s="4">
        <f t="shared" si="10"/>
        <v>133780.43400081489</v>
      </c>
      <c r="D42" s="4">
        <f t="shared" si="10"/>
        <v>119640.75303606641</v>
      </c>
      <c r="E42" s="4">
        <f t="shared" si="10"/>
        <v>173496.86715919295</v>
      </c>
      <c r="F42" s="4">
        <f t="shared" si="10"/>
        <v>131159.2681526941</v>
      </c>
      <c r="G42" s="4">
        <f t="shared" si="10"/>
        <v>281692.13969931245</v>
      </c>
      <c r="H42" s="4">
        <f t="shared" si="10"/>
        <v>329988.02033725672</v>
      </c>
      <c r="I42" s="4">
        <f t="shared" si="10"/>
        <v>332236.39483682439</v>
      </c>
      <c r="J42" s="4">
        <f t="shared" si="3"/>
        <v>208997.83221449034</v>
      </c>
      <c r="K42" s="4">
        <f>Opex!J42</f>
        <v>175067.76908151575</v>
      </c>
      <c r="L42" s="32">
        <f t="shared" si="4"/>
        <v>249714.5380370561</v>
      </c>
    </row>
    <row r="43" spans="1:12" x14ac:dyDescent="0.25">
      <c r="A43" s="18" t="s">
        <v>126</v>
      </c>
      <c r="B43" s="4">
        <f t="shared" ref="B43:I44" si="11">B27*C9</f>
        <v>145427.55613504074</v>
      </c>
      <c r="C43" s="4">
        <f t="shared" si="11"/>
        <v>154988.87773774227</v>
      </c>
      <c r="D43" s="4">
        <f t="shared" si="11"/>
        <v>216158.99037554587</v>
      </c>
      <c r="E43" s="4">
        <f t="shared" si="11"/>
        <v>265968.77712809469</v>
      </c>
      <c r="F43" s="4">
        <f t="shared" si="11"/>
        <v>281110.47838470433</v>
      </c>
      <c r="G43" s="4">
        <f t="shared" si="11"/>
        <v>274403.55434677418</v>
      </c>
      <c r="H43" s="4">
        <f t="shared" si="11"/>
        <v>319839.80996812752</v>
      </c>
      <c r="I43" s="4">
        <f t="shared" si="11"/>
        <v>366357.11114713689</v>
      </c>
      <c r="J43" s="4">
        <f t="shared" si="3"/>
        <v>253031.89440289582</v>
      </c>
      <c r="K43" s="4">
        <f>Opex!J43</f>
        <v>146604.82578354384</v>
      </c>
      <c r="L43" s="32">
        <f t="shared" si="4"/>
        <v>301535.94619496755</v>
      </c>
    </row>
    <row r="44" spans="1:12" x14ac:dyDescent="0.25">
      <c r="A44" s="18" t="s">
        <v>115</v>
      </c>
      <c r="B44" s="4">
        <f t="shared" si="11"/>
        <v>127098.06425770953</v>
      </c>
      <c r="C44" s="4">
        <f t="shared" si="11"/>
        <v>104037.21466131926</v>
      </c>
      <c r="D44" s="4">
        <f t="shared" si="11"/>
        <v>115057.09845271877</v>
      </c>
      <c r="E44" s="4">
        <f t="shared" si="11"/>
        <v>130381.50355291012</v>
      </c>
      <c r="F44" s="4">
        <f t="shared" si="11"/>
        <v>148123.39953567676</v>
      </c>
      <c r="G44" s="4">
        <f t="shared" si="11"/>
        <v>140597.31710823931</v>
      </c>
      <c r="H44" s="4">
        <f t="shared" si="11"/>
        <v>109927.53929385009</v>
      </c>
      <c r="I44" s="4">
        <f t="shared" si="11"/>
        <v>86981.193216369487</v>
      </c>
      <c r="J44" s="4">
        <f t="shared" si="3"/>
        <v>120275.41625984915</v>
      </c>
      <c r="K44" s="4">
        <f>Opex!J44</f>
        <v>72604.268005376231</v>
      </c>
      <c r="L44" s="32">
        <f t="shared" si="4"/>
        <v>123202.19054140915</v>
      </c>
    </row>
    <row r="45" spans="1:12" x14ac:dyDescent="0.25">
      <c r="A45" s="18" t="s">
        <v>114</v>
      </c>
      <c r="B45" s="4">
        <f t="shared" ref="B45:I45" si="12">B29*C9</f>
        <v>98173.051644915948</v>
      </c>
      <c r="C45" s="4">
        <f t="shared" si="12"/>
        <v>84553.21721958321</v>
      </c>
      <c r="D45" s="4">
        <f t="shared" si="12"/>
        <v>84080.994266337948</v>
      </c>
      <c r="E45" s="4">
        <f t="shared" si="12"/>
        <v>119010.16006932748</v>
      </c>
      <c r="F45" s="4">
        <f t="shared" si="12"/>
        <v>128036.5476655947</v>
      </c>
      <c r="G45" s="4">
        <f t="shared" si="12"/>
        <v>185775.8325899237</v>
      </c>
      <c r="H45" s="4">
        <f t="shared" si="12"/>
        <v>200584.63717366417</v>
      </c>
      <c r="I45" s="4">
        <f t="shared" si="12"/>
        <v>183658.977971496</v>
      </c>
      <c r="J45" s="4">
        <f t="shared" si="3"/>
        <v>135484.17732510538</v>
      </c>
      <c r="K45" s="4">
        <f>Opex!J45</f>
        <v>110203.45758941676</v>
      </c>
      <c r="L45" s="32">
        <f t="shared" si="4"/>
        <v>163413.23109400124</v>
      </c>
    </row>
    <row r="48" spans="1:12" x14ac:dyDescent="0.25">
      <c r="A48" t="s">
        <v>138</v>
      </c>
      <c r="B48" s="2">
        <v>2006</v>
      </c>
      <c r="C48" s="2">
        <v>2007</v>
      </c>
      <c r="D48" s="2">
        <v>2008</v>
      </c>
      <c r="E48" s="2">
        <v>2009</v>
      </c>
      <c r="F48" s="2">
        <v>2010</v>
      </c>
      <c r="G48" s="2">
        <v>2011</v>
      </c>
      <c r="H48" s="2">
        <v>2012</v>
      </c>
      <c r="I48" s="2">
        <v>2013</v>
      </c>
    </row>
    <row r="49" spans="1:12" x14ac:dyDescent="0.25">
      <c r="A49" t="s">
        <v>106</v>
      </c>
      <c r="B49" s="4">
        <v>708427.00926663831</v>
      </c>
      <c r="C49" s="4">
        <v>906736.55226075614</v>
      </c>
      <c r="D49" s="4">
        <v>1068496.5465058926</v>
      </c>
      <c r="E49" s="4">
        <v>1189266.6712809268</v>
      </c>
      <c r="F49" s="4">
        <v>1473453.9052457607</v>
      </c>
      <c r="G49" s="4">
        <v>1584570.5103988799</v>
      </c>
      <c r="H49" s="4">
        <v>1712836.1338413702</v>
      </c>
      <c r="I49" s="4">
        <v>1258430.4407982</v>
      </c>
      <c r="J49" s="4">
        <v>1237777.2211998031</v>
      </c>
      <c r="K49" s="4">
        <v>510961.69338677393</v>
      </c>
      <c r="L49" s="4">
        <v>1443711.5323130274</v>
      </c>
    </row>
    <row r="50" spans="1:12" x14ac:dyDescent="0.25">
      <c r="A50" t="s">
        <v>109</v>
      </c>
      <c r="B50" s="4">
        <v>711769.91793425777</v>
      </c>
      <c r="C50" s="4">
        <v>644254.11211448815</v>
      </c>
      <c r="D50" s="4">
        <v>553534.01874592958</v>
      </c>
      <c r="E50" s="4">
        <v>717029.30288337893</v>
      </c>
      <c r="F50" s="4">
        <v>1012409.2053126685</v>
      </c>
      <c r="G50" s="4">
        <v>806188.54324227502</v>
      </c>
      <c r="H50" s="4">
        <v>795546.03902759962</v>
      </c>
      <c r="I50" s="4">
        <v>796400.22608577425</v>
      </c>
      <c r="J50" s="4">
        <v>754641.42066829652</v>
      </c>
      <c r="K50" s="4">
        <v>316765.84125506331</v>
      </c>
      <c r="L50" s="4">
        <v>825514.66331033921</v>
      </c>
    </row>
    <row r="51" spans="1:12" x14ac:dyDescent="0.25">
      <c r="A51" t="s">
        <v>110</v>
      </c>
      <c r="B51" s="4">
        <v>614034.46662529826</v>
      </c>
      <c r="C51" s="4">
        <v>636199.91105773672</v>
      </c>
      <c r="D51" s="4">
        <v>634997.8849382716</v>
      </c>
      <c r="E51" s="4">
        <v>607386.64359307359</v>
      </c>
      <c r="F51" s="4">
        <v>489439.09600848355</v>
      </c>
      <c r="G51" s="4">
        <v>693033.31517027866</v>
      </c>
      <c r="H51" s="4">
        <v>713350.0893066132</v>
      </c>
      <c r="I51" s="4">
        <v>680490.02109803911</v>
      </c>
      <c r="J51" s="4">
        <v>633616.42847472441</v>
      </c>
      <c r="K51" s="4">
        <v>341472.26044887136</v>
      </c>
      <c r="L51" s="4">
        <v>636739.83303529769</v>
      </c>
    </row>
    <row r="52" spans="1:12" x14ac:dyDescent="0.25">
      <c r="A52" t="s">
        <v>111</v>
      </c>
      <c r="B52" s="4">
        <v>464252.99072465335</v>
      </c>
      <c r="C52" s="4">
        <v>562442.04654846562</v>
      </c>
      <c r="D52" s="4">
        <v>620508.5124677259</v>
      </c>
      <c r="E52" s="4">
        <v>723586.5682031794</v>
      </c>
      <c r="F52" s="4">
        <v>748424.3973386666</v>
      </c>
      <c r="G52" s="4">
        <v>786470.2821953058</v>
      </c>
      <c r="H52" s="4">
        <v>814347.64614918642</v>
      </c>
      <c r="I52" s="4">
        <v>674303.53622401517</v>
      </c>
      <c r="J52" s="4">
        <v>674291.9974813998</v>
      </c>
      <c r="K52" s="4">
        <v>354061.08693938539</v>
      </c>
      <c r="L52" s="4">
        <v>749426.48602207075</v>
      </c>
    </row>
    <row r="53" spans="1:12" x14ac:dyDescent="0.25">
      <c r="A53" t="s">
        <v>108</v>
      </c>
      <c r="B53" s="4">
        <v>422002.58231392363</v>
      </c>
      <c r="C53" s="4">
        <v>461902.2342731111</v>
      </c>
      <c r="D53" s="4">
        <v>440830.65273455105</v>
      </c>
      <c r="E53" s="4">
        <v>527443.60672575189</v>
      </c>
      <c r="F53" s="4">
        <v>469727.63790700154</v>
      </c>
      <c r="G53" s="4">
        <v>549640.6094554537</v>
      </c>
      <c r="H53" s="4">
        <v>678785.82702662447</v>
      </c>
      <c r="I53" s="4">
        <v>605380.0981637676</v>
      </c>
      <c r="J53" s="4">
        <v>519464.15607502311</v>
      </c>
      <c r="K53" s="4">
        <v>235092.70363333364</v>
      </c>
      <c r="L53" s="4">
        <v>566195.55585571995</v>
      </c>
    </row>
    <row r="54" spans="1:12" x14ac:dyDescent="0.25">
      <c r="A54" t="s">
        <v>126</v>
      </c>
      <c r="B54" s="4">
        <v>145427.55613504074</v>
      </c>
      <c r="C54" s="4">
        <v>154988.87773774227</v>
      </c>
      <c r="D54" s="4">
        <v>216158.99037554587</v>
      </c>
      <c r="E54" s="4">
        <v>265968.77712809469</v>
      </c>
      <c r="F54" s="4">
        <v>281110.47838470433</v>
      </c>
      <c r="G54" s="4">
        <v>274403.55434677418</v>
      </c>
      <c r="H54" s="4">
        <v>319839.80996812752</v>
      </c>
      <c r="I54" s="4">
        <v>366357.11114713689</v>
      </c>
      <c r="J54" s="4">
        <v>253031.89440289582</v>
      </c>
      <c r="K54" s="4">
        <v>146604.82578354384</v>
      </c>
      <c r="L54" s="4">
        <v>301535.94619496755</v>
      </c>
    </row>
    <row r="55" spans="1:12" x14ac:dyDescent="0.25">
      <c r="A55" t="s">
        <v>116</v>
      </c>
      <c r="B55" s="4">
        <v>169988.7804937606</v>
      </c>
      <c r="C55" s="4">
        <v>133780.43400081489</v>
      </c>
      <c r="D55" s="4">
        <v>119640.75303606641</v>
      </c>
      <c r="E55" s="4">
        <v>173496.86715919295</v>
      </c>
      <c r="F55" s="4">
        <v>131159.2681526941</v>
      </c>
      <c r="G55" s="4">
        <v>281692.13969931245</v>
      </c>
      <c r="H55" s="4">
        <v>329988.02033725672</v>
      </c>
      <c r="I55" s="4">
        <v>332236.39483682439</v>
      </c>
      <c r="J55" s="4">
        <v>208997.83221449034</v>
      </c>
      <c r="K55" s="4">
        <v>175067.76908151575</v>
      </c>
      <c r="L55" s="4">
        <v>249714.5380370561</v>
      </c>
    </row>
    <row r="56" spans="1:12" x14ac:dyDescent="0.25">
      <c r="A56" t="s">
        <v>113</v>
      </c>
      <c r="B56" s="4">
        <v>173809.48569542752</v>
      </c>
      <c r="C56" s="4">
        <v>169386.83798793526</v>
      </c>
      <c r="D56" s="4">
        <v>167675.08020994777</v>
      </c>
      <c r="E56" s="4">
        <v>158465.39984515955</v>
      </c>
      <c r="F56" s="4">
        <v>198746.44308295849</v>
      </c>
      <c r="G56" s="4">
        <v>222404.10291323048</v>
      </c>
      <c r="H56" s="4">
        <v>239258.36028062549</v>
      </c>
      <c r="I56" s="4">
        <v>260044.12356686502</v>
      </c>
      <c r="J56" s="4">
        <v>198723.7291977687</v>
      </c>
      <c r="K56" s="4">
        <v>151923.88246482285</v>
      </c>
      <c r="L56" s="4">
        <v>215783.68593776779</v>
      </c>
    </row>
    <row r="57" spans="1:12" x14ac:dyDescent="0.25">
      <c r="A57" t="s">
        <v>114</v>
      </c>
      <c r="B57" s="4">
        <v>98173.051644915948</v>
      </c>
      <c r="C57" s="4">
        <v>84553.21721958321</v>
      </c>
      <c r="D57" s="4">
        <v>84080.994266337948</v>
      </c>
      <c r="E57" s="4">
        <v>119010.16006932748</v>
      </c>
      <c r="F57" s="4">
        <v>128036.5476655947</v>
      </c>
      <c r="G57" s="4">
        <v>185775.8325899237</v>
      </c>
      <c r="H57" s="4">
        <v>200584.63717366417</v>
      </c>
      <c r="I57" s="4">
        <v>183658.977971496</v>
      </c>
      <c r="J57" s="4">
        <v>135484.17732510538</v>
      </c>
      <c r="K57" s="4">
        <v>110203.45758941676</v>
      </c>
      <c r="L57" s="4">
        <v>163413.23109400124</v>
      </c>
    </row>
    <row r="58" spans="1:12" x14ac:dyDescent="0.25">
      <c r="A58" t="s">
        <v>107</v>
      </c>
      <c r="B58" s="4">
        <v>84065.599724587286</v>
      </c>
      <c r="C58" s="4">
        <v>72830.575975401051</v>
      </c>
      <c r="D58" s="4">
        <v>75385.829962816599</v>
      </c>
      <c r="E58" s="4">
        <v>89241.116717913552</v>
      </c>
      <c r="F58" s="4">
        <v>115370.30678522616</v>
      </c>
      <c r="G58" s="4">
        <v>123676.24067071511</v>
      </c>
      <c r="H58" s="4">
        <v>102282.21529230845</v>
      </c>
      <c r="I58" s="4">
        <v>118530.38476783368</v>
      </c>
      <c r="J58" s="4">
        <v>97672.783737100224</v>
      </c>
      <c r="K58" s="4">
        <v>44652.799803444977</v>
      </c>
      <c r="L58" s="4">
        <v>109820.05284679937</v>
      </c>
    </row>
    <row r="59" spans="1:12" x14ac:dyDescent="0.25">
      <c r="A59" t="s">
        <v>112</v>
      </c>
      <c r="B59" s="4">
        <v>62163.733078687001</v>
      </c>
      <c r="C59" s="4">
        <v>65239.841236943779</v>
      </c>
      <c r="D59" s="4">
        <v>39726.529972807519</v>
      </c>
      <c r="E59" s="4">
        <v>73798.160532227877</v>
      </c>
      <c r="F59" s="4">
        <v>91387.478022079376</v>
      </c>
      <c r="G59" s="4">
        <v>120702.25804918945</v>
      </c>
      <c r="H59" s="4">
        <v>109270.36674642694</v>
      </c>
      <c r="I59" s="4">
        <v>114402.66239642807</v>
      </c>
      <c r="J59" s="4">
        <v>84586.378754348756</v>
      </c>
      <c r="K59" s="4">
        <v>61665.694968794967</v>
      </c>
      <c r="L59" s="4">
        <v>101912.18514927034</v>
      </c>
    </row>
    <row r="60" spans="1:12" x14ac:dyDescent="0.25">
      <c r="A60" t="s">
        <v>115</v>
      </c>
      <c r="B60" s="4">
        <v>127098.06425770953</v>
      </c>
      <c r="C60" s="4">
        <v>104037.21466131926</v>
      </c>
      <c r="D60" s="4">
        <v>115057.09845271877</v>
      </c>
      <c r="E60" s="4">
        <v>130381.50355291012</v>
      </c>
      <c r="F60" s="4">
        <v>148123.39953567676</v>
      </c>
      <c r="G60" s="4">
        <v>140597.31710823931</v>
      </c>
      <c r="H60" s="4">
        <v>109927.53929385009</v>
      </c>
      <c r="I60" s="4">
        <v>86981.193216369487</v>
      </c>
      <c r="J60" s="4">
        <v>120275.41625984915</v>
      </c>
      <c r="K60" s="4">
        <v>72604.268005376231</v>
      </c>
      <c r="L60" s="4">
        <v>123202.19054140915</v>
      </c>
    </row>
    <row r="61" spans="1:12" x14ac:dyDescent="0.25">
      <c r="A61" t="s">
        <v>105</v>
      </c>
      <c r="B61" s="4">
        <v>29289.474074628873</v>
      </c>
      <c r="C61" s="4">
        <v>35733.768197839265</v>
      </c>
      <c r="D61" s="4">
        <v>41872.125527205608</v>
      </c>
      <c r="E61" s="4">
        <v>42290.362806916106</v>
      </c>
      <c r="F61" s="4">
        <v>73989.16794375109</v>
      </c>
      <c r="G61" s="4">
        <v>78487.986942920601</v>
      </c>
      <c r="H61" s="4">
        <v>72497.589369059511</v>
      </c>
      <c r="I61" s="4">
        <v>69578.469393410269</v>
      </c>
      <c r="J61" s="4">
        <v>55467.368031966413</v>
      </c>
      <c r="K61" s="4">
        <v>60186.150930984797</v>
      </c>
      <c r="L61" s="4">
        <v>67368.715291211527</v>
      </c>
    </row>
  </sheetData>
  <sortState ref="A49:L61">
    <sortCondition descending="1" ref="I49:I61"/>
  </sortState>
  <dataValidations count="1">
    <dataValidation type="list" allowBlank="1" showInputMessage="1" showErrorMessage="1" sqref="B6">
      <formula1>$C$2:$J$2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workbookViewId="0">
      <selection activeCell="J13" sqref="J13"/>
    </sheetView>
  </sheetViews>
  <sheetFormatPr defaultRowHeight="15" x14ac:dyDescent="0.25"/>
  <cols>
    <col min="1" max="1" width="46.42578125" style="2" bestFit="1" customWidth="1"/>
    <col min="2" max="4" width="10.140625" style="2" bestFit="1" customWidth="1"/>
    <col min="5" max="9" width="11.7109375" style="2" bestFit="1" customWidth="1"/>
    <col min="10" max="10" width="11.85546875" style="2" customWidth="1"/>
    <col min="11" max="16384" width="9.140625" style="2"/>
  </cols>
  <sheetData>
    <row r="2" spans="1:10" x14ac:dyDescent="0.25">
      <c r="A2" s="2" t="s">
        <v>92</v>
      </c>
      <c r="B2" s="36">
        <f>AVERAGE([3]WACC!$C$22:$J$22)</f>
        <v>6.0917429206479495E-2</v>
      </c>
    </row>
    <row r="4" spans="1:10" x14ac:dyDescent="0.25">
      <c r="A4" s="30" t="s">
        <v>93</v>
      </c>
    </row>
    <row r="5" spans="1:10" x14ac:dyDescent="0.25">
      <c r="A5" s="30" t="s">
        <v>94</v>
      </c>
      <c r="J5" s="2" t="s">
        <v>132</v>
      </c>
    </row>
    <row r="6" spans="1:10" x14ac:dyDescent="0.25">
      <c r="A6" s="18" t="s">
        <v>105</v>
      </c>
      <c r="B6" s="4">
        <f>$B$2*RAB!C33-Depreciation!C32</f>
        <v>68674.071647064542</v>
      </c>
      <c r="C6" s="4">
        <f>$B$2*RAB!D33-Depreciation!D32</f>
        <v>69662.481801306858</v>
      </c>
      <c r="D6" s="4">
        <f>$B$2*RAB!E33-Depreciation!E32</f>
        <v>71012.843747467763</v>
      </c>
      <c r="E6" s="4">
        <f>$B$2*RAB!F33-Depreciation!F32</f>
        <v>72435.387015816043</v>
      </c>
      <c r="F6" s="4">
        <f>$B$2*RAB!G33-Depreciation!G32</f>
        <v>75486.441029593756</v>
      </c>
      <c r="G6" s="4">
        <f>$B$2*RAB!H33-Depreciation!H32</f>
        <v>80310.494349864428</v>
      </c>
      <c r="H6" s="4">
        <f>$B$2*RAB!I33-Depreciation!I32</f>
        <v>85364.59238125282</v>
      </c>
      <c r="I6" s="4">
        <f>$B$2*RAB!J33-Depreciation!J32</f>
        <v>90244.639019300696</v>
      </c>
      <c r="J6" s="32">
        <f>AVERAGE(E6:I6)</f>
        <v>80768.310759165557</v>
      </c>
    </row>
    <row r="7" spans="1:10" x14ac:dyDescent="0.25">
      <c r="A7" s="18" t="s">
        <v>106</v>
      </c>
      <c r="B7" s="4">
        <f>$B$2*RAB!C34-Depreciation!C33</f>
        <v>648995.97807968629</v>
      </c>
      <c r="C7" s="4">
        <f>$B$2*RAB!D34-Depreciation!D33</f>
        <v>700215.17962798174</v>
      </c>
      <c r="D7" s="4">
        <f>$B$2*RAB!E34-Depreciation!E33</f>
        <v>770243.1044967554</v>
      </c>
      <c r="E7" s="4">
        <f>$B$2*RAB!F34-Depreciation!F33</f>
        <v>851511.6943418032</v>
      </c>
      <c r="F7" s="4">
        <f>$B$2*RAB!G34-Depreciation!G33</f>
        <v>892315.61304997606</v>
      </c>
      <c r="G7" s="4">
        <f>$B$2*RAB!H34-Depreciation!H33</f>
        <v>1008621.7183017402</v>
      </c>
      <c r="H7" s="4">
        <f>$B$2*RAB!I34-Depreciation!I33</f>
        <v>1142319.3913342352</v>
      </c>
      <c r="I7" s="4">
        <f>$B$2*RAB!J34-Depreciation!J33</f>
        <v>1267756.4357775587</v>
      </c>
      <c r="J7" s="32">
        <f t="shared" ref="J7:J18" si="0">AVERAGE(E7:I7)</f>
        <v>1032504.9705610627</v>
      </c>
    </row>
    <row r="8" spans="1:10" x14ac:dyDescent="0.25">
      <c r="A8" s="18" t="s">
        <v>107</v>
      </c>
      <c r="B8" s="4">
        <f>$B$2*RAB!C35-Depreciation!C34</f>
        <v>119284.49729202237</v>
      </c>
      <c r="C8" s="4">
        <f>$B$2*RAB!D35-Depreciation!D34</f>
        <v>121091.88252254057</v>
      </c>
      <c r="D8" s="4">
        <f>$B$2*RAB!E35-Depreciation!E34</f>
        <v>119141.43458392608</v>
      </c>
      <c r="E8" s="4">
        <f>$B$2*RAB!F35-Depreciation!F34</f>
        <v>125106.29115053022</v>
      </c>
      <c r="F8" s="4">
        <f>$B$2*RAB!G35-Depreciation!G34</f>
        <v>130408.87625472111</v>
      </c>
      <c r="G8" s="4">
        <f>$B$2*RAB!H35-Depreciation!H34</f>
        <v>122560.98230450672</v>
      </c>
      <c r="H8" s="4">
        <f>$B$2*RAB!I35-Depreciation!I34</f>
        <v>131403.95203539051</v>
      </c>
      <c r="I8" s="4">
        <f>$B$2*RAB!J35-Depreciation!J34</f>
        <v>138624.60811196413</v>
      </c>
      <c r="J8" s="32">
        <f t="shared" si="0"/>
        <v>129620.94197142255</v>
      </c>
    </row>
    <row r="9" spans="1:10" x14ac:dyDescent="0.25">
      <c r="A9" s="18" t="s">
        <v>108</v>
      </c>
      <c r="B9" s="4">
        <f>$B$2*RAB!C36-Depreciation!C35</f>
        <v>362792.01129491773</v>
      </c>
      <c r="C9" s="4">
        <f>$B$2*RAB!D36-Depreciation!D35</f>
        <v>391152.47247630602</v>
      </c>
      <c r="D9" s="4">
        <f>$B$2*RAB!E36-Depreciation!E35</f>
        <v>422205.21862098563</v>
      </c>
      <c r="E9" s="4">
        <f>$B$2*RAB!F36-Depreciation!F35</f>
        <v>448845.83351340296</v>
      </c>
      <c r="F9" s="4">
        <f>$B$2*RAB!G36-Depreciation!G35</f>
        <v>512433.13946249092</v>
      </c>
      <c r="G9" s="4">
        <f>$B$2*RAB!H36-Depreciation!H35</f>
        <v>499378.07881057262</v>
      </c>
      <c r="H9" s="4">
        <f>$B$2*RAB!I36-Depreciation!I35</f>
        <v>527749.92539456359</v>
      </c>
      <c r="I9" s="4">
        <f>$B$2*RAB!J36-Depreciation!J35</f>
        <v>553269.95849782997</v>
      </c>
      <c r="J9" s="32">
        <f t="shared" si="0"/>
        <v>508335.38713577203</v>
      </c>
    </row>
    <row r="10" spans="1:10" x14ac:dyDescent="0.25">
      <c r="A10" s="18" t="s">
        <v>109</v>
      </c>
      <c r="B10" s="4">
        <f>$B$2*RAB!C37-Depreciation!C36</f>
        <v>529585.0516128391</v>
      </c>
      <c r="C10" s="4">
        <f>$B$2*RAB!D37-Depreciation!D36</f>
        <v>579416.53222526854</v>
      </c>
      <c r="D10" s="4">
        <f>$B$2*RAB!E37-Depreciation!E36</f>
        <v>612255.16641003848</v>
      </c>
      <c r="E10" s="4">
        <f>$B$2*RAB!F37-Depreciation!F36</f>
        <v>624053.52396256779</v>
      </c>
      <c r="F10" s="4">
        <f>$B$2*RAB!G37-Depreciation!G36</f>
        <v>674690.62595124193</v>
      </c>
      <c r="G10" s="4">
        <f>$B$2*RAB!H37-Depreciation!H36</f>
        <v>734560.43957176781</v>
      </c>
      <c r="H10" s="4">
        <f>$B$2*RAB!I37-Depreciation!I36</f>
        <v>764665.50531025417</v>
      </c>
      <c r="I10" s="4">
        <f>$B$2*RAB!J37-Depreciation!J36</f>
        <v>803387.55579793977</v>
      </c>
      <c r="J10" s="32">
        <f t="shared" si="0"/>
        <v>720271.53011875425</v>
      </c>
    </row>
    <row r="11" spans="1:10" x14ac:dyDescent="0.25">
      <c r="A11" s="18" t="s">
        <v>110</v>
      </c>
      <c r="B11" s="4">
        <f>$B$2*RAB!C38-Depreciation!C37</f>
        <v>569828.5568834478</v>
      </c>
      <c r="C11" s="4">
        <f>$B$2*RAB!D38-Depreciation!D37</f>
        <v>602283.54181642481</v>
      </c>
      <c r="D11" s="4">
        <f>$B$2*RAB!E38-Depreciation!E37</f>
        <v>616628.46676475334</v>
      </c>
      <c r="E11" s="4">
        <f>$B$2*RAB!F38-Depreciation!F37</f>
        <v>641999.65277915669</v>
      </c>
      <c r="F11" s="4">
        <f>$B$2*RAB!G38-Depreciation!G37</f>
        <v>668837.02727723005</v>
      </c>
      <c r="G11" s="4">
        <f>$B$2*RAB!H38-Depreciation!H37</f>
        <v>682404.64814136899</v>
      </c>
      <c r="H11" s="4">
        <f>$B$2*RAB!I38-Depreciation!I37</f>
        <v>680297.90074848838</v>
      </c>
      <c r="I11" s="4">
        <f>$B$2*RAB!J38-Depreciation!J37</f>
        <v>704938.3228635944</v>
      </c>
      <c r="J11" s="32">
        <f t="shared" si="0"/>
        <v>675695.51036196761</v>
      </c>
    </row>
    <row r="12" spans="1:10" x14ac:dyDescent="0.25">
      <c r="A12" s="18" t="s">
        <v>111</v>
      </c>
      <c r="B12" s="4">
        <f>$B$2*RAB!C39-Depreciation!C38</f>
        <v>386435.94428396865</v>
      </c>
      <c r="C12" s="4">
        <f>$B$2*RAB!D39-Depreciation!D38</f>
        <v>419370.21875446534</v>
      </c>
      <c r="D12" s="4">
        <f>$B$2*RAB!E39-Depreciation!E38</f>
        <v>466182.63896924455</v>
      </c>
      <c r="E12" s="4">
        <f>$B$2*RAB!F39-Depreciation!F38</f>
        <v>513459.90808456426</v>
      </c>
      <c r="F12" s="4">
        <f>$B$2*RAB!G39-Depreciation!G38</f>
        <v>582467.84557972546</v>
      </c>
      <c r="G12" s="4">
        <f>$B$2*RAB!H39-Depreciation!H38</f>
        <v>634622.93182570173</v>
      </c>
      <c r="H12" s="4">
        <f>$B$2*RAB!I39-Depreciation!I38</f>
        <v>629071.1623950568</v>
      </c>
      <c r="I12" s="4">
        <f>$B$2*RAB!J39-Depreciation!J38</f>
        <v>688383.68070230004</v>
      </c>
      <c r="J12" s="32">
        <f t="shared" si="0"/>
        <v>609601.10571746959</v>
      </c>
    </row>
    <row r="13" spans="1:10" x14ac:dyDescent="0.25">
      <c r="A13" s="18" t="s">
        <v>112</v>
      </c>
      <c r="B13" s="4">
        <f>$B$2*RAB!C40-Depreciation!C39</f>
        <v>71166.199035376339</v>
      </c>
      <c r="C13" s="4">
        <f>$B$2*RAB!D40-Depreciation!D39</f>
        <v>75519.203130634123</v>
      </c>
      <c r="D13" s="4">
        <f>$B$2*RAB!E40-Depreciation!E39</f>
        <v>75597.727679431904</v>
      </c>
      <c r="E13" s="4">
        <f>$B$2*RAB!F40-Depreciation!F39</f>
        <v>78304.92578690793</v>
      </c>
      <c r="F13" s="4">
        <f>$B$2*RAB!G40-Depreciation!G39</f>
        <v>79903.91123864401</v>
      </c>
      <c r="G13" s="4">
        <f>$B$2*RAB!H40-Depreciation!H39</f>
        <v>82516.796334010898</v>
      </c>
      <c r="H13" s="4">
        <f>$B$2*RAB!I40-Depreciation!I39</f>
        <v>95105.066906818218</v>
      </c>
      <c r="I13" s="4">
        <f>$B$2*RAB!J40-Depreciation!J39</f>
        <v>106199.77198485073</v>
      </c>
      <c r="J13" s="32">
        <f t="shared" si="0"/>
        <v>88406.094450246354</v>
      </c>
    </row>
    <row r="14" spans="1:10" x14ac:dyDescent="0.25">
      <c r="A14" s="18" t="s">
        <v>113</v>
      </c>
      <c r="B14" s="4">
        <f>$B$2*RAB!C41-Depreciation!C40</f>
        <v>192483.6701141831</v>
      </c>
      <c r="C14" s="4">
        <f>$B$2*RAB!D41-Depreciation!D40</f>
        <v>201299.09138697287</v>
      </c>
      <c r="D14" s="4">
        <f>$B$2*RAB!E41-Depreciation!E40</f>
        <v>203506.49340787707</v>
      </c>
      <c r="E14" s="4">
        <f>$B$2*RAB!F41-Depreciation!F40</f>
        <v>216066.39501697267</v>
      </c>
      <c r="F14" s="4">
        <f>$B$2*RAB!G41-Depreciation!G40</f>
        <v>223427.01083864496</v>
      </c>
      <c r="G14" s="4">
        <f>$B$2*RAB!H41-Depreciation!H40</f>
        <v>218561.10449075844</v>
      </c>
      <c r="H14" s="4">
        <f>$B$2*RAB!I41-Depreciation!I40</f>
        <v>238373.72933050216</v>
      </c>
      <c r="I14" s="4">
        <f>$B$2*RAB!J41-Depreciation!J40</f>
        <v>255806.61324378848</v>
      </c>
      <c r="J14" s="32">
        <f t="shared" si="0"/>
        <v>230446.97058413335</v>
      </c>
    </row>
    <row r="15" spans="1:10" x14ac:dyDescent="0.25">
      <c r="A15" s="18" t="s">
        <v>116</v>
      </c>
      <c r="B15" s="4">
        <f>$B$2*RAB!C42-Depreciation!C41</f>
        <v>356141.43442852597</v>
      </c>
      <c r="C15" s="4">
        <f>$B$2*RAB!D42-Depreciation!D41</f>
        <v>364902.51737811719</v>
      </c>
      <c r="D15" s="4">
        <f>$B$2*RAB!E42-Depreciation!E41</f>
        <v>366782.13766711781</v>
      </c>
      <c r="E15" s="4">
        <f>$B$2*RAB!F42-Depreciation!F41</f>
        <v>370574.98147118534</v>
      </c>
      <c r="F15" s="4">
        <f>$B$2*RAB!G42-Depreciation!G41</f>
        <v>381549.34501638426</v>
      </c>
      <c r="G15" s="4">
        <f>$B$2*RAB!H42-Depreciation!H41</f>
        <v>361681.83684841899</v>
      </c>
      <c r="H15" s="4">
        <f>$B$2*RAB!I42-Depreciation!I41</f>
        <v>376116.30036633991</v>
      </c>
      <c r="I15" s="4">
        <f>$B$2*RAB!J42-Depreciation!J41</f>
        <v>400204.33890082705</v>
      </c>
      <c r="J15" s="32">
        <f t="shared" si="0"/>
        <v>378025.36052063113</v>
      </c>
    </row>
    <row r="16" spans="1:10" x14ac:dyDescent="0.25">
      <c r="A16" s="18" t="s">
        <v>126</v>
      </c>
      <c r="B16" s="4">
        <f>$B$2*RAB!C43-Depreciation!C42</f>
        <v>166754.2211122383</v>
      </c>
      <c r="C16" s="4">
        <f>$B$2*RAB!D43-Depreciation!D42</f>
        <v>183346.14627122943</v>
      </c>
      <c r="D16" s="4">
        <f>$B$2*RAB!E43-Depreciation!E42</f>
        <v>192410.13665627831</v>
      </c>
      <c r="E16" s="4">
        <f>$B$2*RAB!F43-Depreciation!F42</f>
        <v>212632.67763615388</v>
      </c>
      <c r="F16" s="4">
        <f>$B$2*RAB!G43-Depreciation!G42</f>
        <v>228415.26583035509</v>
      </c>
      <c r="G16" s="4">
        <f>$B$2*RAB!H43-Depreciation!H42</f>
        <v>277808.64583507832</v>
      </c>
      <c r="H16" s="4">
        <f>$B$2*RAB!I43-Depreciation!I42</f>
        <v>269731.41812478122</v>
      </c>
      <c r="I16" s="4">
        <f>$B$2*RAB!J43-Depreciation!J42</f>
        <v>297898.74689061486</v>
      </c>
      <c r="J16" s="32">
        <f t="shared" si="0"/>
        <v>257297.35086339666</v>
      </c>
    </row>
    <row r="17" spans="1:10" x14ac:dyDescent="0.25">
      <c r="A17" s="18" t="s">
        <v>115</v>
      </c>
      <c r="B17" s="4">
        <f>$B$2*RAB!C44-Depreciation!C43</f>
        <v>113428.53800523416</v>
      </c>
      <c r="C17" s="4">
        <f>$B$2*RAB!D44-Depreciation!D43</f>
        <v>123750.55683742781</v>
      </c>
      <c r="D17" s="4">
        <f>$B$2*RAB!E44-Depreciation!E43</f>
        <v>125856.04792279407</v>
      </c>
      <c r="E17" s="4">
        <f>$B$2*RAB!F44-Depreciation!F43</f>
        <v>120802.57460996007</v>
      </c>
      <c r="F17" s="4">
        <f>$B$2*RAB!G44-Depreciation!G43</f>
        <v>134045.89882607752</v>
      </c>
      <c r="G17" s="4">
        <f>$B$2*RAB!H44-Depreciation!H43</f>
        <v>145318.30428509586</v>
      </c>
      <c r="H17" s="4">
        <f>$B$2*RAB!I44-Depreciation!I43</f>
        <v>153135.48896325051</v>
      </c>
      <c r="I17" s="4">
        <f>$B$2*RAB!J44-Depreciation!J43</f>
        <v>156327.86858335265</v>
      </c>
      <c r="J17" s="32">
        <f t="shared" si="0"/>
        <v>141926.02705354732</v>
      </c>
    </row>
    <row r="18" spans="1:10" x14ac:dyDescent="0.25">
      <c r="A18" s="18" t="s">
        <v>114</v>
      </c>
      <c r="B18" s="4">
        <f>$B$2*RAB!C45-Depreciation!C44</f>
        <v>165848.8423778686</v>
      </c>
      <c r="C18" s="4">
        <f>$B$2*RAB!D45-Depreciation!D44</f>
        <v>170446.56824238709</v>
      </c>
      <c r="D18" s="4">
        <f>$B$2*RAB!E45-Depreciation!E44</f>
        <v>170732.17437168976</v>
      </c>
      <c r="E18" s="4">
        <f>$B$2*RAB!F45-Depreciation!F44</f>
        <v>168841.45979857777</v>
      </c>
      <c r="F18" s="4">
        <f>$B$2*RAB!G45-Depreciation!G44</f>
        <v>168604.16164906049</v>
      </c>
      <c r="G18" s="4">
        <f>$B$2*RAB!H45-Depreciation!H44</f>
        <v>157761.50431257731</v>
      </c>
      <c r="H18" s="4">
        <f>$B$2*RAB!I45-Depreciation!I44</f>
        <v>184084.22940760414</v>
      </c>
      <c r="I18" s="4">
        <f>$B$2*RAB!J45-Depreciation!J44</f>
        <v>199282.97663745831</v>
      </c>
      <c r="J18" s="32">
        <f t="shared" si="0"/>
        <v>175714.86636105558</v>
      </c>
    </row>
    <row r="21" spans="1:10" x14ac:dyDescent="0.25">
      <c r="A21" s="37" t="s">
        <v>137</v>
      </c>
      <c r="B21" s="2">
        <v>2006</v>
      </c>
      <c r="C21" s="2">
        <v>2007</v>
      </c>
      <c r="D21" s="2">
        <v>2008</v>
      </c>
      <c r="E21" s="2">
        <v>2009</v>
      </c>
      <c r="F21" s="2">
        <v>2010</v>
      </c>
      <c r="G21" s="2">
        <v>2011</v>
      </c>
      <c r="H21" s="2">
        <v>2012</v>
      </c>
      <c r="I21" s="2">
        <v>2013</v>
      </c>
    </row>
    <row r="22" spans="1:10" x14ac:dyDescent="0.25">
      <c r="A22" s="18" t="s">
        <v>106</v>
      </c>
      <c r="B22" s="4">
        <v>648995.97807968629</v>
      </c>
      <c r="C22" s="4">
        <v>700215.17962798174</v>
      </c>
      <c r="D22" s="4">
        <v>770243.1044967554</v>
      </c>
      <c r="E22" s="4">
        <v>851511.6943418032</v>
      </c>
      <c r="F22" s="4">
        <v>892315.61304997606</v>
      </c>
      <c r="G22" s="4">
        <v>1008621.7183017402</v>
      </c>
      <c r="H22" s="4">
        <v>1142319.3913342352</v>
      </c>
      <c r="I22" s="4">
        <v>1267756.4357775587</v>
      </c>
      <c r="J22" s="32">
        <v>1032504.9705610627</v>
      </c>
    </row>
    <row r="23" spans="1:10" x14ac:dyDescent="0.25">
      <c r="A23" s="18" t="s">
        <v>109</v>
      </c>
      <c r="B23" s="4">
        <v>529585.0516128391</v>
      </c>
      <c r="C23" s="4">
        <v>579416.53222526854</v>
      </c>
      <c r="D23" s="4">
        <v>612255.16641003848</v>
      </c>
      <c r="E23" s="4">
        <v>624053.52396256779</v>
      </c>
      <c r="F23" s="4">
        <v>674690.62595124193</v>
      </c>
      <c r="G23" s="4">
        <v>734560.43957176781</v>
      </c>
      <c r="H23" s="4">
        <v>764665.50531025417</v>
      </c>
      <c r="I23" s="4">
        <v>803387.55579793977</v>
      </c>
      <c r="J23" s="32">
        <v>720271.53011875425</v>
      </c>
    </row>
    <row r="24" spans="1:10" x14ac:dyDescent="0.25">
      <c r="A24" s="18" t="s">
        <v>110</v>
      </c>
      <c r="B24" s="4">
        <v>569828.5568834478</v>
      </c>
      <c r="C24" s="4">
        <v>602283.54181642481</v>
      </c>
      <c r="D24" s="4">
        <v>616628.46676475334</v>
      </c>
      <c r="E24" s="4">
        <v>641999.65277915669</v>
      </c>
      <c r="F24" s="4">
        <v>668837.02727723005</v>
      </c>
      <c r="G24" s="4">
        <v>682404.64814136899</v>
      </c>
      <c r="H24" s="4">
        <v>680297.90074848838</v>
      </c>
      <c r="I24" s="4">
        <v>704938.3228635944</v>
      </c>
      <c r="J24" s="32">
        <v>675695.51036196761</v>
      </c>
    </row>
    <row r="25" spans="1:10" x14ac:dyDescent="0.25">
      <c r="A25" s="18" t="s">
        <v>111</v>
      </c>
      <c r="B25" s="4">
        <v>386435.94428396865</v>
      </c>
      <c r="C25" s="4">
        <v>419370.21875446534</v>
      </c>
      <c r="D25" s="4">
        <v>466182.63896924455</v>
      </c>
      <c r="E25" s="4">
        <v>513459.90808456426</v>
      </c>
      <c r="F25" s="4">
        <v>582467.84557972546</v>
      </c>
      <c r="G25" s="4">
        <v>634622.93182570173</v>
      </c>
      <c r="H25" s="4">
        <v>629071.1623950568</v>
      </c>
      <c r="I25" s="4">
        <v>688383.68070230004</v>
      </c>
      <c r="J25" s="32">
        <v>609601.10571746959</v>
      </c>
    </row>
    <row r="26" spans="1:10" x14ac:dyDescent="0.25">
      <c r="A26" s="18" t="s">
        <v>108</v>
      </c>
      <c r="B26" s="4">
        <v>362792.01129491773</v>
      </c>
      <c r="C26" s="4">
        <v>391152.47247630602</v>
      </c>
      <c r="D26" s="4">
        <v>422205.21862098563</v>
      </c>
      <c r="E26" s="4">
        <v>448845.83351340296</v>
      </c>
      <c r="F26" s="4">
        <v>512433.13946249092</v>
      </c>
      <c r="G26" s="4">
        <v>499378.07881057262</v>
      </c>
      <c r="H26" s="4">
        <v>527749.92539456359</v>
      </c>
      <c r="I26" s="4">
        <v>553269.95849782997</v>
      </c>
      <c r="J26" s="32">
        <v>508335.38713577203</v>
      </c>
    </row>
    <row r="27" spans="1:10" x14ac:dyDescent="0.25">
      <c r="A27" s="18" t="s">
        <v>116</v>
      </c>
      <c r="B27" s="4">
        <v>356141.43442852597</v>
      </c>
      <c r="C27" s="4">
        <v>364902.51737811719</v>
      </c>
      <c r="D27" s="4">
        <v>366782.13766711781</v>
      </c>
      <c r="E27" s="4">
        <v>370574.98147118534</v>
      </c>
      <c r="F27" s="4">
        <v>381549.34501638426</v>
      </c>
      <c r="G27" s="4">
        <v>361681.83684841899</v>
      </c>
      <c r="H27" s="4">
        <v>376116.30036633991</v>
      </c>
      <c r="I27" s="4">
        <v>400204.33890082705</v>
      </c>
      <c r="J27" s="32">
        <v>378025.36052063113</v>
      </c>
    </row>
    <row r="28" spans="1:10" x14ac:dyDescent="0.25">
      <c r="A28" s="18" t="s">
        <v>126</v>
      </c>
      <c r="B28" s="4">
        <v>166754.2211122383</v>
      </c>
      <c r="C28" s="4">
        <v>183346.14627122943</v>
      </c>
      <c r="D28" s="4">
        <v>192410.13665627831</v>
      </c>
      <c r="E28" s="4">
        <v>212632.67763615388</v>
      </c>
      <c r="F28" s="4">
        <v>228415.26583035509</v>
      </c>
      <c r="G28" s="4">
        <v>277808.64583507832</v>
      </c>
      <c r="H28" s="4">
        <v>269731.41812478122</v>
      </c>
      <c r="I28" s="4">
        <v>297898.74689061486</v>
      </c>
      <c r="J28" s="32">
        <v>257297.35086339666</v>
      </c>
    </row>
    <row r="29" spans="1:10" x14ac:dyDescent="0.25">
      <c r="A29" s="18" t="s">
        <v>113</v>
      </c>
      <c r="B29" s="4">
        <v>192483.6701141831</v>
      </c>
      <c r="C29" s="4">
        <v>201299.09138697287</v>
      </c>
      <c r="D29" s="4">
        <v>203506.49340787707</v>
      </c>
      <c r="E29" s="4">
        <v>216066.39501697267</v>
      </c>
      <c r="F29" s="4">
        <v>223427.01083864496</v>
      </c>
      <c r="G29" s="4">
        <v>218561.10449075844</v>
      </c>
      <c r="H29" s="4">
        <v>238373.72933050216</v>
      </c>
      <c r="I29" s="4">
        <v>255806.61324378848</v>
      </c>
      <c r="J29" s="32">
        <v>230446.97058413335</v>
      </c>
    </row>
    <row r="30" spans="1:10" x14ac:dyDescent="0.25">
      <c r="A30" s="18" t="s">
        <v>114</v>
      </c>
      <c r="B30" s="4">
        <v>165848.8423778686</v>
      </c>
      <c r="C30" s="4">
        <v>170446.56824238709</v>
      </c>
      <c r="D30" s="4">
        <v>170732.17437168976</v>
      </c>
      <c r="E30" s="4">
        <v>168841.45979857777</v>
      </c>
      <c r="F30" s="4">
        <v>168604.16164906049</v>
      </c>
      <c r="G30" s="4">
        <v>157761.50431257731</v>
      </c>
      <c r="H30" s="4">
        <v>184084.22940760414</v>
      </c>
      <c r="I30" s="4">
        <v>199282.97663745831</v>
      </c>
      <c r="J30" s="32">
        <v>175714.86636105558</v>
      </c>
    </row>
    <row r="31" spans="1:10" x14ac:dyDescent="0.25">
      <c r="A31" s="18" t="s">
        <v>115</v>
      </c>
      <c r="B31" s="4">
        <v>113428.53800523416</v>
      </c>
      <c r="C31" s="4">
        <v>123750.55683742781</v>
      </c>
      <c r="D31" s="4">
        <v>125856.04792279407</v>
      </c>
      <c r="E31" s="4">
        <v>120802.57460996007</v>
      </c>
      <c r="F31" s="4">
        <v>134045.89882607752</v>
      </c>
      <c r="G31" s="4">
        <v>145318.30428509586</v>
      </c>
      <c r="H31" s="4">
        <v>153135.48896325051</v>
      </c>
      <c r="I31" s="4">
        <v>156327.86858335265</v>
      </c>
      <c r="J31" s="32">
        <v>141926.02705354732</v>
      </c>
    </row>
    <row r="32" spans="1:10" x14ac:dyDescent="0.25">
      <c r="A32" s="18" t="s">
        <v>107</v>
      </c>
      <c r="B32" s="4">
        <v>119284.49729202237</v>
      </c>
      <c r="C32" s="4">
        <v>121091.88252254057</v>
      </c>
      <c r="D32" s="4">
        <v>119141.43458392608</v>
      </c>
      <c r="E32" s="4">
        <v>125106.29115053022</v>
      </c>
      <c r="F32" s="4">
        <v>130408.87625472111</v>
      </c>
      <c r="G32" s="4">
        <v>122560.98230450672</v>
      </c>
      <c r="H32" s="4">
        <v>131403.95203539051</v>
      </c>
      <c r="I32" s="4">
        <v>138624.60811196413</v>
      </c>
      <c r="J32" s="32">
        <v>129620.94197142255</v>
      </c>
    </row>
    <row r="33" spans="1:10" x14ac:dyDescent="0.25">
      <c r="A33" s="18" t="s">
        <v>112</v>
      </c>
      <c r="B33" s="4">
        <v>71166.199035376339</v>
      </c>
      <c r="C33" s="4">
        <v>75519.203130634123</v>
      </c>
      <c r="D33" s="4">
        <v>75597.727679431904</v>
      </c>
      <c r="E33" s="4">
        <v>78304.92578690793</v>
      </c>
      <c r="F33" s="4">
        <v>79903.91123864401</v>
      </c>
      <c r="G33" s="4">
        <v>82516.796334010898</v>
      </c>
      <c r="H33" s="4">
        <v>95105.066906818218</v>
      </c>
      <c r="I33" s="4">
        <v>106199.77198485073</v>
      </c>
      <c r="J33" s="32">
        <v>88406.094450246354</v>
      </c>
    </row>
    <row r="34" spans="1:10" x14ac:dyDescent="0.25">
      <c r="A34" s="18" t="s">
        <v>105</v>
      </c>
      <c r="B34" s="4">
        <v>68674.071647064542</v>
      </c>
      <c r="C34" s="4">
        <v>69662.481801306858</v>
      </c>
      <c r="D34" s="4">
        <v>71012.843747467763</v>
      </c>
      <c r="E34" s="4">
        <v>72435.387015816043</v>
      </c>
      <c r="F34" s="4">
        <v>75486.441029593756</v>
      </c>
      <c r="G34" s="4">
        <v>80310.494349864428</v>
      </c>
      <c r="H34" s="4">
        <v>85364.59238125282</v>
      </c>
      <c r="I34" s="4">
        <v>90244.639019300696</v>
      </c>
      <c r="J34" s="32">
        <v>80768.310759165557</v>
      </c>
    </row>
  </sheetData>
  <sortState ref="A22:J34">
    <sortCondition descending="1" ref="I22:I34"/>
  </sortState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B273"/>
  <sheetViews>
    <sheetView workbookViewId="0">
      <selection activeCell="G19" sqref="G19"/>
    </sheetView>
  </sheetViews>
  <sheetFormatPr defaultRowHeight="15" x14ac:dyDescent="0.25"/>
  <cols>
    <col min="1" max="1" width="24.85546875" style="8" customWidth="1"/>
    <col min="2" max="2" width="23.85546875" style="8" bestFit="1" customWidth="1"/>
  </cols>
  <sheetData>
    <row r="1" spans="1:2" ht="34.5" customHeight="1" x14ac:dyDescent="0.25">
      <c r="A1" s="1"/>
      <c r="B1" s="9" t="s">
        <v>21</v>
      </c>
    </row>
    <row r="2" spans="1:2" x14ac:dyDescent="0.25">
      <c r="A2" s="5" t="s">
        <v>12</v>
      </c>
      <c r="B2" s="10" t="s">
        <v>22</v>
      </c>
    </row>
    <row r="3" spans="1:2" x14ac:dyDescent="0.25">
      <c r="A3" s="5" t="s">
        <v>13</v>
      </c>
      <c r="B3" s="10" t="s">
        <v>23</v>
      </c>
    </row>
    <row r="4" spans="1:2" x14ac:dyDescent="0.25">
      <c r="A4" s="5" t="s">
        <v>14</v>
      </c>
      <c r="B4" s="10" t="s">
        <v>24</v>
      </c>
    </row>
    <row r="5" spans="1:2" x14ac:dyDescent="0.25">
      <c r="A5" s="5" t="s">
        <v>15</v>
      </c>
      <c r="B5" s="10" t="s">
        <v>25</v>
      </c>
    </row>
    <row r="6" spans="1:2" x14ac:dyDescent="0.25">
      <c r="A6" s="5" t="s">
        <v>16</v>
      </c>
      <c r="B6" s="8">
        <v>3</v>
      </c>
    </row>
    <row r="7" spans="1:2" x14ac:dyDescent="0.25">
      <c r="A7" s="6" t="s">
        <v>17</v>
      </c>
      <c r="B7" s="11">
        <v>17777</v>
      </c>
    </row>
    <row r="8" spans="1:2" x14ac:dyDescent="0.25">
      <c r="A8" s="6" t="s">
        <v>18</v>
      </c>
      <c r="B8" s="11">
        <v>41699</v>
      </c>
    </row>
    <row r="9" spans="1:2" x14ac:dyDescent="0.25">
      <c r="A9" s="5" t="s">
        <v>19</v>
      </c>
      <c r="B9" s="8">
        <v>263</v>
      </c>
    </row>
    <row r="10" spans="1:2" x14ac:dyDescent="0.25">
      <c r="A10" s="5" t="s">
        <v>20</v>
      </c>
      <c r="B10" s="10" t="s">
        <v>26</v>
      </c>
    </row>
    <row r="11" spans="1:2" x14ac:dyDescent="0.25">
      <c r="A11" s="7">
        <v>17777</v>
      </c>
      <c r="B11" s="12">
        <v>3.7</v>
      </c>
    </row>
    <row r="12" spans="1:2" x14ac:dyDescent="0.25">
      <c r="A12" s="7">
        <v>17868</v>
      </c>
      <c r="B12" s="12">
        <v>3.8</v>
      </c>
    </row>
    <row r="13" spans="1:2" x14ac:dyDescent="0.25">
      <c r="A13" s="7">
        <v>17958</v>
      </c>
      <c r="B13" s="12">
        <v>3.9</v>
      </c>
    </row>
    <row r="14" spans="1:2" x14ac:dyDescent="0.25">
      <c r="A14" s="7">
        <v>18050</v>
      </c>
      <c r="B14" s="12">
        <v>4</v>
      </c>
    </row>
    <row r="15" spans="1:2" x14ac:dyDescent="0.25">
      <c r="A15" s="7">
        <v>18142</v>
      </c>
      <c r="B15" s="12">
        <v>4.0999999999999996</v>
      </c>
    </row>
    <row r="16" spans="1:2" x14ac:dyDescent="0.25">
      <c r="A16" s="7">
        <v>18233</v>
      </c>
      <c r="B16" s="12">
        <v>4.0999999999999996</v>
      </c>
    </row>
    <row r="17" spans="1:2" x14ac:dyDescent="0.25">
      <c r="A17" s="7">
        <v>18323</v>
      </c>
      <c r="B17" s="12">
        <v>4.2</v>
      </c>
    </row>
    <row r="18" spans="1:2" x14ac:dyDescent="0.25">
      <c r="A18" s="7">
        <v>18415</v>
      </c>
      <c r="B18" s="12">
        <v>4.3</v>
      </c>
    </row>
    <row r="19" spans="1:2" x14ac:dyDescent="0.25">
      <c r="A19" s="7">
        <v>18507</v>
      </c>
      <c r="B19" s="12">
        <v>4.4000000000000004</v>
      </c>
    </row>
    <row r="20" spans="1:2" x14ac:dyDescent="0.25">
      <c r="A20" s="7">
        <v>18598</v>
      </c>
      <c r="B20" s="12">
        <v>4.5999999999999996</v>
      </c>
    </row>
    <row r="21" spans="1:2" x14ac:dyDescent="0.25">
      <c r="A21" s="7">
        <v>18688</v>
      </c>
      <c r="B21" s="12">
        <v>4.8</v>
      </c>
    </row>
    <row r="22" spans="1:2" x14ac:dyDescent="0.25">
      <c r="A22" s="7">
        <v>18780</v>
      </c>
      <c r="B22" s="12">
        <v>5.0999999999999996</v>
      </c>
    </row>
    <row r="23" spans="1:2" x14ac:dyDescent="0.25">
      <c r="A23" s="7">
        <v>18872</v>
      </c>
      <c r="B23" s="12">
        <v>5.3</v>
      </c>
    </row>
    <row r="24" spans="1:2" x14ac:dyDescent="0.25">
      <c r="A24" s="7">
        <v>18963</v>
      </c>
      <c r="B24" s="12">
        <v>5.7</v>
      </c>
    </row>
    <row r="25" spans="1:2" x14ac:dyDescent="0.25">
      <c r="A25" s="7">
        <v>19054</v>
      </c>
      <c r="B25" s="12">
        <v>5.9</v>
      </c>
    </row>
    <row r="26" spans="1:2" x14ac:dyDescent="0.25">
      <c r="A26" s="7">
        <v>19146</v>
      </c>
      <c r="B26" s="12">
        <v>6.1</v>
      </c>
    </row>
    <row r="27" spans="1:2" x14ac:dyDescent="0.25">
      <c r="A27" s="7">
        <v>19238</v>
      </c>
      <c r="B27" s="12">
        <v>6.2</v>
      </c>
    </row>
    <row r="28" spans="1:2" x14ac:dyDescent="0.25">
      <c r="A28" s="7">
        <v>19329</v>
      </c>
      <c r="B28" s="12">
        <v>6.3</v>
      </c>
    </row>
    <row r="29" spans="1:2" x14ac:dyDescent="0.25">
      <c r="A29" s="7">
        <v>19419</v>
      </c>
      <c r="B29" s="12">
        <v>6.3</v>
      </c>
    </row>
    <row r="30" spans="1:2" x14ac:dyDescent="0.25">
      <c r="A30" s="7">
        <v>19511</v>
      </c>
      <c r="B30" s="12">
        <v>6.4</v>
      </c>
    </row>
    <row r="31" spans="1:2" x14ac:dyDescent="0.25">
      <c r="A31" s="7">
        <v>19603</v>
      </c>
      <c r="B31" s="12">
        <v>6.5</v>
      </c>
    </row>
    <row r="32" spans="1:2" x14ac:dyDescent="0.25">
      <c r="A32" s="7">
        <v>19694</v>
      </c>
      <c r="B32" s="12">
        <v>6.4</v>
      </c>
    </row>
    <row r="33" spans="1:2" x14ac:dyDescent="0.25">
      <c r="A33" s="7">
        <v>19784</v>
      </c>
      <c r="B33" s="12">
        <v>6.5</v>
      </c>
    </row>
    <row r="34" spans="1:2" x14ac:dyDescent="0.25">
      <c r="A34" s="7">
        <v>19876</v>
      </c>
      <c r="B34" s="12">
        <v>6.5</v>
      </c>
    </row>
    <row r="35" spans="1:2" x14ac:dyDescent="0.25">
      <c r="A35" s="7">
        <v>19968</v>
      </c>
      <c r="B35" s="12">
        <v>6.5</v>
      </c>
    </row>
    <row r="36" spans="1:2" x14ac:dyDescent="0.25">
      <c r="A36" s="7">
        <v>20059</v>
      </c>
      <c r="B36" s="12">
        <v>6.5</v>
      </c>
    </row>
    <row r="37" spans="1:2" x14ac:dyDescent="0.25">
      <c r="A37" s="7">
        <v>20149</v>
      </c>
      <c r="B37" s="12">
        <v>6.5</v>
      </c>
    </row>
    <row r="38" spans="1:2" x14ac:dyDescent="0.25">
      <c r="A38" s="7">
        <v>20241</v>
      </c>
      <c r="B38" s="12">
        <v>6.6</v>
      </c>
    </row>
    <row r="39" spans="1:2" x14ac:dyDescent="0.25">
      <c r="A39" s="7">
        <v>20333</v>
      </c>
      <c r="B39" s="12">
        <v>6.6</v>
      </c>
    </row>
    <row r="40" spans="1:2" x14ac:dyDescent="0.25">
      <c r="A40" s="7">
        <v>20424</v>
      </c>
      <c r="B40" s="12">
        <v>6.7</v>
      </c>
    </row>
    <row r="41" spans="1:2" x14ac:dyDescent="0.25">
      <c r="A41" s="7">
        <v>20515</v>
      </c>
      <c r="B41" s="12">
        <v>6.7</v>
      </c>
    </row>
    <row r="42" spans="1:2" x14ac:dyDescent="0.25">
      <c r="A42" s="7">
        <v>20607</v>
      </c>
      <c r="B42" s="12">
        <v>7</v>
      </c>
    </row>
    <row r="43" spans="1:2" x14ac:dyDescent="0.25">
      <c r="A43" s="7">
        <v>20699</v>
      </c>
      <c r="B43" s="12">
        <v>7.1</v>
      </c>
    </row>
    <row r="44" spans="1:2" x14ac:dyDescent="0.25">
      <c r="A44" s="7">
        <v>20790</v>
      </c>
      <c r="B44" s="12">
        <v>7.1</v>
      </c>
    </row>
    <row r="45" spans="1:2" x14ac:dyDescent="0.25">
      <c r="A45" s="7">
        <v>20880</v>
      </c>
      <c r="B45" s="12">
        <v>7.1</v>
      </c>
    </row>
    <row r="46" spans="1:2" x14ac:dyDescent="0.25">
      <c r="A46" s="7">
        <v>20972</v>
      </c>
      <c r="B46" s="12">
        <v>7.2</v>
      </c>
    </row>
    <row r="47" spans="1:2" x14ac:dyDescent="0.25">
      <c r="A47" s="7">
        <v>21064</v>
      </c>
      <c r="B47" s="12">
        <v>7.2</v>
      </c>
    </row>
    <row r="48" spans="1:2" x14ac:dyDescent="0.25">
      <c r="A48" s="7">
        <v>21155</v>
      </c>
      <c r="B48" s="12">
        <v>7.2</v>
      </c>
    </row>
    <row r="49" spans="1:2" x14ac:dyDescent="0.25">
      <c r="A49" s="7">
        <v>21245</v>
      </c>
      <c r="B49" s="12">
        <v>7.2</v>
      </c>
    </row>
    <row r="50" spans="1:2" x14ac:dyDescent="0.25">
      <c r="A50" s="7">
        <v>21337</v>
      </c>
      <c r="B50" s="12">
        <v>7.2</v>
      </c>
    </row>
    <row r="51" spans="1:2" x14ac:dyDescent="0.25">
      <c r="A51" s="7">
        <v>21429</v>
      </c>
      <c r="B51" s="12">
        <v>7.2</v>
      </c>
    </row>
    <row r="52" spans="1:2" x14ac:dyDescent="0.25">
      <c r="A52" s="7">
        <v>21520</v>
      </c>
      <c r="B52" s="12">
        <v>7.3</v>
      </c>
    </row>
    <row r="53" spans="1:2" x14ac:dyDescent="0.25">
      <c r="A53" s="7">
        <v>21610</v>
      </c>
      <c r="B53" s="12">
        <v>7.3</v>
      </c>
    </row>
    <row r="54" spans="1:2" x14ac:dyDescent="0.25">
      <c r="A54" s="7">
        <v>21702</v>
      </c>
      <c r="B54" s="12">
        <v>7.3</v>
      </c>
    </row>
    <row r="55" spans="1:2" x14ac:dyDescent="0.25">
      <c r="A55" s="7">
        <v>21794</v>
      </c>
      <c r="B55" s="12">
        <v>7.4</v>
      </c>
    </row>
    <row r="56" spans="1:2" x14ac:dyDescent="0.25">
      <c r="A56" s="7">
        <v>21885</v>
      </c>
      <c r="B56" s="12">
        <v>7.5</v>
      </c>
    </row>
    <row r="57" spans="1:2" x14ac:dyDescent="0.25">
      <c r="A57" s="7">
        <v>21976</v>
      </c>
      <c r="B57" s="12">
        <v>7.5</v>
      </c>
    </row>
    <row r="58" spans="1:2" x14ac:dyDescent="0.25">
      <c r="A58" s="7">
        <v>22068</v>
      </c>
      <c r="B58" s="12">
        <v>7.6</v>
      </c>
    </row>
    <row r="59" spans="1:2" x14ac:dyDescent="0.25">
      <c r="A59" s="7">
        <v>22160</v>
      </c>
      <c r="B59" s="12">
        <v>7.7</v>
      </c>
    </row>
    <row r="60" spans="1:2" x14ac:dyDescent="0.25">
      <c r="A60" s="7">
        <v>22251</v>
      </c>
      <c r="B60" s="12">
        <v>7.8</v>
      </c>
    </row>
    <row r="61" spans="1:2" x14ac:dyDescent="0.25">
      <c r="A61" s="7">
        <v>22341</v>
      </c>
      <c r="B61" s="12">
        <v>7.8</v>
      </c>
    </row>
    <row r="62" spans="1:2" x14ac:dyDescent="0.25">
      <c r="A62" s="7">
        <v>22433</v>
      </c>
      <c r="B62" s="12">
        <v>7.9</v>
      </c>
    </row>
    <row r="63" spans="1:2" x14ac:dyDescent="0.25">
      <c r="A63" s="7">
        <v>22525</v>
      </c>
      <c r="B63" s="12">
        <v>7.8</v>
      </c>
    </row>
    <row r="64" spans="1:2" x14ac:dyDescent="0.25">
      <c r="A64" s="7">
        <v>22616</v>
      </c>
      <c r="B64" s="12">
        <v>7.8</v>
      </c>
    </row>
    <row r="65" spans="1:2" x14ac:dyDescent="0.25">
      <c r="A65" s="7">
        <v>22706</v>
      </c>
      <c r="B65" s="12">
        <v>7.8</v>
      </c>
    </row>
    <row r="66" spans="1:2" x14ac:dyDescent="0.25">
      <c r="A66" s="7">
        <v>22798</v>
      </c>
      <c r="B66" s="12">
        <v>7.8</v>
      </c>
    </row>
    <row r="67" spans="1:2" x14ac:dyDescent="0.25">
      <c r="A67" s="7">
        <v>22890</v>
      </c>
      <c r="B67" s="12">
        <v>7.8</v>
      </c>
    </row>
    <row r="68" spans="1:2" x14ac:dyDescent="0.25">
      <c r="A68" s="7">
        <v>22981</v>
      </c>
      <c r="B68" s="12">
        <v>7.8</v>
      </c>
    </row>
    <row r="69" spans="1:2" x14ac:dyDescent="0.25">
      <c r="A69" s="7">
        <v>23071</v>
      </c>
      <c r="B69" s="12">
        <v>7.8</v>
      </c>
    </row>
    <row r="70" spans="1:2" x14ac:dyDescent="0.25">
      <c r="A70" s="7">
        <v>23163</v>
      </c>
      <c r="B70" s="12">
        <v>7.8</v>
      </c>
    </row>
    <row r="71" spans="1:2" x14ac:dyDescent="0.25">
      <c r="A71" s="7">
        <v>23255</v>
      </c>
      <c r="B71" s="12">
        <v>7.9</v>
      </c>
    </row>
    <row r="72" spans="1:2" x14ac:dyDescent="0.25">
      <c r="A72" s="7">
        <v>23346</v>
      </c>
      <c r="B72" s="12">
        <v>7.9</v>
      </c>
    </row>
    <row r="73" spans="1:2" x14ac:dyDescent="0.25">
      <c r="A73" s="7">
        <v>23437</v>
      </c>
      <c r="B73" s="12">
        <v>8</v>
      </c>
    </row>
    <row r="74" spans="1:2" x14ac:dyDescent="0.25">
      <c r="A74" s="7">
        <v>23529</v>
      </c>
      <c r="B74" s="12">
        <v>8</v>
      </c>
    </row>
    <row r="75" spans="1:2" x14ac:dyDescent="0.25">
      <c r="A75" s="7">
        <v>23621</v>
      </c>
      <c r="B75" s="12">
        <v>8.1</v>
      </c>
    </row>
    <row r="76" spans="1:2" x14ac:dyDescent="0.25">
      <c r="A76" s="7">
        <v>23712</v>
      </c>
      <c r="B76" s="12">
        <v>8.1999999999999993</v>
      </c>
    </row>
    <row r="77" spans="1:2" x14ac:dyDescent="0.25">
      <c r="A77" s="7">
        <v>23802</v>
      </c>
      <c r="B77" s="12">
        <v>8.1999999999999993</v>
      </c>
    </row>
    <row r="78" spans="1:2" x14ac:dyDescent="0.25">
      <c r="A78" s="7">
        <v>23894</v>
      </c>
      <c r="B78" s="12">
        <v>8.3000000000000007</v>
      </c>
    </row>
    <row r="79" spans="1:2" x14ac:dyDescent="0.25">
      <c r="A79" s="7">
        <v>23986</v>
      </c>
      <c r="B79" s="12">
        <v>8.4</v>
      </c>
    </row>
    <row r="80" spans="1:2" x14ac:dyDescent="0.25">
      <c r="A80" s="7">
        <v>24077</v>
      </c>
      <c r="B80" s="12">
        <v>8.5</v>
      </c>
    </row>
    <row r="81" spans="1:2" x14ac:dyDescent="0.25">
      <c r="A81" s="7">
        <v>24167</v>
      </c>
      <c r="B81" s="12">
        <v>8.6</v>
      </c>
    </row>
    <row r="82" spans="1:2" x14ac:dyDescent="0.25">
      <c r="A82" s="7">
        <v>24259</v>
      </c>
      <c r="B82" s="12">
        <v>8.6</v>
      </c>
    </row>
    <row r="83" spans="1:2" x14ac:dyDescent="0.25">
      <c r="A83" s="7">
        <v>24351</v>
      </c>
      <c r="B83" s="12">
        <v>8.6</v>
      </c>
    </row>
    <row r="84" spans="1:2" x14ac:dyDescent="0.25">
      <c r="A84" s="7">
        <v>24442</v>
      </c>
      <c r="B84" s="12">
        <v>8.6999999999999993</v>
      </c>
    </row>
    <row r="85" spans="1:2" x14ac:dyDescent="0.25">
      <c r="A85" s="7">
        <v>24532</v>
      </c>
      <c r="B85" s="12">
        <v>8.8000000000000007</v>
      </c>
    </row>
    <row r="86" spans="1:2" x14ac:dyDescent="0.25">
      <c r="A86" s="7">
        <v>24624</v>
      </c>
      <c r="B86" s="12">
        <v>8.9</v>
      </c>
    </row>
    <row r="87" spans="1:2" x14ac:dyDescent="0.25">
      <c r="A87" s="7">
        <v>24716</v>
      </c>
      <c r="B87" s="12">
        <v>9</v>
      </c>
    </row>
    <row r="88" spans="1:2" x14ac:dyDescent="0.25">
      <c r="A88" s="7">
        <v>24807</v>
      </c>
      <c r="B88" s="12">
        <v>9</v>
      </c>
    </row>
    <row r="89" spans="1:2" x14ac:dyDescent="0.25">
      <c r="A89" s="7">
        <v>24898</v>
      </c>
      <c r="B89" s="12">
        <v>9.1</v>
      </c>
    </row>
    <row r="90" spans="1:2" x14ac:dyDescent="0.25">
      <c r="A90" s="7">
        <v>24990</v>
      </c>
      <c r="B90" s="12">
        <v>9.1</v>
      </c>
    </row>
    <row r="91" spans="1:2" x14ac:dyDescent="0.25">
      <c r="A91" s="7">
        <v>25082</v>
      </c>
      <c r="B91" s="12">
        <v>9.1999999999999993</v>
      </c>
    </row>
    <row r="92" spans="1:2" x14ac:dyDescent="0.25">
      <c r="A92" s="7">
        <v>25173</v>
      </c>
      <c r="B92" s="12">
        <v>9.1999999999999993</v>
      </c>
    </row>
    <row r="93" spans="1:2" x14ac:dyDescent="0.25">
      <c r="A93" s="7">
        <v>25263</v>
      </c>
      <c r="B93" s="12">
        <v>9.4</v>
      </c>
    </row>
    <row r="94" spans="1:2" x14ac:dyDescent="0.25">
      <c r="A94" s="7">
        <v>25355</v>
      </c>
      <c r="B94" s="12">
        <v>9.4</v>
      </c>
    </row>
    <row r="95" spans="1:2" x14ac:dyDescent="0.25">
      <c r="A95" s="7">
        <v>25447</v>
      </c>
      <c r="B95" s="12">
        <v>9.5</v>
      </c>
    </row>
    <row r="96" spans="1:2" x14ac:dyDescent="0.25">
      <c r="A96" s="7">
        <v>25538</v>
      </c>
      <c r="B96" s="12">
        <v>9.5</v>
      </c>
    </row>
    <row r="97" spans="1:2" x14ac:dyDescent="0.25">
      <c r="A97" s="7">
        <v>25628</v>
      </c>
      <c r="B97" s="12">
        <v>9.6</v>
      </c>
    </row>
    <row r="98" spans="1:2" x14ac:dyDescent="0.25">
      <c r="A98" s="7">
        <v>25720</v>
      </c>
      <c r="B98" s="12">
        <v>9.6999999999999993</v>
      </c>
    </row>
    <row r="99" spans="1:2" x14ac:dyDescent="0.25">
      <c r="A99" s="7">
        <v>25812</v>
      </c>
      <c r="B99" s="12">
        <v>9.8000000000000007</v>
      </c>
    </row>
    <row r="100" spans="1:2" x14ac:dyDescent="0.25">
      <c r="A100" s="7">
        <v>25903</v>
      </c>
      <c r="B100" s="12">
        <v>10</v>
      </c>
    </row>
    <row r="101" spans="1:2" x14ac:dyDescent="0.25">
      <c r="A101" s="7">
        <v>25993</v>
      </c>
      <c r="B101" s="12">
        <v>10.1</v>
      </c>
    </row>
    <row r="102" spans="1:2" x14ac:dyDescent="0.25">
      <c r="A102" s="7">
        <v>26085</v>
      </c>
      <c r="B102" s="12">
        <v>10.199999999999999</v>
      </c>
    </row>
    <row r="103" spans="1:2" x14ac:dyDescent="0.25">
      <c r="A103" s="7">
        <v>26177</v>
      </c>
      <c r="B103" s="12">
        <v>10.5</v>
      </c>
    </row>
    <row r="104" spans="1:2" x14ac:dyDescent="0.25">
      <c r="A104" s="7">
        <v>26268</v>
      </c>
      <c r="B104" s="12">
        <v>10.7</v>
      </c>
    </row>
    <row r="105" spans="1:2" x14ac:dyDescent="0.25">
      <c r="A105" s="7">
        <v>26359</v>
      </c>
      <c r="B105" s="12">
        <v>10.8</v>
      </c>
    </row>
    <row r="106" spans="1:2" x14ac:dyDescent="0.25">
      <c r="A106" s="7">
        <v>26451</v>
      </c>
      <c r="B106" s="12">
        <v>10.9</v>
      </c>
    </row>
    <row r="107" spans="1:2" x14ac:dyDescent="0.25">
      <c r="A107" s="7">
        <v>26543</v>
      </c>
      <c r="B107" s="12">
        <v>11.1</v>
      </c>
    </row>
    <row r="108" spans="1:2" x14ac:dyDescent="0.25">
      <c r="A108" s="7">
        <v>26634</v>
      </c>
      <c r="B108" s="12">
        <v>11.2</v>
      </c>
    </row>
    <row r="109" spans="1:2" x14ac:dyDescent="0.25">
      <c r="A109" s="7">
        <v>26724</v>
      </c>
      <c r="B109" s="12">
        <v>11.4</v>
      </c>
    </row>
    <row r="110" spans="1:2" x14ac:dyDescent="0.25">
      <c r="A110" s="7">
        <v>26816</v>
      </c>
      <c r="B110" s="12">
        <v>11.8</v>
      </c>
    </row>
    <row r="111" spans="1:2" x14ac:dyDescent="0.25">
      <c r="A111" s="7">
        <v>26908</v>
      </c>
      <c r="B111" s="12">
        <v>12.2</v>
      </c>
    </row>
    <row r="112" spans="1:2" x14ac:dyDescent="0.25">
      <c r="A112" s="7">
        <v>26999</v>
      </c>
      <c r="B112" s="12">
        <v>12.6</v>
      </c>
    </row>
    <row r="113" spans="1:2" x14ac:dyDescent="0.25">
      <c r="A113" s="7">
        <v>27089</v>
      </c>
      <c r="B113" s="12">
        <v>13</v>
      </c>
    </row>
    <row r="114" spans="1:2" x14ac:dyDescent="0.25">
      <c r="A114" s="7">
        <v>27181</v>
      </c>
      <c r="B114" s="12">
        <v>13.5</v>
      </c>
    </row>
    <row r="115" spans="1:2" x14ac:dyDescent="0.25">
      <c r="A115" s="7">
        <v>27273</v>
      </c>
      <c r="B115" s="12">
        <v>14.2</v>
      </c>
    </row>
    <row r="116" spans="1:2" x14ac:dyDescent="0.25">
      <c r="A116" s="7">
        <v>27364</v>
      </c>
      <c r="B116" s="12">
        <v>14.7</v>
      </c>
    </row>
    <row r="117" spans="1:2" x14ac:dyDescent="0.25">
      <c r="A117" s="7">
        <v>27454</v>
      </c>
      <c r="B117" s="12">
        <v>15.3</v>
      </c>
    </row>
    <row r="118" spans="1:2" x14ac:dyDescent="0.25">
      <c r="A118" s="7">
        <v>27546</v>
      </c>
      <c r="B118" s="12">
        <v>15.8</v>
      </c>
    </row>
    <row r="119" spans="1:2" x14ac:dyDescent="0.25">
      <c r="A119" s="7">
        <v>27638</v>
      </c>
      <c r="B119" s="12">
        <v>15.9</v>
      </c>
    </row>
    <row r="120" spans="1:2" x14ac:dyDescent="0.25">
      <c r="A120" s="7">
        <v>27729</v>
      </c>
      <c r="B120" s="12">
        <v>16.8</v>
      </c>
    </row>
    <row r="121" spans="1:2" x14ac:dyDescent="0.25">
      <c r="A121" s="7">
        <v>27820</v>
      </c>
      <c r="B121" s="12">
        <v>17.3</v>
      </c>
    </row>
    <row r="122" spans="1:2" x14ac:dyDescent="0.25">
      <c r="A122" s="7">
        <v>27912</v>
      </c>
      <c r="B122" s="12">
        <v>17.7</v>
      </c>
    </row>
    <row r="123" spans="1:2" x14ac:dyDescent="0.25">
      <c r="A123" s="7">
        <v>28004</v>
      </c>
      <c r="B123" s="12">
        <v>18.100000000000001</v>
      </c>
    </row>
    <row r="124" spans="1:2" x14ac:dyDescent="0.25">
      <c r="A124" s="7">
        <v>28095</v>
      </c>
      <c r="B124" s="12">
        <v>19.2</v>
      </c>
    </row>
    <row r="125" spans="1:2" x14ac:dyDescent="0.25">
      <c r="A125" s="7">
        <v>28185</v>
      </c>
      <c r="B125" s="12">
        <v>19.600000000000001</v>
      </c>
    </row>
    <row r="126" spans="1:2" x14ac:dyDescent="0.25">
      <c r="A126" s="7">
        <v>28277</v>
      </c>
      <c r="B126" s="12">
        <v>20.100000000000001</v>
      </c>
    </row>
    <row r="127" spans="1:2" x14ac:dyDescent="0.25">
      <c r="A127" s="7">
        <v>28369</v>
      </c>
      <c r="B127" s="12">
        <v>20.5</v>
      </c>
    </row>
    <row r="128" spans="1:2" x14ac:dyDescent="0.25">
      <c r="A128" s="7">
        <v>28460</v>
      </c>
      <c r="B128" s="12">
        <v>21</v>
      </c>
    </row>
    <row r="129" spans="1:2" x14ac:dyDescent="0.25">
      <c r="A129" s="7">
        <v>28550</v>
      </c>
      <c r="B129" s="12">
        <v>21.3</v>
      </c>
    </row>
    <row r="130" spans="1:2" x14ac:dyDescent="0.25">
      <c r="A130" s="7">
        <v>28642</v>
      </c>
      <c r="B130" s="12">
        <v>21.7</v>
      </c>
    </row>
    <row r="131" spans="1:2" x14ac:dyDescent="0.25">
      <c r="A131" s="7">
        <v>28734</v>
      </c>
      <c r="B131" s="12">
        <v>22.1</v>
      </c>
    </row>
    <row r="132" spans="1:2" x14ac:dyDescent="0.25">
      <c r="A132" s="7">
        <v>28825</v>
      </c>
      <c r="B132" s="12">
        <v>22.6</v>
      </c>
    </row>
    <row r="133" spans="1:2" x14ac:dyDescent="0.25">
      <c r="A133" s="7">
        <v>28915</v>
      </c>
      <c r="B133" s="12">
        <v>23</v>
      </c>
    </row>
    <row r="134" spans="1:2" x14ac:dyDescent="0.25">
      <c r="A134" s="7">
        <v>29007</v>
      </c>
      <c r="B134" s="12">
        <v>23.6</v>
      </c>
    </row>
    <row r="135" spans="1:2" x14ac:dyDescent="0.25">
      <c r="A135" s="7">
        <v>29099</v>
      </c>
      <c r="B135" s="12">
        <v>24.2</v>
      </c>
    </row>
    <row r="136" spans="1:2" x14ac:dyDescent="0.25">
      <c r="A136" s="7">
        <v>29190</v>
      </c>
      <c r="B136" s="12">
        <v>24.9</v>
      </c>
    </row>
    <row r="137" spans="1:2" x14ac:dyDescent="0.25">
      <c r="A137" s="7">
        <v>29281</v>
      </c>
      <c r="B137" s="12">
        <v>25.4</v>
      </c>
    </row>
    <row r="138" spans="1:2" x14ac:dyDescent="0.25">
      <c r="A138" s="7">
        <v>29373</v>
      </c>
      <c r="B138" s="12">
        <v>26.2</v>
      </c>
    </row>
    <row r="139" spans="1:2" x14ac:dyDescent="0.25">
      <c r="A139" s="7">
        <v>29465</v>
      </c>
      <c r="B139" s="12">
        <v>26.6</v>
      </c>
    </row>
    <row r="140" spans="1:2" x14ac:dyDescent="0.25">
      <c r="A140" s="7">
        <v>29556</v>
      </c>
      <c r="B140" s="12">
        <v>27.2</v>
      </c>
    </row>
    <row r="141" spans="1:2" x14ac:dyDescent="0.25">
      <c r="A141" s="7">
        <v>29646</v>
      </c>
      <c r="B141" s="12">
        <v>27.8</v>
      </c>
    </row>
    <row r="142" spans="1:2" x14ac:dyDescent="0.25">
      <c r="A142" s="7">
        <v>29738</v>
      </c>
      <c r="B142" s="12">
        <v>28.4</v>
      </c>
    </row>
    <row r="143" spans="1:2" x14ac:dyDescent="0.25">
      <c r="A143" s="7">
        <v>29830</v>
      </c>
      <c r="B143" s="12">
        <v>29</v>
      </c>
    </row>
    <row r="144" spans="1:2" x14ac:dyDescent="0.25">
      <c r="A144" s="7">
        <v>29921</v>
      </c>
      <c r="B144" s="12">
        <v>30.2</v>
      </c>
    </row>
    <row r="145" spans="1:2" x14ac:dyDescent="0.25">
      <c r="A145" s="7">
        <v>30011</v>
      </c>
      <c r="B145" s="12">
        <v>30.8</v>
      </c>
    </row>
    <row r="146" spans="1:2" x14ac:dyDescent="0.25">
      <c r="A146" s="7">
        <v>30103</v>
      </c>
      <c r="B146" s="12">
        <v>31.5</v>
      </c>
    </row>
    <row r="147" spans="1:2" x14ac:dyDescent="0.25">
      <c r="A147" s="7">
        <v>30195</v>
      </c>
      <c r="B147" s="12">
        <v>32.6</v>
      </c>
    </row>
    <row r="148" spans="1:2" x14ac:dyDescent="0.25">
      <c r="A148" s="7">
        <v>30286</v>
      </c>
      <c r="B148" s="12">
        <v>33.6</v>
      </c>
    </row>
    <row r="149" spans="1:2" x14ac:dyDescent="0.25">
      <c r="A149" s="7">
        <v>30376</v>
      </c>
      <c r="B149" s="12">
        <v>34.299999999999997</v>
      </c>
    </row>
    <row r="150" spans="1:2" x14ac:dyDescent="0.25">
      <c r="A150" s="7">
        <v>30468</v>
      </c>
      <c r="B150" s="12">
        <v>35</v>
      </c>
    </row>
    <row r="151" spans="1:2" x14ac:dyDescent="0.25">
      <c r="A151" s="7">
        <v>30560</v>
      </c>
      <c r="B151" s="12">
        <v>35.6</v>
      </c>
    </row>
    <row r="152" spans="1:2" x14ac:dyDescent="0.25">
      <c r="A152" s="7">
        <v>30651</v>
      </c>
      <c r="B152" s="12">
        <v>36.5</v>
      </c>
    </row>
    <row r="153" spans="1:2" x14ac:dyDescent="0.25">
      <c r="A153" s="7">
        <v>30742</v>
      </c>
      <c r="B153" s="12">
        <v>36.299999999999997</v>
      </c>
    </row>
    <row r="154" spans="1:2" x14ac:dyDescent="0.25">
      <c r="A154" s="7">
        <v>30834</v>
      </c>
      <c r="B154" s="12">
        <v>36.4</v>
      </c>
    </row>
    <row r="155" spans="1:2" x14ac:dyDescent="0.25">
      <c r="A155" s="7">
        <v>30926</v>
      </c>
      <c r="B155" s="12">
        <v>36.9</v>
      </c>
    </row>
    <row r="156" spans="1:2" x14ac:dyDescent="0.25">
      <c r="A156" s="7">
        <v>31017</v>
      </c>
      <c r="B156" s="12">
        <v>37.4</v>
      </c>
    </row>
    <row r="157" spans="1:2" x14ac:dyDescent="0.25">
      <c r="A157" s="7">
        <v>31107</v>
      </c>
      <c r="B157" s="12">
        <v>37.9</v>
      </c>
    </row>
    <row r="158" spans="1:2" x14ac:dyDescent="0.25">
      <c r="A158" s="7">
        <v>31199</v>
      </c>
      <c r="B158" s="12">
        <v>38.799999999999997</v>
      </c>
    </row>
    <row r="159" spans="1:2" x14ac:dyDescent="0.25">
      <c r="A159" s="7">
        <v>31291</v>
      </c>
      <c r="B159" s="12">
        <v>39.700000000000003</v>
      </c>
    </row>
    <row r="160" spans="1:2" x14ac:dyDescent="0.25">
      <c r="A160" s="7">
        <v>31382</v>
      </c>
      <c r="B160" s="12">
        <v>40.5</v>
      </c>
    </row>
    <row r="161" spans="1:2" x14ac:dyDescent="0.25">
      <c r="A161" s="7">
        <v>31472</v>
      </c>
      <c r="B161" s="12">
        <v>41.4</v>
      </c>
    </row>
    <row r="162" spans="1:2" x14ac:dyDescent="0.25">
      <c r="A162" s="7">
        <v>31564</v>
      </c>
      <c r="B162" s="12">
        <v>42.1</v>
      </c>
    </row>
    <row r="163" spans="1:2" x14ac:dyDescent="0.25">
      <c r="A163" s="7">
        <v>31656</v>
      </c>
      <c r="B163" s="12">
        <v>43.2</v>
      </c>
    </row>
    <row r="164" spans="1:2" x14ac:dyDescent="0.25">
      <c r="A164" s="7">
        <v>31747</v>
      </c>
      <c r="B164" s="12">
        <v>44.4</v>
      </c>
    </row>
    <row r="165" spans="1:2" x14ac:dyDescent="0.25">
      <c r="A165" s="7">
        <v>31837</v>
      </c>
      <c r="B165" s="12">
        <v>45.3</v>
      </c>
    </row>
    <row r="166" spans="1:2" x14ac:dyDescent="0.25">
      <c r="A166" s="7">
        <v>31929</v>
      </c>
      <c r="B166" s="12">
        <v>46</v>
      </c>
    </row>
    <row r="167" spans="1:2" x14ac:dyDescent="0.25">
      <c r="A167" s="7">
        <v>32021</v>
      </c>
      <c r="B167" s="12">
        <v>46.8</v>
      </c>
    </row>
    <row r="168" spans="1:2" x14ac:dyDescent="0.25">
      <c r="A168" s="7">
        <v>32112</v>
      </c>
      <c r="B168" s="12">
        <v>47.6</v>
      </c>
    </row>
    <row r="169" spans="1:2" x14ac:dyDescent="0.25">
      <c r="A169" s="7">
        <v>32203</v>
      </c>
      <c r="B169" s="12">
        <v>48.4</v>
      </c>
    </row>
    <row r="170" spans="1:2" x14ac:dyDescent="0.25">
      <c r="A170" s="7">
        <v>32295</v>
      </c>
      <c r="B170" s="12">
        <v>49.3</v>
      </c>
    </row>
    <row r="171" spans="1:2" x14ac:dyDescent="0.25">
      <c r="A171" s="7">
        <v>32387</v>
      </c>
      <c r="B171" s="12">
        <v>50.2</v>
      </c>
    </row>
    <row r="172" spans="1:2" x14ac:dyDescent="0.25">
      <c r="A172" s="7">
        <v>32478</v>
      </c>
      <c r="B172" s="12">
        <v>51.2</v>
      </c>
    </row>
    <row r="173" spans="1:2" x14ac:dyDescent="0.25">
      <c r="A173" s="7">
        <v>32568</v>
      </c>
      <c r="B173" s="12">
        <v>51.7</v>
      </c>
    </row>
    <row r="174" spans="1:2" x14ac:dyDescent="0.25">
      <c r="A174" s="7">
        <v>32660</v>
      </c>
      <c r="B174" s="12">
        <v>53</v>
      </c>
    </row>
    <row r="175" spans="1:2" x14ac:dyDescent="0.25">
      <c r="A175" s="7">
        <v>32752</v>
      </c>
      <c r="B175" s="12">
        <v>54.2</v>
      </c>
    </row>
    <row r="176" spans="1:2" x14ac:dyDescent="0.25">
      <c r="A176" s="7">
        <v>32843</v>
      </c>
      <c r="B176" s="12">
        <v>55.2</v>
      </c>
    </row>
    <row r="177" spans="1:2" x14ac:dyDescent="0.25">
      <c r="A177" s="7">
        <v>32933</v>
      </c>
      <c r="B177" s="12">
        <v>56.2</v>
      </c>
    </row>
    <row r="178" spans="1:2" x14ac:dyDescent="0.25">
      <c r="A178" s="7">
        <v>33025</v>
      </c>
      <c r="B178" s="12">
        <v>57.1</v>
      </c>
    </row>
    <row r="179" spans="1:2" x14ac:dyDescent="0.25">
      <c r="A179" s="7">
        <v>33117</v>
      </c>
      <c r="B179" s="12">
        <v>57.5</v>
      </c>
    </row>
    <row r="180" spans="1:2" x14ac:dyDescent="0.25">
      <c r="A180" s="7">
        <v>33208</v>
      </c>
      <c r="B180" s="12">
        <v>59</v>
      </c>
    </row>
    <row r="181" spans="1:2" x14ac:dyDescent="0.25">
      <c r="A181" s="7">
        <v>33298</v>
      </c>
      <c r="B181" s="12">
        <v>58.9</v>
      </c>
    </row>
    <row r="182" spans="1:2" x14ac:dyDescent="0.25">
      <c r="A182" s="7">
        <v>33390</v>
      </c>
      <c r="B182" s="12">
        <v>59</v>
      </c>
    </row>
    <row r="183" spans="1:2" x14ac:dyDescent="0.25">
      <c r="A183" s="7">
        <v>33482</v>
      </c>
      <c r="B183" s="12">
        <v>59.3</v>
      </c>
    </row>
    <row r="184" spans="1:2" x14ac:dyDescent="0.25">
      <c r="A184" s="7">
        <v>33573</v>
      </c>
      <c r="B184" s="12">
        <v>59.9</v>
      </c>
    </row>
    <row r="185" spans="1:2" x14ac:dyDescent="0.25">
      <c r="A185" s="7">
        <v>33664</v>
      </c>
      <c r="B185" s="12">
        <v>59.9</v>
      </c>
    </row>
    <row r="186" spans="1:2" x14ac:dyDescent="0.25">
      <c r="A186" s="7">
        <v>33756</v>
      </c>
      <c r="B186" s="12">
        <v>59.7</v>
      </c>
    </row>
    <row r="187" spans="1:2" x14ac:dyDescent="0.25">
      <c r="A187" s="7">
        <v>33848</v>
      </c>
      <c r="B187" s="12">
        <v>59.8</v>
      </c>
    </row>
    <row r="188" spans="1:2" x14ac:dyDescent="0.25">
      <c r="A188" s="7">
        <v>33939</v>
      </c>
      <c r="B188" s="12">
        <v>60.1</v>
      </c>
    </row>
    <row r="189" spans="1:2" x14ac:dyDescent="0.25">
      <c r="A189" s="7">
        <v>34029</v>
      </c>
      <c r="B189" s="12">
        <v>60.6</v>
      </c>
    </row>
    <row r="190" spans="1:2" x14ac:dyDescent="0.25">
      <c r="A190" s="7">
        <v>34121</v>
      </c>
      <c r="B190" s="12">
        <v>60.8</v>
      </c>
    </row>
    <row r="191" spans="1:2" x14ac:dyDescent="0.25">
      <c r="A191" s="7">
        <v>34213</v>
      </c>
      <c r="B191" s="12">
        <v>61.1</v>
      </c>
    </row>
    <row r="192" spans="1:2" x14ac:dyDescent="0.25">
      <c r="A192" s="7">
        <v>34304</v>
      </c>
      <c r="B192" s="12">
        <v>61.2</v>
      </c>
    </row>
    <row r="193" spans="1:2" x14ac:dyDescent="0.25">
      <c r="A193" s="7">
        <v>34394</v>
      </c>
      <c r="B193" s="12">
        <v>61.5</v>
      </c>
    </row>
    <row r="194" spans="1:2" x14ac:dyDescent="0.25">
      <c r="A194" s="7">
        <v>34486</v>
      </c>
      <c r="B194" s="12">
        <v>61.9</v>
      </c>
    </row>
    <row r="195" spans="1:2" x14ac:dyDescent="0.25">
      <c r="A195" s="7">
        <v>34578</v>
      </c>
      <c r="B195" s="12">
        <v>62.3</v>
      </c>
    </row>
    <row r="196" spans="1:2" x14ac:dyDescent="0.25">
      <c r="A196" s="7">
        <v>34669</v>
      </c>
      <c r="B196" s="12">
        <v>62.8</v>
      </c>
    </row>
    <row r="197" spans="1:2" x14ac:dyDescent="0.25">
      <c r="A197" s="7">
        <v>34759</v>
      </c>
      <c r="B197" s="12">
        <v>63.8</v>
      </c>
    </row>
    <row r="198" spans="1:2" x14ac:dyDescent="0.25">
      <c r="A198" s="7">
        <v>34851</v>
      </c>
      <c r="B198" s="12">
        <v>64.7</v>
      </c>
    </row>
    <row r="199" spans="1:2" x14ac:dyDescent="0.25">
      <c r="A199" s="7">
        <v>34943</v>
      </c>
      <c r="B199" s="12">
        <v>65.5</v>
      </c>
    </row>
    <row r="200" spans="1:2" x14ac:dyDescent="0.25">
      <c r="A200" s="7">
        <v>35034</v>
      </c>
      <c r="B200" s="12">
        <v>66</v>
      </c>
    </row>
    <row r="201" spans="1:2" x14ac:dyDescent="0.25">
      <c r="A201" s="7">
        <v>35125</v>
      </c>
      <c r="B201" s="12">
        <v>66.2</v>
      </c>
    </row>
    <row r="202" spans="1:2" x14ac:dyDescent="0.25">
      <c r="A202" s="7">
        <v>35217</v>
      </c>
      <c r="B202" s="12">
        <v>66.7</v>
      </c>
    </row>
    <row r="203" spans="1:2" x14ac:dyDescent="0.25">
      <c r="A203" s="7">
        <v>35309</v>
      </c>
      <c r="B203" s="12">
        <v>66.900000000000006</v>
      </c>
    </row>
    <row r="204" spans="1:2" x14ac:dyDescent="0.25">
      <c r="A204" s="7">
        <v>35400</v>
      </c>
      <c r="B204" s="12">
        <v>67</v>
      </c>
    </row>
    <row r="205" spans="1:2" x14ac:dyDescent="0.25">
      <c r="A205" s="7">
        <v>35490</v>
      </c>
      <c r="B205" s="12">
        <v>67.099999999999994</v>
      </c>
    </row>
    <row r="206" spans="1:2" x14ac:dyDescent="0.25">
      <c r="A206" s="7">
        <v>35582</v>
      </c>
      <c r="B206" s="12">
        <v>66.900000000000006</v>
      </c>
    </row>
    <row r="207" spans="1:2" x14ac:dyDescent="0.25">
      <c r="A207" s="7">
        <v>35674</v>
      </c>
      <c r="B207" s="12">
        <v>66.599999999999994</v>
      </c>
    </row>
    <row r="208" spans="1:2" x14ac:dyDescent="0.25">
      <c r="A208" s="7">
        <v>35765</v>
      </c>
      <c r="B208" s="12">
        <v>66.8</v>
      </c>
    </row>
    <row r="209" spans="1:2" x14ac:dyDescent="0.25">
      <c r="A209" s="7">
        <v>35855</v>
      </c>
      <c r="B209" s="12">
        <v>67</v>
      </c>
    </row>
    <row r="210" spans="1:2" x14ac:dyDescent="0.25">
      <c r="A210" s="7">
        <v>35947</v>
      </c>
      <c r="B210" s="12">
        <v>67.400000000000006</v>
      </c>
    </row>
    <row r="211" spans="1:2" x14ac:dyDescent="0.25">
      <c r="A211" s="7">
        <v>36039</v>
      </c>
      <c r="B211" s="12">
        <v>67.5</v>
      </c>
    </row>
    <row r="212" spans="1:2" x14ac:dyDescent="0.25">
      <c r="A212" s="7">
        <v>36130</v>
      </c>
      <c r="B212" s="12">
        <v>67.8</v>
      </c>
    </row>
    <row r="213" spans="1:2" x14ac:dyDescent="0.25">
      <c r="A213" s="7">
        <v>36220</v>
      </c>
      <c r="B213" s="12">
        <v>67.8</v>
      </c>
    </row>
    <row r="214" spans="1:2" x14ac:dyDescent="0.25">
      <c r="A214" s="7">
        <v>36312</v>
      </c>
      <c r="B214" s="12">
        <v>68.099999999999994</v>
      </c>
    </row>
    <row r="215" spans="1:2" x14ac:dyDescent="0.25">
      <c r="A215" s="7">
        <v>36404</v>
      </c>
      <c r="B215" s="12">
        <v>68.7</v>
      </c>
    </row>
    <row r="216" spans="1:2" x14ac:dyDescent="0.25">
      <c r="A216" s="7">
        <v>36495</v>
      </c>
      <c r="B216" s="12">
        <v>69.099999999999994</v>
      </c>
    </row>
    <row r="217" spans="1:2" x14ac:dyDescent="0.25">
      <c r="A217" s="7">
        <v>36586</v>
      </c>
      <c r="B217" s="12">
        <v>69.7</v>
      </c>
    </row>
    <row r="218" spans="1:2" x14ac:dyDescent="0.25">
      <c r="A218" s="7">
        <v>36678</v>
      </c>
      <c r="B218" s="12">
        <v>70.2</v>
      </c>
    </row>
    <row r="219" spans="1:2" x14ac:dyDescent="0.25">
      <c r="A219" s="7">
        <v>36770</v>
      </c>
      <c r="B219" s="12">
        <v>72.900000000000006</v>
      </c>
    </row>
    <row r="220" spans="1:2" x14ac:dyDescent="0.25">
      <c r="A220" s="7">
        <v>36861</v>
      </c>
      <c r="B220" s="12">
        <v>73.099999999999994</v>
      </c>
    </row>
    <row r="221" spans="1:2" x14ac:dyDescent="0.25">
      <c r="A221" s="7">
        <v>36951</v>
      </c>
      <c r="B221" s="12">
        <v>73.900000000000006</v>
      </c>
    </row>
    <row r="222" spans="1:2" x14ac:dyDescent="0.25">
      <c r="A222" s="7">
        <v>37043</v>
      </c>
      <c r="B222" s="12">
        <v>74.5</v>
      </c>
    </row>
    <row r="223" spans="1:2" x14ac:dyDescent="0.25">
      <c r="A223" s="7">
        <v>37135</v>
      </c>
      <c r="B223" s="12">
        <v>74.7</v>
      </c>
    </row>
    <row r="224" spans="1:2" x14ac:dyDescent="0.25">
      <c r="A224" s="7">
        <v>37226</v>
      </c>
      <c r="B224" s="12">
        <v>75.400000000000006</v>
      </c>
    </row>
    <row r="225" spans="1:2" x14ac:dyDescent="0.25">
      <c r="A225" s="7">
        <v>37316</v>
      </c>
      <c r="B225" s="12">
        <v>76.099999999999994</v>
      </c>
    </row>
    <row r="226" spans="1:2" x14ac:dyDescent="0.25">
      <c r="A226" s="7">
        <v>37408</v>
      </c>
      <c r="B226" s="12">
        <v>76.599999999999994</v>
      </c>
    </row>
    <row r="227" spans="1:2" x14ac:dyDescent="0.25">
      <c r="A227" s="7">
        <v>37500</v>
      </c>
      <c r="B227" s="12">
        <v>77.099999999999994</v>
      </c>
    </row>
    <row r="228" spans="1:2" x14ac:dyDescent="0.25">
      <c r="A228" s="7">
        <v>37591</v>
      </c>
      <c r="B228" s="12">
        <v>77.599999999999994</v>
      </c>
    </row>
    <row r="229" spans="1:2" x14ac:dyDescent="0.25">
      <c r="A229" s="7">
        <v>37681</v>
      </c>
      <c r="B229" s="12">
        <v>78.599999999999994</v>
      </c>
    </row>
    <row r="230" spans="1:2" x14ac:dyDescent="0.25">
      <c r="A230" s="7">
        <v>37773</v>
      </c>
      <c r="B230" s="12">
        <v>78.599999999999994</v>
      </c>
    </row>
    <row r="231" spans="1:2" x14ac:dyDescent="0.25">
      <c r="A231" s="7">
        <v>37865</v>
      </c>
      <c r="B231" s="12">
        <v>79.099999999999994</v>
      </c>
    </row>
    <row r="232" spans="1:2" x14ac:dyDescent="0.25">
      <c r="A232" s="7">
        <v>37956</v>
      </c>
      <c r="B232" s="12">
        <v>79.5</v>
      </c>
    </row>
    <row r="233" spans="1:2" x14ac:dyDescent="0.25">
      <c r="A233" s="7">
        <v>38047</v>
      </c>
      <c r="B233" s="12">
        <v>80.2</v>
      </c>
    </row>
    <row r="234" spans="1:2" x14ac:dyDescent="0.25">
      <c r="A234" s="7">
        <v>38139</v>
      </c>
      <c r="B234" s="12">
        <v>80.599999999999994</v>
      </c>
    </row>
    <row r="235" spans="1:2" x14ac:dyDescent="0.25">
      <c r="A235" s="7">
        <v>38231</v>
      </c>
      <c r="B235" s="12">
        <v>80.900000000000006</v>
      </c>
    </row>
    <row r="236" spans="1:2" x14ac:dyDescent="0.25">
      <c r="A236" s="7">
        <v>38322</v>
      </c>
      <c r="B236" s="12">
        <v>81.5</v>
      </c>
    </row>
    <row r="237" spans="1:2" x14ac:dyDescent="0.25">
      <c r="A237" s="7">
        <v>38412</v>
      </c>
      <c r="B237" s="12">
        <v>82.1</v>
      </c>
    </row>
    <row r="238" spans="1:2" x14ac:dyDescent="0.25">
      <c r="A238" s="7">
        <v>38504</v>
      </c>
      <c r="B238" s="12">
        <v>82.6</v>
      </c>
    </row>
    <row r="239" spans="1:2" x14ac:dyDescent="0.25">
      <c r="A239" s="7">
        <v>38596</v>
      </c>
      <c r="B239" s="12">
        <v>83.4</v>
      </c>
    </row>
    <row r="240" spans="1:2" x14ac:dyDescent="0.25">
      <c r="A240" s="7">
        <v>38687</v>
      </c>
      <c r="B240" s="12">
        <v>83.8</v>
      </c>
    </row>
    <row r="241" spans="1:2" x14ac:dyDescent="0.25">
      <c r="A241" s="7">
        <v>38777</v>
      </c>
      <c r="B241" s="12">
        <v>84.5</v>
      </c>
    </row>
    <row r="242" spans="1:2" x14ac:dyDescent="0.25">
      <c r="A242" s="7">
        <v>38869</v>
      </c>
      <c r="B242" s="12">
        <v>85.9</v>
      </c>
    </row>
    <row r="243" spans="1:2" x14ac:dyDescent="0.25">
      <c r="A243" s="7">
        <v>38961</v>
      </c>
      <c r="B243" s="12">
        <v>86.7</v>
      </c>
    </row>
    <row r="244" spans="1:2" x14ac:dyDescent="0.25">
      <c r="A244" s="7">
        <v>39052</v>
      </c>
      <c r="B244" s="12">
        <v>86.6</v>
      </c>
    </row>
    <row r="245" spans="1:2" x14ac:dyDescent="0.25">
      <c r="A245" s="7">
        <v>39142</v>
      </c>
      <c r="B245" s="12">
        <v>86.6</v>
      </c>
    </row>
    <row r="246" spans="1:2" x14ac:dyDescent="0.25">
      <c r="A246" s="7">
        <v>39234</v>
      </c>
      <c r="B246" s="12">
        <v>87.7</v>
      </c>
    </row>
    <row r="247" spans="1:2" x14ac:dyDescent="0.25">
      <c r="A247" s="7">
        <v>39326</v>
      </c>
      <c r="B247" s="12">
        <v>88.3</v>
      </c>
    </row>
    <row r="248" spans="1:2" x14ac:dyDescent="0.25">
      <c r="A248" s="7">
        <v>39417</v>
      </c>
      <c r="B248" s="12">
        <v>89.1</v>
      </c>
    </row>
    <row r="249" spans="1:2" x14ac:dyDescent="0.25">
      <c r="A249" s="7">
        <v>39508</v>
      </c>
      <c r="B249" s="12">
        <v>90.3</v>
      </c>
    </row>
    <row r="250" spans="1:2" x14ac:dyDescent="0.25">
      <c r="A250" s="7">
        <v>39600</v>
      </c>
      <c r="B250" s="12">
        <v>91.6</v>
      </c>
    </row>
    <row r="251" spans="1:2" x14ac:dyDescent="0.25">
      <c r="A251" s="7">
        <v>39692</v>
      </c>
      <c r="B251" s="12">
        <v>92.7</v>
      </c>
    </row>
    <row r="252" spans="1:2" x14ac:dyDescent="0.25">
      <c r="A252" s="7">
        <v>39783</v>
      </c>
      <c r="B252" s="12">
        <v>92.4</v>
      </c>
    </row>
    <row r="253" spans="1:2" x14ac:dyDescent="0.25">
      <c r="A253" s="7">
        <v>39873</v>
      </c>
      <c r="B253" s="12">
        <v>92.5</v>
      </c>
    </row>
    <row r="254" spans="1:2" x14ac:dyDescent="0.25">
      <c r="A254" s="7">
        <v>39965</v>
      </c>
      <c r="B254" s="12">
        <v>92.9</v>
      </c>
    </row>
    <row r="255" spans="1:2" x14ac:dyDescent="0.25">
      <c r="A255" s="7">
        <v>40057</v>
      </c>
      <c r="B255" s="12">
        <v>93.8</v>
      </c>
    </row>
    <row r="256" spans="1:2" x14ac:dyDescent="0.25">
      <c r="A256" s="7">
        <v>40148</v>
      </c>
      <c r="B256" s="12">
        <v>94.3</v>
      </c>
    </row>
    <row r="257" spans="1:2" x14ac:dyDescent="0.25">
      <c r="A257" s="7">
        <v>40238</v>
      </c>
      <c r="B257" s="12">
        <v>95.2</v>
      </c>
    </row>
    <row r="258" spans="1:2" x14ac:dyDescent="0.25">
      <c r="A258" s="7">
        <v>40330</v>
      </c>
      <c r="B258" s="12">
        <v>95.8</v>
      </c>
    </row>
    <row r="259" spans="1:2" x14ac:dyDescent="0.25">
      <c r="A259" s="7">
        <v>40422</v>
      </c>
      <c r="B259" s="12">
        <v>96.5</v>
      </c>
    </row>
    <row r="260" spans="1:2" x14ac:dyDescent="0.25">
      <c r="A260" s="7">
        <v>40513</v>
      </c>
      <c r="B260" s="12">
        <v>96.9</v>
      </c>
    </row>
    <row r="261" spans="1:2" x14ac:dyDescent="0.25">
      <c r="A261" s="7">
        <v>40603</v>
      </c>
      <c r="B261" s="12">
        <v>98.3</v>
      </c>
    </row>
    <row r="262" spans="1:2" x14ac:dyDescent="0.25">
      <c r="A262" s="7">
        <v>40695</v>
      </c>
      <c r="B262" s="12">
        <v>99.2</v>
      </c>
    </row>
    <row r="263" spans="1:2" x14ac:dyDescent="0.25">
      <c r="A263" s="7">
        <v>40787</v>
      </c>
      <c r="B263" s="12">
        <v>99.8</v>
      </c>
    </row>
    <row r="264" spans="1:2" x14ac:dyDescent="0.25">
      <c r="A264" s="7">
        <v>40878</v>
      </c>
      <c r="B264" s="12">
        <v>99.8</v>
      </c>
    </row>
    <row r="265" spans="1:2" x14ac:dyDescent="0.25">
      <c r="A265" s="7">
        <v>40969</v>
      </c>
      <c r="B265" s="12">
        <v>99.9</v>
      </c>
    </row>
    <row r="266" spans="1:2" x14ac:dyDescent="0.25">
      <c r="A266" s="7">
        <v>41061</v>
      </c>
      <c r="B266" s="12">
        <v>100.4</v>
      </c>
    </row>
    <row r="267" spans="1:2" x14ac:dyDescent="0.25">
      <c r="A267" s="7">
        <v>41153</v>
      </c>
      <c r="B267" s="12">
        <v>101.8</v>
      </c>
    </row>
    <row r="268" spans="1:2" x14ac:dyDescent="0.25">
      <c r="A268" s="7">
        <v>41244</v>
      </c>
      <c r="B268" s="12">
        <v>102</v>
      </c>
    </row>
    <row r="269" spans="1:2" x14ac:dyDescent="0.25">
      <c r="A269" s="7">
        <v>41334</v>
      </c>
      <c r="B269" s="12">
        <v>102.4</v>
      </c>
    </row>
    <row r="270" spans="1:2" x14ac:dyDescent="0.25">
      <c r="A270" s="7">
        <v>41426</v>
      </c>
      <c r="B270" s="12">
        <v>102.8</v>
      </c>
    </row>
    <row r="271" spans="1:2" x14ac:dyDescent="0.25">
      <c r="A271" s="7">
        <v>41518</v>
      </c>
      <c r="B271" s="12">
        <v>104</v>
      </c>
    </row>
    <row r="272" spans="1:2" x14ac:dyDescent="0.25">
      <c r="A272" s="7">
        <v>41609</v>
      </c>
      <c r="B272" s="12">
        <v>104.8</v>
      </c>
    </row>
    <row r="273" spans="1:2" x14ac:dyDescent="0.25">
      <c r="A273" s="7">
        <v>41699</v>
      </c>
      <c r="B273" s="12">
        <v>105.4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5:K80"/>
  <sheetViews>
    <sheetView workbookViewId="0">
      <selection activeCell="A53" sqref="A53"/>
    </sheetView>
  </sheetViews>
  <sheetFormatPr defaultRowHeight="15" x14ac:dyDescent="0.25"/>
  <cols>
    <col min="1" max="1" width="18.7109375" bestFit="1" customWidth="1"/>
    <col min="3" max="10" width="12.7109375" bestFit="1" customWidth="1"/>
    <col min="11" max="11" width="11" customWidth="1"/>
  </cols>
  <sheetData>
    <row r="5" spans="1:11" x14ac:dyDescent="0.25">
      <c r="A5" s="30" t="s">
        <v>73</v>
      </c>
    </row>
    <row r="7" spans="1:11" x14ac:dyDescent="0.25">
      <c r="A7" s="30" t="s">
        <v>32</v>
      </c>
      <c r="C7" s="18">
        <v>2006</v>
      </c>
      <c r="D7" s="18">
        <v>2007</v>
      </c>
      <c r="E7" s="18">
        <v>2008</v>
      </c>
      <c r="F7" s="18">
        <v>2009</v>
      </c>
      <c r="G7" s="18">
        <v>2010</v>
      </c>
      <c r="H7" s="18">
        <v>2011</v>
      </c>
      <c r="I7" s="18">
        <v>2012</v>
      </c>
      <c r="J7" s="18">
        <v>2013</v>
      </c>
      <c r="K7" t="s">
        <v>132</v>
      </c>
    </row>
    <row r="8" spans="1:11" x14ac:dyDescent="0.25">
      <c r="A8" s="18" t="s">
        <v>2</v>
      </c>
      <c r="B8" s="18" t="s">
        <v>34</v>
      </c>
      <c r="C8" s="19">
        <f>'[2]SD 8.Operating Environment'!D25</f>
        <v>3810.181</v>
      </c>
      <c r="D8" s="19">
        <f>'[2]SD 8.Operating Environment'!E25</f>
        <v>3809.5540000000001</v>
      </c>
      <c r="E8" s="19">
        <f>'[2]SD 8.Operating Environment'!F25</f>
        <v>3835.902</v>
      </c>
      <c r="F8" s="19">
        <f>'[2]SD 8.Operating Environment'!G25</f>
        <v>3868.9319999999998</v>
      </c>
      <c r="G8" s="19">
        <f>'[2]SD 8.Operating Environment'!H25</f>
        <v>3906.538</v>
      </c>
      <c r="H8" s="19">
        <f>'[2]SD 8.Operating Environment'!I25</f>
        <v>3955.8760000000002</v>
      </c>
      <c r="I8" s="19">
        <f>'[2]SD 8.Operating Environment'!J25</f>
        <v>4015.212</v>
      </c>
      <c r="J8" s="19">
        <f>'[2]SD 8.Operating Environment'!K25</f>
        <v>4086.7759999999998</v>
      </c>
      <c r="K8" s="31">
        <f>AVERAGE(F8:J8)</f>
        <v>3966.6668</v>
      </c>
    </row>
    <row r="9" spans="1:11" x14ac:dyDescent="0.25">
      <c r="A9" s="18" t="s">
        <v>136</v>
      </c>
      <c r="B9" s="18" t="s">
        <v>34</v>
      </c>
      <c r="C9" s="19">
        <f>'[2]SD 8.Operating Environment'!L25</f>
        <v>34573.595000000001</v>
      </c>
      <c r="D9" s="19">
        <f>'[2]SD 8.Operating Environment'!M25</f>
        <v>34930.440199999997</v>
      </c>
      <c r="E9" s="19">
        <f>'[2]SD 8.Operating Environment'!N25</f>
        <v>35177.806199999999</v>
      </c>
      <c r="F9" s="19">
        <f>'[2]SD 8.Operating Environment'!O25</f>
        <v>35468.306199999999</v>
      </c>
      <c r="G9" s="19">
        <f>'[2]SD 8.Operating Environment'!P25</f>
        <v>35718.575499999999</v>
      </c>
      <c r="H9" s="19">
        <f>'[2]SD 8.Operating Environment'!Q25</f>
        <v>36202.722999999998</v>
      </c>
      <c r="I9" s="19">
        <f>'[2]SD 8.Operating Environment'!R25</f>
        <v>36609.593000000001</v>
      </c>
      <c r="J9" s="19">
        <f>'[2]SD 8.Operating Environment'!S25</f>
        <v>36951.606</v>
      </c>
      <c r="K9" s="31">
        <f t="shared" ref="K9:K20" si="0">AVERAGE(F9:J9)</f>
        <v>36190.160739999999</v>
      </c>
    </row>
    <row r="10" spans="1:11" x14ac:dyDescent="0.25">
      <c r="A10" s="18" t="s">
        <v>3</v>
      </c>
      <c r="B10" s="18" t="s">
        <v>34</v>
      </c>
      <c r="C10" s="19">
        <f>'[2]SD 8.Operating Environment'!T25</f>
        <v>2845.6754906194865</v>
      </c>
      <c r="D10" s="19">
        <f>'[2]SD 8.Operating Environment'!U25</f>
        <v>2932.7604912907145</v>
      </c>
      <c r="E10" s="19">
        <f>'[2]SD 8.Operating Environment'!V25</f>
        <v>2899.041974367226</v>
      </c>
      <c r="F10" s="19">
        <f>'[2]SD 8.Operating Environment'!W25</f>
        <v>2921.4818156414794</v>
      </c>
      <c r="G10" s="19">
        <f>'[2]SD 8.Operating Environment'!X25</f>
        <v>2940.3415642628752</v>
      </c>
      <c r="H10" s="19">
        <f>'[2]SD 8.Operating Environment'!Y25</f>
        <v>3068.8208138593104</v>
      </c>
      <c r="I10" s="19">
        <f>'[2]SD 8.Operating Environment'!Z25</f>
        <v>3082.5602833357207</v>
      </c>
      <c r="J10" s="19">
        <f>'[2]SD 8.Operating Environment'!AA25</f>
        <v>3112.9464161883607</v>
      </c>
      <c r="K10" s="31">
        <f t="shared" si="0"/>
        <v>3025.230178657549</v>
      </c>
    </row>
    <row r="11" spans="1:11" x14ac:dyDescent="0.25">
      <c r="A11" s="18" t="s">
        <v>4</v>
      </c>
      <c r="B11" s="18" t="s">
        <v>34</v>
      </c>
      <c r="C11" s="19">
        <f>'[2]SD 8.Operating Environment'!AB25</f>
        <v>24877.598104535798</v>
      </c>
      <c r="D11" s="19">
        <f>'[2]SD 8.Operating Environment'!AC25</f>
        <v>25184.425905529075</v>
      </c>
      <c r="E11" s="19">
        <f>'[2]SD 8.Operating Environment'!AD25</f>
        <v>25542.647363188738</v>
      </c>
      <c r="F11" s="19">
        <f>'[2]SD 8.Operating Environment'!AE25</f>
        <v>25757.426823884038</v>
      </c>
      <c r="G11" s="19">
        <f>'[2]SD 8.Operating Environment'!AF25</f>
        <v>25939.989365475041</v>
      </c>
      <c r="H11" s="19">
        <f>'[2]SD 8.Operating Environment'!AG25</f>
        <v>26212.299038856589</v>
      </c>
      <c r="I11" s="19">
        <f>'[2]SD 8.Operating Environment'!AH25</f>
        <v>26516.058561839942</v>
      </c>
      <c r="J11" s="19">
        <f>'[2]SD 8.Operating Environment'!AI25</f>
        <v>26869.677602484706</v>
      </c>
      <c r="K11" s="31">
        <f t="shared" si="0"/>
        <v>26259.090278508065</v>
      </c>
    </row>
    <row r="12" spans="1:11" x14ac:dyDescent="0.25">
      <c r="A12" s="18" t="s">
        <v>5</v>
      </c>
      <c r="B12" s="18" t="s">
        <v>34</v>
      </c>
      <c r="C12" s="19">
        <f>'[2]SD 8.Operating Environment'!AJ25</f>
        <v>37863</v>
      </c>
      <c r="D12" s="19">
        <f>'[2]SD 8.Operating Environment'!AK25</f>
        <v>38739</v>
      </c>
      <c r="E12" s="19">
        <f>'[2]SD 8.Operating Environment'!AL25</f>
        <v>39599</v>
      </c>
      <c r="F12" s="19">
        <f>'[2]SD 8.Operating Environment'!AM25</f>
        <v>40484</v>
      </c>
      <c r="G12" s="19">
        <f>'[2]SD 8.Operating Environment'!AN25</f>
        <v>41131</v>
      </c>
      <c r="H12" s="19">
        <f>'[2]SD 8.Operating Environment'!AO25</f>
        <v>41689</v>
      </c>
      <c r="I12" s="19">
        <f>'[2]SD 8.Operating Environment'!AP25</f>
        <v>42178</v>
      </c>
      <c r="J12" s="19">
        <f>'[2]SD 8.Operating Environment'!AQ25</f>
        <v>42587</v>
      </c>
      <c r="K12" s="31">
        <f t="shared" si="0"/>
        <v>41613.800000000003</v>
      </c>
    </row>
    <row r="13" spans="1:11" x14ac:dyDescent="0.25">
      <c r="A13" s="18" t="s">
        <v>11</v>
      </c>
      <c r="B13" s="18" t="s">
        <v>34</v>
      </c>
      <c r="C13" s="19">
        <f>'[2]SD 8.Operating Environment'!AR25</f>
        <v>137464.93799999999</v>
      </c>
      <c r="D13" s="19">
        <f>'[2]SD 8.Operating Environment'!AS25</f>
        <v>139118.03700000001</v>
      </c>
      <c r="E13" s="19">
        <f>'[2]SD 8.Operating Environment'!AT25</f>
        <v>139627.552</v>
      </c>
      <c r="F13" s="19">
        <f>'[2]SD 8.Operating Environment'!AU25</f>
        <v>140872.02799999999</v>
      </c>
      <c r="G13" s="19">
        <f>'[2]SD 8.Operating Environment'!AV25</f>
        <v>141675.837</v>
      </c>
      <c r="H13" s="19">
        <f>'[2]SD 8.Operating Environment'!AW25</f>
        <v>141326.28099999999</v>
      </c>
      <c r="I13" s="19">
        <f>'[2]SD 8.Operating Environment'!AX25</f>
        <v>142404.592</v>
      </c>
      <c r="J13" s="19">
        <f>'[2]SD 8.Operating Environment'!AY25</f>
        <v>141446.783</v>
      </c>
      <c r="K13" s="31">
        <f t="shared" si="0"/>
        <v>141545.1042</v>
      </c>
    </row>
    <row r="14" spans="1:11" x14ac:dyDescent="0.25">
      <c r="A14" s="18" t="s">
        <v>6</v>
      </c>
      <c r="B14" s="18" t="s">
        <v>34</v>
      </c>
      <c r="C14" s="19">
        <f>'[2]SD 8.Operating Environment'!AZ25</f>
        <v>189519.30006014908</v>
      </c>
      <c r="D14" s="19">
        <f>'[2]SD 8.Operating Environment'!BA25</f>
        <v>179841.54272824817</v>
      </c>
      <c r="E14" s="19">
        <f>'[2]SD 8.Operating Environment'!BB25</f>
        <v>176400.00583690053</v>
      </c>
      <c r="F14" s="19">
        <f>'[2]SD 8.Operating Environment'!BC25</f>
        <v>178225.55710529207</v>
      </c>
      <c r="G14" s="19">
        <f>'[2]SD 8.Operating Environment'!BD25</f>
        <v>180726.38791515975</v>
      </c>
      <c r="H14" s="19">
        <f>'[2]SD 8.Operating Environment'!BE25</f>
        <v>180344</v>
      </c>
      <c r="I14" s="19">
        <f>'[2]SD 8.Operating Environment'!BF25</f>
        <v>180416</v>
      </c>
      <c r="J14" s="19">
        <f>'[2]SD 8.Operating Environment'!BG25</f>
        <v>180741</v>
      </c>
      <c r="K14" s="31">
        <f t="shared" si="0"/>
        <v>180090.58900409035</v>
      </c>
    </row>
    <row r="15" spans="1:11" x14ac:dyDescent="0.25">
      <c r="A15" s="18" t="s">
        <v>7</v>
      </c>
      <c r="B15" s="18" t="s">
        <v>34</v>
      </c>
      <c r="C15" s="19">
        <f>'[2]SD 8.Operating Environment'!BH25</f>
        <v>4061.8365097925425</v>
      </c>
      <c r="D15" s="19">
        <f>'[2]SD 8.Operating Environment'!BI25</f>
        <v>4096.2416794572973</v>
      </c>
      <c r="E15" s="19">
        <f>'[2]SD 8.Operating Environment'!BJ25</f>
        <v>4163.0765337687144</v>
      </c>
      <c r="F15" s="19">
        <f>'[2]SD 8.Operating Environment'!BK25</f>
        <v>4202.67561458616</v>
      </c>
      <c r="G15" s="19">
        <f>'[2]SD 8.Operating Environment'!BL25</f>
        <v>4232.0720100870267</v>
      </c>
      <c r="H15" s="19">
        <f>'[2]SD 8.Operating Environment'!BM25</f>
        <v>4279.6911179924782</v>
      </c>
      <c r="I15" s="19">
        <f>'[2]SD 8.Operating Environment'!BN25</f>
        <v>4319.8792326594175</v>
      </c>
      <c r="J15" s="19">
        <f>'[2]SD 8.Operating Environment'!BO25</f>
        <v>4340.3851949999998</v>
      </c>
      <c r="K15" s="31">
        <f t="shared" si="0"/>
        <v>4274.9406340650157</v>
      </c>
    </row>
    <row r="16" spans="1:11" x14ac:dyDescent="0.25">
      <c r="A16" s="18" t="s">
        <v>8</v>
      </c>
      <c r="B16" s="18" t="s">
        <v>34</v>
      </c>
      <c r="C16" s="19">
        <f>'[2]SD 8.Operating Environment'!BP25</f>
        <v>64783.822472879117</v>
      </c>
      <c r="D16" s="19">
        <f>'[2]SD 8.Operating Environment'!BQ25</f>
        <v>65013.415822291761</v>
      </c>
      <c r="E16" s="19">
        <f>'[2]SD 8.Operating Environment'!BR25</f>
        <v>65186.309286985103</v>
      </c>
      <c r="F16" s="19">
        <f>'[2]SD 8.Operating Environment'!BS25</f>
        <v>65985.544849508558</v>
      </c>
      <c r="G16" s="19">
        <f>'[2]SD 8.Operating Environment'!BT25</f>
        <v>66521.546676126571</v>
      </c>
      <c r="H16" s="19">
        <f>'[2]SD 8.Operating Environment'!BU25</f>
        <v>66216.546006737946</v>
      </c>
      <c r="I16" s="19">
        <f>'[2]SD 8.Operating Environment'!BV25</f>
        <v>66542.324039862317</v>
      </c>
      <c r="J16" s="19">
        <f>'[2]SD 8.Operating Environment'!BW25</f>
        <v>66836.138240359753</v>
      </c>
      <c r="K16" s="31">
        <f t="shared" si="0"/>
        <v>66420.419962519038</v>
      </c>
    </row>
    <row r="17" spans="1:11" x14ac:dyDescent="0.25">
      <c r="A17" s="18" t="s">
        <v>9</v>
      </c>
      <c r="B17" s="18" t="s">
        <v>34</v>
      </c>
      <c r="C17" s="19">
        <f>'[2]SD 8.Operating Environment'!BX25</f>
        <v>81040.914379351118</v>
      </c>
      <c r="D17" s="19">
        <f>'[2]SD 8.Operating Environment'!BY25</f>
        <v>80991.544399345978</v>
      </c>
      <c r="E17" s="19">
        <f>'[2]SD 8.Operating Environment'!BZ25</f>
        <v>80942.174419340823</v>
      </c>
      <c r="F17" s="19">
        <f>'[2]SD 8.Operating Environment'!CA25</f>
        <v>81117.562635689028</v>
      </c>
      <c r="G17" s="19">
        <f>'[2]SD 8.Operating Environment'!CB25</f>
        <v>81331.445701122968</v>
      </c>
      <c r="H17" s="19">
        <f>'[2]SD 8.Operating Environment'!CC25</f>
        <v>81037.644511795268</v>
      </c>
      <c r="I17" s="19">
        <f>'[2]SD 8.Operating Environment'!CD25</f>
        <v>81131.289501052743</v>
      </c>
      <c r="J17" s="19">
        <f>'[2]SD 8.Operating Environment'!CE25</f>
        <v>81137</v>
      </c>
      <c r="K17" s="31">
        <f t="shared" si="0"/>
        <v>81150.98846993201</v>
      </c>
    </row>
    <row r="18" spans="1:11" x14ac:dyDescent="0.25">
      <c r="A18" s="18" t="s">
        <v>125</v>
      </c>
      <c r="B18" s="18" t="s">
        <v>34</v>
      </c>
      <c r="C18" s="19">
        <f>'[2]SD 8.Operating Environment'!CF25</f>
        <v>32483.34</v>
      </c>
      <c r="D18" s="19">
        <f>'[2]SD 8.Operating Environment'!CG25</f>
        <v>32740.67</v>
      </c>
      <c r="E18" s="19">
        <f>'[2]SD 8.Operating Environment'!CH25</f>
        <v>32955.85</v>
      </c>
      <c r="F18" s="19">
        <f>'[2]SD 8.Operating Environment'!CI25</f>
        <v>33425.949999999997</v>
      </c>
      <c r="G18" s="19">
        <f>'[2]SD 8.Operating Environment'!CJ25</f>
        <v>33627.22</v>
      </c>
      <c r="H18" s="19">
        <f>'[2]SD 8.Operating Environment'!CK25</f>
        <v>33819.120000000003</v>
      </c>
      <c r="I18" s="19">
        <f>'[2]SD 8.Operating Environment'!CL25</f>
        <v>34201.19</v>
      </c>
      <c r="J18" s="19">
        <f>'[2]SD 8.Operating Environment'!CM25</f>
        <v>34294.936999999998</v>
      </c>
      <c r="K18" s="31">
        <f t="shared" si="0"/>
        <v>33873.683400000002</v>
      </c>
    </row>
    <row r="19" spans="1:11" x14ac:dyDescent="0.25">
      <c r="A19" s="18" t="s">
        <v>87</v>
      </c>
      <c r="B19" s="18" t="s">
        <v>34</v>
      </c>
      <c r="C19" s="19">
        <f>'[2]SD 8.Operating Environment'!CN25</f>
        <v>20700.244199999994</v>
      </c>
      <c r="D19" s="19">
        <f>'[2]SD 8.Operating Environment'!CO25</f>
        <v>20700.244199999994</v>
      </c>
      <c r="E19" s="19">
        <f>'[2]SD 8.Operating Environment'!CP25</f>
        <v>20700.244199999994</v>
      </c>
      <c r="F19" s="19">
        <f>'[2]SD 8.Operating Environment'!CQ25</f>
        <v>20803.867349999997</v>
      </c>
      <c r="G19" s="19">
        <f>'[2]SD 8.Operating Environment'!CR25</f>
        <v>21052.008249999999</v>
      </c>
      <c r="H19" s="19">
        <f>'[2]SD 8.Operating Environment'!CS25</f>
        <v>21393.133200000011</v>
      </c>
      <c r="I19" s="19">
        <f>'[2]SD 8.Operating Environment'!CT25</f>
        <v>21578.763800000015</v>
      </c>
      <c r="J19" s="19">
        <f>'[2]SD 8.Operating Environment'!CU25</f>
        <v>21689.660150000022</v>
      </c>
      <c r="K19" s="31">
        <f t="shared" si="0"/>
        <v>21303.486550000009</v>
      </c>
    </row>
    <row r="20" spans="1:11" x14ac:dyDescent="0.25">
      <c r="A20" s="18" t="s">
        <v>10</v>
      </c>
      <c r="B20" s="18" t="s">
        <v>34</v>
      </c>
      <c r="C20" s="19">
        <f>'[2]SD 8.Operating Environment'!CV25</f>
        <v>9697.8924719887709</v>
      </c>
      <c r="D20" s="19">
        <f>'[2]SD 8.Operating Environment'!CW25</f>
        <v>9776.67931216135</v>
      </c>
      <c r="E20" s="19">
        <f>'[2]SD 8.Operating Environment'!CX25</f>
        <v>9872.832347480924</v>
      </c>
      <c r="F20" s="19">
        <f>'[2]SD 8.Operating Environment'!CY25</f>
        <v>9849.2178722391945</v>
      </c>
      <c r="G20" s="19">
        <f>'[2]SD 8.Operating Environment'!CZ25</f>
        <v>9946.8880774901918</v>
      </c>
      <c r="H20" s="19">
        <f>'[2]SD 8.Operating Environment'!DA25</f>
        <v>10032.544192972538</v>
      </c>
      <c r="I20" s="19">
        <f>'[2]SD 8.Operating Environment'!DB25</f>
        <v>10109.713850585522</v>
      </c>
      <c r="J20" s="19">
        <f>'[2]SD 8.Operating Environment'!DC25</f>
        <v>10137.799999999999</v>
      </c>
      <c r="K20" s="31">
        <f t="shared" si="0"/>
        <v>10015.232798657491</v>
      </c>
    </row>
    <row r="22" spans="1:11" x14ac:dyDescent="0.25">
      <c r="A22" s="30" t="s">
        <v>33</v>
      </c>
      <c r="C22" s="18">
        <v>2006</v>
      </c>
      <c r="D22" s="18">
        <v>2007</v>
      </c>
      <c r="E22" s="18">
        <v>2008</v>
      </c>
      <c r="F22" s="18">
        <v>2009</v>
      </c>
      <c r="G22" s="18">
        <v>2010</v>
      </c>
      <c r="H22" s="18">
        <v>2011</v>
      </c>
      <c r="I22" s="18">
        <v>2012</v>
      </c>
      <c r="J22" s="18">
        <v>2013</v>
      </c>
      <c r="K22" s="2" t="s">
        <v>132</v>
      </c>
    </row>
    <row r="23" spans="1:11" x14ac:dyDescent="0.25">
      <c r="A23" s="18" t="s">
        <v>2</v>
      </c>
      <c r="B23" s="18" t="s">
        <v>35</v>
      </c>
      <c r="C23" s="4">
        <f>'[2]SD 5. Operational data'!D47</f>
        <v>154510</v>
      </c>
      <c r="D23" s="4">
        <f>'[2]SD 5. Operational data'!E47</f>
        <v>156360</v>
      </c>
      <c r="E23" s="4">
        <f>'[2]SD 5. Operational data'!F47</f>
        <v>158455</v>
      </c>
      <c r="F23" s="4">
        <f>'[2]SD 5. Operational data'!G47</f>
        <v>161092</v>
      </c>
      <c r="G23" s="4">
        <f>'[2]SD 5. Operational data'!H47</f>
        <v>164900</v>
      </c>
      <c r="H23" s="4">
        <f>'[2]SD 5. Operational data'!I47</f>
        <v>168937</v>
      </c>
      <c r="I23" s="4">
        <f>'[2]SD 5. Operational data'!J47</f>
        <v>173186</v>
      </c>
      <c r="J23" s="4">
        <f>'[2]SD 5. Operational data'!K47</f>
        <v>177255</v>
      </c>
      <c r="K23" s="31">
        <f>AVERAGE(F23:J23)</f>
        <v>169074</v>
      </c>
    </row>
    <row r="24" spans="1:11" x14ac:dyDescent="0.25">
      <c r="A24" s="18" t="s">
        <v>136</v>
      </c>
      <c r="B24" s="18" t="s">
        <v>35</v>
      </c>
      <c r="C24" s="4">
        <f>'[2]SD 5. Operational data'!L47</f>
        <v>1546194.5</v>
      </c>
      <c r="D24" s="4">
        <f>'[2]SD 5. Operational data'!M47</f>
        <v>1561614</v>
      </c>
      <c r="E24" s="4">
        <f>'[2]SD 5. Operational data'!N47</f>
        <v>1574318</v>
      </c>
      <c r="F24" s="4">
        <f>'[2]SD 5. Operational data'!O47</f>
        <v>1586138</v>
      </c>
      <c r="G24" s="4">
        <f>'[2]SD 5. Operational data'!P47</f>
        <v>1596897.5</v>
      </c>
      <c r="H24" s="4">
        <f>'[2]SD 5. Operational data'!Q47</f>
        <v>1608734.5</v>
      </c>
      <c r="I24" s="4">
        <f>'[2]SD 5. Operational data'!R47</f>
        <v>1621658.5</v>
      </c>
      <c r="J24" s="4">
        <f>'[2]SD 5. Operational data'!S47</f>
        <v>1635052.5</v>
      </c>
      <c r="K24" s="31">
        <f t="shared" ref="K24:K34" si="1">AVERAGE(F24:J24)</f>
        <v>1609696.2</v>
      </c>
    </row>
    <row r="25" spans="1:11" x14ac:dyDescent="0.25">
      <c r="A25" s="18" t="s">
        <v>3</v>
      </c>
      <c r="B25" s="18" t="s">
        <v>35</v>
      </c>
      <c r="C25" s="4">
        <f>'[2]SD 5. Operational data'!T47</f>
        <v>294971.65817284817</v>
      </c>
      <c r="D25" s="4">
        <f>'[2]SD 5. Operational data'!U47</f>
        <v>299951.29418559512</v>
      </c>
      <c r="E25" s="4">
        <f>'[2]SD 5. Operational data'!V47</f>
        <v>303151.80398687738</v>
      </c>
      <c r="F25" s="4">
        <f>'[2]SD 5. Operational data'!W47</f>
        <v>305984.98426974035</v>
      </c>
      <c r="G25" s="4">
        <f>'[2]SD 5. Operational data'!X47</f>
        <v>310174.96273258881</v>
      </c>
      <c r="H25" s="4">
        <f>'[2]SD 5. Operational data'!Y47</f>
        <v>314439.61807555537</v>
      </c>
      <c r="I25" s="4">
        <f>'[2]SD 5. Operational data'!Z47</f>
        <v>318643.22002329014</v>
      </c>
      <c r="J25" s="4">
        <f>'[2]SD 5. Operational data'!AA47</f>
        <v>322735.81579787645</v>
      </c>
      <c r="K25" s="31">
        <f t="shared" si="1"/>
        <v>314395.72017981031</v>
      </c>
    </row>
    <row r="26" spans="1:11" x14ac:dyDescent="0.25">
      <c r="A26" s="18" t="s">
        <v>4</v>
      </c>
      <c r="B26" s="18" t="s">
        <v>35</v>
      </c>
      <c r="C26" s="4">
        <f>'[2]SD 5. Operational data'!AB47</f>
        <v>849548.29330195289</v>
      </c>
      <c r="D26" s="4">
        <f>'[2]SD 5. Operational data'!AC47</f>
        <v>859722.30529925239</v>
      </c>
      <c r="E26" s="4">
        <f>'[2]SD 5. Operational data'!AD47</f>
        <v>869654.53679641755</v>
      </c>
      <c r="F26" s="4">
        <f>'[2]SD 5. Operational data'!AE47</f>
        <v>878612.20779662021</v>
      </c>
      <c r="G26" s="4">
        <f>'[2]SD 5. Operational data'!AF47</f>
        <v>886064.29272155382</v>
      </c>
      <c r="H26" s="4">
        <f>'[2]SD 5. Operational data'!AG47</f>
        <v>895088.26980019733</v>
      </c>
      <c r="I26" s="4">
        <f>'[2]SD 5. Operational data'!AH47</f>
        <v>903746.68839345104</v>
      </c>
      <c r="J26" s="4">
        <f>'[2]SD 5. Operational data'!AI47</f>
        <v>919384.82389900391</v>
      </c>
      <c r="K26" s="31">
        <f t="shared" si="1"/>
        <v>896579.25652216526</v>
      </c>
    </row>
    <row r="27" spans="1:11" x14ac:dyDescent="0.25">
      <c r="A27" s="18" t="s">
        <v>5</v>
      </c>
      <c r="B27" s="18" t="s">
        <v>35</v>
      </c>
      <c r="C27" s="4">
        <f>'[2]SD 5. Operational data'!AJ47</f>
        <v>1212063.5623809525</v>
      </c>
      <c r="D27" s="4">
        <f>'[2]SD 5. Operational data'!AK47</f>
        <v>1236100.9766666668</v>
      </c>
      <c r="E27" s="4">
        <f>'[2]SD 5. Operational data'!AL47</f>
        <v>1263762.9433333334</v>
      </c>
      <c r="F27" s="4">
        <f>'[2]SD 5. Operational data'!AM47</f>
        <v>1287435.6833333333</v>
      </c>
      <c r="G27" s="4">
        <f>'[2]SD 5. Operational data'!AN47</f>
        <v>1307554.3333333333</v>
      </c>
      <c r="H27" s="4">
        <f>'[2]SD 5. Operational data'!AO47</f>
        <v>1326563.5</v>
      </c>
      <c r="I27" s="4">
        <f>'[2]SD 5. Operational data'!AP47</f>
        <v>1343864.5</v>
      </c>
      <c r="J27" s="4">
        <f>'[2]SD 5. Operational data'!AQ47</f>
        <v>1359711.5</v>
      </c>
      <c r="K27" s="31">
        <f t="shared" si="1"/>
        <v>1325025.9033333333</v>
      </c>
    </row>
    <row r="28" spans="1:11" x14ac:dyDescent="0.25">
      <c r="A28" s="18" t="s">
        <v>11</v>
      </c>
      <c r="B28" s="18" t="s">
        <v>35</v>
      </c>
      <c r="C28" s="4">
        <f>'[2]SD 5. Operational data'!AR47</f>
        <v>624130</v>
      </c>
      <c r="D28" s="4">
        <f>'[2]SD 5. Operational data'!AS47</f>
        <v>635123</v>
      </c>
      <c r="E28" s="4">
        <f>'[2]SD 5. Operational data'!AT47</f>
        <v>647729</v>
      </c>
      <c r="F28" s="4">
        <f>'[2]SD 5. Operational data'!AU47</f>
        <v>663216</v>
      </c>
      <c r="G28" s="4">
        <f>'[2]SD 5. Operational data'!AV47</f>
        <v>676960</v>
      </c>
      <c r="H28" s="4">
        <f>'[2]SD 5. Operational data'!AW47</f>
        <v>688959</v>
      </c>
      <c r="I28" s="4">
        <f>'[2]SD 5. Operational data'!AX47</f>
        <v>699264</v>
      </c>
      <c r="J28" s="4">
        <f>'[2]SD 5. Operational data'!AY47</f>
        <v>710431</v>
      </c>
      <c r="K28" s="31">
        <f t="shared" si="1"/>
        <v>687766</v>
      </c>
    </row>
    <row r="29" spans="1:11" x14ac:dyDescent="0.25">
      <c r="A29" s="18" t="s">
        <v>6</v>
      </c>
      <c r="B29" s="18" t="s">
        <v>35</v>
      </c>
      <c r="C29" s="4">
        <f>'[2]SD 5. Operational data'!AZ47</f>
        <v>799028</v>
      </c>
      <c r="D29" s="4">
        <f>'[2]SD 5. Operational data'!BA47</f>
        <v>805190</v>
      </c>
      <c r="E29" s="4">
        <f>'[2]SD 5. Operational data'!BB47</f>
        <v>814865</v>
      </c>
      <c r="F29" s="4">
        <f>'[2]SD 5. Operational data'!BC47</f>
        <v>821578</v>
      </c>
      <c r="G29" s="4">
        <f>'[2]SD 5. Operational data'!BD47</f>
        <v>825215</v>
      </c>
      <c r="H29" s="4">
        <f>'[2]SD 5. Operational data'!BE47</f>
        <v>834416</v>
      </c>
      <c r="I29" s="4">
        <f>'[2]SD 5. Operational data'!BF47</f>
        <v>838385</v>
      </c>
      <c r="J29" s="4">
        <f>'[2]SD 5. Operational data'!BG47</f>
        <v>844244</v>
      </c>
      <c r="K29" s="31">
        <f t="shared" si="1"/>
        <v>832767.6</v>
      </c>
    </row>
    <row r="30" spans="1:11" x14ac:dyDescent="0.25">
      <c r="A30" s="18" t="s">
        <v>7</v>
      </c>
      <c r="B30" s="18" t="s">
        <v>35</v>
      </c>
      <c r="C30" s="4">
        <f>'[2]SD 5. Operational data'!BH47</f>
        <v>293175.49999999994</v>
      </c>
      <c r="D30" s="4">
        <f>'[2]SD 5. Operational data'!BI47</f>
        <v>299118.49999999994</v>
      </c>
      <c r="E30" s="4">
        <f>'[2]SD 5. Operational data'!BJ47</f>
        <v>302627.5</v>
      </c>
      <c r="F30" s="4">
        <f>'[2]SD 5. Operational data'!BK47</f>
        <v>305243</v>
      </c>
      <c r="G30" s="4">
        <f>'[2]SD 5. Operational data'!BL47</f>
        <v>309598</v>
      </c>
      <c r="H30" s="4">
        <f>'[2]SD 5. Operational data'!BM47</f>
        <v>313362.00000000006</v>
      </c>
      <c r="I30" s="4">
        <f>'[2]SD 5. Operational data'!BN47</f>
        <v>317050.00000000006</v>
      </c>
      <c r="J30" s="4">
        <f>'[2]SD 5. Operational data'!BO47</f>
        <v>318830</v>
      </c>
      <c r="K30" s="31">
        <f t="shared" si="1"/>
        <v>312816.59999999998</v>
      </c>
    </row>
    <row r="31" spans="1:11" x14ac:dyDescent="0.25">
      <c r="A31" s="18" t="s">
        <v>8</v>
      </c>
      <c r="B31" s="18" t="s">
        <v>35</v>
      </c>
      <c r="C31" s="4">
        <f>'[2]SD 5. Operational data'!BP47</f>
        <v>663966.3573024238</v>
      </c>
      <c r="D31" s="4">
        <f>'[2]SD 5. Operational data'!BQ47</f>
        <v>675821.59009513049</v>
      </c>
      <c r="E31" s="4">
        <f>'[2]SD 5. Operational data'!BR47</f>
        <v>688356.4318822237</v>
      </c>
      <c r="F31" s="4">
        <f>'[2]SD 5. Operational data'!BS47</f>
        <v>701004.54183504835</v>
      </c>
      <c r="G31" s="4">
        <f>'[2]SD 5. Operational data'!BT47</f>
        <v>715219.69663430494</v>
      </c>
      <c r="H31" s="4">
        <f>'[2]SD 5. Operational data'!BU47</f>
        <v>731281.52706414193</v>
      </c>
      <c r="I31" s="4">
        <f>'[2]SD 5. Operational data'!BV47</f>
        <v>743561.51547834044</v>
      </c>
      <c r="J31" s="4">
        <f>'[2]SD 5. Operational data'!BW47</f>
        <v>753913.41676783864</v>
      </c>
      <c r="K31" s="31">
        <f t="shared" si="1"/>
        <v>728996.13955593482</v>
      </c>
    </row>
    <row r="32" spans="1:11" x14ac:dyDescent="0.25">
      <c r="A32" s="18" t="s">
        <v>9</v>
      </c>
      <c r="B32" s="18" t="s">
        <v>35</v>
      </c>
      <c r="C32" s="4">
        <f>'[2]SD 5. Operational data'!BX47</f>
        <v>778839</v>
      </c>
      <c r="D32" s="4">
        <f>'[2]SD 5. Operational data'!BY47</f>
        <v>779426</v>
      </c>
      <c r="E32" s="4">
        <f>'[2]SD 5. Operational data'!BZ47</f>
        <v>781110</v>
      </c>
      <c r="F32" s="4">
        <f>'[2]SD 5. Operational data'!CA47</f>
        <v>814467</v>
      </c>
      <c r="G32" s="4">
        <f>'[2]SD 5. Operational data'!CB47</f>
        <v>826964</v>
      </c>
      <c r="H32" s="4">
        <f>'[2]SD 5. Operational data'!CC47</f>
        <v>836055</v>
      </c>
      <c r="I32" s="4">
        <f>'[2]SD 5. Operational data'!CD47</f>
        <v>844153</v>
      </c>
      <c r="J32" s="4">
        <f>'[2]SD 5. Operational data'!CE47</f>
        <v>847766</v>
      </c>
      <c r="K32" s="31">
        <f t="shared" si="1"/>
        <v>833881</v>
      </c>
    </row>
    <row r="33" spans="1:11" x14ac:dyDescent="0.25">
      <c r="A33" s="18" t="s">
        <v>125</v>
      </c>
      <c r="B33" s="18" t="s">
        <v>35</v>
      </c>
      <c r="C33" s="4">
        <f>'[2]SD 5. Operational data'!CF47</f>
        <v>605408</v>
      </c>
      <c r="D33" s="4">
        <f>'[2]SD 5. Operational data'!CG47</f>
        <v>616585.5</v>
      </c>
      <c r="E33" s="4">
        <f>'[2]SD 5. Operational data'!CH47</f>
        <v>627552.50000000012</v>
      </c>
      <c r="F33" s="4">
        <f>'[2]SD 5. Operational data'!CI47</f>
        <v>638613.50000000023</v>
      </c>
      <c r="G33" s="4">
        <f>'[2]SD 5. Operational data'!CJ47</f>
        <v>645694.5</v>
      </c>
      <c r="H33" s="4">
        <f>'[2]SD 5. Operational data'!CK47</f>
        <v>654640.99999999988</v>
      </c>
      <c r="I33" s="4">
        <f>'[2]SD 5. Operational data'!CL47</f>
        <v>668703</v>
      </c>
      <c r="J33" s="4">
        <f>'[2]SD 5. Operational data'!CM47</f>
        <v>681299.00000000012</v>
      </c>
      <c r="K33" s="31">
        <f t="shared" si="1"/>
        <v>657790.19999999995</v>
      </c>
    </row>
    <row r="34" spans="1:11" x14ac:dyDescent="0.25">
      <c r="A34" s="18" t="s">
        <v>87</v>
      </c>
      <c r="B34" s="18" t="s">
        <v>35</v>
      </c>
      <c r="C34" s="4">
        <f>'[2]SD 5. Operational data'!CN47</f>
        <v>250642.52420131132</v>
      </c>
      <c r="D34" s="4">
        <f>'[2]SD 5. Operational data'!CO47</f>
        <v>255484.38545676047</v>
      </c>
      <c r="E34" s="4">
        <f>'[2]SD 5. Operational data'!CP47</f>
        <v>260424.25945125124</v>
      </c>
      <c r="F34" s="4">
        <f>'[2]SD 5. Operational data'!CQ47</f>
        <v>265464.13023523602</v>
      </c>
      <c r="G34" s="4">
        <f>'[2]SD 5. Operational data'!CR47</f>
        <v>270606.02202186675</v>
      </c>
      <c r="H34" s="4">
        <f>'[2]SD 5. Operational data'!CS47</f>
        <v>275852</v>
      </c>
      <c r="I34" s="4">
        <f>'[2]SD 5. Operational data'!CT47</f>
        <v>278392</v>
      </c>
      <c r="J34" s="4">
        <f>'[2]SD 5. Operational data'!CU47</f>
        <v>279868</v>
      </c>
      <c r="K34" s="31">
        <f t="shared" si="1"/>
        <v>274036.43045142054</v>
      </c>
    </row>
    <row r="35" spans="1:11" x14ac:dyDescent="0.25">
      <c r="A35" s="18" t="s">
        <v>10</v>
      </c>
      <c r="B35" s="18" t="s">
        <v>35</v>
      </c>
      <c r="C35" s="4">
        <f>'[2]SD 5. Operational data'!CV47</f>
        <v>612728</v>
      </c>
      <c r="D35" s="4">
        <f>'[2]SD 5. Operational data'!CW47</f>
        <v>618250</v>
      </c>
      <c r="E35" s="4">
        <f>'[2]SD 5. Operational data'!CX47</f>
        <v>624094</v>
      </c>
      <c r="F35" s="4">
        <f>'[2]SD 5. Operational data'!CY47</f>
        <v>628120</v>
      </c>
      <c r="G35" s="4">
        <f>'[2]SD 5. Operational data'!CZ47</f>
        <v>633823</v>
      </c>
      <c r="H35" s="4">
        <f>'[2]SD 5. Operational data'!DA47</f>
        <v>641129.77419354848</v>
      </c>
      <c r="I35" s="4">
        <f>'[2]SD 5. Operational data'!DB47</f>
        <v>647892</v>
      </c>
      <c r="J35" s="4">
        <f>'[2]SD 5. Operational data'!DC47</f>
        <v>656516</v>
      </c>
      <c r="K35" s="31">
        <f>AVERAGE(F35:J35)</f>
        <v>641496.15483870974</v>
      </c>
    </row>
    <row r="37" spans="1:11" x14ac:dyDescent="0.25">
      <c r="A37" s="30" t="s">
        <v>36</v>
      </c>
      <c r="C37" s="18">
        <v>2006</v>
      </c>
      <c r="D37" s="18">
        <v>2007</v>
      </c>
      <c r="E37" s="18">
        <v>2008</v>
      </c>
      <c r="F37" s="18">
        <v>2009</v>
      </c>
      <c r="G37" s="18">
        <v>2010</v>
      </c>
      <c r="H37" s="18">
        <v>2011</v>
      </c>
      <c r="I37" s="18">
        <v>2012</v>
      </c>
      <c r="J37" s="18">
        <v>2013</v>
      </c>
      <c r="K37" s="2" t="s">
        <v>132</v>
      </c>
    </row>
    <row r="38" spans="1:11" x14ac:dyDescent="0.25">
      <c r="A38" s="18" t="s">
        <v>2</v>
      </c>
      <c r="B38" s="18" t="s">
        <v>37</v>
      </c>
      <c r="C38" s="19">
        <f>'[2]SD 5. Operational data'!D6*1000</f>
        <v>2758259.992773226</v>
      </c>
      <c r="D38" s="19">
        <f>'[2]SD 5. Operational data'!E6*1000</f>
        <v>2820838.4251741935</v>
      </c>
      <c r="E38" s="19">
        <f>'[2]SD 5. Operational data'!F6*1000</f>
        <v>2847302.6528387093</v>
      </c>
      <c r="F38" s="19">
        <f>'[2]SD 5. Operational data'!G6*1000</f>
        <v>2872918.9710000004</v>
      </c>
      <c r="G38" s="19">
        <f>'[2]SD 5. Operational data'!H6*1000</f>
        <v>2896443.0109999999</v>
      </c>
      <c r="H38" s="19">
        <f>'[2]SD 5. Operational data'!I6*1000</f>
        <v>2909890.7379999999</v>
      </c>
      <c r="I38" s="19">
        <f>'[2]SD 5. Operational data'!J6*1000</f>
        <v>2891139.6340000001</v>
      </c>
      <c r="J38" s="19">
        <f>'[2]SD 5. Operational data'!K6*1000</f>
        <v>2903924.452</v>
      </c>
      <c r="K38" s="31">
        <f>AVERAGE(F38:J38)</f>
        <v>2894863.3612000002</v>
      </c>
    </row>
    <row r="39" spans="1:11" x14ac:dyDescent="0.25">
      <c r="A39" s="18" t="s">
        <v>136</v>
      </c>
      <c r="B39" s="18" t="s">
        <v>37</v>
      </c>
      <c r="C39" s="19">
        <f>'[2]SD 5. Operational data'!L6*1000</f>
        <v>30120253.331129856</v>
      </c>
      <c r="D39" s="19">
        <f>'[2]SD 5. Operational data'!M6*1000</f>
        <v>30441837.283128783</v>
      </c>
      <c r="E39" s="19">
        <f>'[2]SD 5. Operational data'!N6*1000</f>
        <v>30555278.457618408</v>
      </c>
      <c r="F39" s="19">
        <f>'[2]SD 5. Operational data'!O6*1000</f>
        <v>30707253.764586236</v>
      </c>
      <c r="G39" s="19">
        <f>'[2]SD 5. Operational data'!P6*1000</f>
        <v>30533414.655190561</v>
      </c>
      <c r="H39" s="19">
        <f>'[2]SD 5. Operational data'!Q6*1000</f>
        <v>30569629.007553309</v>
      </c>
      <c r="I39" s="19">
        <f>'[2]SD 5. Operational data'!R6*1000</f>
        <v>29344733.929410949</v>
      </c>
      <c r="J39" s="19">
        <f>'[2]SD 5. Operational data'!S6*1000</f>
        <v>26338085.908875003</v>
      </c>
      <c r="K39" s="31">
        <f t="shared" ref="K39:K49" si="2">AVERAGE(F39:J39)</f>
        <v>29498623.453123212</v>
      </c>
    </row>
    <row r="40" spans="1:11" x14ac:dyDescent="0.25">
      <c r="A40" s="18" t="s">
        <v>3</v>
      </c>
      <c r="B40" s="18" t="s">
        <v>37</v>
      </c>
      <c r="C40" s="19">
        <f>'[2]SD 5. Operational data'!T6*1000</f>
        <v>5974992.6469298303</v>
      </c>
      <c r="D40" s="19">
        <f>'[2]SD 5. Operational data'!U6*1000</f>
        <v>6079298.2329258369</v>
      </c>
      <c r="E40" s="19">
        <f>'[2]SD 5. Operational data'!V6*1000</f>
        <v>6099596.8399551138</v>
      </c>
      <c r="F40" s="19">
        <f>'[2]SD 5. Operational data'!W6*1000</f>
        <v>6096471.9590413049</v>
      </c>
      <c r="G40" s="19">
        <f>'[2]SD 5. Operational data'!X6*1000</f>
        <v>6209711.0590538876</v>
      </c>
      <c r="H40" s="19">
        <f>'[2]SD 5. Operational data'!Y6*1000</f>
        <v>6105050.5741951484</v>
      </c>
      <c r="I40" s="19">
        <f>'[2]SD 5. Operational data'!Z6*1000</f>
        <v>6085130.1230161088</v>
      </c>
      <c r="J40" s="19">
        <f>'[2]SD 5. Operational data'!AA6*1000</f>
        <v>5981354.9492096296</v>
      </c>
      <c r="K40" s="31">
        <f t="shared" si="2"/>
        <v>6095543.732903216</v>
      </c>
    </row>
    <row r="41" spans="1:11" x14ac:dyDescent="0.25">
      <c r="A41" s="18" t="s">
        <v>4</v>
      </c>
      <c r="B41" s="18" t="s">
        <v>37</v>
      </c>
      <c r="C41" s="19">
        <f>'[2]SD 5. Operational data'!AB6*1000</f>
        <v>17196000</v>
      </c>
      <c r="D41" s="19">
        <f>'[2]SD 5. Operational data'!AC6*1000</f>
        <v>17482559.368937191</v>
      </c>
      <c r="E41" s="19">
        <f>'[2]SD 5. Operational data'!AD6*1000</f>
        <v>18111697</v>
      </c>
      <c r="F41" s="19">
        <f>'[2]SD 5. Operational data'!AE6*1000</f>
        <v>17425962</v>
      </c>
      <c r="G41" s="19">
        <f>'[2]SD 5. Operational data'!AF6*1000</f>
        <v>17410773</v>
      </c>
      <c r="H41" s="19">
        <f>'[2]SD 5. Operational data'!AG6*1000</f>
        <v>17501186.278246015</v>
      </c>
      <c r="I41" s="19">
        <f>'[2]SD 5. Operational data'!AH6*1000</f>
        <v>16505800.201592276</v>
      </c>
      <c r="J41" s="19">
        <f>'[2]SD 5. Operational data'!AI6*1000</f>
        <v>16000807.428106314</v>
      </c>
      <c r="K41" s="31">
        <f t="shared" si="2"/>
        <v>16968905.781588919</v>
      </c>
    </row>
    <row r="42" spans="1:11" x14ac:dyDescent="0.25">
      <c r="A42" s="18" t="s">
        <v>5</v>
      </c>
      <c r="B42" s="18" t="s">
        <v>37</v>
      </c>
      <c r="C42" s="19">
        <f>'[2]SD 5. Operational data'!AJ6*1000</f>
        <v>20618000</v>
      </c>
      <c r="D42" s="19">
        <f>'[2]SD 5. Operational data'!AK6*1000</f>
        <v>20707000</v>
      </c>
      <c r="E42" s="19">
        <f>'[2]SD 5. Operational data'!AL6*1000</f>
        <v>21155000</v>
      </c>
      <c r="F42" s="19">
        <f>'[2]SD 5. Operational data'!AM6*1000</f>
        <v>21994000</v>
      </c>
      <c r="G42" s="19">
        <f>'[2]SD 5. Operational data'!AN6*1000</f>
        <v>22193000</v>
      </c>
      <c r="H42" s="19">
        <f>'[2]SD 5. Operational data'!AO6*1000</f>
        <v>21454000</v>
      </c>
      <c r="I42" s="19">
        <f>'[2]SD 5. Operational data'!AP6*1000</f>
        <v>21210000</v>
      </c>
      <c r="J42" s="19">
        <f>'[2]SD 5. Operational data'!AQ6*1000</f>
        <v>21055000</v>
      </c>
      <c r="K42" s="31">
        <f t="shared" si="2"/>
        <v>21581200</v>
      </c>
    </row>
    <row r="43" spans="1:11" x14ac:dyDescent="0.25">
      <c r="A43" s="18" t="s">
        <v>11</v>
      </c>
      <c r="B43" s="18" t="s">
        <v>37</v>
      </c>
      <c r="C43" s="19">
        <f>'[2]SD 5. Operational data'!AR6*1000</f>
        <v>13486171</v>
      </c>
      <c r="D43" s="19">
        <f>'[2]SD 5. Operational data'!AS6*1000</f>
        <v>13576440</v>
      </c>
      <c r="E43" s="19">
        <f>'[2]SD 5. Operational data'!AT6*1000</f>
        <v>13813451</v>
      </c>
      <c r="F43" s="19">
        <f>'[2]SD 5. Operational data'!AU6*1000</f>
        <v>14130074.000000002</v>
      </c>
      <c r="G43" s="19">
        <f>'[2]SD 5. Operational data'!AV6*1000</f>
        <v>14256528</v>
      </c>
      <c r="H43" s="19">
        <f>'[2]SD 5. Operational data'!AW6*1000</f>
        <v>13227153</v>
      </c>
      <c r="I43" s="19">
        <f>'[2]SD 5. Operational data'!AX6*1000</f>
        <v>13691726</v>
      </c>
      <c r="J43" s="19">
        <f>'[2]SD 5. Operational data'!AY6*1000</f>
        <v>13495528</v>
      </c>
      <c r="K43" s="31">
        <f t="shared" si="2"/>
        <v>13760201.800000001</v>
      </c>
    </row>
    <row r="44" spans="1:11" x14ac:dyDescent="0.25">
      <c r="A44" s="18" t="s">
        <v>6</v>
      </c>
      <c r="B44" s="18" t="s">
        <v>37</v>
      </c>
      <c r="C44" s="19">
        <f>'[2]SD 5. Operational data'!AZ6*1000</f>
        <v>11964840.000000002</v>
      </c>
      <c r="D44" s="19">
        <f>'[2]SD 5. Operational data'!BA6*1000</f>
        <v>11974120</v>
      </c>
      <c r="E44" s="19">
        <f>'[2]SD 5. Operational data'!BB6*1000</f>
        <v>12036900.000000002</v>
      </c>
      <c r="F44" s="19">
        <f>'[2]SD 5. Operational data'!BC6*1000</f>
        <v>12121430.283</v>
      </c>
      <c r="G44" s="19">
        <f>'[2]SD 5. Operational data'!BD6*1000</f>
        <v>12103520.000000002</v>
      </c>
      <c r="H44" s="19">
        <f>'[2]SD 5. Operational data'!BE6*1000</f>
        <v>11943293</v>
      </c>
      <c r="I44" s="19">
        <f>'[2]SD 5. Operational data'!BF6*1000</f>
        <v>11853304.757472308</v>
      </c>
      <c r="J44" s="19">
        <f>'[2]SD 5. Operational data'!BG6*1000</f>
        <v>12291140.578126164</v>
      </c>
      <c r="K44" s="31">
        <f t="shared" si="2"/>
        <v>12062537.723719694</v>
      </c>
    </row>
    <row r="45" spans="1:11" x14ac:dyDescent="0.25">
      <c r="A45" s="18" t="s">
        <v>7</v>
      </c>
      <c r="B45" s="18" t="s">
        <v>37</v>
      </c>
      <c r="C45" s="19">
        <f>'[2]SD 5. Operational data'!BH6*1000</f>
        <v>4278000</v>
      </c>
      <c r="D45" s="19">
        <f>'[2]SD 5. Operational data'!BI6*1000</f>
        <v>4379000</v>
      </c>
      <c r="E45" s="19">
        <f>'[2]SD 5. Operational data'!BJ6*1000</f>
        <v>4490000</v>
      </c>
      <c r="F45" s="19">
        <f>'[2]SD 5. Operational data'!BK6*1000</f>
        <v>4376000</v>
      </c>
      <c r="G45" s="19">
        <f>'[2]SD 5. Operational data'!BL6*1000</f>
        <v>4450000</v>
      </c>
      <c r="H45" s="19">
        <f>'[2]SD 5. Operational data'!BM6*1000</f>
        <v>4415000</v>
      </c>
      <c r="I45" s="19">
        <f>'[2]SD 5. Operational data'!BN6*1000</f>
        <v>4365000</v>
      </c>
      <c r="J45" s="19">
        <f>'[2]SD 5. Operational data'!BO6*1000</f>
        <v>4254000</v>
      </c>
      <c r="K45" s="31">
        <f t="shared" si="2"/>
        <v>4372000</v>
      </c>
    </row>
    <row r="46" spans="1:11" x14ac:dyDescent="0.25">
      <c r="A46" s="18" t="s">
        <v>8</v>
      </c>
      <c r="B46" s="18" t="s">
        <v>37</v>
      </c>
      <c r="C46" s="19">
        <f>'[2]SD 5. Operational data'!BP6*1000</f>
        <v>10147799.590551468</v>
      </c>
      <c r="D46" s="19">
        <f>'[2]SD 5. Operational data'!BQ6*1000</f>
        <v>10299201.244249921</v>
      </c>
      <c r="E46" s="19">
        <f>'[2]SD 5. Operational data'!BR6*1000</f>
        <v>10510327.417061565</v>
      </c>
      <c r="F46" s="19">
        <f>'[2]SD 5. Operational data'!BS6*1000</f>
        <v>10490717.127596529</v>
      </c>
      <c r="G46" s="19">
        <f>'[2]SD 5. Operational data'!BT6*1000</f>
        <v>10678105.955435442</v>
      </c>
      <c r="H46" s="19">
        <f>'[2]SD 5. Operational data'!BU6*1000</f>
        <v>10470676.58658709</v>
      </c>
      <c r="I46" s="19">
        <f>'[2]SD 5. Operational data'!BV6*1000</f>
        <v>10743806.137023682</v>
      </c>
      <c r="J46" s="19">
        <f>'[2]SD 5. Operational data'!BW6*1000</f>
        <v>10555881.312208893</v>
      </c>
      <c r="K46" s="31">
        <f t="shared" si="2"/>
        <v>10587837.423770327</v>
      </c>
    </row>
    <row r="47" spans="1:11" x14ac:dyDescent="0.25">
      <c r="A47" s="18" t="s">
        <v>9</v>
      </c>
      <c r="B47" s="18" t="s">
        <v>37</v>
      </c>
      <c r="C47" s="19">
        <f>'[2]SD 5. Operational data'!BX6*1000</f>
        <v>10954500</v>
      </c>
      <c r="D47" s="19">
        <f>'[2]SD 5. Operational data'!BY6*1000</f>
        <v>11258599.999999998</v>
      </c>
      <c r="E47" s="19">
        <f>'[2]SD 5. Operational data'!BZ6*1000</f>
        <v>11344299.999999998</v>
      </c>
      <c r="F47" s="19">
        <f>'[2]SD 5. Operational data'!CA6*1000</f>
        <v>11266700.000000002</v>
      </c>
      <c r="G47" s="19">
        <f>'[2]SD 5. Operational data'!CB6*1000</f>
        <v>11503500</v>
      </c>
      <c r="H47" s="19">
        <f>'[2]SD 5. Operational data'!CC6*1000</f>
        <v>11258900</v>
      </c>
      <c r="I47" s="19">
        <f>'[2]SD 5. Operational data'!CD6*1000</f>
        <v>11018600</v>
      </c>
      <c r="J47" s="19">
        <f>'[2]SD 5. Operational data'!CE6*1000</f>
        <v>11008100</v>
      </c>
      <c r="K47" s="31">
        <f t="shared" si="2"/>
        <v>11211160</v>
      </c>
    </row>
    <row r="48" spans="1:11" x14ac:dyDescent="0.25">
      <c r="A48" s="18" t="s">
        <v>125</v>
      </c>
      <c r="B48" s="18" t="s">
        <v>37</v>
      </c>
      <c r="C48" s="19">
        <f>'[2]SD 5. Operational data'!CF6*1000</f>
        <v>7397903</v>
      </c>
      <c r="D48" s="19">
        <f>'[2]SD 5. Operational data'!CG6*1000</f>
        <v>7499952</v>
      </c>
      <c r="E48" s="19">
        <f>'[2]SD 5. Operational data'!CH6*1000</f>
        <v>7885814</v>
      </c>
      <c r="F48" s="19">
        <f>'[2]SD 5. Operational data'!CI6*1000</f>
        <v>7750028</v>
      </c>
      <c r="G48" s="19">
        <f>'[2]SD 5. Operational data'!CJ6*1000</f>
        <v>7909096</v>
      </c>
      <c r="H48" s="19">
        <f>'[2]SD 5. Operational data'!CK6*1000</f>
        <v>7629531</v>
      </c>
      <c r="I48" s="19">
        <f>'[2]SD 5. Operational data'!CL6*1000</f>
        <v>7594743</v>
      </c>
      <c r="J48" s="19">
        <f>'[2]SD 5. Operational data'!CM6*1000</f>
        <v>7501000</v>
      </c>
      <c r="K48" s="31">
        <f t="shared" si="2"/>
        <v>7676879.5999999996</v>
      </c>
    </row>
    <row r="49" spans="1:11" x14ac:dyDescent="0.25">
      <c r="A49" s="18" t="s">
        <v>87</v>
      </c>
      <c r="B49" s="18" t="s">
        <v>37</v>
      </c>
      <c r="C49" s="19">
        <f>'[2]SD 5. Operational data'!CN6*1000</f>
        <v>4448672.0436592735</v>
      </c>
      <c r="D49" s="19">
        <f>'[2]SD 5. Operational data'!CO6*1000</f>
        <v>4417073.6412828732</v>
      </c>
      <c r="E49" s="19">
        <f>'[2]SD 5. Operational data'!CP6*1000</f>
        <v>4441049.6229999997</v>
      </c>
      <c r="F49" s="19">
        <f>'[2]SD 5. Operational data'!CQ6*1000</f>
        <v>4586050.3100572936</v>
      </c>
      <c r="G49" s="19">
        <f>'[2]SD 5. Operational data'!CR6*1000</f>
        <v>4545226.7016629204</v>
      </c>
      <c r="H49" s="19">
        <f>'[2]SD 5. Operational data'!CS6*1000</f>
        <v>4444815.7984202122</v>
      </c>
      <c r="I49" s="19">
        <f>'[2]SD 5. Operational data'!CT6*1000</f>
        <v>4317994.3187365001</v>
      </c>
      <c r="J49" s="19">
        <f>'[2]SD 5. Operational data'!CU6*1000</f>
        <v>4247662.0063958997</v>
      </c>
      <c r="K49" s="31">
        <f t="shared" si="2"/>
        <v>4428349.8270545658</v>
      </c>
    </row>
    <row r="50" spans="1:11" x14ac:dyDescent="0.25">
      <c r="A50" s="18" t="s">
        <v>10</v>
      </c>
      <c r="B50" s="18" t="s">
        <v>37</v>
      </c>
      <c r="C50" s="19">
        <f>'[2]SD 5. Operational data'!CV6*1000</f>
        <v>7915339.9999999981</v>
      </c>
      <c r="D50" s="19">
        <f>'[2]SD 5. Operational data'!CW6*1000</f>
        <v>7972746.5784395067</v>
      </c>
      <c r="E50" s="19">
        <f>'[2]SD 5. Operational data'!CX6*1000</f>
        <v>7895859.6747079464</v>
      </c>
      <c r="F50" s="19">
        <f>'[2]SD 5. Operational data'!CY6*1000</f>
        <v>8013413.584371075</v>
      </c>
      <c r="G50" s="19">
        <f>'[2]SD 5. Operational data'!CZ6*1000</f>
        <v>8163283.2633727873</v>
      </c>
      <c r="H50" s="19">
        <f>'[2]SD 5. Operational data'!DA6*1000</f>
        <v>8022526.835151705</v>
      </c>
      <c r="I50" s="19">
        <f>'[2]SD 5. Operational data'!DB6*1000</f>
        <v>8120628.8165099472</v>
      </c>
      <c r="J50" s="19">
        <f>'[2]SD 5. Operational data'!DC6*1000</f>
        <v>7856271.2131410539</v>
      </c>
      <c r="K50" s="31">
        <f>AVERAGE(F50:J50)</f>
        <v>8035224.7425093148</v>
      </c>
    </row>
    <row r="52" spans="1:11" x14ac:dyDescent="0.25">
      <c r="A52" s="30" t="s">
        <v>50</v>
      </c>
      <c r="C52" s="18">
        <v>2006</v>
      </c>
      <c r="D52" s="18">
        <v>2007</v>
      </c>
      <c r="E52" s="18">
        <v>2008</v>
      </c>
      <c r="F52" s="18">
        <v>2009</v>
      </c>
      <c r="G52" s="18">
        <v>2010</v>
      </c>
      <c r="H52" s="18">
        <v>2011</v>
      </c>
      <c r="I52" s="18">
        <v>2012</v>
      </c>
      <c r="J52" s="18">
        <v>2013</v>
      </c>
      <c r="K52" s="2" t="s">
        <v>132</v>
      </c>
    </row>
    <row r="53" spans="1:11" x14ac:dyDescent="0.25">
      <c r="A53" s="18" t="s">
        <v>2</v>
      </c>
      <c r="B53" s="18" t="s">
        <v>44</v>
      </c>
      <c r="C53" s="4">
        <f>'[2]SD 5. Operational data'!D71</f>
        <v>630.12</v>
      </c>
      <c r="D53" s="4">
        <f>'[2]SD 5. Operational data'!E71</f>
        <v>610.67999999999995</v>
      </c>
      <c r="E53" s="4">
        <f>'[2]SD 5. Operational data'!F71</f>
        <v>625.12800000000004</v>
      </c>
      <c r="F53" s="4">
        <f>'[2]SD 5. Operational data'!G71</f>
        <v>615.16800000000001</v>
      </c>
      <c r="G53" s="4">
        <f>'[2]SD 5. Operational data'!H71</f>
        <v>617.76</v>
      </c>
      <c r="H53" s="4">
        <f>'[2]SD 5. Operational data'!I71</f>
        <v>620.80999999999995</v>
      </c>
      <c r="I53" s="4">
        <f>'[2]SD 5. Operational data'!J71</f>
        <v>701.69200000000001</v>
      </c>
      <c r="J53" s="4">
        <f>'[2]SD 5. Operational data'!K71</f>
        <v>697.803</v>
      </c>
      <c r="K53" s="31">
        <f>AVERAGE(F53:J53)</f>
        <v>650.64659999999992</v>
      </c>
    </row>
    <row r="54" spans="1:11" x14ac:dyDescent="0.25">
      <c r="A54" s="18" t="s">
        <v>136</v>
      </c>
      <c r="B54" s="18" t="s">
        <v>44</v>
      </c>
      <c r="C54" s="4">
        <f>'[2]SD 5. Operational data'!L71</f>
        <v>6109.7635599999994</v>
      </c>
      <c r="D54" s="4">
        <f>'[2]SD 5. Operational data'!M71</f>
        <v>6019.4088400000019</v>
      </c>
      <c r="E54" s="4">
        <f>'[2]SD 5. Operational data'!N71</f>
        <v>6280.2569099999992</v>
      </c>
      <c r="F54" s="4">
        <f>'[2]SD 5. Operational data'!O71</f>
        <v>6372.643</v>
      </c>
      <c r="G54" s="4">
        <f>'[2]SD 5. Operational data'!P71</f>
        <v>6305.1046800000004</v>
      </c>
      <c r="H54" s="4">
        <f>'[2]SD 5. Operational data'!Q71</f>
        <v>6555.2656999999999</v>
      </c>
      <c r="I54" s="4">
        <f>'[2]SD 5. Operational data'!R71</f>
        <v>5958.1553700000004</v>
      </c>
      <c r="J54" s="4">
        <f>'[2]SD 5. Operational data'!S71</f>
        <v>6004.7919040678617</v>
      </c>
      <c r="K54" s="31">
        <f t="shared" ref="K54:K64" si="3">AVERAGE(F54:J54)</f>
        <v>6239.1921308135725</v>
      </c>
    </row>
    <row r="55" spans="1:11" x14ac:dyDescent="0.25">
      <c r="A55" s="18" t="s">
        <v>3</v>
      </c>
      <c r="B55" s="18" t="s">
        <v>44</v>
      </c>
      <c r="C55" s="4">
        <f>'[2]SD 5. Operational data'!T71</f>
        <v>1311.96</v>
      </c>
      <c r="D55" s="4">
        <f>'[2]SD 5. Operational data'!U71</f>
        <v>1348.64</v>
      </c>
      <c r="E55" s="4">
        <f>'[2]SD 5. Operational data'!V71</f>
        <v>1410.96</v>
      </c>
      <c r="F55" s="4">
        <f>'[2]SD 5. Operational data'!W71</f>
        <v>1448.8</v>
      </c>
      <c r="G55" s="4">
        <f>'[2]SD 5. Operational data'!X71</f>
        <v>1389.2</v>
      </c>
      <c r="H55" s="4">
        <f>'[2]SD 5. Operational data'!Y71</f>
        <v>1432.5</v>
      </c>
      <c r="I55" s="4">
        <f>'[2]SD 5. Operational data'!Z71</f>
        <v>1358.8</v>
      </c>
      <c r="J55" s="4">
        <f>'[2]SD 5. Operational data'!AA71</f>
        <v>1447.9</v>
      </c>
      <c r="K55" s="31">
        <f t="shared" si="3"/>
        <v>1415.44</v>
      </c>
    </row>
    <row r="56" spans="1:11" x14ac:dyDescent="0.25">
      <c r="A56" s="18" t="s">
        <v>4</v>
      </c>
      <c r="B56" s="18" t="s">
        <v>44</v>
      </c>
      <c r="C56" s="4">
        <f>'[2]SD 5. Operational data'!AB71</f>
        <v>3779.0286552165171</v>
      </c>
      <c r="D56" s="4">
        <f>'[2]SD 5. Operational data'!AC71</f>
        <v>3704.4117377395846</v>
      </c>
      <c r="E56" s="4">
        <f>'[2]SD 5. Operational data'!AD71</f>
        <v>3690.1265355056503</v>
      </c>
      <c r="F56" s="4">
        <f>'[2]SD 5. Operational data'!AE71</f>
        <v>4004.2594068622934</v>
      </c>
      <c r="G56" s="4">
        <f>'[2]SD 5. Operational data'!AF71</f>
        <v>3928.5643727093911</v>
      </c>
      <c r="H56" s="4">
        <f>'[2]SD 5. Operational data'!AG71</f>
        <v>4162.0593220702658</v>
      </c>
      <c r="I56" s="4">
        <f>'[2]SD 5. Operational data'!AH71</f>
        <v>3377.3132282157821</v>
      </c>
      <c r="J56" s="4">
        <f>'[2]SD 5. Operational data'!AI71</f>
        <v>3825.0089998997355</v>
      </c>
      <c r="K56" s="31">
        <f t="shared" si="3"/>
        <v>3859.4410659514933</v>
      </c>
    </row>
    <row r="57" spans="1:11" x14ac:dyDescent="0.25">
      <c r="A57" s="18" t="s">
        <v>5</v>
      </c>
      <c r="B57" s="18" t="s">
        <v>44</v>
      </c>
      <c r="C57" s="4">
        <f>'[2]SD 5. Operational data'!AJ71</f>
        <v>4225.3853993415833</v>
      </c>
      <c r="D57" s="4">
        <f>'[2]SD 5. Operational data'!AK71</f>
        <v>4618</v>
      </c>
      <c r="E57" s="4">
        <f>'[2]SD 5. Operational data'!AL71</f>
        <v>4796.7614080429075</v>
      </c>
      <c r="F57" s="4">
        <f>'[2]SD 5. Operational data'!AM71</f>
        <v>5027.5095144271854</v>
      </c>
      <c r="G57" s="4">
        <f>'[2]SD 5. Operational data'!AN71</f>
        <v>5297.7098321914673</v>
      </c>
      <c r="H57" s="4">
        <f>'[2]SD 5. Operational data'!AO71</f>
        <v>5048.767879486084</v>
      </c>
      <c r="I57" s="4">
        <f>'[2]SD 5. Operational data'!AP71</f>
        <v>4633.7388401031494</v>
      </c>
      <c r="J57" s="4">
        <f>'[2]SD 5. Operational data'!AQ71</f>
        <v>4685.886848449707</v>
      </c>
      <c r="K57" s="31">
        <f t="shared" si="3"/>
        <v>4938.7225829315184</v>
      </c>
    </row>
    <row r="58" spans="1:11" x14ac:dyDescent="0.25">
      <c r="A58" s="18" t="s">
        <v>11</v>
      </c>
      <c r="B58" s="18" t="s">
        <v>44</v>
      </c>
      <c r="C58" s="4">
        <f>'[2]SD 5. Operational data'!AR71</f>
        <v>2804.212</v>
      </c>
      <c r="D58" s="4">
        <f>'[2]SD 5. Operational data'!AS71</f>
        <v>2851.5990000000002</v>
      </c>
      <c r="E58" s="4">
        <f>'[2]SD 5. Operational data'!AT71</f>
        <v>3078.596</v>
      </c>
      <c r="F58" s="4">
        <f>'[2]SD 5. Operational data'!AU71</f>
        <v>3040.864</v>
      </c>
      <c r="G58" s="4">
        <f>'[2]SD 5. Operational data'!AV71</f>
        <v>3238.0459999999998</v>
      </c>
      <c r="H58" s="4">
        <f>'[2]SD 5. Operational data'!AW71</f>
        <v>3057.3649999999998</v>
      </c>
      <c r="I58" s="4">
        <f>'[2]SD 5. Operational data'!AX71</f>
        <v>3212.5889999999999</v>
      </c>
      <c r="J58" s="4">
        <f>'[2]SD 5. Operational data'!AY71</f>
        <v>3149.4879999999998</v>
      </c>
      <c r="K58" s="31">
        <f t="shared" si="3"/>
        <v>3139.6704</v>
      </c>
    </row>
    <row r="59" spans="1:11" x14ac:dyDescent="0.25">
      <c r="A59" s="18" t="s">
        <v>6</v>
      </c>
      <c r="B59" s="18" t="s">
        <v>44</v>
      </c>
      <c r="C59" s="4">
        <f>'[2]SD 5. Operational data'!AZ71</f>
        <v>2473.7940716784001</v>
      </c>
      <c r="D59" s="4">
        <f>'[2]SD 5. Operational data'!BA71</f>
        <v>2586.2495781620114</v>
      </c>
      <c r="E59" s="4">
        <f>'[2]SD 5. Operational data'!BB71</f>
        <v>2558.2119877434948</v>
      </c>
      <c r="F59" s="4">
        <f>'[2]SD 5. Operational data'!BC71</f>
        <v>2589.0927531859411</v>
      </c>
      <c r="G59" s="4">
        <f>'[2]SD 5. Operational data'!BD71</f>
        <v>2589.9727824338265</v>
      </c>
      <c r="H59" s="4">
        <f>'[2]SD 5. Operational data'!BE71</f>
        <v>2541.7860612408399</v>
      </c>
      <c r="I59" s="4">
        <f>'[2]SD 5. Operational data'!BF71</f>
        <v>2462.9661823770557</v>
      </c>
      <c r="J59" s="4">
        <f>'[2]SD 5. Operational data'!BG71</f>
        <v>2562.8678676928703</v>
      </c>
      <c r="K59" s="31">
        <f t="shared" si="3"/>
        <v>2549.3371293861064</v>
      </c>
    </row>
    <row r="60" spans="1:11" x14ac:dyDescent="0.25">
      <c r="A60" s="18" t="s">
        <v>7</v>
      </c>
      <c r="B60" s="18" t="s">
        <v>44</v>
      </c>
      <c r="C60" s="4">
        <f>'[2]SD 5. Operational data'!BH71</f>
        <v>836.98500799999988</v>
      </c>
      <c r="D60" s="4">
        <f>'[2]SD 5. Operational data'!BI71</f>
        <v>901.72535600000003</v>
      </c>
      <c r="E60" s="4">
        <f>'[2]SD 5. Operational data'!BJ71</f>
        <v>958.34431600000005</v>
      </c>
      <c r="F60" s="4">
        <f>'[2]SD 5. Operational data'!BK71</f>
        <v>1019.66512</v>
      </c>
      <c r="G60" s="4">
        <f>'[2]SD 5. Operational data'!BL71</f>
        <v>993.45596399999999</v>
      </c>
      <c r="H60" s="4">
        <f>'[2]SD 5. Operational data'!BM71</f>
        <v>1017.0411079999999</v>
      </c>
      <c r="I60" s="4">
        <f>'[2]SD 5. Operational data'!BN71</f>
        <v>892.44925200000012</v>
      </c>
      <c r="J60" s="4">
        <f>'[2]SD 5. Operational data'!BO71</f>
        <v>977</v>
      </c>
      <c r="K60" s="31">
        <f t="shared" si="3"/>
        <v>979.92228880000005</v>
      </c>
    </row>
    <row r="61" spans="1:11" x14ac:dyDescent="0.25">
      <c r="A61" s="18" t="s">
        <v>8</v>
      </c>
      <c r="B61" s="18" t="s">
        <v>44</v>
      </c>
      <c r="C61" s="4">
        <f>'[2]SD 5. Operational data'!BP71</f>
        <v>2069.6999999999998</v>
      </c>
      <c r="D61" s="4">
        <f>'[2]SD 5. Operational data'!BQ71</f>
        <v>2183.549</v>
      </c>
      <c r="E61" s="4">
        <f>'[2]SD 5. Operational data'!BR71</f>
        <v>2313.63</v>
      </c>
      <c r="F61" s="4">
        <f>'[2]SD 5. Operational data'!BS71</f>
        <v>2516.69</v>
      </c>
      <c r="G61" s="4">
        <f>'[2]SD 5. Operational data'!BT71</f>
        <v>2446.64</v>
      </c>
      <c r="H61" s="4">
        <f>'[2]SD 5. Operational data'!BU71</f>
        <v>2383.48</v>
      </c>
      <c r="I61" s="4">
        <f>'[2]SD 5. Operational data'!BV71</f>
        <v>2267.0300000000002</v>
      </c>
      <c r="J61" s="4">
        <f>'[2]SD 5. Operational data'!BW71</f>
        <v>2413.48</v>
      </c>
      <c r="K61" s="31">
        <f t="shared" si="3"/>
        <v>2405.4639999999999</v>
      </c>
    </row>
    <row r="62" spans="1:11" x14ac:dyDescent="0.25">
      <c r="A62" s="18" t="s">
        <v>9</v>
      </c>
      <c r="B62" s="18" t="s">
        <v>44</v>
      </c>
      <c r="C62" s="4">
        <f>'[2]SD 5. Operational data'!BX71</f>
        <v>2765.2886759999997</v>
      </c>
      <c r="D62" s="4">
        <f>'[2]SD 5. Operational data'!BY71</f>
        <v>2746.0278239999989</v>
      </c>
      <c r="E62" s="4">
        <f>'[2]SD 5. Operational data'!BZ71</f>
        <v>2959.9079359999992</v>
      </c>
      <c r="F62" s="4">
        <f>'[2]SD 5. Operational data'!CA71</f>
        <v>3192.7919959999999</v>
      </c>
      <c r="G62" s="4">
        <f>'[2]SD 5. Operational data'!CB71</f>
        <v>3096.2725459999997</v>
      </c>
      <c r="H62" s="4">
        <f>'[2]SD 5. Operational data'!CC71</f>
        <v>3096.3392140000005</v>
      </c>
      <c r="I62" s="4">
        <f>'[2]SD 5. Operational data'!CD71</f>
        <v>2768.2162320000007</v>
      </c>
      <c r="J62" s="4">
        <f>'[2]SD 5. Operational data'!CE71</f>
        <v>2902.2357060000004</v>
      </c>
      <c r="K62" s="31">
        <f t="shared" si="3"/>
        <v>3011.1711388000003</v>
      </c>
    </row>
    <row r="63" spans="1:11" x14ac:dyDescent="0.25">
      <c r="A63" s="18" t="s">
        <v>125</v>
      </c>
      <c r="B63" s="18" t="s">
        <v>44</v>
      </c>
      <c r="C63" s="4">
        <f>'[2]SD 5. Operational data'!CF71</f>
        <v>1616.768</v>
      </c>
      <c r="D63" s="4">
        <f>'[2]SD 5. Operational data'!CG71</f>
        <v>1689.1969999999999</v>
      </c>
      <c r="E63" s="4">
        <f>'[2]SD 5. Operational data'!CH71</f>
        <v>1801.394</v>
      </c>
      <c r="F63" s="4">
        <f>'[2]SD 5. Operational data'!CI71</f>
        <v>1952.364</v>
      </c>
      <c r="G63" s="4">
        <f>'[2]SD 5. Operational data'!CJ71</f>
        <v>1966.1110000000001</v>
      </c>
      <c r="H63" s="4">
        <f>'[2]SD 5. Operational data'!CK71</f>
        <v>1728.18</v>
      </c>
      <c r="I63" s="4">
        <f>'[2]SD 5. Operational data'!CL71</f>
        <v>1785.981</v>
      </c>
      <c r="J63" s="4">
        <f>'[2]SD 5. Operational data'!CM71</f>
        <v>1908.3620000000001</v>
      </c>
      <c r="K63" s="31">
        <f t="shared" si="3"/>
        <v>1868.1995999999999</v>
      </c>
    </row>
    <row r="64" spans="1:11" x14ac:dyDescent="0.25">
      <c r="A64" s="18" t="s">
        <v>87</v>
      </c>
      <c r="B64" s="18" t="s">
        <v>44</v>
      </c>
      <c r="C64" s="4">
        <f>'[2]SD 5. Operational data'!CN71</f>
        <v>1063</v>
      </c>
      <c r="D64" s="4">
        <f>'[2]SD 5. Operational data'!CO71</f>
        <v>1148</v>
      </c>
      <c r="E64" s="4">
        <f>'[2]SD 5. Operational data'!CP71</f>
        <v>1154</v>
      </c>
      <c r="F64" s="4">
        <f>'[2]SD 5. Operational data'!CQ71</f>
        <v>1134</v>
      </c>
      <c r="G64" s="4">
        <f>'[2]SD 5. Operational data'!CR71</f>
        <v>1111</v>
      </c>
      <c r="H64" s="4">
        <f>'[2]SD 5. Operational data'!CS71</f>
        <v>1082</v>
      </c>
      <c r="I64" s="4">
        <f>'[2]SD 5. Operational data'!CT71</f>
        <v>1042</v>
      </c>
      <c r="J64" s="4">
        <f>'[2]SD 5. Operational data'!CU71</f>
        <v>1022</v>
      </c>
      <c r="K64" s="31">
        <f t="shared" si="3"/>
        <v>1078.2</v>
      </c>
    </row>
    <row r="65" spans="1:11" x14ac:dyDescent="0.25">
      <c r="A65" s="18" t="s">
        <v>10</v>
      </c>
      <c r="B65" s="18" t="s">
        <v>44</v>
      </c>
      <c r="C65" s="4">
        <f>'[2]SD 5. Operational data'!CV71</f>
        <v>1724.0199811842649</v>
      </c>
      <c r="D65" s="4">
        <f>'[2]SD 5. Operational data'!CW71</f>
        <v>1819.6447694965107</v>
      </c>
      <c r="E65" s="4">
        <f>'[2]SD 5. Operational data'!CX71</f>
        <v>1949.339970447654</v>
      </c>
      <c r="F65" s="4">
        <f>'[2]SD 5. Operational data'!CY71</f>
        <v>2136.7421945133965</v>
      </c>
      <c r="G65" s="4">
        <f>'[2]SD 5. Operational data'!CZ71</f>
        <v>2038.7711396030913</v>
      </c>
      <c r="H65" s="4">
        <f>'[2]SD 5. Operational data'!DA71</f>
        <v>1975.2444353678161</v>
      </c>
      <c r="I65" s="4">
        <f>'[2]SD 5. Operational data'!DB71</f>
        <v>1814.848504</v>
      </c>
      <c r="J65" s="4">
        <f>'[2]SD 5. Operational data'!DC71</f>
        <v>2037.0437320000003</v>
      </c>
      <c r="K65" s="31">
        <f>AVERAGE(F65:J65)</f>
        <v>2000.5300010968608</v>
      </c>
    </row>
    <row r="67" spans="1:11" x14ac:dyDescent="0.25">
      <c r="A67" s="30" t="s">
        <v>133</v>
      </c>
      <c r="C67" s="18">
        <v>2006</v>
      </c>
      <c r="D67" s="18">
        <v>2007</v>
      </c>
      <c r="E67" s="18">
        <v>2008</v>
      </c>
      <c r="F67" s="18">
        <v>2009</v>
      </c>
      <c r="G67" s="18">
        <v>2010</v>
      </c>
      <c r="H67" s="18">
        <v>2011</v>
      </c>
      <c r="I67" s="18">
        <v>2012</v>
      </c>
      <c r="J67" s="18">
        <v>2013</v>
      </c>
      <c r="K67" s="2" t="s">
        <v>132</v>
      </c>
    </row>
    <row r="68" spans="1:11" x14ac:dyDescent="0.25">
      <c r="A68" s="18" t="s">
        <v>2</v>
      </c>
      <c r="B68" s="18" t="s">
        <v>134</v>
      </c>
      <c r="C68" s="4">
        <f>'[2]SD 6.Physical assets'!D49+'[2]SD 6.Physical assets'!D50</f>
        <v>1690.7</v>
      </c>
      <c r="D68" s="4">
        <f>'[2]SD 6.Physical assets'!E$49+'[2]SD 6.Physical assets'!E$50</f>
        <v>1760.7</v>
      </c>
      <c r="E68" s="4">
        <f>'[2]SD 6.Physical assets'!F$49+'[2]SD 6.Physical assets'!F$50</f>
        <v>1819.7</v>
      </c>
      <c r="F68" s="4">
        <f>'[2]SD 6.Physical assets'!G$49+'[2]SD 6.Physical assets'!G$50</f>
        <v>1890.7</v>
      </c>
      <c r="G68" s="4">
        <f>'[2]SD 6.Physical assets'!H$49+'[2]SD 6.Physical assets'!H$50</f>
        <v>1945.7</v>
      </c>
      <c r="H68" s="4">
        <f>'[2]SD 6.Physical assets'!I$49+'[2]SD 6.Physical assets'!I$50</f>
        <v>1979.7</v>
      </c>
      <c r="I68" s="4">
        <f>'[2]SD 6.Physical assets'!J$49+'[2]SD 6.Physical assets'!J$50</f>
        <v>2001.7</v>
      </c>
      <c r="J68" s="4">
        <f>'[2]SD 6.Physical assets'!K$49+'[2]SD 6.Physical assets'!K$50</f>
        <v>2081.1</v>
      </c>
      <c r="K68" s="31">
        <f>AVERAGE(F68:J68)</f>
        <v>1979.78</v>
      </c>
    </row>
    <row r="69" spans="1:11" x14ac:dyDescent="0.25">
      <c r="A69" s="18" t="s">
        <v>136</v>
      </c>
      <c r="B69" s="18" t="s">
        <v>134</v>
      </c>
      <c r="C69" s="4">
        <f>'[2]SD 6.Physical assets'!L49+'[2]SD 6.Physical assets'!L50</f>
        <v>14313.59730979979</v>
      </c>
      <c r="D69" s="4">
        <f>'[2]SD 6.Physical assets'!M49+'[2]SD 6.Physical assets'!M50</f>
        <v>14983.697521717597</v>
      </c>
      <c r="E69" s="4">
        <f>'[2]SD 6.Physical assets'!N49+'[2]SD 6.Physical assets'!N50</f>
        <v>15450.885671433087</v>
      </c>
      <c r="F69" s="4">
        <f>'[2]SD 6.Physical assets'!O49+'[2]SD 6.Physical assets'!O50</f>
        <v>15789.574750189675</v>
      </c>
      <c r="G69" s="4">
        <f>'[2]SD 6.Physical assets'!P49+'[2]SD 6.Physical assets'!P50</f>
        <v>16221.429518946257</v>
      </c>
      <c r="H69" s="4">
        <f>'[2]SD 6.Physical assets'!Q49+'[2]SD 6.Physical assets'!Q50</f>
        <v>16208.550313294696</v>
      </c>
      <c r="I69" s="4">
        <f>'[2]SD 6.Physical assets'!R49+'[2]SD 6.Physical assets'!R50</f>
        <v>16576.521876891467</v>
      </c>
      <c r="J69" s="4">
        <f>'[2]SD 6.Physical assets'!S49+'[2]SD 6.Physical assets'!S50</f>
        <v>16565.10655</v>
      </c>
      <c r="K69" s="31">
        <f t="shared" ref="K69:K79" si="4">AVERAGE(F69:J69)</f>
        <v>16272.236601864419</v>
      </c>
    </row>
    <row r="70" spans="1:11" x14ac:dyDescent="0.25">
      <c r="A70" s="18" t="s">
        <v>3</v>
      </c>
      <c r="B70" s="18" t="s">
        <v>134</v>
      </c>
      <c r="C70" s="4">
        <f>'[2]SD 6.Physical assets'!T49+'[2]SD 6.Physical assets'!T50</f>
        <v>3599.41</v>
      </c>
      <c r="D70" s="4">
        <f>'[2]SD 6.Physical assets'!U49+'[2]SD 6.Physical assets'!U50</f>
        <v>3644.6651739383042</v>
      </c>
      <c r="E70" s="4">
        <f>'[2]SD 6.Physical assets'!V49+'[2]SD 6.Physical assets'!V50</f>
        <v>3891.0099999999998</v>
      </c>
      <c r="F70" s="4">
        <f>'[2]SD 6.Physical assets'!W49+'[2]SD 6.Physical assets'!W50</f>
        <v>3967.8889384653503</v>
      </c>
      <c r="G70" s="4">
        <f>'[2]SD 6.Physical assets'!X49+'[2]SD 6.Physical assets'!X50</f>
        <v>4047.99</v>
      </c>
      <c r="H70" s="4">
        <f>'[2]SD 6.Physical assets'!Y49+'[2]SD 6.Physical assets'!Y50</f>
        <v>4088.39</v>
      </c>
      <c r="I70" s="4">
        <f>'[2]SD 6.Physical assets'!Z49+'[2]SD 6.Physical assets'!Z50</f>
        <v>4142.01</v>
      </c>
      <c r="J70" s="4">
        <f>'[2]SD 6.Physical assets'!AA49+'[2]SD 6.Physical assets'!AA50</f>
        <v>4250.71</v>
      </c>
      <c r="K70" s="31">
        <f t="shared" si="4"/>
        <v>4099.3977876930703</v>
      </c>
    </row>
    <row r="71" spans="1:11" x14ac:dyDescent="0.25">
      <c r="A71" s="18" t="s">
        <v>4</v>
      </c>
      <c r="B71" s="18" t="s">
        <v>134</v>
      </c>
      <c r="C71" s="4">
        <f>'[2]SD 6.Physical assets'!AB49+'[2]SD 6.Physical assets'!AB50</f>
        <v>7469.9482140972223</v>
      </c>
      <c r="D71" s="4">
        <f>'[2]SD 6.Physical assets'!AC49+'[2]SD 6.Physical assets'!AC50</f>
        <v>7793.1437251388897</v>
      </c>
      <c r="E71" s="4">
        <f>'[2]SD 6.Physical assets'!AD49+'[2]SD 6.Physical assets'!AD50</f>
        <v>8131.8272361805557</v>
      </c>
      <c r="F71" s="4">
        <f>'[2]SD 6.Physical assets'!AE49+'[2]SD 6.Physical assets'!AE50</f>
        <v>8381.4807472222219</v>
      </c>
      <c r="G71" s="4">
        <f>'[2]SD 6.Physical assets'!AF49+'[2]SD 6.Physical assets'!AF50</f>
        <v>8610.6562582638908</v>
      </c>
      <c r="H71" s="4">
        <f>'[2]SD 6.Physical assets'!AG49+'[2]SD 6.Physical assets'!AG50</f>
        <v>8868.5507693055551</v>
      </c>
      <c r="I71" s="4">
        <f>'[2]SD 6.Physical assets'!AH49+'[2]SD 6.Physical assets'!AH50</f>
        <v>9084.3032803472215</v>
      </c>
      <c r="J71" s="4">
        <f>'[2]SD 6.Physical assets'!AI49+'[2]SD 6.Physical assets'!AI50</f>
        <v>9299.0307913888882</v>
      </c>
      <c r="K71" s="31">
        <f t="shared" si="4"/>
        <v>8848.8043693055552</v>
      </c>
    </row>
    <row r="72" spans="1:11" x14ac:dyDescent="0.25">
      <c r="A72" s="18" t="s">
        <v>5</v>
      </c>
      <c r="B72" s="18" t="s">
        <v>134</v>
      </c>
      <c r="C72" s="4">
        <f>'[2]SD 6.Physical assets'!AJ49+'[2]SD 6.Physical assets'!AJ50</f>
        <v>11494</v>
      </c>
      <c r="D72" s="4">
        <f>'[2]SD 6.Physical assets'!AK49+'[2]SD 6.Physical assets'!AK50</f>
        <v>12305</v>
      </c>
      <c r="E72" s="4">
        <f>'[2]SD 6.Physical assets'!AL49+'[2]SD 6.Physical assets'!AL50</f>
        <v>13120</v>
      </c>
      <c r="F72" s="4">
        <f>'[2]SD 6.Physical assets'!AM49+'[2]SD 6.Physical assets'!AM50</f>
        <v>14056</v>
      </c>
      <c r="G72" s="4">
        <f>'[2]SD 6.Physical assets'!AN49+'[2]SD 6.Physical assets'!AN50</f>
        <v>14664.5</v>
      </c>
      <c r="H72" s="4">
        <f>'[2]SD 6.Physical assets'!AO49+'[2]SD 6.Physical assets'!AO50</f>
        <v>15115</v>
      </c>
      <c r="I72" s="4">
        <f>'[2]SD 6.Physical assets'!AP49+'[2]SD 6.Physical assets'!AP50</f>
        <v>15550</v>
      </c>
      <c r="J72" s="4">
        <f>'[2]SD 6.Physical assets'!AQ49+'[2]SD 6.Physical assets'!AQ50</f>
        <v>15837.9</v>
      </c>
      <c r="K72" s="31">
        <f t="shared" si="4"/>
        <v>15044.679999999998</v>
      </c>
    </row>
    <row r="73" spans="1:11" x14ac:dyDescent="0.25">
      <c r="A73" s="18" t="s">
        <v>11</v>
      </c>
      <c r="B73" s="18" t="s">
        <v>134</v>
      </c>
      <c r="C73" s="4">
        <f>'[2]SD 6.Physical assets'!AR49+'[2]SD 6.Physical assets'!AR50</f>
        <v>7766.8499999999995</v>
      </c>
      <c r="D73" s="4">
        <f>'[2]SD 6.Physical assets'!AS49+'[2]SD 6.Physical assets'!AS50</f>
        <v>7953.1489999999994</v>
      </c>
      <c r="E73" s="4">
        <f>'[2]SD 6.Physical assets'!AT49+'[2]SD 6.Physical assets'!AT50</f>
        <v>8260.2849999999999</v>
      </c>
      <c r="F73" s="4">
        <f>'[2]SD 6.Physical assets'!AU49+'[2]SD 6.Physical assets'!AU50</f>
        <v>8488.0550000000003</v>
      </c>
      <c r="G73" s="4">
        <f>'[2]SD 6.Physical assets'!AV49+'[2]SD 6.Physical assets'!AV50</f>
        <v>8710.89</v>
      </c>
      <c r="H73" s="4">
        <f>'[2]SD 6.Physical assets'!AW49+'[2]SD 6.Physical assets'!AW50</f>
        <v>8738.2039999999997</v>
      </c>
      <c r="I73" s="4">
        <f>'[2]SD 6.Physical assets'!AX49+'[2]SD 6.Physical assets'!AX50</f>
        <v>8964.009</v>
      </c>
      <c r="J73" s="4">
        <f>'[2]SD 6.Physical assets'!AY49+'[2]SD 6.Physical assets'!AY50</f>
        <v>9340.0789999999997</v>
      </c>
      <c r="K73" s="31">
        <f t="shared" si="4"/>
        <v>8848.2473999999984</v>
      </c>
    </row>
    <row r="74" spans="1:11" x14ac:dyDescent="0.25">
      <c r="A74" s="18" t="s">
        <v>6</v>
      </c>
      <c r="B74" s="18" t="s">
        <v>134</v>
      </c>
      <c r="C74" s="4">
        <f>'[2]SD 6.Physical assets'!AZ49+'[2]SD 6.Physical assets'!AZ50</f>
        <v>8211.0430000000015</v>
      </c>
      <c r="D74" s="4">
        <f>'[2]SD 6.Physical assets'!BA49+'[2]SD 6.Physical assets'!BA50</f>
        <v>8676.4420000000009</v>
      </c>
      <c r="E74" s="4">
        <f>'[2]SD 6.Physical assets'!BB49+'[2]SD 6.Physical assets'!BB50</f>
        <v>9125.6545000000024</v>
      </c>
      <c r="F74" s="4">
        <f>'[2]SD 6.Physical assets'!BC49+'[2]SD 6.Physical assets'!BC50</f>
        <v>9514.8760000000002</v>
      </c>
      <c r="G74" s="4">
        <f>'[2]SD 6.Physical assets'!BD49+'[2]SD 6.Physical assets'!BD50</f>
        <v>9918.3040000000001</v>
      </c>
      <c r="H74" s="4">
        <f>'[2]SD 6.Physical assets'!BE49+'[2]SD 6.Physical assets'!BE50</f>
        <v>10316.6855</v>
      </c>
      <c r="I74" s="4">
        <f>'[2]SD 6.Physical assets'!BF49+'[2]SD 6.Physical assets'!BF50</f>
        <v>10674.056</v>
      </c>
      <c r="J74" s="4">
        <f>'[2]SD 6.Physical assets'!BG49+'[2]SD 6.Physical assets'!BG50</f>
        <v>11151.913</v>
      </c>
      <c r="K74" s="31">
        <f t="shared" si="4"/>
        <v>10315.1669</v>
      </c>
    </row>
    <row r="75" spans="1:11" x14ac:dyDescent="0.25">
      <c r="A75" s="18" t="s">
        <v>7</v>
      </c>
      <c r="B75" s="18" t="s">
        <v>134</v>
      </c>
      <c r="C75" s="4">
        <f>'[2]SD 6.Physical assets'!BH49+'[2]SD 6.Physical assets'!BH50</f>
        <v>1997.7426480266477</v>
      </c>
      <c r="D75" s="4">
        <f>'[2]SD 6.Physical assets'!BI49+'[2]SD 6.Physical assets'!BI50</f>
        <v>2044.8406648933699</v>
      </c>
      <c r="E75" s="4">
        <f>'[2]SD 6.Physical assets'!BJ49+'[2]SD 6.Physical assets'!BJ50</f>
        <v>2218.7505555555554</v>
      </c>
      <c r="F75" s="4">
        <f>'[2]SD 6.Physical assets'!BK49+'[2]SD 6.Physical assets'!BK50</f>
        <v>2327.3675111111111</v>
      </c>
      <c r="G75" s="4">
        <f>'[2]SD 6.Physical assets'!BL49+'[2]SD 6.Physical assets'!BL50</f>
        <v>2288.2424222222221</v>
      </c>
      <c r="H75" s="4">
        <f>'[2]SD 6.Physical assets'!BM49+'[2]SD 6.Physical assets'!BM50</f>
        <v>2567.1729444444441</v>
      </c>
      <c r="I75" s="4">
        <f>'[2]SD 6.Physical assets'!BN49+'[2]SD 6.Physical assets'!BN50</f>
        <v>2580.7885888888891</v>
      </c>
      <c r="J75" s="4">
        <f>'[2]SD 6.Physical assets'!BO49+'[2]SD 6.Physical assets'!BO50</f>
        <v>2658.1012666666666</v>
      </c>
      <c r="K75" s="31">
        <f t="shared" si="4"/>
        <v>2484.3345466666665</v>
      </c>
    </row>
    <row r="76" spans="1:11" x14ac:dyDescent="0.25">
      <c r="A76" s="18" t="s">
        <v>8</v>
      </c>
      <c r="B76" s="18" t="s">
        <v>134</v>
      </c>
      <c r="C76" s="4">
        <f>'[2]SD 6.Physical assets'!BP49+'[2]SD 6.Physical assets'!BP50</f>
        <v>5639.2730000000001</v>
      </c>
      <c r="D76" s="4">
        <f>'[2]SD 6.Physical assets'!BQ49+'[2]SD 6.Physical assets'!BQ50</f>
        <v>5816.3036811351913</v>
      </c>
      <c r="E76" s="4">
        <f>'[2]SD 6.Physical assets'!BR49+'[2]SD 6.Physical assets'!BR50</f>
        <v>6058.6319999999996</v>
      </c>
      <c r="F76" s="4">
        <f>'[2]SD 6.Physical assets'!BS49+'[2]SD 6.Physical assets'!BS50</f>
        <v>6332.6450000000004</v>
      </c>
      <c r="G76" s="4">
        <f>'[2]SD 6.Physical assets'!BT49+'[2]SD 6.Physical assets'!BT50</f>
        <v>6536.6140000000005</v>
      </c>
      <c r="H76" s="4">
        <f>'[2]SD 6.Physical assets'!BU49+'[2]SD 6.Physical assets'!BU50</f>
        <v>6639.3740000000007</v>
      </c>
      <c r="I76" s="4">
        <f>'[2]SD 6.Physical assets'!BV49+'[2]SD 6.Physical assets'!BV50</f>
        <v>6791.6720000000014</v>
      </c>
      <c r="J76" s="4">
        <f>'[2]SD 6.Physical assets'!BW49+'[2]SD 6.Physical assets'!BW50</f>
        <v>6992.4270000000006</v>
      </c>
      <c r="K76" s="31">
        <f t="shared" si="4"/>
        <v>6658.5464000000011</v>
      </c>
    </row>
    <row r="77" spans="1:11" x14ac:dyDescent="0.25">
      <c r="A77" s="18" t="s">
        <v>9</v>
      </c>
      <c r="B77" s="18" t="s">
        <v>134</v>
      </c>
      <c r="C77" s="4">
        <f>'[2]SD 6.Physical assets'!BX49+'[2]SD 6.Physical assets'!BX50</f>
        <v>7197.8</v>
      </c>
      <c r="D77" s="4">
        <f>'[2]SD 6.Physical assets'!BY49+'[2]SD 6.Physical assets'!BY50</f>
        <v>7612.9000000000005</v>
      </c>
      <c r="E77" s="4">
        <f>'[2]SD 6.Physical assets'!BZ49+'[2]SD 6.Physical assets'!BZ50</f>
        <v>7878.8</v>
      </c>
      <c r="F77" s="4">
        <f>'[2]SD 6.Physical assets'!CA49+'[2]SD 6.Physical assets'!CA50</f>
        <v>8100.5999999999995</v>
      </c>
      <c r="G77" s="4">
        <f>'[2]SD 6.Physical assets'!CB49+'[2]SD 6.Physical assets'!CB50</f>
        <v>8434.8000000000011</v>
      </c>
      <c r="H77" s="4">
        <f>'[2]SD 6.Physical assets'!CC49+'[2]SD 6.Physical assets'!CC50</f>
        <v>8800.7999999999993</v>
      </c>
      <c r="I77" s="4">
        <f>'[2]SD 6.Physical assets'!CD49+'[2]SD 6.Physical assets'!CD50</f>
        <v>9088.6</v>
      </c>
      <c r="J77" s="4">
        <f>'[2]SD 6.Physical assets'!CE49+'[2]SD 6.Physical assets'!CE50</f>
        <v>9264.2999999999993</v>
      </c>
      <c r="K77" s="31">
        <f t="shared" si="4"/>
        <v>8737.8200000000015</v>
      </c>
    </row>
    <row r="78" spans="1:11" x14ac:dyDescent="0.25">
      <c r="A78" s="18" t="s">
        <v>125</v>
      </c>
      <c r="B78" s="18" t="s">
        <v>134</v>
      </c>
      <c r="C78" s="4">
        <f>'[2]SD 6.Physical assets'!CF49+'[2]SD 6.Physical assets'!CF50</f>
        <v>4695.3059999999996</v>
      </c>
      <c r="D78" s="4">
        <f>'[2]SD 6.Physical assets'!CG49+'[2]SD 6.Physical assets'!CG50</f>
        <v>5081.1939999999995</v>
      </c>
      <c r="E78" s="4">
        <f>'[2]SD 6.Physical assets'!CH49+'[2]SD 6.Physical assets'!CH50</f>
        <v>5225.0019999999995</v>
      </c>
      <c r="F78" s="4">
        <f>'[2]SD 6.Physical assets'!CI49+'[2]SD 6.Physical assets'!CI50</f>
        <v>5820.5389999999998</v>
      </c>
      <c r="G78" s="4">
        <f>'[2]SD 6.Physical assets'!CJ49+'[2]SD 6.Physical assets'!CJ50</f>
        <v>5710.8760000000002</v>
      </c>
      <c r="H78" s="4">
        <f>'[2]SD 6.Physical assets'!CK49+'[2]SD 6.Physical assets'!CK50</f>
        <v>5899.4110000000001</v>
      </c>
      <c r="I78" s="4">
        <f>'[2]SD 6.Physical assets'!CL49+'[2]SD 6.Physical assets'!CL50</f>
        <v>6050.7880000000005</v>
      </c>
      <c r="J78" s="4">
        <f>'[2]SD 6.Physical assets'!CM49+'[2]SD 6.Physical assets'!CM50</f>
        <v>6209.2020000000002</v>
      </c>
      <c r="K78" s="31">
        <f t="shared" si="4"/>
        <v>5938.1632000000009</v>
      </c>
    </row>
    <row r="79" spans="1:11" x14ac:dyDescent="0.25">
      <c r="A79" s="18" t="s">
        <v>87</v>
      </c>
      <c r="B79" s="18" t="s">
        <v>134</v>
      </c>
      <c r="C79" s="4">
        <f>'[2]SD 6.Physical assets'!CN49+'[2]SD 6.Physical assets'!CN50</f>
        <v>1331.6659999999999</v>
      </c>
      <c r="D79" s="4">
        <f>'[2]SD 6.Physical assets'!CO49+'[2]SD 6.Physical assets'!CO50</f>
        <v>2292.0510000000004</v>
      </c>
      <c r="E79" s="4">
        <f>'[2]SD 6.Physical assets'!CP49+'[2]SD 6.Physical assets'!CP50</f>
        <v>2745.8190000000004</v>
      </c>
      <c r="F79" s="4">
        <f>'[2]SD 6.Physical assets'!CQ49+'[2]SD 6.Physical assets'!CQ50</f>
        <v>3314.5810000000001</v>
      </c>
      <c r="G79" s="4">
        <f>'[2]SD 6.Physical assets'!CR49+'[2]SD 6.Physical assets'!CR50</f>
        <v>3370.5769999999998</v>
      </c>
      <c r="H79" s="4">
        <f>'[2]SD 6.Physical assets'!CS49+'[2]SD 6.Physical assets'!CS50</f>
        <v>3425.1440000000002</v>
      </c>
      <c r="I79" s="4">
        <f>'[2]SD 6.Physical assets'!CT49+'[2]SD 6.Physical assets'!CT50</f>
        <v>3571.8440000000001</v>
      </c>
      <c r="J79" s="4">
        <f>'[2]SD 6.Physical assets'!CU49+'[2]SD 6.Physical assets'!CU50</f>
        <v>3596.2370000000001</v>
      </c>
      <c r="K79" s="31">
        <f t="shared" si="4"/>
        <v>3455.6766000000002</v>
      </c>
    </row>
    <row r="80" spans="1:11" x14ac:dyDescent="0.25">
      <c r="A80" s="18" t="s">
        <v>10</v>
      </c>
      <c r="B80" s="18" t="s">
        <v>134</v>
      </c>
      <c r="C80" s="4">
        <f>'[2]SD 6.Physical assets'!CV49+'[2]SD 6.Physical assets'!CV50</f>
        <v>3686.8480300000001</v>
      </c>
      <c r="D80" s="4">
        <f>'[2]SD 6.Physical assets'!CW49+'[2]SD 6.Physical assets'!CW50</f>
        <v>3784.6770500000002</v>
      </c>
      <c r="E80" s="4">
        <f>'[2]SD 6.Physical assets'!CX49+'[2]SD 6.Physical assets'!CX50</f>
        <v>3909.5010884446078</v>
      </c>
      <c r="F80" s="4">
        <f>'[2]SD 6.Physical assets'!CY49+'[2]SD 6.Physical assets'!CY50</f>
        <v>4206.0725954498585</v>
      </c>
      <c r="G80" s="4">
        <f>'[2]SD 6.Physical assets'!CZ49+'[2]SD 6.Physical assets'!CZ50</f>
        <v>4401.7518474105173</v>
      </c>
      <c r="H80" s="4">
        <f>'[2]SD 6.Physical assets'!DA49+'[2]SD 6.Physical assets'!DA50</f>
        <v>4464.9516100000001</v>
      </c>
      <c r="I80" s="4">
        <f>'[2]SD 6.Physical assets'!DB49+'[2]SD 6.Physical assets'!DB50</f>
        <v>4763.4828100000004</v>
      </c>
      <c r="J80" s="4">
        <f>'[2]SD 6.Physical assets'!DC49+'[2]SD 6.Physical assets'!DC50</f>
        <v>4900.5441200000005</v>
      </c>
      <c r="K80" s="31">
        <f>AVERAGE(F80:J80)</f>
        <v>4547.3605965720753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6</vt:i4>
      </vt:variant>
    </vt:vector>
  </HeadingPairs>
  <TitlesOfParts>
    <vt:vector size="19" baseType="lpstr">
      <vt:lpstr>DNSP charts</vt:lpstr>
      <vt:lpstr>Analysis</vt:lpstr>
      <vt:lpstr>RAB</vt:lpstr>
      <vt:lpstr>Opex</vt:lpstr>
      <vt:lpstr>Depreciation</vt:lpstr>
      <vt:lpstr>Capex</vt:lpstr>
      <vt:lpstr>Asset cost</vt:lpstr>
      <vt:lpstr>CPI</vt:lpstr>
      <vt:lpstr>Physical data</vt:lpstr>
      <vt:lpstr>Network characteristics charts</vt:lpstr>
      <vt:lpstr>Reliability</vt:lpstr>
      <vt:lpstr>Network size table</vt:lpstr>
      <vt:lpstr>Circuit lines</vt:lpstr>
      <vt:lpstr>Opex!Capex_base</vt:lpstr>
      <vt:lpstr>RAB!Capex_base</vt:lpstr>
      <vt:lpstr>Capex_base</vt:lpstr>
      <vt:lpstr>Opex!Capex_Base_Index</vt:lpstr>
      <vt:lpstr>RAB!Capex_Base_Index</vt:lpstr>
      <vt:lpstr>Capex_Base_Index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2014-11-17T22:53:05Z</dcterms:created>
  <dcterms:modified xsi:type="dcterms:W3CDTF">2014-11-19T22:51:18Z</dcterms:modified>
</cp:coreProperties>
</file>