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765" windowWidth="18555" windowHeight="10590" tabRatio="838" activeTab="2"/>
  </bookViews>
  <sheets>
    <sheet name="Escalation" sheetId="23" r:id="rId1"/>
    <sheet name="WACC" sheetId="22" r:id="rId2"/>
    <sheet name="DNSP Inputs General" sheetId="15" r:id="rId3"/>
    <sheet name="DNSP Inputs O &amp; M" sheetId="16" r:id="rId4"/>
    <sheet name="DNSP Inputs Capex" sheetId="17" r:id="rId5"/>
    <sheet name="allocation inputs" sheetId="19" r:id="rId6"/>
    <sheet name="ACS - General" sheetId="18" r:id="rId7"/>
    <sheet name="ACS - O&amp;M" sheetId="20" r:id="rId8"/>
    <sheet name="ACS - Capex" sheetId="21" r:id="rId9"/>
  </sheets>
  <definedNames>
    <definedName name="_ftn1" localSheetId="3">'DNSP Inputs O &amp; M'!#REF!</definedName>
    <definedName name="_ftnref1" localSheetId="3">'DNSP Inputs O &amp; M'!#REF!</definedName>
  </definedNames>
  <calcPr calcId="145621" calcOnSave="0"/>
</workbook>
</file>

<file path=xl/calcChain.xml><?xml version="1.0" encoding="utf-8"?>
<calcChain xmlns="http://schemas.openxmlformats.org/spreadsheetml/2006/main">
  <c r="H162" i="16" l="1"/>
  <c r="H161" i="16"/>
  <c r="H131" i="16"/>
  <c r="H130" i="16"/>
  <c r="H61" i="16"/>
  <c r="H34" i="16"/>
  <c r="H33" i="16"/>
  <c r="Q63" i="18" l="1"/>
  <c r="Q62" i="18"/>
  <c r="Q61" i="18"/>
  <c r="Q60" i="18"/>
  <c r="AG106" i="19"/>
  <c r="AG105" i="19"/>
  <c r="P106" i="19"/>
  <c r="P105" i="19"/>
  <c r="AG98" i="19"/>
  <c r="P98" i="19"/>
  <c r="C45" i="16"/>
  <c r="L97" i="15"/>
  <c r="K97" i="15"/>
  <c r="J97" i="15"/>
  <c r="I97" i="15"/>
  <c r="H97" i="15"/>
  <c r="G97" i="15"/>
  <c r="I61" i="18" l="1"/>
  <c r="J61" i="18"/>
  <c r="K61" i="18"/>
  <c r="L61" i="18"/>
  <c r="M61" i="18"/>
  <c r="N61" i="18"/>
  <c r="O61" i="18"/>
  <c r="I62" i="18"/>
  <c r="J62" i="18"/>
  <c r="K62" i="18"/>
  <c r="L62" i="18"/>
  <c r="M62" i="18"/>
  <c r="N62" i="18"/>
  <c r="O62" i="18"/>
  <c r="I63" i="18"/>
  <c r="J63" i="18"/>
  <c r="K63" i="18"/>
  <c r="L63" i="18"/>
  <c r="M63" i="18"/>
  <c r="N63" i="18"/>
  <c r="O63" i="18"/>
  <c r="F56" i="19" l="1"/>
  <c r="F57" i="19"/>
  <c r="F58" i="19"/>
  <c r="F59" i="19"/>
  <c r="F50" i="19"/>
  <c r="F49" i="19"/>
  <c r="F48" i="19"/>
  <c r="F47" i="19"/>
  <c r="F46" i="19"/>
  <c r="F45" i="19"/>
  <c r="F22" i="19"/>
  <c r="F23" i="19"/>
  <c r="F24" i="19"/>
  <c r="F25" i="19"/>
  <c r="F26" i="19"/>
  <c r="F27" i="19"/>
  <c r="F28" i="19"/>
  <c r="F29" i="19"/>
  <c r="F30" i="19"/>
  <c r="F31" i="19"/>
  <c r="F32" i="19"/>
  <c r="F33" i="19"/>
  <c r="F34" i="19"/>
  <c r="F35" i="19"/>
  <c r="F36" i="19"/>
  <c r="F37" i="19"/>
  <c r="F38" i="19"/>
  <c r="F39" i="19"/>
  <c r="F40" i="19"/>
  <c r="F41" i="19"/>
  <c r="F42" i="19"/>
  <c r="F21" i="19"/>
  <c r="A88" i="20"/>
  <c r="A65" i="20"/>
  <c r="A42" i="20"/>
  <c r="A139" i="20"/>
  <c r="G112" i="16" l="1"/>
  <c r="A144" i="20" l="1"/>
  <c r="A145" i="20"/>
  <c r="B145" i="20"/>
  <c r="A146" i="20"/>
  <c r="B146" i="20"/>
  <c r="B146" i="16"/>
  <c r="C112" i="20" l="1"/>
  <c r="AY93" i="19"/>
  <c r="AZ93" i="19" s="1"/>
  <c r="BA93" i="19" s="1"/>
  <c r="BB93" i="19" s="1"/>
  <c r="BC93" i="19" s="1"/>
  <c r="BD93" i="19" s="1"/>
  <c r="AI93" i="19"/>
  <c r="AJ93" i="19" s="1"/>
  <c r="AK93" i="19" s="1"/>
  <c r="AL93" i="19" s="1"/>
  <c r="AM93" i="19" s="1"/>
  <c r="AH93" i="19"/>
  <c r="Q93" i="19"/>
  <c r="R93" i="19" s="1"/>
  <c r="S93" i="19" s="1"/>
  <c r="T93" i="19" s="1"/>
  <c r="U93" i="19" s="1"/>
  <c r="V93" i="19" s="1"/>
  <c r="F93" i="19"/>
  <c r="A111" i="20"/>
  <c r="A112" i="20"/>
  <c r="A110" i="20"/>
  <c r="H112" i="16"/>
  <c r="I112" i="16" l="1"/>
  <c r="J112" i="16" s="1"/>
  <c r="K112" i="16" s="1"/>
  <c r="L112" i="16" s="1"/>
  <c r="D112" i="20"/>
  <c r="I88" i="17"/>
  <c r="J88" i="17"/>
  <c r="K88" i="17"/>
  <c r="L88" i="17"/>
  <c r="I89" i="17"/>
  <c r="J89" i="17"/>
  <c r="K89" i="17"/>
  <c r="L89" i="17"/>
  <c r="H89" i="17"/>
  <c r="H88" i="17"/>
  <c r="I87" i="17"/>
  <c r="J87" i="17" s="1"/>
  <c r="K87" i="17" s="1"/>
  <c r="L87" i="17" s="1"/>
  <c r="I86" i="17"/>
  <c r="J86" i="17" s="1"/>
  <c r="K86" i="17" s="1"/>
  <c r="L86" i="17" s="1"/>
  <c r="H112" i="20" l="1"/>
  <c r="G112" i="20"/>
  <c r="F112" i="20"/>
  <c r="E112" i="20"/>
  <c r="AG56" i="19" l="1"/>
  <c r="A170" i="20" l="1"/>
  <c r="H17" i="16" l="1"/>
  <c r="I17" i="16" s="1"/>
  <c r="J17" i="16" s="1"/>
  <c r="K17" i="16" s="1"/>
  <c r="L17" i="16" s="1"/>
  <c r="I74" i="17" l="1"/>
  <c r="J74" i="17" s="1"/>
  <c r="K74" i="17" s="1"/>
  <c r="L74" i="17" s="1"/>
  <c r="I82" i="17" l="1"/>
  <c r="J82" i="17" s="1"/>
  <c r="K82" i="17" s="1"/>
  <c r="L82" i="17" s="1"/>
  <c r="I83" i="17"/>
  <c r="J83" i="17" s="1"/>
  <c r="K83" i="17" s="1"/>
  <c r="L83" i="17" s="1"/>
  <c r="H66" i="18"/>
  <c r="G66" i="18"/>
  <c r="F66" i="18"/>
  <c r="F16" i="19" l="1"/>
  <c r="F13" i="19"/>
  <c r="F12" i="19"/>
  <c r="F11" i="19"/>
  <c r="F136" i="19"/>
  <c r="F133" i="19"/>
  <c r="F130" i="19"/>
  <c r="F105" i="19"/>
  <c r="F97" i="19"/>
  <c r="F82" i="19"/>
  <c r="F74" i="19"/>
  <c r="F66" i="19"/>
  <c r="E86" i="15" l="1"/>
  <c r="E83" i="15"/>
  <c r="E82" i="15"/>
  <c r="E84" i="15"/>
  <c r="H77" i="17"/>
  <c r="I77" i="17" s="1"/>
  <c r="J77" i="17" s="1"/>
  <c r="K77" i="17" s="1"/>
  <c r="L77" i="17" s="1"/>
  <c r="I92" i="17" l="1"/>
  <c r="I96" i="17" s="1"/>
  <c r="I45" i="17" s="1"/>
  <c r="H93" i="17"/>
  <c r="H97" i="17" s="1"/>
  <c r="H59" i="17" s="1"/>
  <c r="I93" i="17"/>
  <c r="I97" i="17" s="1"/>
  <c r="I59" i="17" s="1"/>
  <c r="J93" i="17"/>
  <c r="J97" i="17" s="1"/>
  <c r="J59" i="17" s="1"/>
  <c r="K93" i="17"/>
  <c r="K97" i="17" s="1"/>
  <c r="K59" i="17" s="1"/>
  <c r="L93" i="17"/>
  <c r="L97" i="17" s="1"/>
  <c r="L59" i="17" s="1"/>
  <c r="J92" i="17" l="1"/>
  <c r="J96" i="17" s="1"/>
  <c r="J45" i="17" s="1"/>
  <c r="L92" i="17"/>
  <c r="L96" i="17" s="1"/>
  <c r="L45" i="17" s="1"/>
  <c r="H92" i="17"/>
  <c r="H96" i="17" s="1"/>
  <c r="H45" i="17" s="1"/>
  <c r="K92" i="17"/>
  <c r="K96" i="17" s="1"/>
  <c r="K45" i="17" s="1"/>
  <c r="D42" i="19" l="1"/>
  <c r="D41" i="19"/>
  <c r="D40" i="19"/>
  <c r="D39" i="19"/>
  <c r="D38" i="19"/>
  <c r="D37" i="19"/>
  <c r="D36" i="19"/>
  <c r="D35" i="19"/>
  <c r="D34" i="19"/>
  <c r="D33" i="19"/>
  <c r="D32" i="19"/>
  <c r="D31" i="19"/>
  <c r="D30" i="19"/>
  <c r="D29" i="19"/>
  <c r="D28" i="19"/>
  <c r="D27" i="19"/>
  <c r="D26" i="19"/>
  <c r="D25" i="19"/>
  <c r="D24" i="19"/>
  <c r="D23" i="19"/>
  <c r="D22" i="19"/>
  <c r="D21" i="19"/>
  <c r="D28" i="15" l="1"/>
  <c r="AX145" i="19" l="1"/>
  <c r="AX141" i="19"/>
  <c r="AX126" i="19"/>
  <c r="AX122" i="19"/>
  <c r="AX118" i="19"/>
  <c r="AX115" i="19"/>
  <c r="P145" i="19"/>
  <c r="F145" i="19" s="1"/>
  <c r="P141" i="19"/>
  <c r="P126" i="19"/>
  <c r="P122" i="19"/>
  <c r="P115" i="19"/>
  <c r="P56" i="19"/>
  <c r="BD42" i="19"/>
  <c r="BC42" i="19"/>
  <c r="BB42" i="19"/>
  <c r="BA42" i="19"/>
  <c r="AZ42" i="19"/>
  <c r="AY42" i="19"/>
  <c r="BD41" i="19"/>
  <c r="BC41" i="19"/>
  <c r="BB41" i="19"/>
  <c r="BA41" i="19"/>
  <c r="AZ41" i="19"/>
  <c r="AY41" i="19"/>
  <c r="BD40" i="19"/>
  <c r="BC40" i="19"/>
  <c r="BB40" i="19"/>
  <c r="BA40" i="19"/>
  <c r="AZ40" i="19"/>
  <c r="AY40" i="19"/>
  <c r="AM42" i="19"/>
  <c r="AL42" i="19"/>
  <c r="AK42" i="19"/>
  <c r="AJ42" i="19"/>
  <c r="AI42" i="19"/>
  <c r="AH42" i="19"/>
  <c r="AM41" i="19"/>
  <c r="AL41" i="19"/>
  <c r="AK41" i="19"/>
  <c r="AJ41" i="19"/>
  <c r="AI41" i="19"/>
  <c r="AH41" i="19"/>
  <c r="AM40" i="19"/>
  <c r="AL40" i="19"/>
  <c r="AK40" i="19"/>
  <c r="AJ40" i="19"/>
  <c r="AI40" i="19"/>
  <c r="AH40" i="19"/>
  <c r="V42" i="19"/>
  <c r="U42" i="19"/>
  <c r="T42" i="19"/>
  <c r="S42" i="19"/>
  <c r="R42" i="19"/>
  <c r="Q42" i="19"/>
  <c r="V41" i="19"/>
  <c r="U41" i="19"/>
  <c r="T41" i="19"/>
  <c r="S41" i="19"/>
  <c r="R41" i="19"/>
  <c r="Q41" i="19"/>
  <c r="V40" i="19"/>
  <c r="U40" i="19"/>
  <c r="T40" i="19"/>
  <c r="S40" i="19"/>
  <c r="R40" i="19"/>
  <c r="Q40" i="19"/>
  <c r="F141" i="19" l="1"/>
  <c r="F126" i="19"/>
  <c r="F122" i="19"/>
  <c r="F115" i="19"/>
  <c r="B42" i="18"/>
  <c r="B43" i="18"/>
  <c r="B44" i="18"/>
  <c r="B45" i="18"/>
  <c r="B46" i="18"/>
  <c r="B47" i="18"/>
  <c r="B48" i="18"/>
  <c r="B49" i="18"/>
  <c r="B50" i="18"/>
  <c r="B51" i="18"/>
  <c r="B52" i="18"/>
  <c r="B53" i="18"/>
  <c r="B54" i="18"/>
  <c r="B55" i="18"/>
  <c r="B56" i="18"/>
  <c r="B57" i="18"/>
  <c r="B58" i="18"/>
  <c r="B59" i="18"/>
  <c r="B60" i="18"/>
  <c r="B61" i="18"/>
  <c r="B62" i="18"/>
  <c r="B63" i="18"/>
  <c r="C40" i="19"/>
  <c r="C41" i="19"/>
  <c r="C42" i="19"/>
  <c r="D61" i="18"/>
  <c r="D62" i="18"/>
  <c r="D63" i="18"/>
  <c r="A63" i="18" l="1"/>
  <c r="A62" i="18"/>
  <c r="A61" i="18"/>
  <c r="C128" i="17" l="1"/>
  <c r="D128" i="17" l="1"/>
  <c r="E128" i="17"/>
  <c r="F128" i="17"/>
  <c r="G128" i="17" l="1"/>
  <c r="C68" i="21"/>
  <c r="C70" i="21"/>
  <c r="C66" i="21"/>
  <c r="C65" i="21"/>
  <c r="C67" i="21"/>
  <c r="H101" i="17" l="1"/>
  <c r="H106" i="17" s="1"/>
  <c r="H120" i="17" s="1"/>
  <c r="H100" i="17"/>
  <c r="H105" i="17" s="1"/>
  <c r="H28" i="17" s="1"/>
  <c r="L101" i="17"/>
  <c r="L106" i="17" s="1"/>
  <c r="L120" i="17" s="1"/>
  <c r="L100" i="17"/>
  <c r="L105" i="17" s="1"/>
  <c r="L28" i="17" s="1"/>
  <c r="H102" i="17"/>
  <c r="H107" i="17" s="1"/>
  <c r="H134" i="17" s="1"/>
  <c r="L102" i="17"/>
  <c r="L107" i="17" s="1"/>
  <c r="L134" i="17" s="1"/>
  <c r="I101" i="17"/>
  <c r="I106" i="17" s="1"/>
  <c r="I120" i="17" s="1"/>
  <c r="I100" i="17"/>
  <c r="I105" i="17" s="1"/>
  <c r="I28" i="17" s="1"/>
  <c r="I102" i="17"/>
  <c r="I107" i="17" s="1"/>
  <c r="I134" i="17" s="1"/>
  <c r="J101" i="17"/>
  <c r="J106" i="17" s="1"/>
  <c r="J120" i="17" s="1"/>
  <c r="J100" i="17"/>
  <c r="J105" i="17" s="1"/>
  <c r="J28" i="17" s="1"/>
  <c r="J102" i="17"/>
  <c r="J107" i="17" s="1"/>
  <c r="J134" i="17" s="1"/>
  <c r="K101" i="17"/>
  <c r="K106" i="17" s="1"/>
  <c r="K120" i="17" s="1"/>
  <c r="K100" i="17"/>
  <c r="K105" i="17" s="1"/>
  <c r="K28" i="17" s="1"/>
  <c r="K102" i="17"/>
  <c r="K107" i="17" s="1"/>
  <c r="K134" i="17" s="1"/>
  <c r="G141" i="16"/>
  <c r="G172" i="16"/>
  <c r="H100" i="16" l="1"/>
  <c r="H98" i="16"/>
  <c r="H99" i="16"/>
  <c r="H97" i="16"/>
  <c r="I97" i="16" l="1"/>
  <c r="I98" i="16"/>
  <c r="I99" i="16"/>
  <c r="I100" i="16"/>
  <c r="J99" i="16" l="1"/>
  <c r="J100" i="16"/>
  <c r="J98" i="16"/>
  <c r="J97" i="16"/>
  <c r="K99" i="16" l="1"/>
  <c r="K97" i="16"/>
  <c r="K100" i="16"/>
  <c r="K98" i="16"/>
  <c r="L99" i="16" l="1"/>
  <c r="L100" i="16"/>
  <c r="L98" i="16"/>
  <c r="L97" i="16"/>
  <c r="E61" i="18" l="1"/>
  <c r="E62" i="18"/>
  <c r="E63" i="18"/>
  <c r="H13" i="16" l="1"/>
  <c r="I13" i="16" s="1"/>
  <c r="J13" i="16" s="1"/>
  <c r="K13" i="16" s="1"/>
  <c r="L13" i="16" s="1"/>
  <c r="H15" i="16"/>
  <c r="H14" i="16"/>
  <c r="I14" i="16" s="1"/>
  <c r="J14" i="16" s="1"/>
  <c r="K14" i="16" s="1"/>
  <c r="L14" i="16" s="1"/>
  <c r="H56" i="17"/>
  <c r="I56" i="17" s="1"/>
  <c r="J56" i="17" s="1"/>
  <c r="K56" i="17" s="1"/>
  <c r="L56" i="17" s="1"/>
  <c r="H117" i="17"/>
  <c r="I117" i="17" s="1"/>
  <c r="J117" i="17" s="1"/>
  <c r="K117" i="17" s="1"/>
  <c r="L117" i="17" s="1"/>
  <c r="H131" i="17"/>
  <c r="I131" i="17" s="1"/>
  <c r="J131" i="17" s="1"/>
  <c r="K131" i="17" s="1"/>
  <c r="L131" i="17" s="1"/>
  <c r="H67" i="17"/>
  <c r="I67" i="17" s="1"/>
  <c r="J67" i="17" s="1"/>
  <c r="K67" i="17" s="1"/>
  <c r="L67" i="17" s="1"/>
  <c r="H70" i="17"/>
  <c r="I70" i="17" s="1"/>
  <c r="J70" i="17" s="1"/>
  <c r="K70" i="17" s="1"/>
  <c r="L70" i="17" s="1"/>
  <c r="H42" i="17"/>
  <c r="I42" i="17" s="1"/>
  <c r="J42" i="17" s="1"/>
  <c r="K42" i="17" s="1"/>
  <c r="L42" i="17" s="1"/>
  <c r="H37" i="17"/>
  <c r="I37" i="17" s="1"/>
  <c r="J37" i="17" s="1"/>
  <c r="K37" i="17" s="1"/>
  <c r="L37" i="17" s="1"/>
  <c r="H51" i="17"/>
  <c r="I51" i="17" s="1"/>
  <c r="J51" i="17" s="1"/>
  <c r="K51" i="17" s="1"/>
  <c r="L51" i="17" s="1"/>
  <c r="H65" i="17"/>
  <c r="I65" i="17" s="1"/>
  <c r="J65" i="17" s="1"/>
  <c r="K65" i="17" s="1"/>
  <c r="L65" i="17" s="1"/>
  <c r="H25" i="17"/>
  <c r="I25" i="17" s="1"/>
  <c r="J25" i="17" s="1"/>
  <c r="K25" i="17" s="1"/>
  <c r="L25" i="17" s="1"/>
  <c r="H156" i="16"/>
  <c r="I156" i="16" s="1"/>
  <c r="J156" i="16" s="1"/>
  <c r="K156" i="16" s="1"/>
  <c r="L156" i="16" s="1"/>
  <c r="H155" i="16"/>
  <c r="I155" i="16" s="1"/>
  <c r="J155" i="16" s="1"/>
  <c r="K155" i="16" s="1"/>
  <c r="L155" i="16" s="1"/>
  <c r="H158" i="16"/>
  <c r="I158" i="16" s="1"/>
  <c r="J158" i="16" s="1"/>
  <c r="K158" i="16" s="1"/>
  <c r="L158" i="16" s="1"/>
  <c r="H159" i="16"/>
  <c r="I159" i="16" s="1"/>
  <c r="J159" i="16" s="1"/>
  <c r="K159" i="16" s="1"/>
  <c r="L159" i="16" s="1"/>
  <c r="H157" i="16"/>
  <c r="I157" i="16" s="1"/>
  <c r="J157" i="16" s="1"/>
  <c r="K157" i="16" s="1"/>
  <c r="L157" i="16" s="1"/>
  <c r="G44" i="16"/>
  <c r="F67" i="16"/>
  <c r="G90" i="16"/>
  <c r="G67" i="16"/>
  <c r="F127" i="17"/>
  <c r="E127" i="17"/>
  <c r="D127" i="17"/>
  <c r="C127" i="17"/>
  <c r="I15" i="16" l="1"/>
  <c r="J15" i="16" s="1"/>
  <c r="K15" i="16" s="1"/>
  <c r="L15" i="16" s="1"/>
  <c r="D67" i="21"/>
  <c r="D70" i="21"/>
  <c r="D65" i="21"/>
  <c r="E67" i="21"/>
  <c r="E65" i="21"/>
  <c r="E70" i="21"/>
  <c r="V136" i="19"/>
  <c r="U136" i="19"/>
  <c r="T136" i="19"/>
  <c r="S136" i="19"/>
  <c r="R136" i="19"/>
  <c r="Q136" i="19"/>
  <c r="V145" i="19"/>
  <c r="U145" i="19"/>
  <c r="T145" i="19"/>
  <c r="S145" i="19"/>
  <c r="R145" i="19"/>
  <c r="Q145" i="19"/>
  <c r="V141" i="19"/>
  <c r="U141" i="19"/>
  <c r="T141" i="19"/>
  <c r="S141" i="19"/>
  <c r="R141" i="19"/>
  <c r="Q141" i="19"/>
  <c r="V133" i="19"/>
  <c r="U133" i="19"/>
  <c r="T133" i="19"/>
  <c r="S133" i="19"/>
  <c r="R133" i="19"/>
  <c r="Q133" i="19"/>
  <c r="V126" i="19"/>
  <c r="U126" i="19"/>
  <c r="T126" i="19"/>
  <c r="S126" i="19"/>
  <c r="R126" i="19"/>
  <c r="Q126" i="19"/>
  <c r="V122" i="19"/>
  <c r="U122" i="19"/>
  <c r="T122" i="19"/>
  <c r="S122" i="19"/>
  <c r="R122" i="19"/>
  <c r="Q122" i="19"/>
  <c r="V115" i="19"/>
  <c r="U115" i="19"/>
  <c r="T115" i="19"/>
  <c r="S115" i="19"/>
  <c r="R115" i="19"/>
  <c r="Q115" i="19"/>
  <c r="O145" i="19"/>
  <c r="N145" i="19" s="1"/>
  <c r="M145" i="19" s="1"/>
  <c r="O141" i="19"/>
  <c r="N141" i="19" s="1"/>
  <c r="M141" i="19" s="1"/>
  <c r="O136" i="19"/>
  <c r="N136" i="19" s="1"/>
  <c r="M136" i="19" s="1"/>
  <c r="O133" i="19"/>
  <c r="N133" i="19" s="1"/>
  <c r="M133" i="19" s="1"/>
  <c r="O126" i="19"/>
  <c r="N126" i="19" s="1"/>
  <c r="M126" i="19" s="1"/>
  <c r="O122" i="19"/>
  <c r="N122" i="19" s="1"/>
  <c r="M122" i="19" s="1"/>
  <c r="O115" i="19"/>
  <c r="N115" i="19" s="1"/>
  <c r="M115" i="19" s="1"/>
  <c r="F70" i="21" l="1"/>
  <c r="F67" i="21"/>
  <c r="F65" i="21"/>
  <c r="Q59" i="18"/>
  <c r="Q58" i="18"/>
  <c r="Q57" i="18"/>
  <c r="Q56" i="18"/>
  <c r="Q55" i="18"/>
  <c r="Q54" i="18"/>
  <c r="Q53" i="18"/>
  <c r="Q52" i="18"/>
  <c r="Q51" i="18"/>
  <c r="Q50" i="18"/>
  <c r="Q49" i="18"/>
  <c r="Q48" i="18"/>
  <c r="Q47" i="18"/>
  <c r="Q46" i="18"/>
  <c r="Q45" i="18"/>
  <c r="Q44" i="18"/>
  <c r="Q43" i="18"/>
  <c r="Q42" i="18"/>
  <c r="G67" i="21" l="1"/>
  <c r="G65" i="21"/>
  <c r="G70" i="21"/>
  <c r="C126" i="17"/>
  <c r="D126" i="17"/>
  <c r="E126" i="17"/>
  <c r="F126" i="17"/>
  <c r="C173" i="16"/>
  <c r="D173" i="16"/>
  <c r="E173" i="16"/>
  <c r="C94" i="21"/>
  <c r="C108" i="21"/>
  <c r="H65" i="21" l="1"/>
  <c r="H70" i="21"/>
  <c r="H67" i="21"/>
  <c r="D108" i="21"/>
  <c r="F108" i="21" l="1"/>
  <c r="D94" i="21"/>
  <c r="E108" i="21"/>
  <c r="E94" i="21" l="1"/>
  <c r="G108" i="21"/>
  <c r="F94" i="21" l="1"/>
  <c r="H108" i="21"/>
  <c r="G94" i="21" l="1"/>
  <c r="BD145" i="19"/>
  <c r="BC145" i="19"/>
  <c r="BB145" i="19"/>
  <c r="BA145" i="19"/>
  <c r="AZ145" i="19"/>
  <c r="AY145" i="19"/>
  <c r="AW145" i="19"/>
  <c r="AV145" i="19" s="1"/>
  <c r="AU145" i="19" s="1"/>
  <c r="AM145" i="19"/>
  <c r="AL145" i="19"/>
  <c r="AK145" i="19"/>
  <c r="AJ145" i="19"/>
  <c r="AI145" i="19"/>
  <c r="AH145" i="19"/>
  <c r="BD141" i="19"/>
  <c r="BC141" i="19"/>
  <c r="BB141" i="19"/>
  <c r="BA141" i="19"/>
  <c r="AZ141" i="19"/>
  <c r="AY141" i="19"/>
  <c r="AW141" i="19"/>
  <c r="AV141" i="19" s="1"/>
  <c r="AU141" i="19" s="1"/>
  <c r="AM141" i="19"/>
  <c r="AL141" i="19"/>
  <c r="AK141" i="19"/>
  <c r="AJ141" i="19"/>
  <c r="AI141" i="19"/>
  <c r="AH141" i="19"/>
  <c r="AY16" i="19"/>
  <c r="AY13" i="19"/>
  <c r="AY12" i="19"/>
  <c r="AY11" i="19"/>
  <c r="AH16" i="19"/>
  <c r="AH13" i="19"/>
  <c r="AH12" i="19"/>
  <c r="AH11" i="19"/>
  <c r="Q16" i="19"/>
  <c r="Q13" i="19"/>
  <c r="Q12" i="19"/>
  <c r="Q11" i="19"/>
  <c r="E70" i="18"/>
  <c r="E69" i="18"/>
  <c r="E58" i="18"/>
  <c r="E57" i="18"/>
  <c r="E55" i="18"/>
  <c r="E53" i="18"/>
  <c r="E50" i="18"/>
  <c r="E49" i="18"/>
  <c r="E45" i="18"/>
  <c r="E43" i="18"/>
  <c r="E46" i="18"/>
  <c r="E54" i="18"/>
  <c r="E59" i="18"/>
  <c r="E60" i="18"/>
  <c r="E71" i="18" l="1"/>
  <c r="E42" i="18"/>
  <c r="E47" i="18"/>
  <c r="E73" i="18"/>
  <c r="E44" i="18"/>
  <c r="E48" i="18"/>
  <c r="E52" i="18"/>
  <c r="E56" i="18"/>
  <c r="E72" i="18"/>
  <c r="E51" i="18"/>
  <c r="E74" i="18"/>
  <c r="H94" i="21"/>
  <c r="D74" i="18" l="1"/>
  <c r="D73" i="18"/>
  <c r="D72" i="18"/>
  <c r="D71" i="18"/>
  <c r="D70" i="18"/>
  <c r="D69" i="18"/>
  <c r="D60" i="18"/>
  <c r="D59" i="18"/>
  <c r="D58" i="18"/>
  <c r="D57" i="18"/>
  <c r="D56" i="18"/>
  <c r="D55" i="18"/>
  <c r="D54" i="18"/>
  <c r="D53" i="18"/>
  <c r="D52" i="18"/>
  <c r="D51" i="18"/>
  <c r="D50" i="18"/>
  <c r="D49" i="18"/>
  <c r="D48" i="18"/>
  <c r="D47" i="18"/>
  <c r="D46" i="18"/>
  <c r="D45" i="18"/>
  <c r="D44" i="18"/>
  <c r="D43" i="18"/>
  <c r="D42" i="18"/>
  <c r="D107" i="20" l="1"/>
  <c r="H107" i="20"/>
  <c r="F107" i="20"/>
  <c r="E107" i="20"/>
  <c r="C107" i="20"/>
  <c r="G107" i="20"/>
  <c r="F12" i="15" l="1"/>
  <c r="W9" i="15"/>
  <c r="I9" i="15" s="1"/>
  <c r="I6" i="15"/>
  <c r="H6" i="15"/>
  <c r="J100" i="15"/>
  <c r="I100" i="15"/>
  <c r="G100" i="15"/>
  <c r="H9" i="15" l="1"/>
  <c r="J9" i="15"/>
  <c r="G6" i="15"/>
  <c r="F9" i="15"/>
  <c r="H100" i="15"/>
  <c r="J6" i="15"/>
  <c r="AW118" i="19" l="1"/>
  <c r="AV118" i="19" s="1"/>
  <c r="AU118" i="19" s="1"/>
  <c r="P118" i="19"/>
  <c r="O118" i="19" l="1"/>
  <c r="N118" i="19" s="1"/>
  <c r="M118" i="19" s="1"/>
  <c r="F118" i="19"/>
  <c r="AX137" i="19"/>
  <c r="AW136" i="19"/>
  <c r="AW137" i="19" s="1"/>
  <c r="AG137" i="19"/>
  <c r="AF137" i="19"/>
  <c r="AE137" i="19"/>
  <c r="AD137" i="19"/>
  <c r="P137" i="19"/>
  <c r="AW108" i="19"/>
  <c r="AV108" i="19" s="1"/>
  <c r="AU108" i="19" s="1"/>
  <c r="AW100" i="19"/>
  <c r="AV100" i="19" s="1"/>
  <c r="AU100" i="19" s="1"/>
  <c r="AX106" i="19"/>
  <c r="AW106" i="19" s="1"/>
  <c r="AV106" i="19" s="1"/>
  <c r="AU106" i="19" s="1"/>
  <c r="AW105" i="19"/>
  <c r="AV105" i="19" s="1"/>
  <c r="AU105" i="19" s="1"/>
  <c r="AX98" i="19"/>
  <c r="AW98" i="19" s="1"/>
  <c r="AV98" i="19" s="1"/>
  <c r="AU98" i="19" s="1"/>
  <c r="AW97" i="19"/>
  <c r="AV97" i="19" s="1"/>
  <c r="AU97" i="19" s="1"/>
  <c r="AX83" i="19"/>
  <c r="AW83" i="19" s="1"/>
  <c r="AV83" i="19" s="1"/>
  <c r="AU83" i="19" s="1"/>
  <c r="AW82" i="19"/>
  <c r="AV82" i="19" s="1"/>
  <c r="AU82" i="19" s="1"/>
  <c r="AX75" i="19"/>
  <c r="AW75" i="19" s="1"/>
  <c r="AV75" i="19" s="1"/>
  <c r="AU75" i="19" s="1"/>
  <c r="AW74" i="19"/>
  <c r="AV74" i="19" s="1"/>
  <c r="AU74" i="19" s="1"/>
  <c r="AW85" i="19"/>
  <c r="AV85" i="19" s="1"/>
  <c r="AU85" i="19" s="1"/>
  <c r="AW77" i="19"/>
  <c r="AV77" i="19" s="1"/>
  <c r="AU77" i="19" s="1"/>
  <c r="AW69" i="19"/>
  <c r="AV69" i="19" s="1"/>
  <c r="AU69" i="19" s="1"/>
  <c r="AX67" i="19"/>
  <c r="AW67" i="19" s="1"/>
  <c r="AV67" i="19" s="1"/>
  <c r="AU67" i="19" s="1"/>
  <c r="AW66" i="19"/>
  <c r="AV66" i="19" s="1"/>
  <c r="AU66" i="19" s="1"/>
  <c r="AX92" i="19"/>
  <c r="AX91" i="19"/>
  <c r="AX90" i="19"/>
  <c r="AG92" i="19"/>
  <c r="AG91" i="19"/>
  <c r="AG90" i="19"/>
  <c r="P90" i="19"/>
  <c r="F90" i="19" s="1"/>
  <c r="P91" i="19"/>
  <c r="P92" i="19"/>
  <c r="AX59" i="19"/>
  <c r="AW56" i="19"/>
  <c r="AF56" i="19"/>
  <c r="AG59" i="19"/>
  <c r="P59" i="19"/>
  <c r="O56" i="19"/>
  <c r="O90" i="19" s="1"/>
  <c r="F91" i="19" l="1"/>
  <c r="F137" i="19"/>
  <c r="F92" i="19"/>
  <c r="V137" i="19"/>
  <c r="R137" i="19"/>
  <c r="O137" i="19"/>
  <c r="N137" i="19" s="1"/>
  <c r="M137" i="19" s="1"/>
  <c r="T137" i="19"/>
  <c r="U137" i="19"/>
  <c r="Q137" i="19"/>
  <c r="S137" i="19"/>
  <c r="O59" i="19"/>
  <c r="N56" i="19"/>
  <c r="N91" i="19" s="1"/>
  <c r="AE56" i="19"/>
  <c r="O92" i="19"/>
  <c r="AW59" i="19"/>
  <c r="O91" i="19"/>
  <c r="AF90" i="19"/>
  <c r="AF91" i="19"/>
  <c r="AF92" i="19"/>
  <c r="AW90" i="19"/>
  <c r="AW91" i="19"/>
  <c r="AW92" i="19"/>
  <c r="AV136" i="19"/>
  <c r="AV137" i="19" s="1"/>
  <c r="AV56" i="19"/>
  <c r="AF59" i="19"/>
  <c r="AD56" i="19" l="1"/>
  <c r="N90" i="19"/>
  <c r="N92" i="19"/>
  <c r="AE59" i="19"/>
  <c r="AE92" i="19"/>
  <c r="AE90" i="19"/>
  <c r="N59" i="19"/>
  <c r="M56" i="19"/>
  <c r="AE91" i="19"/>
  <c r="AU136" i="19"/>
  <c r="AU137" i="19" s="1"/>
  <c r="AV59" i="19"/>
  <c r="AV92" i="19"/>
  <c r="AV91" i="19"/>
  <c r="AV90" i="19"/>
  <c r="AU56" i="19"/>
  <c r="AU59" i="19" s="1"/>
  <c r="AD92" i="19"/>
  <c r="AD59" i="19"/>
  <c r="AC56" i="19" l="1"/>
  <c r="AD90" i="19"/>
  <c r="AD91" i="19"/>
  <c r="L56" i="19"/>
  <c r="L59" i="19" s="1"/>
  <c r="M90" i="19"/>
  <c r="M92" i="19"/>
  <c r="M59" i="19"/>
  <c r="M91" i="19"/>
  <c r="AT56" i="19"/>
  <c r="AU92" i="19"/>
  <c r="AU91" i="19"/>
  <c r="AU90" i="19"/>
  <c r="AG108" i="19"/>
  <c r="AF108" i="19" s="1"/>
  <c r="AE108" i="19" s="1"/>
  <c r="AD108" i="19" s="1"/>
  <c r="P108" i="19"/>
  <c r="AG100" i="19"/>
  <c r="AF100" i="19" s="1"/>
  <c r="AE100" i="19" s="1"/>
  <c r="AD100" i="19" s="1"/>
  <c r="P100" i="19"/>
  <c r="P77" i="19"/>
  <c r="P85" i="19"/>
  <c r="AF105" i="19"/>
  <c r="AE105" i="19" s="1"/>
  <c r="AD105" i="19" s="1"/>
  <c r="AF98" i="19"/>
  <c r="AE98" i="19" s="1"/>
  <c r="AD98" i="19" s="1"/>
  <c r="AF97" i="19"/>
  <c r="AE97" i="19" s="1"/>
  <c r="AD97" i="19" s="1"/>
  <c r="AG83" i="19"/>
  <c r="AF83" i="19" s="1"/>
  <c r="AE83" i="19" s="1"/>
  <c r="AD83" i="19" s="1"/>
  <c r="AG75" i="19"/>
  <c r="AG67" i="19"/>
  <c r="AF82" i="19"/>
  <c r="AE82" i="19" s="1"/>
  <c r="AD82" i="19" s="1"/>
  <c r="AF74" i="19"/>
  <c r="AE74" i="19" s="1"/>
  <c r="AD74" i="19" s="1"/>
  <c r="AF66" i="19"/>
  <c r="AE66" i="19" s="1"/>
  <c r="AD66" i="19" s="1"/>
  <c r="F108" i="19" l="1"/>
  <c r="AC59" i="19"/>
  <c r="AF75" i="19"/>
  <c r="AE75" i="19" s="1"/>
  <c r="AD75" i="19" s="1"/>
  <c r="AF106" i="19"/>
  <c r="AE106" i="19" s="1"/>
  <c r="AD106" i="19" s="1"/>
  <c r="F100" i="19"/>
  <c r="O77" i="19"/>
  <c r="N77" i="19" s="1"/>
  <c r="M77" i="19" s="1"/>
  <c r="O85" i="19"/>
  <c r="N85" i="19" s="1"/>
  <c r="M85" i="19" s="1"/>
  <c r="AF67" i="19"/>
  <c r="AE67" i="19" s="1"/>
  <c r="AD67" i="19" s="1"/>
  <c r="AT59" i="19"/>
  <c r="O108" i="19"/>
  <c r="N108" i="19" s="1"/>
  <c r="M108" i="19" s="1"/>
  <c r="O100" i="19"/>
  <c r="N100" i="19" s="1"/>
  <c r="M100" i="19" s="1"/>
  <c r="O105" i="19"/>
  <c r="N105" i="19" s="1"/>
  <c r="M105" i="19" s="1"/>
  <c r="O97" i="19"/>
  <c r="N97" i="19" s="1"/>
  <c r="M97" i="19" s="1"/>
  <c r="O82" i="19"/>
  <c r="N82" i="19" s="1"/>
  <c r="M82" i="19" s="1"/>
  <c r="O74" i="19"/>
  <c r="N74" i="19" s="1"/>
  <c r="M74" i="19" s="1"/>
  <c r="O106" i="19"/>
  <c r="N106" i="19" s="1"/>
  <c r="M106" i="19" s="1"/>
  <c r="P83" i="19"/>
  <c r="P75" i="19"/>
  <c r="O75" i="19" s="1"/>
  <c r="N75" i="19" s="1"/>
  <c r="M75" i="19" s="1"/>
  <c r="P67" i="19"/>
  <c r="O67" i="19" s="1"/>
  <c r="N67" i="19" s="1"/>
  <c r="M67" i="19" s="1"/>
  <c r="AW16" i="19"/>
  <c r="AV16" i="19" s="1"/>
  <c r="AU16" i="19" s="1"/>
  <c r="AT16" i="19" s="1"/>
  <c r="AS16" i="19" s="1"/>
  <c r="AR16" i="19" s="1"/>
  <c r="AQ16" i="19" s="1"/>
  <c r="AP16" i="19" s="1"/>
  <c r="AO16" i="19" s="1"/>
  <c r="AW13" i="19"/>
  <c r="AW12" i="19"/>
  <c r="AW11" i="19"/>
  <c r="AF16" i="19"/>
  <c r="AE16" i="19" s="1"/>
  <c r="AD16" i="19" s="1"/>
  <c r="AC16" i="19" s="1"/>
  <c r="AB16" i="19" s="1"/>
  <c r="AA16" i="19" s="1"/>
  <c r="Z16" i="19" s="1"/>
  <c r="Y16" i="19" s="1"/>
  <c r="X16" i="19" s="1"/>
  <c r="AF13" i="19"/>
  <c r="AF12" i="19"/>
  <c r="AF11" i="19"/>
  <c r="AW58" i="19"/>
  <c r="AW57" i="19"/>
  <c r="AF58" i="19"/>
  <c r="AF57" i="19"/>
  <c r="O58" i="19"/>
  <c r="N58" i="19" s="1"/>
  <c r="M58" i="19" s="1"/>
  <c r="L58" i="19" s="1"/>
  <c r="O57" i="19"/>
  <c r="N57" i="19" s="1"/>
  <c r="M57" i="19" s="1"/>
  <c r="L57" i="19" s="1"/>
  <c r="O16" i="19"/>
  <c r="N16" i="19" s="1"/>
  <c r="M16" i="19" s="1"/>
  <c r="L16" i="19" s="1"/>
  <c r="K16" i="19" s="1"/>
  <c r="J16" i="19" s="1"/>
  <c r="I16" i="19" s="1"/>
  <c r="H16" i="19" s="1"/>
  <c r="G16" i="19" s="1"/>
  <c r="O13" i="19"/>
  <c r="N13" i="19" s="1"/>
  <c r="M13" i="19" s="1"/>
  <c r="L13" i="19" s="1"/>
  <c r="K13" i="19" s="1"/>
  <c r="O12" i="19"/>
  <c r="N12" i="19" s="1"/>
  <c r="M12" i="19" s="1"/>
  <c r="L12" i="19" s="1"/>
  <c r="K12" i="19" s="1"/>
  <c r="J12" i="19" s="1"/>
  <c r="O11" i="19"/>
  <c r="N11" i="19" s="1"/>
  <c r="M11" i="19" s="1"/>
  <c r="L11" i="19" s="1"/>
  <c r="K11" i="19" s="1"/>
  <c r="J11" i="19" s="1"/>
  <c r="I11" i="19" s="1"/>
  <c r="H11" i="19" s="1"/>
  <c r="G11" i="19" s="1"/>
  <c r="AG85" i="19"/>
  <c r="AF85" i="19" s="1"/>
  <c r="AE85" i="19" s="1"/>
  <c r="AD85" i="19" s="1"/>
  <c r="AG77" i="19"/>
  <c r="AF77" i="19" s="1"/>
  <c r="AE77" i="19" s="1"/>
  <c r="AD77" i="19" s="1"/>
  <c r="AG69" i="19"/>
  <c r="AF69" i="19" s="1"/>
  <c r="AE69" i="19" s="1"/>
  <c r="AD69" i="19" s="1"/>
  <c r="P69" i="19"/>
  <c r="O66" i="19"/>
  <c r="N66" i="19" s="1"/>
  <c r="M66" i="19" s="1"/>
  <c r="F85" i="19" l="1"/>
  <c r="F75" i="19"/>
  <c r="F67" i="19"/>
  <c r="O83" i="19"/>
  <c r="N83" i="19" s="1"/>
  <c r="M83" i="19" s="1"/>
  <c r="F83" i="19"/>
  <c r="F106" i="19"/>
  <c r="O98" i="19"/>
  <c r="N98" i="19" s="1"/>
  <c r="M98" i="19" s="1"/>
  <c r="F98" i="19"/>
  <c r="F77" i="19"/>
  <c r="O69" i="19"/>
  <c r="N69" i="19" s="1"/>
  <c r="M69" i="19" s="1"/>
  <c r="F69" i="19"/>
  <c r="I12" i="19"/>
  <c r="AE57" i="19"/>
  <c r="AE58" i="19"/>
  <c r="AE11" i="19"/>
  <c r="AV11" i="19"/>
  <c r="AV57" i="19"/>
  <c r="AE12" i="19"/>
  <c r="AV12" i="19"/>
  <c r="AV58" i="19"/>
  <c r="AE13" i="19"/>
  <c r="AV13" i="19"/>
  <c r="AM39" i="19"/>
  <c r="AL39" i="19"/>
  <c r="AK39" i="19"/>
  <c r="AJ39" i="19"/>
  <c r="AI39" i="19"/>
  <c r="AH39" i="19"/>
  <c r="AM38" i="19"/>
  <c r="AL38" i="19"/>
  <c r="AK38" i="19"/>
  <c r="AJ38" i="19"/>
  <c r="AI38" i="19"/>
  <c r="AH38" i="19"/>
  <c r="AM37" i="19"/>
  <c r="AL37" i="19"/>
  <c r="AK37" i="19"/>
  <c r="AJ37" i="19"/>
  <c r="AI37" i="19"/>
  <c r="AH37" i="19"/>
  <c r="AM36" i="19"/>
  <c r="AL36" i="19"/>
  <c r="AK36" i="19"/>
  <c r="AJ36" i="19"/>
  <c r="AI36" i="19"/>
  <c r="AH36" i="19"/>
  <c r="AM35" i="19"/>
  <c r="AL35" i="19"/>
  <c r="AK35" i="19"/>
  <c r="AJ35" i="19"/>
  <c r="AI35" i="19"/>
  <c r="AH35" i="19"/>
  <c r="AM34" i="19"/>
  <c r="AL34" i="19"/>
  <c r="AK34" i="19"/>
  <c r="AJ34" i="19"/>
  <c r="AI34" i="19"/>
  <c r="AH34" i="19"/>
  <c r="AM33" i="19"/>
  <c r="AL33" i="19"/>
  <c r="AK33" i="19"/>
  <c r="AJ33" i="19"/>
  <c r="AI33" i="19"/>
  <c r="AH33" i="19"/>
  <c r="AM32" i="19"/>
  <c r="AL32" i="19"/>
  <c r="AK32" i="19"/>
  <c r="AJ32" i="19"/>
  <c r="AI32" i="19"/>
  <c r="AH32" i="19"/>
  <c r="AM31" i="19"/>
  <c r="AL31" i="19"/>
  <c r="AK31" i="19"/>
  <c r="AJ31" i="19"/>
  <c r="AI31" i="19"/>
  <c r="AH31" i="19"/>
  <c r="AM30" i="19"/>
  <c r="AL30" i="19"/>
  <c r="AK30" i="19"/>
  <c r="AJ30" i="19"/>
  <c r="AI30" i="19"/>
  <c r="AH30" i="19"/>
  <c r="AM29" i="19"/>
  <c r="AL29" i="19"/>
  <c r="AK29" i="19"/>
  <c r="AJ29" i="19"/>
  <c r="AI29" i="19"/>
  <c r="AH29" i="19"/>
  <c r="AM28" i="19"/>
  <c r="AL28" i="19"/>
  <c r="AK28" i="19"/>
  <c r="AJ28" i="19"/>
  <c r="AI28" i="19"/>
  <c r="AH28" i="19"/>
  <c r="AM27" i="19"/>
  <c r="AL27" i="19"/>
  <c r="AK27" i="19"/>
  <c r="AJ27" i="19"/>
  <c r="AI27" i="19"/>
  <c r="AH27" i="19"/>
  <c r="AM26" i="19"/>
  <c r="AL26" i="19"/>
  <c r="AK26" i="19"/>
  <c r="AJ26" i="19"/>
  <c r="AI26" i="19"/>
  <c r="AH26" i="19"/>
  <c r="AM25" i="19"/>
  <c r="AL25" i="19"/>
  <c r="AK25" i="19"/>
  <c r="AJ25" i="19"/>
  <c r="AI25" i="19"/>
  <c r="AH25" i="19"/>
  <c r="AM24" i="19"/>
  <c r="AL24" i="19"/>
  <c r="AK24" i="19"/>
  <c r="AJ24" i="19"/>
  <c r="AI24" i="19"/>
  <c r="AH24" i="19"/>
  <c r="AM23" i="19"/>
  <c r="AL23" i="19"/>
  <c r="AK23" i="19"/>
  <c r="AJ23" i="19"/>
  <c r="AI23" i="19"/>
  <c r="AH23" i="19"/>
  <c r="AM22" i="19"/>
  <c r="AL22" i="19"/>
  <c r="AK22" i="19"/>
  <c r="AJ22" i="19"/>
  <c r="AI22" i="19"/>
  <c r="AH22" i="19"/>
  <c r="AM21" i="19"/>
  <c r="AL21" i="19"/>
  <c r="AK21" i="19"/>
  <c r="AJ21" i="19"/>
  <c r="AI21" i="19"/>
  <c r="AH21" i="19"/>
  <c r="AM50" i="19"/>
  <c r="AL50" i="19"/>
  <c r="AK50" i="19"/>
  <c r="AJ50" i="19"/>
  <c r="AI50" i="19"/>
  <c r="AH50" i="19"/>
  <c r="AM49" i="19"/>
  <c r="AL49" i="19"/>
  <c r="AK49" i="19"/>
  <c r="AJ49" i="19"/>
  <c r="AI49" i="19"/>
  <c r="AH49" i="19"/>
  <c r="AM48" i="19"/>
  <c r="AL48" i="19"/>
  <c r="AK48" i="19"/>
  <c r="AJ48" i="19"/>
  <c r="AI48" i="19"/>
  <c r="AH48" i="19"/>
  <c r="AM47" i="19"/>
  <c r="AL47" i="19"/>
  <c r="AK47" i="19"/>
  <c r="AJ47" i="19"/>
  <c r="AI47" i="19"/>
  <c r="AH47" i="19"/>
  <c r="AM46" i="19"/>
  <c r="AL46" i="19"/>
  <c r="AK46" i="19"/>
  <c r="AJ46" i="19"/>
  <c r="AI46" i="19"/>
  <c r="AH46" i="19"/>
  <c r="AM45" i="19"/>
  <c r="AL45" i="19"/>
  <c r="AK45" i="19"/>
  <c r="AJ45" i="19"/>
  <c r="AI45" i="19"/>
  <c r="AH45" i="19"/>
  <c r="F1" i="19" l="1"/>
  <c r="H12" i="19"/>
  <c r="AD13" i="19"/>
  <c r="AU58" i="19"/>
  <c r="AD12" i="19"/>
  <c r="AU11" i="19"/>
  <c r="AD58" i="19"/>
  <c r="AU13" i="19"/>
  <c r="AU12" i="19"/>
  <c r="AU57" i="19"/>
  <c r="AD11" i="19"/>
  <c r="AD57" i="19"/>
  <c r="G12" i="19" l="1"/>
  <c r="C152" i="20"/>
  <c r="C151" i="20"/>
  <c r="C160" i="20"/>
  <c r="C162" i="20"/>
  <c r="C164" i="20"/>
  <c r="C153" i="20"/>
  <c r="C166" i="20"/>
  <c r="C161" i="20"/>
  <c r="C165" i="20"/>
  <c r="C150" i="20"/>
  <c r="C154" i="20"/>
  <c r="C163" i="20"/>
  <c r="AC58" i="19"/>
  <c r="AC12" i="19"/>
  <c r="AC13" i="19"/>
  <c r="AC11" i="19"/>
  <c r="AT12" i="19"/>
  <c r="AT11" i="19"/>
  <c r="AT58" i="19"/>
  <c r="AC57" i="19"/>
  <c r="AT57" i="19"/>
  <c r="AT13" i="19"/>
  <c r="AB13" i="19" l="1"/>
  <c r="AS13" i="19"/>
  <c r="AS12" i="19"/>
  <c r="AB12" i="19"/>
  <c r="AS11" i="19"/>
  <c r="AB11" i="19"/>
  <c r="B20" i="22"/>
  <c r="B19" i="22"/>
  <c r="B18" i="22"/>
  <c r="B17" i="22"/>
  <c r="B16" i="22"/>
  <c r="B15" i="22"/>
  <c r="B14" i="22"/>
  <c r="B13" i="22"/>
  <c r="E105" i="18"/>
  <c r="E104" i="18"/>
  <c r="F115" i="17"/>
  <c r="F129" i="17" s="1"/>
  <c r="E115" i="17"/>
  <c r="E129" i="17" s="1"/>
  <c r="D115" i="17"/>
  <c r="D129" i="17" s="1"/>
  <c r="C115" i="17"/>
  <c r="C129" i="17" s="1"/>
  <c r="F113" i="17"/>
  <c r="E113" i="17"/>
  <c r="D113" i="17"/>
  <c r="C113" i="17"/>
  <c r="F112" i="17"/>
  <c r="E112" i="17"/>
  <c r="D112" i="17"/>
  <c r="C112" i="17"/>
  <c r="C123" i="20" l="1"/>
  <c r="E103" i="18"/>
  <c r="F106" i="18"/>
  <c r="C22" i="22"/>
  <c r="M6" i="22" s="1"/>
  <c r="D32" i="18"/>
  <c r="F103" i="18"/>
  <c r="I103" i="18"/>
  <c r="C23" i="22"/>
  <c r="D33" i="18"/>
  <c r="F104" i="18"/>
  <c r="I104" i="18"/>
  <c r="C24" i="22"/>
  <c r="O6" i="22" s="1"/>
  <c r="D34" i="18"/>
  <c r="E106" i="18"/>
  <c r="F105" i="18"/>
  <c r="I105" i="18"/>
  <c r="C25" i="22"/>
  <c r="P6" i="22" s="1"/>
  <c r="P8" i="22" s="1"/>
  <c r="D35" i="18"/>
  <c r="C21" i="22"/>
  <c r="L6" i="22" s="1"/>
  <c r="L8" i="22" s="1"/>
  <c r="D31" i="18"/>
  <c r="C97" i="21"/>
  <c r="C54" i="20"/>
  <c r="C132" i="20"/>
  <c r="AR11" i="19"/>
  <c r="AQ11" i="19" s="1"/>
  <c r="AP11" i="19" s="1"/>
  <c r="AO11" i="19" s="1"/>
  <c r="AA12" i="19"/>
  <c r="Z12" i="19" s="1"/>
  <c r="Y12" i="19" s="1"/>
  <c r="X12" i="19" s="1"/>
  <c r="AA11" i="19"/>
  <c r="Z11" i="19" s="1"/>
  <c r="Y11" i="19" s="1"/>
  <c r="X11" i="19" s="1"/>
  <c r="AR12" i="19"/>
  <c r="AQ12" i="19" s="1"/>
  <c r="AP12" i="19" s="1"/>
  <c r="AO12" i="19" s="1"/>
  <c r="C114" i="17"/>
  <c r="G114" i="17"/>
  <c r="C105" i="21"/>
  <c r="D114" i="17"/>
  <c r="E114" i="17"/>
  <c r="F114" i="17"/>
  <c r="G115" i="17"/>
  <c r="O8" i="22" l="1"/>
  <c r="E112" i="18"/>
  <c r="E107" i="18"/>
  <c r="C77" i="20"/>
  <c r="F107" i="18"/>
  <c r="F20" i="18" s="1"/>
  <c r="F112" i="18"/>
  <c r="H104" i="18"/>
  <c r="H106" i="18"/>
  <c r="K26" i="18"/>
  <c r="L26" i="18"/>
  <c r="H103" i="18"/>
  <c r="H105" i="18"/>
  <c r="M26" i="18"/>
  <c r="G103" i="18"/>
  <c r="G105" i="18"/>
  <c r="G104" i="18"/>
  <c r="G106" i="18"/>
  <c r="N26" i="18"/>
  <c r="O26" i="18"/>
  <c r="C111" i="21"/>
  <c r="D97" i="21"/>
  <c r="C91" i="21"/>
  <c r="M8" i="22"/>
  <c r="C92" i="21"/>
  <c r="G129" i="17"/>
  <c r="H115" i="17"/>
  <c r="K100" i="15"/>
  <c r="K6" i="15"/>
  <c r="AW133" i="19"/>
  <c r="AV133" i="19" s="1"/>
  <c r="AU133" i="19" s="1"/>
  <c r="AW130" i="19"/>
  <c r="AV130" i="19" s="1"/>
  <c r="AU130" i="19" s="1"/>
  <c r="AW126" i="19"/>
  <c r="AV126" i="19" s="1"/>
  <c r="AU126" i="19" s="1"/>
  <c r="AW122" i="19"/>
  <c r="AV122" i="19" s="1"/>
  <c r="AU122" i="19" s="1"/>
  <c r="AW115" i="19"/>
  <c r="AV115" i="19" s="1"/>
  <c r="AU115" i="19" s="1"/>
  <c r="BD59" i="19"/>
  <c r="BC59" i="19"/>
  <c r="BB59" i="19"/>
  <c r="BA59" i="19"/>
  <c r="AZ59" i="19"/>
  <c r="AY59" i="19"/>
  <c r="BD58" i="19"/>
  <c r="BC58" i="19"/>
  <c r="BB58" i="19"/>
  <c r="BA58" i="19"/>
  <c r="AZ58" i="19"/>
  <c r="AY58" i="19"/>
  <c r="BD57" i="19"/>
  <c r="BC57" i="19"/>
  <c r="BB57" i="19"/>
  <c r="BA57" i="19"/>
  <c r="AZ57" i="19"/>
  <c r="AY57" i="19"/>
  <c r="BD56" i="19"/>
  <c r="BC56" i="19"/>
  <c r="BB56" i="19"/>
  <c r="BA56" i="19"/>
  <c r="AZ56" i="19"/>
  <c r="AY56" i="19"/>
  <c r="AM137" i="19"/>
  <c r="AL137" i="19"/>
  <c r="AK137" i="19"/>
  <c r="AJ137" i="19"/>
  <c r="AI137" i="19"/>
  <c r="AH137" i="19"/>
  <c r="AM136" i="19"/>
  <c r="AL136" i="19"/>
  <c r="AK136" i="19"/>
  <c r="AJ136" i="19"/>
  <c r="AI136" i="19"/>
  <c r="AH136" i="19"/>
  <c r="AM133" i="19"/>
  <c r="AL133" i="19"/>
  <c r="AK133" i="19"/>
  <c r="AJ133" i="19"/>
  <c r="AI133" i="19"/>
  <c r="AH133" i="19"/>
  <c r="AM130" i="19"/>
  <c r="AL130" i="19"/>
  <c r="AK130" i="19"/>
  <c r="AJ130" i="19"/>
  <c r="AI130" i="19"/>
  <c r="AH130" i="19"/>
  <c r="AM126" i="19"/>
  <c r="AL126" i="19"/>
  <c r="AK126" i="19"/>
  <c r="AJ126" i="19"/>
  <c r="AI126" i="19"/>
  <c r="AH126" i="19"/>
  <c r="AM122" i="19"/>
  <c r="AL122" i="19"/>
  <c r="AK122" i="19"/>
  <c r="AJ122" i="19"/>
  <c r="AI122" i="19"/>
  <c r="AH122" i="19"/>
  <c r="AM118" i="19"/>
  <c r="AL118" i="19"/>
  <c r="AK118" i="19"/>
  <c r="AJ118" i="19"/>
  <c r="AI118" i="19"/>
  <c r="AH118" i="19"/>
  <c r="AM115" i="19"/>
  <c r="AL115" i="19"/>
  <c r="AK115" i="19"/>
  <c r="AJ115" i="19"/>
  <c r="AI115" i="19"/>
  <c r="AH115" i="19"/>
  <c r="C83" i="21"/>
  <c r="C82" i="21"/>
  <c r="C77" i="21"/>
  <c r="V118" i="19"/>
  <c r="U118" i="19"/>
  <c r="T118" i="19"/>
  <c r="S118" i="19"/>
  <c r="R118" i="19"/>
  <c r="Q118" i="19"/>
  <c r="C31" i="21" s="1"/>
  <c r="V106" i="19"/>
  <c r="U106" i="19"/>
  <c r="T106" i="19"/>
  <c r="S106" i="19"/>
  <c r="R106" i="19"/>
  <c r="Q106" i="19"/>
  <c r="V105" i="19"/>
  <c r="H169" i="20" s="1"/>
  <c r="U105" i="19"/>
  <c r="G169" i="20" s="1"/>
  <c r="T105" i="19"/>
  <c r="F169" i="20" s="1"/>
  <c r="S105" i="19"/>
  <c r="E169" i="20" s="1"/>
  <c r="R105" i="19"/>
  <c r="D169" i="20" s="1"/>
  <c r="Q105" i="19"/>
  <c r="C169" i="20" s="1"/>
  <c r="V98" i="19"/>
  <c r="U98" i="19"/>
  <c r="T98" i="19"/>
  <c r="S98" i="19"/>
  <c r="R98" i="19"/>
  <c r="Q98" i="19"/>
  <c r="V97" i="19"/>
  <c r="U97" i="19"/>
  <c r="T97" i="19"/>
  <c r="S97" i="19"/>
  <c r="R97" i="19"/>
  <c r="Q97" i="19"/>
  <c r="V90" i="19"/>
  <c r="U90" i="19"/>
  <c r="T90" i="19"/>
  <c r="S90" i="19"/>
  <c r="R90" i="19"/>
  <c r="Q90" i="19"/>
  <c r="V83" i="19"/>
  <c r="U83" i="19"/>
  <c r="T83" i="19"/>
  <c r="S83" i="19"/>
  <c r="R83" i="19"/>
  <c r="Q83" i="19"/>
  <c r="V82" i="19"/>
  <c r="U82" i="19"/>
  <c r="T82" i="19"/>
  <c r="S82" i="19"/>
  <c r="R82" i="19"/>
  <c r="Q82" i="19"/>
  <c r="V75" i="19"/>
  <c r="U75" i="19"/>
  <c r="T75" i="19"/>
  <c r="S75" i="19"/>
  <c r="R75" i="19"/>
  <c r="Q75" i="19"/>
  <c r="V74" i="19"/>
  <c r="U74" i="19"/>
  <c r="T74" i="19"/>
  <c r="S74" i="19"/>
  <c r="R74" i="19"/>
  <c r="Q74" i="19"/>
  <c r="V67" i="19"/>
  <c r="U67" i="19"/>
  <c r="T67" i="19"/>
  <c r="S67" i="19"/>
  <c r="R67" i="19"/>
  <c r="Q67" i="19"/>
  <c r="V66" i="19"/>
  <c r="U66" i="19"/>
  <c r="T66" i="19"/>
  <c r="S66" i="19"/>
  <c r="R66" i="19"/>
  <c r="Q66" i="19"/>
  <c r="V59" i="19"/>
  <c r="U59" i="19"/>
  <c r="T59" i="19"/>
  <c r="S59" i="19"/>
  <c r="R59" i="19"/>
  <c r="Q59" i="19"/>
  <c r="V58" i="19"/>
  <c r="U58" i="19"/>
  <c r="T58" i="19"/>
  <c r="S58" i="19"/>
  <c r="R58" i="19"/>
  <c r="Q58" i="19"/>
  <c r="V57" i="19"/>
  <c r="U57" i="19"/>
  <c r="T57" i="19"/>
  <c r="S57" i="19"/>
  <c r="R57" i="19"/>
  <c r="Q57" i="19"/>
  <c r="V56" i="19"/>
  <c r="U56" i="19"/>
  <c r="T56" i="19"/>
  <c r="S56" i="19"/>
  <c r="R56" i="19"/>
  <c r="Q56" i="19"/>
  <c r="AM106" i="19"/>
  <c r="AL106" i="19"/>
  <c r="AK106" i="19"/>
  <c r="AJ106" i="19"/>
  <c r="AI106" i="19"/>
  <c r="AH106" i="19"/>
  <c r="AM105" i="19"/>
  <c r="AL105" i="19"/>
  <c r="AK105" i="19"/>
  <c r="AJ105" i="19"/>
  <c r="AI105" i="19"/>
  <c r="AH105" i="19"/>
  <c r="AM98" i="19"/>
  <c r="AL98" i="19"/>
  <c r="AK98" i="19"/>
  <c r="AJ98" i="19"/>
  <c r="AI98" i="19"/>
  <c r="AH98" i="19"/>
  <c r="AM97" i="19"/>
  <c r="AL97" i="19"/>
  <c r="AK97" i="19"/>
  <c r="AJ97" i="19"/>
  <c r="AI97" i="19"/>
  <c r="AH97" i="19"/>
  <c r="AM90" i="19"/>
  <c r="AL90" i="19"/>
  <c r="AK90" i="19"/>
  <c r="AJ90" i="19"/>
  <c r="AI90" i="19"/>
  <c r="AH90" i="19"/>
  <c r="AM83" i="19"/>
  <c r="AL83" i="19"/>
  <c r="AK83" i="19"/>
  <c r="AJ83" i="19"/>
  <c r="AI83" i="19"/>
  <c r="AH83" i="19"/>
  <c r="AM82" i="19"/>
  <c r="AL82" i="19"/>
  <c r="AK82" i="19"/>
  <c r="AJ82" i="19"/>
  <c r="AI82" i="19"/>
  <c r="AH82" i="19"/>
  <c r="AM75" i="19"/>
  <c r="AL75" i="19"/>
  <c r="AK75" i="19"/>
  <c r="AJ75" i="19"/>
  <c r="AI75" i="19"/>
  <c r="AH75" i="19"/>
  <c r="AM74" i="19"/>
  <c r="AL74" i="19"/>
  <c r="AK74" i="19"/>
  <c r="AJ74" i="19"/>
  <c r="AI74" i="19"/>
  <c r="AH74" i="19"/>
  <c r="AM67" i="19"/>
  <c r="AL67" i="19"/>
  <c r="AK67" i="19"/>
  <c r="AJ67" i="19"/>
  <c r="AI67" i="19"/>
  <c r="AH67" i="19"/>
  <c r="AM66" i="19"/>
  <c r="AL66" i="19"/>
  <c r="AK66" i="19"/>
  <c r="AJ66" i="19"/>
  <c r="AI66" i="19"/>
  <c r="AH66" i="19"/>
  <c r="T99" i="15" l="1"/>
  <c r="L99" i="15" s="1"/>
  <c r="T98" i="15"/>
  <c r="L98" i="15" s="1"/>
  <c r="L6" i="15" s="1"/>
  <c r="H112" i="18"/>
  <c r="H107" i="18"/>
  <c r="H20" i="18" s="1"/>
  <c r="G107" i="18"/>
  <c r="G20" i="18" s="1"/>
  <c r="G112" i="18"/>
  <c r="D111" i="21"/>
  <c r="E97" i="21"/>
  <c r="C59" i="21"/>
  <c r="C45" i="21"/>
  <c r="C28" i="21"/>
  <c r="I115" i="17"/>
  <c r="D92" i="21"/>
  <c r="H129" i="17"/>
  <c r="C106" i="21"/>
  <c r="K12" i="15"/>
  <c r="K9" i="15"/>
  <c r="AH91" i="19"/>
  <c r="AH92" i="19"/>
  <c r="AL92" i="19"/>
  <c r="AL91" i="19"/>
  <c r="S92" i="19"/>
  <c r="S91" i="19"/>
  <c r="AI92" i="19"/>
  <c r="AI91" i="19"/>
  <c r="AM92" i="19"/>
  <c r="AM91" i="19"/>
  <c r="T91" i="19"/>
  <c r="T92" i="19"/>
  <c r="AJ92" i="19"/>
  <c r="AJ91" i="19"/>
  <c r="Q91" i="19"/>
  <c r="Q92" i="19"/>
  <c r="U92" i="19"/>
  <c r="U91" i="19"/>
  <c r="AK91" i="19"/>
  <c r="AK92" i="19"/>
  <c r="R92" i="19"/>
  <c r="R91" i="19"/>
  <c r="V92" i="19"/>
  <c r="V91" i="19"/>
  <c r="BD137" i="19"/>
  <c r="BC137" i="19"/>
  <c r="BB137" i="19"/>
  <c r="BA137" i="19"/>
  <c r="AZ137" i="19"/>
  <c r="AY137" i="19"/>
  <c r="BD136" i="19"/>
  <c r="BC136" i="19"/>
  <c r="BB136" i="19"/>
  <c r="BA136" i="19"/>
  <c r="AZ136" i="19"/>
  <c r="AY136" i="19"/>
  <c r="BD133" i="19"/>
  <c r="BC133" i="19"/>
  <c r="BB133" i="19"/>
  <c r="BA133" i="19"/>
  <c r="AZ133" i="19"/>
  <c r="AY133" i="19"/>
  <c r="BD130" i="19"/>
  <c r="BC130" i="19"/>
  <c r="BB130" i="19"/>
  <c r="BA130" i="19"/>
  <c r="AZ130" i="19"/>
  <c r="AY130" i="19"/>
  <c r="BD126" i="19"/>
  <c r="BC126" i="19"/>
  <c r="BB126" i="19"/>
  <c r="BA126" i="19"/>
  <c r="AZ126" i="19"/>
  <c r="AY126" i="19"/>
  <c r="BD122" i="19"/>
  <c r="BC122" i="19"/>
  <c r="BB122" i="19"/>
  <c r="BA122" i="19"/>
  <c r="AZ122" i="19"/>
  <c r="AY122" i="19"/>
  <c r="BD118" i="19"/>
  <c r="BC118" i="19"/>
  <c r="BB118" i="19"/>
  <c r="BA118" i="19"/>
  <c r="AZ118" i="19"/>
  <c r="AY118" i="19"/>
  <c r="BD115" i="19"/>
  <c r="BC115" i="19"/>
  <c r="BB115" i="19"/>
  <c r="BA115" i="19"/>
  <c r="AZ115" i="19"/>
  <c r="AY115" i="19"/>
  <c r="BD106" i="19"/>
  <c r="BC106" i="19"/>
  <c r="BB106" i="19"/>
  <c r="BA106" i="19"/>
  <c r="AZ106" i="19"/>
  <c r="AY106" i="19"/>
  <c r="BD105" i="19"/>
  <c r="BC105" i="19"/>
  <c r="BB105" i="19"/>
  <c r="BA105" i="19"/>
  <c r="AZ105" i="19"/>
  <c r="AY105" i="19"/>
  <c r="BD98" i="19"/>
  <c r="BC98" i="19"/>
  <c r="BB98" i="19"/>
  <c r="BA98" i="19"/>
  <c r="AZ98" i="19"/>
  <c r="AY98" i="19"/>
  <c r="BD97" i="19"/>
  <c r="BC97" i="19"/>
  <c r="BB97" i="19"/>
  <c r="BA97" i="19"/>
  <c r="AZ97" i="19"/>
  <c r="AY97" i="19"/>
  <c r="BD90" i="19"/>
  <c r="BC90" i="19"/>
  <c r="BB90" i="19"/>
  <c r="BA90" i="19"/>
  <c r="AZ90" i="19"/>
  <c r="AY90" i="19"/>
  <c r="BD83" i="19"/>
  <c r="BC83" i="19"/>
  <c r="BB83" i="19"/>
  <c r="BA83" i="19"/>
  <c r="AZ83" i="19"/>
  <c r="AY83" i="19"/>
  <c r="BD82" i="19"/>
  <c r="BC82" i="19"/>
  <c r="BB82" i="19"/>
  <c r="BA82" i="19"/>
  <c r="AZ82" i="19"/>
  <c r="AY82" i="19"/>
  <c r="BD75" i="19"/>
  <c r="BC75" i="19"/>
  <c r="BB75" i="19"/>
  <c r="BA75" i="19"/>
  <c r="AZ75" i="19"/>
  <c r="AY75" i="19"/>
  <c r="BD74" i="19"/>
  <c r="BC74" i="19"/>
  <c r="BB74" i="19"/>
  <c r="BA74" i="19"/>
  <c r="AZ74" i="19"/>
  <c r="AY74" i="19"/>
  <c r="BD67" i="19"/>
  <c r="BC67" i="19"/>
  <c r="BB67" i="19"/>
  <c r="BA67" i="19"/>
  <c r="AZ67" i="19"/>
  <c r="AY67" i="19"/>
  <c r="BD66" i="19"/>
  <c r="BC66" i="19"/>
  <c r="BB66" i="19"/>
  <c r="BA66" i="19"/>
  <c r="AZ66" i="19"/>
  <c r="AY66" i="19"/>
  <c r="AI56" i="19"/>
  <c r="AJ56" i="19"/>
  <c r="AK56" i="19"/>
  <c r="AL56" i="19"/>
  <c r="AM56" i="19"/>
  <c r="AI57" i="19"/>
  <c r="AJ57" i="19"/>
  <c r="AK57" i="19"/>
  <c r="AL57" i="19"/>
  <c r="AM57" i="19"/>
  <c r="AI58" i="19"/>
  <c r="AJ58" i="19"/>
  <c r="AK58" i="19"/>
  <c r="AL58" i="19"/>
  <c r="AM58" i="19"/>
  <c r="AI59" i="19"/>
  <c r="AJ59" i="19"/>
  <c r="AK59" i="19"/>
  <c r="AL59" i="19"/>
  <c r="AM59" i="19"/>
  <c r="AH57" i="19"/>
  <c r="AH58" i="19"/>
  <c r="AH59" i="19"/>
  <c r="E111" i="21" l="1"/>
  <c r="F97" i="21"/>
  <c r="I129" i="17"/>
  <c r="D106" i="21"/>
  <c r="E92" i="21"/>
  <c r="J115" i="17"/>
  <c r="L12" i="15"/>
  <c r="L9" i="15"/>
  <c r="L100" i="15"/>
  <c r="BA92" i="19"/>
  <c r="BA91" i="19"/>
  <c r="BB91" i="19"/>
  <c r="BB92" i="19"/>
  <c r="AY92" i="19"/>
  <c r="AY91" i="19"/>
  <c r="BC92" i="19"/>
  <c r="BC91" i="19"/>
  <c r="AZ92" i="19"/>
  <c r="AZ91" i="19"/>
  <c r="BD92" i="19"/>
  <c r="BD91" i="19"/>
  <c r="AH56" i="19"/>
  <c r="BD50" i="19"/>
  <c r="BC50" i="19"/>
  <c r="BB50" i="19"/>
  <c r="BA50" i="19"/>
  <c r="AZ50" i="19"/>
  <c r="AY50" i="19"/>
  <c r="BD49" i="19"/>
  <c r="BC49" i="19"/>
  <c r="BB49" i="19"/>
  <c r="BA49" i="19"/>
  <c r="AZ49" i="19"/>
  <c r="AY49" i="19"/>
  <c r="BD48" i="19"/>
  <c r="BC48" i="19"/>
  <c r="BB48" i="19"/>
  <c r="BA48" i="19"/>
  <c r="AZ48" i="19"/>
  <c r="AY48" i="19"/>
  <c r="BD47" i="19"/>
  <c r="BC47" i="19"/>
  <c r="BB47" i="19"/>
  <c r="BA47" i="19"/>
  <c r="AZ47" i="19"/>
  <c r="AY47" i="19"/>
  <c r="BD46" i="19"/>
  <c r="BC46" i="19"/>
  <c r="BB46" i="19"/>
  <c r="BA46" i="19"/>
  <c r="AZ46" i="19"/>
  <c r="AY46" i="19"/>
  <c r="BD45" i="19"/>
  <c r="BC45" i="19"/>
  <c r="BB45" i="19"/>
  <c r="BA45" i="19"/>
  <c r="AZ45" i="19"/>
  <c r="AY45" i="19"/>
  <c r="BD39" i="19"/>
  <c r="BC39" i="19"/>
  <c r="BB39" i="19"/>
  <c r="BA39" i="19"/>
  <c r="AZ39" i="19"/>
  <c r="AY39" i="19"/>
  <c r="BD38" i="19"/>
  <c r="BC38" i="19"/>
  <c r="BB38" i="19"/>
  <c r="BA38" i="19"/>
  <c r="AZ38" i="19"/>
  <c r="AY38" i="19"/>
  <c r="BD37" i="19"/>
  <c r="BC37" i="19"/>
  <c r="BB37" i="19"/>
  <c r="BA37" i="19"/>
  <c r="AZ37" i="19"/>
  <c r="AY37" i="19"/>
  <c r="BD36" i="19"/>
  <c r="BC36" i="19"/>
  <c r="BB36" i="19"/>
  <c r="BA36" i="19"/>
  <c r="AZ36" i="19"/>
  <c r="AY36" i="19"/>
  <c r="BD35" i="19"/>
  <c r="BC35" i="19"/>
  <c r="BB35" i="19"/>
  <c r="BA35" i="19"/>
  <c r="AZ35" i="19"/>
  <c r="AY35" i="19"/>
  <c r="BD34" i="19"/>
  <c r="BC34" i="19"/>
  <c r="BB34" i="19"/>
  <c r="BA34" i="19"/>
  <c r="AZ34" i="19"/>
  <c r="AY34" i="19"/>
  <c r="BD33" i="19"/>
  <c r="BC33" i="19"/>
  <c r="BB33" i="19"/>
  <c r="BA33" i="19"/>
  <c r="AZ33" i="19"/>
  <c r="AY33" i="19"/>
  <c r="BD32" i="19"/>
  <c r="BC32" i="19"/>
  <c r="BB32" i="19"/>
  <c r="BA32" i="19"/>
  <c r="AZ32" i="19"/>
  <c r="AY32" i="19"/>
  <c r="BD31" i="19"/>
  <c r="BC31" i="19"/>
  <c r="BB31" i="19"/>
  <c r="BA31" i="19"/>
  <c r="AZ31" i="19"/>
  <c r="AY31" i="19"/>
  <c r="BD30" i="19"/>
  <c r="BC30" i="19"/>
  <c r="BB30" i="19"/>
  <c r="BA30" i="19"/>
  <c r="AZ30" i="19"/>
  <c r="AY30" i="19"/>
  <c r="BD29" i="19"/>
  <c r="BC29" i="19"/>
  <c r="BB29" i="19"/>
  <c r="BA29" i="19"/>
  <c r="AZ29" i="19"/>
  <c r="AY29" i="19"/>
  <c r="BD28" i="19"/>
  <c r="BC28" i="19"/>
  <c r="BB28" i="19"/>
  <c r="BA28" i="19"/>
  <c r="AZ28" i="19"/>
  <c r="AY28" i="19"/>
  <c r="BD27" i="19"/>
  <c r="BC27" i="19"/>
  <c r="BB27" i="19"/>
  <c r="BA27" i="19"/>
  <c r="AZ27" i="19"/>
  <c r="AY27" i="19"/>
  <c r="BD26" i="19"/>
  <c r="BC26" i="19"/>
  <c r="BB26" i="19"/>
  <c r="BA26" i="19"/>
  <c r="AZ26" i="19"/>
  <c r="AY26" i="19"/>
  <c r="BD25" i="19"/>
  <c r="BC25" i="19"/>
  <c r="BB25" i="19"/>
  <c r="BA25" i="19"/>
  <c r="AZ25" i="19"/>
  <c r="AY25" i="19"/>
  <c r="BD24" i="19"/>
  <c r="BC24" i="19"/>
  <c r="BB24" i="19"/>
  <c r="BA24" i="19"/>
  <c r="AZ24" i="19"/>
  <c r="AY24" i="19"/>
  <c r="BD23" i="19"/>
  <c r="BC23" i="19"/>
  <c r="BB23" i="19"/>
  <c r="BA23" i="19"/>
  <c r="AZ23" i="19"/>
  <c r="AY23" i="19"/>
  <c r="BD22" i="19"/>
  <c r="BC22" i="19"/>
  <c r="BB22" i="19"/>
  <c r="BA22" i="19"/>
  <c r="AZ22" i="19"/>
  <c r="AY22" i="19"/>
  <c r="BD21" i="19"/>
  <c r="BC21" i="19"/>
  <c r="BB21" i="19"/>
  <c r="BA21" i="19"/>
  <c r="AZ21" i="19"/>
  <c r="AY21" i="19"/>
  <c r="V50" i="19"/>
  <c r="U50" i="19"/>
  <c r="T50" i="19"/>
  <c r="S50" i="19"/>
  <c r="R50" i="19"/>
  <c r="Q50" i="19"/>
  <c r="V49" i="19"/>
  <c r="U49" i="19"/>
  <c r="T49" i="19"/>
  <c r="S49" i="19"/>
  <c r="R49" i="19"/>
  <c r="Q49" i="19"/>
  <c r="V48" i="19"/>
  <c r="U48" i="19"/>
  <c r="T48" i="19"/>
  <c r="S48" i="19"/>
  <c r="R48" i="19"/>
  <c r="Q48" i="19"/>
  <c r="V47" i="19"/>
  <c r="U47" i="19"/>
  <c r="T47" i="19"/>
  <c r="S47" i="19"/>
  <c r="R47" i="19"/>
  <c r="Q47" i="19"/>
  <c r="V46" i="19"/>
  <c r="U46" i="19"/>
  <c r="T46" i="19"/>
  <c r="S46" i="19"/>
  <c r="R46" i="19"/>
  <c r="Q46" i="19"/>
  <c r="V45" i="19"/>
  <c r="U45" i="19"/>
  <c r="T45" i="19"/>
  <c r="S45" i="19"/>
  <c r="R45" i="19"/>
  <c r="Q45" i="19"/>
  <c r="V39" i="19"/>
  <c r="U39" i="19"/>
  <c r="T39" i="19"/>
  <c r="S39" i="19"/>
  <c r="R39" i="19"/>
  <c r="Q39" i="19"/>
  <c r="V38" i="19"/>
  <c r="U38" i="19"/>
  <c r="T38" i="19"/>
  <c r="S38" i="19"/>
  <c r="R38" i="19"/>
  <c r="Q38" i="19"/>
  <c r="V37" i="19"/>
  <c r="U37" i="19"/>
  <c r="T37" i="19"/>
  <c r="S37" i="19"/>
  <c r="R37" i="19"/>
  <c r="Q37" i="19"/>
  <c r="V36" i="19"/>
  <c r="U36" i="19"/>
  <c r="T36" i="19"/>
  <c r="S36" i="19"/>
  <c r="R36" i="19"/>
  <c r="Q36" i="19"/>
  <c r="V35" i="19"/>
  <c r="U35" i="19"/>
  <c r="T35" i="19"/>
  <c r="S35" i="19"/>
  <c r="R35" i="19"/>
  <c r="Q35" i="19"/>
  <c r="V34" i="19"/>
  <c r="U34" i="19"/>
  <c r="T34" i="19"/>
  <c r="S34" i="19"/>
  <c r="R34" i="19"/>
  <c r="Q34" i="19"/>
  <c r="V33" i="19"/>
  <c r="U33" i="19"/>
  <c r="T33" i="19"/>
  <c r="S33" i="19"/>
  <c r="R33" i="19"/>
  <c r="Q33" i="19"/>
  <c r="V32" i="19"/>
  <c r="U32" i="19"/>
  <c r="T32" i="19"/>
  <c r="S32" i="19"/>
  <c r="R32" i="19"/>
  <c r="Q32" i="19"/>
  <c r="V31" i="19"/>
  <c r="U31" i="19"/>
  <c r="T31" i="19"/>
  <c r="S31" i="19"/>
  <c r="R31" i="19"/>
  <c r="Q31" i="19"/>
  <c r="V30" i="19"/>
  <c r="U30" i="19"/>
  <c r="T30" i="19"/>
  <c r="S30" i="19"/>
  <c r="R30" i="19"/>
  <c r="Q30" i="19"/>
  <c r="V29" i="19"/>
  <c r="U29" i="19"/>
  <c r="T29" i="19"/>
  <c r="S29" i="19"/>
  <c r="R29" i="19"/>
  <c r="Q29" i="19"/>
  <c r="V28" i="19"/>
  <c r="U28" i="19"/>
  <c r="T28" i="19"/>
  <c r="S28" i="19"/>
  <c r="R28" i="19"/>
  <c r="Q28" i="19"/>
  <c r="V27" i="19"/>
  <c r="U27" i="19"/>
  <c r="T27" i="19"/>
  <c r="S27" i="19"/>
  <c r="R27" i="19"/>
  <c r="Q27" i="19"/>
  <c r="V26" i="19"/>
  <c r="U26" i="19"/>
  <c r="T26" i="19"/>
  <c r="S26" i="19"/>
  <c r="R26" i="19"/>
  <c r="Q26" i="19"/>
  <c r="V25" i="19"/>
  <c r="U25" i="19"/>
  <c r="T25" i="19"/>
  <c r="S25" i="19"/>
  <c r="R25" i="19"/>
  <c r="Q25" i="19"/>
  <c r="V24" i="19"/>
  <c r="U24" i="19"/>
  <c r="T24" i="19"/>
  <c r="S24" i="19"/>
  <c r="R24" i="19"/>
  <c r="Q24" i="19"/>
  <c r="V23" i="19"/>
  <c r="U23" i="19"/>
  <c r="T23" i="19"/>
  <c r="S23" i="19"/>
  <c r="R23" i="19"/>
  <c r="Q23" i="19"/>
  <c r="V22" i="19"/>
  <c r="U22" i="19"/>
  <c r="T22" i="19"/>
  <c r="S22" i="19"/>
  <c r="R22" i="19"/>
  <c r="Q22" i="19"/>
  <c r="V21" i="19"/>
  <c r="U21" i="19"/>
  <c r="T21" i="19"/>
  <c r="S21" i="19"/>
  <c r="R21" i="19"/>
  <c r="Q21" i="19"/>
  <c r="F111" i="21" l="1"/>
  <c r="G97" i="21"/>
  <c r="F92" i="21"/>
  <c r="K115" i="17"/>
  <c r="E106" i="21"/>
  <c r="J129" i="17"/>
  <c r="F106" i="20"/>
  <c r="E106" i="20"/>
  <c r="D108" i="16"/>
  <c r="C108" i="16"/>
  <c r="D82" i="21" l="1"/>
  <c r="G111" i="21"/>
  <c r="H97" i="21"/>
  <c r="K129" i="17"/>
  <c r="F106" i="21"/>
  <c r="L115" i="17"/>
  <c r="G92" i="21"/>
  <c r="H68" i="17"/>
  <c r="G108" i="16"/>
  <c r="C106" i="20"/>
  <c r="L108" i="16"/>
  <c r="H106" i="20"/>
  <c r="K108" i="16"/>
  <c r="G106" i="20"/>
  <c r="D77" i="21"/>
  <c r="H66" i="17"/>
  <c r="H108" i="16"/>
  <c r="D106" i="20"/>
  <c r="D83" i="21"/>
  <c r="E108" i="16"/>
  <c r="I108" i="16"/>
  <c r="F108" i="16"/>
  <c r="J108" i="16"/>
  <c r="E82" i="21" l="1"/>
  <c r="D66" i="21"/>
  <c r="D68" i="21"/>
  <c r="J14" i="18"/>
  <c r="I68" i="17"/>
  <c r="H111" i="21"/>
  <c r="H92" i="21"/>
  <c r="G106" i="21"/>
  <c r="L129" i="17"/>
  <c r="E83" i="21"/>
  <c r="I66" i="17"/>
  <c r="E77" i="21"/>
  <c r="H31" i="21"/>
  <c r="G31" i="21"/>
  <c r="F31" i="21"/>
  <c r="E31" i="21"/>
  <c r="C23" i="21"/>
  <c r="F82" i="21" l="1"/>
  <c r="E66" i="21"/>
  <c r="E68" i="21"/>
  <c r="J68" i="17"/>
  <c r="H106" i="21"/>
  <c r="F77" i="21"/>
  <c r="J66" i="17"/>
  <c r="F83" i="21"/>
  <c r="C54" i="21"/>
  <c r="C40" i="21"/>
  <c r="D31" i="21"/>
  <c r="G82" i="21" l="1"/>
  <c r="F68" i="21"/>
  <c r="F66" i="21"/>
  <c r="K68" i="17"/>
  <c r="G77" i="21"/>
  <c r="K66" i="17"/>
  <c r="G83" i="21"/>
  <c r="H82" i="21" l="1"/>
  <c r="G66" i="21"/>
  <c r="G68" i="21"/>
  <c r="L68" i="17"/>
  <c r="H83" i="21"/>
  <c r="H77" i="21"/>
  <c r="L66" i="17"/>
  <c r="H75" i="18"/>
  <c r="G75" i="18"/>
  <c r="F75" i="18"/>
  <c r="O74" i="18"/>
  <c r="N74" i="18"/>
  <c r="M74" i="18"/>
  <c r="L74" i="18"/>
  <c r="K74" i="18"/>
  <c r="J74" i="18"/>
  <c r="I74" i="18"/>
  <c r="O73" i="18"/>
  <c r="N73" i="18"/>
  <c r="M73" i="18"/>
  <c r="L73" i="18"/>
  <c r="K73" i="18"/>
  <c r="J73" i="18"/>
  <c r="I73" i="18"/>
  <c r="O72" i="18"/>
  <c r="N72" i="18"/>
  <c r="M72" i="18"/>
  <c r="L72" i="18"/>
  <c r="K72" i="18"/>
  <c r="J72" i="18"/>
  <c r="I72" i="18"/>
  <c r="O71" i="18"/>
  <c r="N71" i="18"/>
  <c r="M71" i="18"/>
  <c r="L71" i="18"/>
  <c r="K71" i="18"/>
  <c r="J71" i="18"/>
  <c r="I71" i="18"/>
  <c r="O70" i="18"/>
  <c r="N70" i="18"/>
  <c r="M70" i="18"/>
  <c r="L70" i="18"/>
  <c r="K70" i="18"/>
  <c r="J70" i="18"/>
  <c r="I70" i="18"/>
  <c r="O69" i="18"/>
  <c r="N69" i="18"/>
  <c r="M69" i="18"/>
  <c r="L69" i="18"/>
  <c r="K69" i="18"/>
  <c r="J69" i="18"/>
  <c r="I69" i="18"/>
  <c r="B70" i="18"/>
  <c r="B71" i="18"/>
  <c r="B72" i="18"/>
  <c r="B73" i="18"/>
  <c r="B74" i="18"/>
  <c r="B69" i="18"/>
  <c r="O60" i="18"/>
  <c r="N60" i="18"/>
  <c r="M60" i="18"/>
  <c r="L60" i="18"/>
  <c r="K60" i="18"/>
  <c r="J60" i="18"/>
  <c r="I60" i="18"/>
  <c r="O59" i="18"/>
  <c r="N59" i="18"/>
  <c r="M59" i="18"/>
  <c r="L59" i="18"/>
  <c r="K59" i="18"/>
  <c r="J59" i="18"/>
  <c r="I59" i="18"/>
  <c r="O58" i="18"/>
  <c r="N58" i="18"/>
  <c r="M58" i="18"/>
  <c r="L58" i="18"/>
  <c r="K58" i="18"/>
  <c r="J58" i="18"/>
  <c r="I58" i="18"/>
  <c r="O57" i="18"/>
  <c r="N57" i="18"/>
  <c r="M57" i="18"/>
  <c r="L57" i="18"/>
  <c r="K57" i="18"/>
  <c r="J57" i="18"/>
  <c r="I57" i="18"/>
  <c r="O56" i="18"/>
  <c r="N56" i="18"/>
  <c r="M56" i="18"/>
  <c r="L56" i="18"/>
  <c r="K56" i="18"/>
  <c r="J56" i="18"/>
  <c r="I56" i="18"/>
  <c r="O55" i="18"/>
  <c r="N55" i="18"/>
  <c r="M55" i="18"/>
  <c r="L55" i="18"/>
  <c r="K55" i="18"/>
  <c r="J55" i="18"/>
  <c r="I55" i="18"/>
  <c r="O54" i="18"/>
  <c r="N54" i="18"/>
  <c r="M54" i="18"/>
  <c r="L54" i="18"/>
  <c r="K54" i="18"/>
  <c r="J54" i="18"/>
  <c r="I54" i="18"/>
  <c r="O53" i="18"/>
  <c r="N53" i="18"/>
  <c r="M53" i="18"/>
  <c r="L53" i="18"/>
  <c r="K53" i="18"/>
  <c r="J53" i="18"/>
  <c r="I53" i="18"/>
  <c r="O52" i="18"/>
  <c r="N52" i="18"/>
  <c r="M52" i="18"/>
  <c r="L52" i="18"/>
  <c r="K52" i="18"/>
  <c r="J52" i="18"/>
  <c r="I52" i="18"/>
  <c r="O51" i="18"/>
  <c r="N51" i="18"/>
  <c r="M51" i="18"/>
  <c r="L51" i="18"/>
  <c r="K51" i="18"/>
  <c r="J51" i="18"/>
  <c r="I51" i="18"/>
  <c r="O50" i="18"/>
  <c r="N50" i="18"/>
  <c r="M50" i="18"/>
  <c r="L50" i="18"/>
  <c r="K50" i="18"/>
  <c r="J50" i="18"/>
  <c r="I50" i="18"/>
  <c r="O49" i="18"/>
  <c r="N49" i="18"/>
  <c r="M49" i="18"/>
  <c r="L49" i="18"/>
  <c r="K49" i="18"/>
  <c r="J49" i="18"/>
  <c r="I49" i="18"/>
  <c r="O48" i="18"/>
  <c r="N48" i="18"/>
  <c r="M48" i="18"/>
  <c r="L48" i="18"/>
  <c r="K48" i="18"/>
  <c r="J48" i="18"/>
  <c r="I48" i="18"/>
  <c r="O47" i="18"/>
  <c r="N47" i="18"/>
  <c r="M47" i="18"/>
  <c r="L47" i="18"/>
  <c r="K47" i="18"/>
  <c r="J47" i="18"/>
  <c r="I47" i="18"/>
  <c r="O46" i="18"/>
  <c r="N46" i="18"/>
  <c r="M46" i="18"/>
  <c r="L46" i="18"/>
  <c r="K46" i="18"/>
  <c r="J46" i="18"/>
  <c r="I46" i="18"/>
  <c r="O45" i="18"/>
  <c r="N45" i="18"/>
  <c r="M45" i="18"/>
  <c r="L45" i="18"/>
  <c r="K45" i="18"/>
  <c r="J45" i="18"/>
  <c r="I45" i="18"/>
  <c r="O44" i="18"/>
  <c r="N44" i="18"/>
  <c r="M44" i="18"/>
  <c r="L44" i="18"/>
  <c r="K44" i="18"/>
  <c r="J44" i="18"/>
  <c r="I44" i="18"/>
  <c r="O43" i="18"/>
  <c r="N43" i="18"/>
  <c r="M43" i="18"/>
  <c r="L43" i="18"/>
  <c r="K43" i="18"/>
  <c r="J43" i="18"/>
  <c r="I43" i="18"/>
  <c r="O42" i="18"/>
  <c r="N42" i="18"/>
  <c r="M42" i="18"/>
  <c r="L42" i="18"/>
  <c r="K42" i="18"/>
  <c r="J42" i="18"/>
  <c r="I42" i="18"/>
  <c r="Y4" i="19"/>
  <c r="Z4" i="19" s="1"/>
  <c r="AA4" i="19" s="1"/>
  <c r="AB4" i="19" s="1"/>
  <c r="AC4" i="19" s="1"/>
  <c r="AD4" i="19" s="1"/>
  <c r="AE4" i="19" s="1"/>
  <c r="AF4" i="19" s="1"/>
  <c r="AG4" i="19" s="1"/>
  <c r="AH4" i="19" s="1"/>
  <c r="AI4" i="19" s="1"/>
  <c r="AJ4" i="19" s="1"/>
  <c r="AK4" i="19" s="1"/>
  <c r="AL4" i="19" s="1"/>
  <c r="AM4" i="19" s="1"/>
  <c r="J66" i="18" l="1"/>
  <c r="O66" i="18"/>
  <c r="L66" i="18"/>
  <c r="N66" i="18"/>
  <c r="K66" i="18"/>
  <c r="I66" i="18"/>
  <c r="M66" i="18"/>
  <c r="E172" i="20"/>
  <c r="C172" i="20"/>
  <c r="G172" i="20"/>
  <c r="F172" i="20"/>
  <c r="D172" i="20"/>
  <c r="H172" i="20"/>
  <c r="H66" i="21"/>
  <c r="H68" i="21"/>
  <c r="D44" i="20"/>
  <c r="E67" i="20"/>
  <c r="F90" i="20"/>
  <c r="F67" i="20"/>
  <c r="C90" i="20"/>
  <c r="G90" i="20"/>
  <c r="C67" i="20"/>
  <c r="D90" i="20"/>
  <c r="F44" i="20"/>
  <c r="G67" i="20"/>
  <c r="H90" i="20"/>
  <c r="C44" i="20"/>
  <c r="G44" i="20"/>
  <c r="D67" i="20"/>
  <c r="H67" i="20"/>
  <c r="E90" i="20"/>
  <c r="H44" i="20"/>
  <c r="F141" i="20"/>
  <c r="C141" i="20"/>
  <c r="G141" i="20"/>
  <c r="E141" i="20"/>
  <c r="F77" i="18"/>
  <c r="H77" i="18"/>
  <c r="G77" i="18"/>
  <c r="O75" i="18"/>
  <c r="E44" i="20"/>
  <c r="K75" i="18"/>
  <c r="H141" i="20"/>
  <c r="D141" i="20"/>
  <c r="I75" i="18"/>
  <c r="M75" i="18"/>
  <c r="J75" i="18"/>
  <c r="N75" i="18"/>
  <c r="L75" i="18"/>
  <c r="H108" i="20"/>
  <c r="G108" i="20"/>
  <c r="F108" i="20"/>
  <c r="E108" i="20"/>
  <c r="D108" i="20"/>
  <c r="C108" i="20"/>
  <c r="D14" i="18" l="1"/>
  <c r="M77" i="18"/>
  <c r="N77" i="18"/>
  <c r="I77" i="18"/>
  <c r="J77" i="18"/>
  <c r="L77" i="18"/>
  <c r="K77" i="18"/>
  <c r="O77" i="18"/>
  <c r="C46" i="19"/>
  <c r="C47" i="19"/>
  <c r="C48" i="19"/>
  <c r="C49" i="19"/>
  <c r="C50" i="19"/>
  <c r="C45" i="19"/>
  <c r="C22" i="19"/>
  <c r="C23" i="19"/>
  <c r="C24" i="19"/>
  <c r="C25" i="19"/>
  <c r="C26" i="19"/>
  <c r="C27" i="19"/>
  <c r="C28" i="19"/>
  <c r="C29" i="19"/>
  <c r="C30" i="19"/>
  <c r="C31" i="19"/>
  <c r="C32" i="19"/>
  <c r="C33" i="19"/>
  <c r="C34" i="19"/>
  <c r="C35" i="19"/>
  <c r="C36" i="19"/>
  <c r="C37" i="19"/>
  <c r="C38" i="19"/>
  <c r="C39" i="19"/>
  <c r="C21" i="19"/>
  <c r="A56" i="18" l="1"/>
  <c r="A48" i="18"/>
  <c r="A55" i="18"/>
  <c r="A43" i="18"/>
  <c r="A58" i="18"/>
  <c r="A54" i="18"/>
  <c r="A50" i="18"/>
  <c r="A46" i="18"/>
  <c r="A60" i="18"/>
  <c r="A52" i="18"/>
  <c r="A44" i="18"/>
  <c r="A59" i="18"/>
  <c r="A51" i="18"/>
  <c r="A47" i="18"/>
  <c r="A42" i="18"/>
  <c r="A57" i="18"/>
  <c r="A53" i="18"/>
  <c r="A49" i="18"/>
  <c r="A45" i="18"/>
  <c r="A72" i="18"/>
  <c r="A69" i="18"/>
  <c r="A71" i="18"/>
  <c r="A74" i="18"/>
  <c r="A70" i="18"/>
  <c r="A73" i="18"/>
  <c r="AP4" i="19"/>
  <c r="AQ4" i="19" s="1"/>
  <c r="AR4" i="19" s="1"/>
  <c r="AS4" i="19" s="1"/>
  <c r="AT4" i="19" s="1"/>
  <c r="AU4" i="19" s="1"/>
  <c r="AV4" i="19" s="1"/>
  <c r="AW4" i="19" s="1"/>
  <c r="AX4" i="19" s="1"/>
  <c r="AY4" i="19" s="1"/>
  <c r="AZ4" i="19" s="1"/>
  <c r="BA4" i="19" s="1"/>
  <c r="BB4" i="19" s="1"/>
  <c r="BC4" i="19" s="1"/>
  <c r="BD4" i="19" s="1"/>
  <c r="H4" i="19" l="1"/>
  <c r="I4" i="19" s="1"/>
  <c r="J4" i="19" s="1"/>
  <c r="K4" i="19" s="1"/>
  <c r="L4" i="19" s="1"/>
  <c r="M4" i="19" s="1"/>
  <c r="N4" i="19" s="1"/>
  <c r="O4" i="19" s="1"/>
  <c r="P4" i="19" s="1"/>
  <c r="Q4" i="19" s="1"/>
  <c r="R4" i="19" s="1"/>
  <c r="S4" i="19" s="1"/>
  <c r="T4" i="19" s="1"/>
  <c r="U4" i="19" s="1"/>
  <c r="V4" i="19" s="1"/>
  <c r="H17" i="20" l="1"/>
  <c r="G17" i="20"/>
  <c r="F17" i="20"/>
  <c r="E17" i="20"/>
  <c r="D17" i="20"/>
  <c r="H138" i="20" l="1"/>
  <c r="G138" i="20"/>
  <c r="F138" i="20"/>
  <c r="E138" i="20"/>
  <c r="D138" i="20"/>
  <c r="C138" i="20"/>
  <c r="H87" i="20"/>
  <c r="G87" i="20"/>
  <c r="F87" i="20"/>
  <c r="E87" i="20"/>
  <c r="D87" i="20"/>
  <c r="C87" i="20"/>
  <c r="H64" i="20"/>
  <c r="G64" i="20"/>
  <c r="F64" i="20"/>
  <c r="E64" i="20"/>
  <c r="D64" i="20"/>
  <c r="C64" i="20"/>
  <c r="H41" i="20"/>
  <c r="G41" i="20"/>
  <c r="F41" i="20"/>
  <c r="E41" i="20"/>
  <c r="D41" i="20"/>
  <c r="C41" i="20"/>
  <c r="A3" i="17" l="1"/>
  <c r="C16" i="20"/>
  <c r="C17" i="20"/>
  <c r="C23" i="20"/>
  <c r="C24" i="20"/>
  <c r="C25" i="20"/>
  <c r="C26" i="20"/>
  <c r="C33" i="20"/>
  <c r="C35" i="20"/>
  <c r="C37" i="20"/>
  <c r="C38" i="20"/>
  <c r="C53" i="20"/>
  <c r="C60" i="20"/>
  <c r="F66" i="16"/>
  <c r="C119" i="20"/>
  <c r="C120" i="20"/>
  <c r="C121" i="20"/>
  <c r="C122" i="20"/>
  <c r="C129" i="20"/>
  <c r="C130" i="20"/>
  <c r="C131" i="20"/>
  <c r="C133" i="20"/>
  <c r="C134" i="20"/>
  <c r="C135" i="20"/>
  <c r="C140" i="16"/>
  <c r="H150" i="16"/>
  <c r="H151" i="16"/>
  <c r="H152" i="16"/>
  <c r="H153" i="16"/>
  <c r="H154" i="16"/>
  <c r="H160" i="16"/>
  <c r="H163" i="16"/>
  <c r="H164" i="16"/>
  <c r="H165" i="16"/>
  <c r="H166" i="16"/>
  <c r="A1" i="15"/>
  <c r="B14" i="15"/>
  <c r="E14" i="15"/>
  <c r="C28" i="15"/>
  <c r="D35" i="15"/>
  <c r="C15" i="22" s="1"/>
  <c r="F6" i="22" s="1"/>
  <c r="F8" i="22" s="1"/>
  <c r="D36" i="15"/>
  <c r="C16" i="22" s="1"/>
  <c r="G6" i="22" s="1"/>
  <c r="G8" i="22" s="1"/>
  <c r="D37" i="15"/>
  <c r="C17" i="22" s="1"/>
  <c r="H6" i="22" s="1"/>
  <c r="H8" i="22" s="1"/>
  <c r="D38" i="15"/>
  <c r="C18" i="22" s="1"/>
  <c r="I6" i="22" s="1"/>
  <c r="I8" i="22" s="1"/>
  <c r="G40" i="15"/>
  <c r="E20" i="22" s="1"/>
  <c r="D40" i="15"/>
  <c r="C20" i="22" s="1"/>
  <c r="K6" i="22" s="1"/>
  <c r="K8" i="22" s="1"/>
  <c r="F41" i="15"/>
  <c r="F42" i="15"/>
  <c r="F43" i="15"/>
  <c r="F44" i="15"/>
  <c r="F45" i="15"/>
  <c r="L49" i="15"/>
  <c r="K53" i="15"/>
  <c r="L53" i="15"/>
  <c r="M53" i="15" s="1"/>
  <c r="N53" i="15" s="1"/>
  <c r="O53" i="15" s="1"/>
  <c r="P53" i="15" s="1"/>
  <c r="Q53" i="15" s="1"/>
  <c r="B81" i="15"/>
  <c r="B82" i="15"/>
  <c r="B83" i="15"/>
  <c r="B84" i="15"/>
  <c r="B85" i="15"/>
  <c r="B86" i="15"/>
  <c r="N88" i="15"/>
  <c r="J107" i="15"/>
  <c r="J21" i="15" s="1"/>
  <c r="L104" i="15"/>
  <c r="G112" i="15"/>
  <c r="I112" i="15"/>
  <c r="G107" i="15"/>
  <c r="G21" i="15" s="1"/>
  <c r="J112" i="15"/>
  <c r="H128" i="17" l="1"/>
  <c r="J104" i="18"/>
  <c r="D166" i="20"/>
  <c r="D153" i="20"/>
  <c r="D165" i="20"/>
  <c r="D161" i="20"/>
  <c r="D152" i="20"/>
  <c r="D164" i="20"/>
  <c r="D162" i="20"/>
  <c r="D160" i="20"/>
  <c r="D151" i="20"/>
  <c r="D163" i="20"/>
  <c r="D154" i="20"/>
  <c r="D150" i="20"/>
  <c r="C83" i="20"/>
  <c r="C76" i="20"/>
  <c r="H36" i="16"/>
  <c r="C36" i="20"/>
  <c r="C34" i="20"/>
  <c r="H32" i="16"/>
  <c r="C32" i="20"/>
  <c r="C142" i="16"/>
  <c r="H52" i="16"/>
  <c r="C52" i="20"/>
  <c r="C61" i="20"/>
  <c r="C59" i="20"/>
  <c r="C51" i="20"/>
  <c r="C58" i="20"/>
  <c r="H54" i="16"/>
  <c r="D43" i="16"/>
  <c r="D45" i="16" s="1"/>
  <c r="E66" i="16"/>
  <c r="E68" i="16" s="1"/>
  <c r="I166" i="16"/>
  <c r="I154" i="16"/>
  <c r="I150" i="16"/>
  <c r="I165" i="16"/>
  <c r="I161" i="16"/>
  <c r="I153" i="16"/>
  <c r="I164" i="16"/>
  <c r="I162" i="16"/>
  <c r="I160" i="16"/>
  <c r="I152" i="16"/>
  <c r="I163" i="16"/>
  <c r="I151" i="16"/>
  <c r="L172" i="16"/>
  <c r="H172" i="16"/>
  <c r="L141" i="16"/>
  <c r="H141" i="16"/>
  <c r="L90" i="16"/>
  <c r="H90" i="16"/>
  <c r="L67" i="16"/>
  <c r="H67" i="16"/>
  <c r="L44" i="16"/>
  <c r="H44" i="16"/>
  <c r="F140" i="16"/>
  <c r="F142" i="16" s="1"/>
  <c r="H135" i="16"/>
  <c r="H123" i="16"/>
  <c r="H119" i="16"/>
  <c r="F89" i="16"/>
  <c r="F91" i="16" s="1"/>
  <c r="D66" i="16"/>
  <c r="D68" i="16" s="1"/>
  <c r="H35" i="16"/>
  <c r="F22" i="17"/>
  <c r="D21" i="17"/>
  <c r="E20" i="17"/>
  <c r="H23" i="16"/>
  <c r="E14" i="17"/>
  <c r="E13" i="17"/>
  <c r="E12" i="17"/>
  <c r="E11" i="17"/>
  <c r="K172" i="16"/>
  <c r="K141" i="16"/>
  <c r="K90" i="16"/>
  <c r="K67" i="16"/>
  <c r="K44" i="16"/>
  <c r="F14" i="15"/>
  <c r="E140" i="16"/>
  <c r="E142" i="16" s="1"/>
  <c r="H134" i="16"/>
  <c r="H122" i="16"/>
  <c r="E89" i="16"/>
  <c r="E91" i="16" s="1"/>
  <c r="C66" i="16"/>
  <c r="C68" i="16" s="1"/>
  <c r="H58" i="16"/>
  <c r="E43" i="16"/>
  <c r="E45" i="16" s="1"/>
  <c r="H37" i="16"/>
  <c r="E22" i="17"/>
  <c r="C21" i="17"/>
  <c r="D20" i="17"/>
  <c r="D14" i="17"/>
  <c r="D13" i="17"/>
  <c r="D12" i="17"/>
  <c r="D11" i="17"/>
  <c r="H40" i="17"/>
  <c r="J172" i="16"/>
  <c r="J141" i="16"/>
  <c r="J90" i="16"/>
  <c r="J67" i="16"/>
  <c r="D140" i="16"/>
  <c r="D142" i="16" s="1"/>
  <c r="H133" i="16"/>
  <c r="H129" i="16"/>
  <c r="H121" i="16"/>
  <c r="H51" i="16"/>
  <c r="C43" i="16"/>
  <c r="D22" i="17"/>
  <c r="F21" i="17"/>
  <c r="C20" i="17"/>
  <c r="H25" i="16"/>
  <c r="G14" i="17"/>
  <c r="C14" i="17"/>
  <c r="C13" i="17"/>
  <c r="C12" i="17"/>
  <c r="C11" i="17"/>
  <c r="H23" i="17"/>
  <c r="I172" i="16"/>
  <c r="I141" i="16"/>
  <c r="I90" i="16"/>
  <c r="I67" i="16"/>
  <c r="I44" i="16"/>
  <c r="C14" i="15"/>
  <c r="D14" i="15"/>
  <c r="H132" i="16"/>
  <c r="H120" i="16"/>
  <c r="F68" i="16"/>
  <c r="H60" i="16"/>
  <c r="H53" i="16"/>
  <c r="F43" i="16"/>
  <c r="F45" i="16" s="1"/>
  <c r="H38" i="16"/>
  <c r="G22" i="17"/>
  <c r="C22" i="17"/>
  <c r="E21" i="17"/>
  <c r="F20" i="17"/>
  <c r="H24" i="16"/>
  <c r="F14" i="17"/>
  <c r="F13" i="17"/>
  <c r="F12" i="17"/>
  <c r="F11" i="17"/>
  <c r="H54" i="17"/>
  <c r="F37" i="15"/>
  <c r="F40" i="15"/>
  <c r="F36" i="15"/>
  <c r="F35" i="15"/>
  <c r="F38" i="15"/>
  <c r="Q78" i="15"/>
  <c r="P88" i="15"/>
  <c r="B41" i="15"/>
  <c r="G39" i="15"/>
  <c r="E19" i="22" s="1"/>
  <c r="M78" i="15"/>
  <c r="H107" i="15"/>
  <c r="H21" i="15" s="1"/>
  <c r="H112" i="15"/>
  <c r="O88" i="15"/>
  <c r="K88" i="15"/>
  <c r="J109" i="15"/>
  <c r="J44" i="16"/>
  <c r="O78" i="15"/>
  <c r="K78" i="15"/>
  <c r="L105" i="15"/>
  <c r="L88" i="15"/>
  <c r="N78" i="15"/>
  <c r="N90" i="15" s="1"/>
  <c r="D89" i="16"/>
  <c r="D91" i="16" s="1"/>
  <c r="I107" i="15"/>
  <c r="I21" i="15" s="1"/>
  <c r="Q88" i="15"/>
  <c r="M88" i="15"/>
  <c r="C89" i="16"/>
  <c r="C91" i="16" s="1"/>
  <c r="L103" i="15"/>
  <c r="P78" i="15"/>
  <c r="L78" i="15"/>
  <c r="G33" i="15"/>
  <c r="E13" i="22" s="1"/>
  <c r="G38" i="15"/>
  <c r="E18" i="22" s="1"/>
  <c r="D34" i="15"/>
  <c r="C14" i="22" s="1"/>
  <c r="E6" i="22" s="1"/>
  <c r="E8" i="22" s="1"/>
  <c r="D39" i="15"/>
  <c r="C19" i="22" s="1"/>
  <c r="J6" i="22" s="1"/>
  <c r="J8" i="22" s="1"/>
  <c r="G37" i="15"/>
  <c r="E17" i="22" s="1"/>
  <c r="G109" i="15"/>
  <c r="G36" i="15"/>
  <c r="E16" i="22" s="1"/>
  <c r="G35" i="15"/>
  <c r="G34" i="15"/>
  <c r="E14" i="22" s="1"/>
  <c r="H59" i="16"/>
  <c r="H16" i="16"/>
  <c r="H79" i="16" l="1"/>
  <c r="I79" i="16" s="1"/>
  <c r="J79" i="16" s="1"/>
  <c r="K79" i="16" s="1"/>
  <c r="L79" i="16" s="1"/>
  <c r="H78" i="16"/>
  <c r="I78" i="16" s="1"/>
  <c r="J78" i="16" s="1"/>
  <c r="K78" i="16" s="1"/>
  <c r="L78" i="16" s="1"/>
  <c r="H80" i="16"/>
  <c r="I80" i="16" s="1"/>
  <c r="J80" i="16" s="1"/>
  <c r="K80" i="16" s="1"/>
  <c r="L80" i="16" s="1"/>
  <c r="E171" i="16"/>
  <c r="I128" i="17"/>
  <c r="H76" i="16"/>
  <c r="H84" i="16"/>
  <c r="H83" i="16"/>
  <c r="H75" i="16"/>
  <c r="H82" i="16"/>
  <c r="H77" i="16"/>
  <c r="I51" i="16"/>
  <c r="I74" i="16" s="1"/>
  <c r="H74" i="16"/>
  <c r="I58" i="16"/>
  <c r="J58" i="16" s="1"/>
  <c r="H81" i="16"/>
  <c r="C171" i="16"/>
  <c r="D171" i="16"/>
  <c r="I34" i="16"/>
  <c r="D123" i="20"/>
  <c r="J105" i="18"/>
  <c r="E163" i="20"/>
  <c r="E162" i="20"/>
  <c r="E161" i="20"/>
  <c r="E150" i="20"/>
  <c r="E166" i="20"/>
  <c r="F171" i="16"/>
  <c r="F173" i="16" s="1"/>
  <c r="I106" i="18"/>
  <c r="I107" i="18" s="1"/>
  <c r="I20" i="18" s="1"/>
  <c r="E164" i="20"/>
  <c r="E154" i="20"/>
  <c r="E151" i="20"/>
  <c r="E152" i="20"/>
  <c r="E165" i="20"/>
  <c r="J103" i="18"/>
  <c r="E160" i="20"/>
  <c r="E153" i="20"/>
  <c r="D54" i="20"/>
  <c r="I32" i="16"/>
  <c r="D132" i="20"/>
  <c r="I53" i="16"/>
  <c r="H114" i="17"/>
  <c r="D105" i="21"/>
  <c r="D54" i="21"/>
  <c r="D45" i="21"/>
  <c r="D59" i="21"/>
  <c r="D28" i="21"/>
  <c r="D23" i="21"/>
  <c r="D40" i="21"/>
  <c r="D16" i="20"/>
  <c r="C53" i="21"/>
  <c r="D130" i="20"/>
  <c r="D35" i="20"/>
  <c r="D36" i="20"/>
  <c r="D38" i="20"/>
  <c r="D53" i="20"/>
  <c r="D25" i="20"/>
  <c r="D133" i="20"/>
  <c r="D26" i="20"/>
  <c r="D33" i="20"/>
  <c r="D60" i="20"/>
  <c r="C14" i="21"/>
  <c r="D61" i="20"/>
  <c r="C81" i="20"/>
  <c r="C82" i="20"/>
  <c r="D32" i="20"/>
  <c r="D59" i="20"/>
  <c r="D24" i="20"/>
  <c r="C22" i="21"/>
  <c r="D120" i="20"/>
  <c r="D121" i="20"/>
  <c r="D37" i="20"/>
  <c r="D58" i="20"/>
  <c r="D134" i="20"/>
  <c r="D119" i="20"/>
  <c r="D135" i="20"/>
  <c r="C74" i="20"/>
  <c r="C84" i="20"/>
  <c r="C75" i="20"/>
  <c r="D34" i="20"/>
  <c r="D51" i="20"/>
  <c r="D131" i="20"/>
  <c r="I61" i="16"/>
  <c r="D129" i="20"/>
  <c r="D122" i="20"/>
  <c r="D23" i="20"/>
  <c r="C39" i="21"/>
  <c r="I52" i="16"/>
  <c r="Q90" i="15"/>
  <c r="E15" i="22"/>
  <c r="G41" i="15"/>
  <c r="E21" i="22" s="1"/>
  <c r="B21" i="22"/>
  <c r="H22" i="17"/>
  <c r="I36" i="16"/>
  <c r="I54" i="16"/>
  <c r="I60" i="16"/>
  <c r="D52" i="20"/>
  <c r="I109" i="15"/>
  <c r="B42" i="15"/>
  <c r="J160" i="16"/>
  <c r="J153" i="16"/>
  <c r="J151" i="16"/>
  <c r="J152" i="16"/>
  <c r="J165" i="16"/>
  <c r="J164" i="16"/>
  <c r="J154" i="16"/>
  <c r="J163" i="16"/>
  <c r="J162" i="16"/>
  <c r="J161" i="16"/>
  <c r="J150" i="16"/>
  <c r="J166" i="16"/>
  <c r="M90" i="15"/>
  <c r="I38" i="16"/>
  <c r="I129" i="16"/>
  <c r="I130" i="16"/>
  <c r="I23" i="16"/>
  <c r="I123" i="16"/>
  <c r="I54" i="17"/>
  <c r="I132" i="16"/>
  <c r="I25" i="16"/>
  <c r="I121" i="16"/>
  <c r="I26" i="16"/>
  <c r="I33" i="16"/>
  <c r="I122" i="16"/>
  <c r="I119" i="16"/>
  <c r="I135" i="16"/>
  <c r="P90" i="15"/>
  <c r="K107" i="15"/>
  <c r="K21" i="15" s="1"/>
  <c r="I133" i="16"/>
  <c r="I40" i="17"/>
  <c r="I37" i="16"/>
  <c r="I134" i="16"/>
  <c r="I24" i="16"/>
  <c r="I120" i="16"/>
  <c r="I23" i="17"/>
  <c r="I131" i="16"/>
  <c r="I35" i="16"/>
  <c r="F34" i="15"/>
  <c r="F39" i="15"/>
  <c r="L106" i="15"/>
  <c r="L90" i="15"/>
  <c r="K90" i="15"/>
  <c r="H109" i="15"/>
  <c r="O90" i="15"/>
  <c r="H14" i="17"/>
  <c r="I16" i="16"/>
  <c r="H39" i="17"/>
  <c r="I59" i="16"/>
  <c r="H57" i="16" l="1"/>
  <c r="H56" i="16"/>
  <c r="H27" i="16"/>
  <c r="H28" i="16"/>
  <c r="H29" i="16"/>
  <c r="H30" i="16"/>
  <c r="H31" i="16"/>
  <c r="H55" i="16"/>
  <c r="E51" i="20"/>
  <c r="H111" i="16"/>
  <c r="C111" i="20"/>
  <c r="H125" i="16"/>
  <c r="H110" i="16"/>
  <c r="C110" i="20"/>
  <c r="H127" i="16"/>
  <c r="H128" i="16"/>
  <c r="H126" i="16"/>
  <c r="H124" i="16"/>
  <c r="J51" i="16"/>
  <c r="J128" i="17"/>
  <c r="E53" i="20"/>
  <c r="I84" i="16"/>
  <c r="J34" i="16"/>
  <c r="J36" i="16"/>
  <c r="K36" i="16" s="1"/>
  <c r="E58" i="20"/>
  <c r="J32" i="16"/>
  <c r="K32" i="16" s="1"/>
  <c r="I81" i="16"/>
  <c r="D77" i="20"/>
  <c r="I22" i="17"/>
  <c r="G127" i="17"/>
  <c r="J53" i="16"/>
  <c r="E34" i="20"/>
  <c r="I76" i="16"/>
  <c r="J61" i="16"/>
  <c r="E32" i="20"/>
  <c r="J60" i="16"/>
  <c r="E123" i="20"/>
  <c r="C31" i="20"/>
  <c r="C124" i="20"/>
  <c r="C125" i="20"/>
  <c r="F166" i="20"/>
  <c r="F163" i="20"/>
  <c r="F164" i="20"/>
  <c r="F165" i="20"/>
  <c r="D155" i="20"/>
  <c r="C159" i="20"/>
  <c r="C155" i="20"/>
  <c r="F150" i="20"/>
  <c r="C170" i="20"/>
  <c r="C158" i="20"/>
  <c r="F161" i="20"/>
  <c r="F154" i="20"/>
  <c r="F152" i="20"/>
  <c r="F153" i="20"/>
  <c r="C156" i="20"/>
  <c r="J106" i="18"/>
  <c r="J107" i="18" s="1"/>
  <c r="J109" i="18" s="1"/>
  <c r="F162" i="20"/>
  <c r="F151" i="20"/>
  <c r="F160" i="20"/>
  <c r="I83" i="16"/>
  <c r="C42" i="20"/>
  <c r="E54" i="20"/>
  <c r="G113" i="17"/>
  <c r="D91" i="21"/>
  <c r="E132" i="20"/>
  <c r="G112" i="17"/>
  <c r="E52" i="20"/>
  <c r="G126" i="17"/>
  <c r="C157" i="20"/>
  <c r="I114" i="17"/>
  <c r="E105" i="21"/>
  <c r="E40" i="21"/>
  <c r="E59" i="21"/>
  <c r="E28" i="21"/>
  <c r="E23" i="21"/>
  <c r="E54" i="21"/>
  <c r="E45" i="21"/>
  <c r="I75" i="16"/>
  <c r="J52" i="16"/>
  <c r="E16" i="20"/>
  <c r="E122" i="20"/>
  <c r="D75" i="20"/>
  <c r="C65" i="20"/>
  <c r="D14" i="21"/>
  <c r="E33" i="20"/>
  <c r="E59" i="20"/>
  <c r="F58" i="20"/>
  <c r="E35" i="20"/>
  <c r="E119" i="20"/>
  <c r="E38" i="20"/>
  <c r="E60" i="20"/>
  <c r="E36" i="20"/>
  <c r="D83" i="20"/>
  <c r="D81" i="20"/>
  <c r="E134" i="20"/>
  <c r="E121" i="20"/>
  <c r="E130" i="20"/>
  <c r="C88" i="20"/>
  <c r="E131" i="20"/>
  <c r="E25" i="20"/>
  <c r="E23" i="20"/>
  <c r="E129" i="20"/>
  <c r="D22" i="21"/>
  <c r="D82" i="20"/>
  <c r="D39" i="21"/>
  <c r="E24" i="20"/>
  <c r="C139" i="20"/>
  <c r="E120" i="20"/>
  <c r="E37" i="20"/>
  <c r="E133" i="20"/>
  <c r="E135" i="20"/>
  <c r="E26" i="20"/>
  <c r="E61" i="20"/>
  <c r="D74" i="20"/>
  <c r="D84" i="20"/>
  <c r="D76" i="20"/>
  <c r="C30" i="20"/>
  <c r="C128" i="20"/>
  <c r="C57" i="20"/>
  <c r="C55" i="20"/>
  <c r="C126" i="20"/>
  <c r="C11" i="20"/>
  <c r="C56" i="20"/>
  <c r="C29" i="20"/>
  <c r="G42" i="15"/>
  <c r="E22" i="22" s="1"/>
  <c r="B22" i="22"/>
  <c r="I77" i="16"/>
  <c r="J54" i="16"/>
  <c r="B43" i="15"/>
  <c r="B23" i="22" s="1"/>
  <c r="N6" i="22" s="1"/>
  <c r="N8" i="22" s="1"/>
  <c r="C127" i="20"/>
  <c r="C28" i="20"/>
  <c r="C12" i="20"/>
  <c r="C37" i="21"/>
  <c r="C27" i="20"/>
  <c r="C42" i="21"/>
  <c r="C51" i="21"/>
  <c r="C25" i="21"/>
  <c r="C56" i="21"/>
  <c r="K109" i="15"/>
  <c r="K166" i="16"/>
  <c r="K163" i="16"/>
  <c r="K154" i="16"/>
  <c r="K160" i="16"/>
  <c r="K162" i="16"/>
  <c r="K165" i="16"/>
  <c r="K153" i="16"/>
  <c r="K161" i="16"/>
  <c r="K164" i="16"/>
  <c r="K151" i="16"/>
  <c r="K150" i="16"/>
  <c r="K152" i="16"/>
  <c r="J121" i="16"/>
  <c r="J129" i="16"/>
  <c r="J35" i="16"/>
  <c r="J134" i="16"/>
  <c r="J37" i="16"/>
  <c r="J40" i="17"/>
  <c r="J119" i="16"/>
  <c r="J25" i="16"/>
  <c r="J123" i="16"/>
  <c r="J23" i="16"/>
  <c r="J33" i="16"/>
  <c r="J54" i="17"/>
  <c r="L107" i="15"/>
  <c r="L21" i="15" s="1"/>
  <c r="J131" i="16"/>
  <c r="J135" i="16"/>
  <c r="J130" i="16"/>
  <c r="J38" i="16"/>
  <c r="J23" i="17"/>
  <c r="J122" i="16"/>
  <c r="H53" i="17"/>
  <c r="J120" i="16"/>
  <c r="J24" i="16"/>
  <c r="J133" i="16"/>
  <c r="J26" i="16"/>
  <c r="J132" i="16"/>
  <c r="G89" i="16"/>
  <c r="G91" i="16" s="1"/>
  <c r="G21" i="17"/>
  <c r="I39" i="17"/>
  <c r="J59" i="16"/>
  <c r="I82" i="16"/>
  <c r="G171" i="16"/>
  <c r="G173" i="16" s="1"/>
  <c r="G66" i="16"/>
  <c r="G68" i="16" s="1"/>
  <c r="G20" i="17"/>
  <c r="K58" i="16"/>
  <c r="J81" i="16"/>
  <c r="G140" i="16"/>
  <c r="G142" i="16" s="1"/>
  <c r="G43" i="16"/>
  <c r="G45" i="16" s="1"/>
  <c r="G11" i="17"/>
  <c r="I14" i="17"/>
  <c r="J16" i="16"/>
  <c r="K51" i="16" l="1"/>
  <c r="K74" i="16" s="1"/>
  <c r="E74" i="20"/>
  <c r="E76" i="20"/>
  <c r="E81" i="20"/>
  <c r="I29" i="16"/>
  <c r="I57" i="16"/>
  <c r="I30" i="16"/>
  <c r="I56" i="16"/>
  <c r="I55" i="16"/>
  <c r="I28" i="16"/>
  <c r="I31" i="16"/>
  <c r="I27" i="16"/>
  <c r="F51" i="20"/>
  <c r="J74" i="16"/>
  <c r="I124" i="16"/>
  <c r="I126" i="16"/>
  <c r="I110" i="16"/>
  <c r="D110" i="20"/>
  <c r="I127" i="16"/>
  <c r="I128" i="16"/>
  <c r="I125" i="16"/>
  <c r="I111" i="16"/>
  <c r="D111" i="20"/>
  <c r="K128" i="17"/>
  <c r="J22" i="17"/>
  <c r="F36" i="20"/>
  <c r="F32" i="20"/>
  <c r="F52" i="20"/>
  <c r="J83" i="16"/>
  <c r="F34" i="20"/>
  <c r="J76" i="16"/>
  <c r="K34" i="16"/>
  <c r="L34" i="16" s="1"/>
  <c r="F53" i="20"/>
  <c r="G51" i="20"/>
  <c r="E75" i="20"/>
  <c r="J84" i="16"/>
  <c r="E77" i="20"/>
  <c r="E22" i="21"/>
  <c r="C171" i="20"/>
  <c r="C173" i="20" s="1"/>
  <c r="J20" i="18"/>
  <c r="C104" i="21"/>
  <c r="H127" i="17"/>
  <c r="K53" i="16"/>
  <c r="K61" i="16"/>
  <c r="F61" i="20"/>
  <c r="K60" i="16"/>
  <c r="F60" i="20"/>
  <c r="F123" i="20"/>
  <c r="G153" i="20"/>
  <c r="G161" i="20"/>
  <c r="G162" i="20"/>
  <c r="G163" i="20"/>
  <c r="G151" i="20"/>
  <c r="E155" i="20"/>
  <c r="G152" i="20"/>
  <c r="G160" i="20"/>
  <c r="G165" i="20"/>
  <c r="D156" i="20"/>
  <c r="C103" i="21"/>
  <c r="D170" i="20"/>
  <c r="G166" i="20"/>
  <c r="G150" i="20"/>
  <c r="G164" i="20"/>
  <c r="G154" i="20"/>
  <c r="D159" i="20"/>
  <c r="D158" i="20"/>
  <c r="F54" i="20"/>
  <c r="C89" i="21"/>
  <c r="F132" i="20"/>
  <c r="H112" i="17"/>
  <c r="I112" i="17" s="1"/>
  <c r="J112" i="17" s="1"/>
  <c r="K112" i="17" s="1"/>
  <c r="L112" i="17" s="1"/>
  <c r="H113" i="17"/>
  <c r="C90" i="21"/>
  <c r="E91" i="21"/>
  <c r="J114" i="17"/>
  <c r="H126" i="17"/>
  <c r="I126" i="17" s="1"/>
  <c r="J126" i="17" s="1"/>
  <c r="K126" i="17" s="1"/>
  <c r="L126" i="17" s="1"/>
  <c r="D157" i="20"/>
  <c r="F45" i="21"/>
  <c r="F28" i="21"/>
  <c r="F59" i="21"/>
  <c r="F23" i="21"/>
  <c r="F54" i="21"/>
  <c r="F40" i="21"/>
  <c r="K52" i="16"/>
  <c r="J75" i="16"/>
  <c r="C52" i="21"/>
  <c r="F16" i="20"/>
  <c r="D65" i="20"/>
  <c r="F120" i="20"/>
  <c r="F130" i="20"/>
  <c r="C79" i="20"/>
  <c r="C78" i="20"/>
  <c r="F59" i="20"/>
  <c r="F133" i="20"/>
  <c r="E39" i="21"/>
  <c r="F26" i="20"/>
  <c r="C80" i="20"/>
  <c r="E82" i="20"/>
  <c r="C11" i="21"/>
  <c r="G58" i="20"/>
  <c r="E14" i="21"/>
  <c r="C20" i="21"/>
  <c r="D88" i="20"/>
  <c r="F33" i="20"/>
  <c r="F25" i="20"/>
  <c r="F129" i="20"/>
  <c r="G32" i="20"/>
  <c r="D139" i="20"/>
  <c r="C38" i="21"/>
  <c r="C21" i="21"/>
  <c r="G36" i="20"/>
  <c r="F122" i="20"/>
  <c r="F38" i="20"/>
  <c r="F135" i="20"/>
  <c r="F131" i="20"/>
  <c r="F37" i="20"/>
  <c r="F121" i="20"/>
  <c r="C140" i="20"/>
  <c r="C142" i="20" s="1"/>
  <c r="F81" i="20"/>
  <c r="F24" i="20"/>
  <c r="D53" i="21"/>
  <c r="F23" i="20"/>
  <c r="F119" i="20"/>
  <c r="F134" i="20"/>
  <c r="F35" i="20"/>
  <c r="E84" i="20"/>
  <c r="C89" i="20"/>
  <c r="C91" i="20" s="1"/>
  <c r="C43" i="20"/>
  <c r="C45" i="20" s="1"/>
  <c r="E83" i="20"/>
  <c r="C66" i="20"/>
  <c r="C68" i="20" s="1"/>
  <c r="B44" i="15"/>
  <c r="B24" i="22" s="1"/>
  <c r="G43" i="15"/>
  <c r="E23" i="22" s="1"/>
  <c r="K54" i="16"/>
  <c r="J77" i="16"/>
  <c r="D37" i="21"/>
  <c r="D25" i="21"/>
  <c r="D42" i="21"/>
  <c r="D56" i="21"/>
  <c r="D51" i="21"/>
  <c r="L165" i="16"/>
  <c r="L163" i="16"/>
  <c r="L152" i="16"/>
  <c r="L151" i="16"/>
  <c r="L153" i="16"/>
  <c r="L160" i="16"/>
  <c r="L154" i="16"/>
  <c r="L161" i="16"/>
  <c r="L162" i="16"/>
  <c r="L150" i="16"/>
  <c r="L164" i="16"/>
  <c r="L166" i="16"/>
  <c r="K133" i="16"/>
  <c r="K120" i="16"/>
  <c r="K122" i="16"/>
  <c r="K23" i="16"/>
  <c r="K134" i="16"/>
  <c r="K35" i="16"/>
  <c r="K132" i="16"/>
  <c r="K24" i="16"/>
  <c r="L109" i="15"/>
  <c r="K37" i="16"/>
  <c r="L36" i="16"/>
  <c r="K38" i="16"/>
  <c r="K130" i="16"/>
  <c r="K131" i="16"/>
  <c r="K33" i="16"/>
  <c r="K25" i="16"/>
  <c r="K119" i="16"/>
  <c r="K40" i="17"/>
  <c r="K121" i="16"/>
  <c r="I53" i="17"/>
  <c r="K26" i="16"/>
  <c r="K23" i="17"/>
  <c r="K135" i="16"/>
  <c r="K54" i="17"/>
  <c r="K123" i="16"/>
  <c r="K129" i="16"/>
  <c r="H140" i="16"/>
  <c r="H142" i="16" s="1"/>
  <c r="K22" i="17"/>
  <c r="L32" i="16"/>
  <c r="L58" i="16"/>
  <c r="K81" i="16"/>
  <c r="H66" i="16"/>
  <c r="H68" i="16" s="1"/>
  <c r="J39" i="17"/>
  <c r="K59" i="16"/>
  <c r="J82" i="16"/>
  <c r="J14" i="17"/>
  <c r="K16" i="16"/>
  <c r="H171" i="16"/>
  <c r="H173" i="16" s="1"/>
  <c r="H89" i="16"/>
  <c r="H91" i="16" s="1"/>
  <c r="L51" i="16" l="1"/>
  <c r="H51" i="20" s="1"/>
  <c r="F76" i="20"/>
  <c r="G74" i="20"/>
  <c r="F74" i="20"/>
  <c r="G34" i="20"/>
  <c r="F75" i="20"/>
  <c r="J31" i="16"/>
  <c r="J27" i="16"/>
  <c r="J28" i="16"/>
  <c r="J57" i="16"/>
  <c r="J30" i="16"/>
  <c r="J56" i="16"/>
  <c r="J55" i="16"/>
  <c r="J29" i="16"/>
  <c r="J128" i="16"/>
  <c r="J125" i="16"/>
  <c r="J127" i="16"/>
  <c r="J111" i="16"/>
  <c r="E111" i="20"/>
  <c r="J110" i="16"/>
  <c r="E110" i="20"/>
  <c r="J124" i="16"/>
  <c r="J126" i="16"/>
  <c r="F22" i="21"/>
  <c r="L128" i="17"/>
  <c r="E89" i="21"/>
  <c r="J110" i="18"/>
  <c r="D171" i="20"/>
  <c r="D173" i="20" s="1"/>
  <c r="F77" i="20"/>
  <c r="F83" i="20"/>
  <c r="F84" i="20"/>
  <c r="I127" i="17"/>
  <c r="D89" i="21"/>
  <c r="D104" i="21"/>
  <c r="L53" i="16"/>
  <c r="G53" i="20"/>
  <c r="K76" i="16"/>
  <c r="L61" i="16"/>
  <c r="K84" i="16"/>
  <c r="G61" i="20"/>
  <c r="K83" i="16"/>
  <c r="L60" i="16"/>
  <c r="G60" i="20"/>
  <c r="G123" i="20"/>
  <c r="H166" i="20"/>
  <c r="H153" i="20"/>
  <c r="H165" i="20"/>
  <c r="E159" i="20"/>
  <c r="H151" i="20"/>
  <c r="E156" i="20"/>
  <c r="H164" i="20"/>
  <c r="H154" i="20"/>
  <c r="H152" i="20"/>
  <c r="E158" i="20"/>
  <c r="E157" i="20"/>
  <c r="E170" i="20"/>
  <c r="H162" i="20"/>
  <c r="H150" i="20"/>
  <c r="H161" i="20"/>
  <c r="H160" i="20"/>
  <c r="H163" i="20"/>
  <c r="F155" i="20"/>
  <c r="G132" i="20"/>
  <c r="F105" i="21"/>
  <c r="G54" i="20"/>
  <c r="F91" i="21"/>
  <c r="I113" i="17"/>
  <c r="D90" i="21"/>
  <c r="D103" i="21"/>
  <c r="K114" i="17"/>
  <c r="G105" i="21"/>
  <c r="G23" i="21"/>
  <c r="G59" i="21"/>
  <c r="G45" i="21"/>
  <c r="G40" i="21"/>
  <c r="G54" i="21"/>
  <c r="G28" i="21"/>
  <c r="G52" i="20"/>
  <c r="K75" i="16"/>
  <c r="L52" i="16"/>
  <c r="G26" i="20"/>
  <c r="G131" i="20"/>
  <c r="G16" i="20"/>
  <c r="F39" i="21"/>
  <c r="G22" i="21"/>
  <c r="G129" i="20"/>
  <c r="G135" i="20"/>
  <c r="H34" i="20"/>
  <c r="E53" i="21"/>
  <c r="G38" i="20"/>
  <c r="H36" i="20"/>
  <c r="G133" i="20"/>
  <c r="D140" i="20"/>
  <c r="D142" i="20" s="1"/>
  <c r="F82" i="20"/>
  <c r="G119" i="20"/>
  <c r="G122" i="20"/>
  <c r="D89" i="20"/>
  <c r="D91" i="20" s="1"/>
  <c r="F14" i="21"/>
  <c r="G35" i="20"/>
  <c r="H58" i="20"/>
  <c r="E139" i="20"/>
  <c r="G121" i="20"/>
  <c r="G25" i="20"/>
  <c r="G37" i="20"/>
  <c r="G24" i="20"/>
  <c r="G134" i="20"/>
  <c r="G81" i="20"/>
  <c r="H74" i="20"/>
  <c r="E65" i="20"/>
  <c r="E88" i="20"/>
  <c r="G59" i="20"/>
  <c r="H32" i="20"/>
  <c r="G33" i="20"/>
  <c r="G130" i="20"/>
  <c r="G23" i="20"/>
  <c r="G120" i="20"/>
  <c r="D66" i="20"/>
  <c r="D68" i="20" s="1"/>
  <c r="B45" i="15"/>
  <c r="B25" i="22" s="1"/>
  <c r="G44" i="15"/>
  <c r="E24" i="22" s="1"/>
  <c r="K77" i="16"/>
  <c r="L54" i="16"/>
  <c r="E56" i="21"/>
  <c r="E25" i="21"/>
  <c r="E51" i="21"/>
  <c r="E42" i="21"/>
  <c r="E37" i="21"/>
  <c r="L129" i="16"/>
  <c r="L121" i="16"/>
  <c r="L25" i="16"/>
  <c r="L38" i="16"/>
  <c r="L134" i="16"/>
  <c r="L81" i="16"/>
  <c r="L22" i="17"/>
  <c r="L54" i="17"/>
  <c r="L26" i="16"/>
  <c r="L119" i="16"/>
  <c r="L33" i="16"/>
  <c r="L130" i="16"/>
  <c r="L24" i="16"/>
  <c r="L35" i="16"/>
  <c r="L23" i="16"/>
  <c r="L122" i="16"/>
  <c r="J53" i="17"/>
  <c r="L135" i="16"/>
  <c r="L23" i="17"/>
  <c r="L40" i="17"/>
  <c r="L37" i="16"/>
  <c r="L133" i="16"/>
  <c r="L123" i="16"/>
  <c r="L131" i="16"/>
  <c r="L132" i="16"/>
  <c r="L120" i="16"/>
  <c r="I171" i="16"/>
  <c r="I173" i="16" s="1"/>
  <c r="K39" i="17"/>
  <c r="L59" i="16"/>
  <c r="K82" i="16"/>
  <c r="I140" i="16"/>
  <c r="I142" i="16" s="1"/>
  <c r="I89" i="16"/>
  <c r="I91" i="16" s="1"/>
  <c r="K14" i="17"/>
  <c r="L16" i="16"/>
  <c r="I66" i="16"/>
  <c r="I68" i="16" s="1"/>
  <c r="L74" i="16" l="1"/>
  <c r="K56" i="16"/>
  <c r="K27" i="16"/>
  <c r="K55" i="16"/>
  <c r="K29" i="16"/>
  <c r="K57" i="16"/>
  <c r="K28" i="16"/>
  <c r="K30" i="16"/>
  <c r="K31" i="16"/>
  <c r="K126" i="16"/>
  <c r="K124" i="16"/>
  <c r="K127" i="16"/>
  <c r="K110" i="16"/>
  <c r="F110" i="20"/>
  <c r="K111" i="16"/>
  <c r="F111" i="20"/>
  <c r="K125" i="16"/>
  <c r="K128" i="16"/>
  <c r="F89" i="21"/>
  <c r="H60" i="20"/>
  <c r="G84" i="20"/>
  <c r="G76" i="20"/>
  <c r="E171" i="20"/>
  <c r="E173" i="20" s="1"/>
  <c r="G77" i="20"/>
  <c r="G83" i="20"/>
  <c r="E104" i="21"/>
  <c r="J127" i="17"/>
  <c r="H61" i="20"/>
  <c r="H53" i="20"/>
  <c r="L76" i="16"/>
  <c r="L84" i="16"/>
  <c r="L83" i="16"/>
  <c r="H123" i="20"/>
  <c r="F157" i="20"/>
  <c r="F158" i="20"/>
  <c r="G155" i="20"/>
  <c r="F170" i="20"/>
  <c r="F156" i="20"/>
  <c r="F159" i="20"/>
  <c r="H132" i="20"/>
  <c r="H54" i="20"/>
  <c r="E90" i="21"/>
  <c r="J113" i="17"/>
  <c r="G91" i="21"/>
  <c r="L114" i="17"/>
  <c r="E103" i="21"/>
  <c r="H28" i="21"/>
  <c r="H40" i="21"/>
  <c r="H54" i="21"/>
  <c r="H59" i="21"/>
  <c r="H23" i="21"/>
  <c r="H45" i="21"/>
  <c r="L75" i="16"/>
  <c r="H52" i="20"/>
  <c r="G75" i="20"/>
  <c r="F88" i="20"/>
  <c r="H133" i="20"/>
  <c r="H121" i="20"/>
  <c r="E89" i="20"/>
  <c r="E91" i="20" s="1"/>
  <c r="E140" i="20"/>
  <c r="E142" i="20" s="1"/>
  <c r="H59" i="20"/>
  <c r="H16" i="20"/>
  <c r="F139" i="20"/>
  <c r="G39" i="21"/>
  <c r="H23" i="20"/>
  <c r="H119" i="20"/>
  <c r="H22" i="21"/>
  <c r="E66" i="20"/>
  <c r="E68" i="20" s="1"/>
  <c r="H120" i="20"/>
  <c r="H122" i="20"/>
  <c r="H35" i="20"/>
  <c r="G82" i="20"/>
  <c r="H81" i="20"/>
  <c r="F65" i="20"/>
  <c r="H131" i="20"/>
  <c r="H33" i="20"/>
  <c r="G14" i="21"/>
  <c r="H135" i="20"/>
  <c r="F53" i="21"/>
  <c r="H134" i="20"/>
  <c r="H38" i="20"/>
  <c r="H37" i="20"/>
  <c r="H24" i="20"/>
  <c r="H130" i="20"/>
  <c r="H26" i="20"/>
  <c r="H25" i="20"/>
  <c r="H129" i="20"/>
  <c r="G45" i="15"/>
  <c r="E25" i="22" s="1"/>
  <c r="L77" i="16"/>
  <c r="F42" i="21"/>
  <c r="F25" i="21"/>
  <c r="F37" i="21"/>
  <c r="F51" i="21"/>
  <c r="F56" i="21"/>
  <c r="L14" i="17"/>
  <c r="K53" i="17"/>
  <c r="J66" i="16"/>
  <c r="J68" i="16" s="1"/>
  <c r="J89" i="16"/>
  <c r="J91" i="16" s="1"/>
  <c r="L39" i="17"/>
  <c r="L82" i="16"/>
  <c r="J140" i="16"/>
  <c r="J142" i="16" s="1"/>
  <c r="J171" i="16"/>
  <c r="J173" i="16" s="1"/>
  <c r="H83" i="20" l="1"/>
  <c r="L31" i="16"/>
  <c r="L28" i="16"/>
  <c r="L27" i="16"/>
  <c r="L30" i="16"/>
  <c r="L55" i="16"/>
  <c r="L29" i="16"/>
  <c r="L57" i="16"/>
  <c r="L56" i="16"/>
  <c r="L110" i="16"/>
  <c r="G110" i="20"/>
  <c r="L127" i="16"/>
  <c r="L126" i="16"/>
  <c r="L111" i="16"/>
  <c r="G111" i="20"/>
  <c r="L128" i="16"/>
  <c r="L125" i="16"/>
  <c r="L124" i="16"/>
  <c r="G89" i="21"/>
  <c r="F171" i="20"/>
  <c r="F173" i="20" s="1"/>
  <c r="H84" i="20"/>
  <c r="H77" i="20"/>
  <c r="H76" i="20"/>
  <c r="L127" i="17"/>
  <c r="H104" i="21" s="1"/>
  <c r="K127" i="17"/>
  <c r="F104" i="21"/>
  <c r="G159" i="20"/>
  <c r="G158" i="20"/>
  <c r="H155" i="20"/>
  <c r="G170" i="20"/>
  <c r="G156" i="20"/>
  <c r="G157" i="20"/>
  <c r="K113" i="17"/>
  <c r="H91" i="21"/>
  <c r="H105" i="21"/>
  <c r="F90" i="21"/>
  <c r="F103" i="21"/>
  <c r="H75" i="20"/>
  <c r="F140" i="20"/>
  <c r="F142" i="20" s="1"/>
  <c r="G65" i="20"/>
  <c r="H39" i="21"/>
  <c r="G88" i="20"/>
  <c r="G53" i="21"/>
  <c r="H82" i="20"/>
  <c r="G139" i="20"/>
  <c r="H14" i="21"/>
  <c r="F66" i="20"/>
  <c r="F68" i="20" s="1"/>
  <c r="F89" i="20"/>
  <c r="F91" i="20" s="1"/>
  <c r="G51" i="21"/>
  <c r="G25" i="21"/>
  <c r="G56" i="21"/>
  <c r="G37" i="21"/>
  <c r="G42" i="21"/>
  <c r="L53" i="17"/>
  <c r="K89" i="16"/>
  <c r="K91" i="16" s="1"/>
  <c r="K66" i="16"/>
  <c r="K68" i="16" s="1"/>
  <c r="K171" i="16"/>
  <c r="K173" i="16" s="1"/>
  <c r="K140" i="16"/>
  <c r="K142" i="16" s="1"/>
  <c r="H111" i="20" l="1"/>
  <c r="H110" i="20"/>
  <c r="H89" i="21"/>
  <c r="G171" i="20"/>
  <c r="G173" i="20" s="1"/>
  <c r="G104" i="21"/>
  <c r="H158" i="20"/>
  <c r="H159" i="20"/>
  <c r="H156" i="20"/>
  <c r="H170" i="20"/>
  <c r="H157" i="20"/>
  <c r="L113" i="17"/>
  <c r="G90" i="21"/>
  <c r="G103" i="21"/>
  <c r="H42" i="21"/>
  <c r="H56" i="21"/>
  <c r="H51" i="21"/>
  <c r="H37" i="21"/>
  <c r="H25" i="21"/>
  <c r="H139" i="20"/>
  <c r="H88" i="20"/>
  <c r="G66" i="20"/>
  <c r="G68" i="20" s="1"/>
  <c r="G140" i="20"/>
  <c r="G142" i="20" s="1"/>
  <c r="H65" i="20"/>
  <c r="H53" i="21"/>
  <c r="G89" i="20"/>
  <c r="G91" i="20" s="1"/>
  <c r="L140" i="16"/>
  <c r="L142" i="16" s="1"/>
  <c r="L66" i="16"/>
  <c r="L68" i="16" s="1"/>
  <c r="L89" i="16"/>
  <c r="L91" i="16" s="1"/>
  <c r="L171" i="16"/>
  <c r="L173" i="16" s="1"/>
  <c r="H171" i="20" l="1"/>
  <c r="H173" i="20" s="1"/>
  <c r="H103" i="21"/>
  <c r="H90" i="21"/>
  <c r="H89" i="20"/>
  <c r="H91" i="20" s="1"/>
  <c r="H66" i="20"/>
  <c r="H68" i="20" s="1"/>
  <c r="H140" i="20"/>
  <c r="H142" i="20" s="1"/>
  <c r="C13" i="20"/>
  <c r="C15" i="20"/>
  <c r="C14" i="20"/>
  <c r="D128" i="20" l="1"/>
  <c r="D56" i="20"/>
  <c r="D29" i="20"/>
  <c r="D55" i="20"/>
  <c r="D27" i="20"/>
  <c r="D28" i="20"/>
  <c r="D125" i="20"/>
  <c r="D127" i="20"/>
  <c r="D126" i="20"/>
  <c r="D30" i="20"/>
  <c r="D31" i="20"/>
  <c r="D124" i="20"/>
  <c r="D57" i="20"/>
  <c r="D14" i="20"/>
  <c r="G13" i="17"/>
  <c r="D15" i="20"/>
  <c r="G12" i="17"/>
  <c r="D13" i="20"/>
  <c r="D78" i="20" l="1"/>
  <c r="D79" i="20"/>
  <c r="C13" i="21"/>
  <c r="C12" i="21"/>
  <c r="D80" i="20"/>
  <c r="E13" i="20"/>
  <c r="H12" i="17"/>
  <c r="E127" i="20"/>
  <c r="E27" i="20"/>
  <c r="E56" i="20"/>
  <c r="H21" i="17"/>
  <c r="E30" i="20"/>
  <c r="E14" i="20"/>
  <c r="H13" i="17"/>
  <c r="E124" i="20"/>
  <c r="E31" i="20"/>
  <c r="E126" i="20"/>
  <c r="E125" i="20"/>
  <c r="E55" i="20"/>
  <c r="H20" i="17"/>
  <c r="E29" i="20"/>
  <c r="E15" i="20"/>
  <c r="D12" i="20"/>
  <c r="D11" i="20"/>
  <c r="H38" i="17"/>
  <c r="E57" i="20"/>
  <c r="H52" i="17"/>
  <c r="E28" i="20"/>
  <c r="E128" i="20"/>
  <c r="D20" i="21" l="1"/>
  <c r="D52" i="21"/>
  <c r="E78" i="20"/>
  <c r="D21" i="21"/>
  <c r="D12" i="21"/>
  <c r="D38" i="21"/>
  <c r="E80" i="20"/>
  <c r="D13" i="21"/>
  <c r="E79" i="20"/>
  <c r="F28" i="20"/>
  <c r="F15" i="20"/>
  <c r="F125" i="20"/>
  <c r="I52" i="17"/>
  <c r="E11" i="20"/>
  <c r="H11" i="17"/>
  <c r="I20" i="17"/>
  <c r="F29" i="20"/>
  <c r="F56" i="20"/>
  <c r="F128" i="20"/>
  <c r="E12" i="20"/>
  <c r="F55" i="20"/>
  <c r="F124" i="20"/>
  <c r="I13" i="17"/>
  <c r="F14" i="20"/>
  <c r="I21" i="17"/>
  <c r="F30" i="20"/>
  <c r="I12" i="17"/>
  <c r="F13" i="20"/>
  <c r="F57" i="20"/>
  <c r="I38" i="17"/>
  <c r="F126" i="20"/>
  <c r="F31" i="20"/>
  <c r="F27" i="20"/>
  <c r="F127" i="20"/>
  <c r="E21" i="21" l="1"/>
  <c r="E52" i="21"/>
  <c r="F78" i="20"/>
  <c r="E12" i="21"/>
  <c r="E13" i="21"/>
  <c r="D11" i="21"/>
  <c r="F80" i="20"/>
  <c r="E20" i="21"/>
  <c r="E38" i="21"/>
  <c r="F79" i="20"/>
  <c r="G31" i="20"/>
  <c r="G56" i="20"/>
  <c r="G28" i="20"/>
  <c r="G127" i="20"/>
  <c r="J12" i="17"/>
  <c r="G13" i="20"/>
  <c r="J21" i="17"/>
  <c r="G30" i="20"/>
  <c r="J13" i="17"/>
  <c r="G14" i="20"/>
  <c r="G125" i="20"/>
  <c r="G27" i="20"/>
  <c r="G124" i="20"/>
  <c r="G55" i="20"/>
  <c r="F12" i="20"/>
  <c r="G128" i="20"/>
  <c r="G29" i="20"/>
  <c r="J20" i="17"/>
  <c r="G126" i="20"/>
  <c r="J38" i="17"/>
  <c r="G57" i="20"/>
  <c r="I11" i="17"/>
  <c r="F11" i="20"/>
  <c r="J52" i="17"/>
  <c r="G15" i="20"/>
  <c r="G80" i="20" l="1"/>
  <c r="F13" i="21"/>
  <c r="F12" i="21"/>
  <c r="F38" i="21"/>
  <c r="F52" i="21"/>
  <c r="F21" i="21"/>
  <c r="E11" i="21"/>
  <c r="F20" i="21"/>
  <c r="G78" i="20"/>
  <c r="G79" i="20"/>
  <c r="K52" i="17"/>
  <c r="H126" i="20"/>
  <c r="H124" i="20"/>
  <c r="H27" i="20"/>
  <c r="H127" i="20"/>
  <c r="H28" i="20"/>
  <c r="H31" i="20"/>
  <c r="H14" i="20"/>
  <c r="K13" i="17"/>
  <c r="K21" i="17"/>
  <c r="H30" i="20"/>
  <c r="K12" i="17"/>
  <c r="H13" i="20"/>
  <c r="H15" i="20"/>
  <c r="H57" i="20"/>
  <c r="K38" i="17"/>
  <c r="K20" i="17"/>
  <c r="H29" i="20"/>
  <c r="H55" i="20"/>
  <c r="H125" i="20"/>
  <c r="G11" i="20"/>
  <c r="J11" i="17"/>
  <c r="H128" i="20"/>
  <c r="G12" i="20"/>
  <c r="H56" i="20"/>
  <c r="G20" i="21" l="1"/>
  <c r="G52" i="21"/>
  <c r="G12" i="21"/>
  <c r="H79" i="20"/>
  <c r="G13" i="21"/>
  <c r="G38" i="21"/>
  <c r="H78" i="20"/>
  <c r="H80" i="20"/>
  <c r="F11" i="21"/>
  <c r="G21" i="21"/>
  <c r="L38" i="17"/>
  <c r="L12" i="17"/>
  <c r="K11" i="17"/>
  <c r="H11" i="20"/>
  <c r="L13" i="17"/>
  <c r="L21" i="17"/>
  <c r="L52" i="17"/>
  <c r="H12" i="20"/>
  <c r="L20" i="17"/>
  <c r="H38" i="21" l="1"/>
  <c r="H20" i="21"/>
  <c r="H13" i="21"/>
  <c r="H52" i="21"/>
  <c r="G11" i="21"/>
  <c r="H21" i="21"/>
  <c r="H12" i="21"/>
  <c r="L11" i="17"/>
  <c r="H11" i="21" l="1"/>
  <c r="G12" i="15"/>
  <c r="L14" i="15"/>
  <c r="L110" i="15" s="1"/>
  <c r="J12" i="15"/>
  <c r="G9" i="15"/>
  <c r="G14" i="15" l="1"/>
  <c r="G110" i="15" s="1"/>
  <c r="K14" i="15"/>
  <c r="H12" i="15"/>
  <c r="I12" i="15"/>
  <c r="J14" i="15"/>
  <c r="K110" i="15" l="1"/>
  <c r="T6" i="15"/>
  <c r="T9" i="15" s="1"/>
  <c r="J110" i="15"/>
  <c r="H14" i="15"/>
  <c r="H110" i="15" s="1"/>
  <c r="I14" i="15"/>
  <c r="I110" i="15" s="1"/>
  <c r="H14" i="18" l="1"/>
  <c r="H109" i="18" s="1"/>
  <c r="H110" i="18" s="1"/>
  <c r="E14" i="18"/>
  <c r="E109" i="18" s="1"/>
  <c r="I14" i="18"/>
  <c r="I109" i="18" s="1"/>
  <c r="I110" i="18" s="1"/>
  <c r="F14" i="18" l="1"/>
  <c r="F109" i="18" s="1"/>
  <c r="F110" i="18" s="1"/>
  <c r="G14" i="18"/>
  <c r="G109" i="18" s="1"/>
  <c r="G110" i="18" s="1"/>
  <c r="O130" i="19"/>
  <c r="N130" i="19" s="1"/>
  <c r="M130" i="19" s="1"/>
  <c r="S130" i="19"/>
  <c r="E74" i="21"/>
  <c r="U130" i="19"/>
  <c r="G74" i="21" s="1"/>
  <c r="R130" i="19"/>
  <c r="D74" i="21" s="1"/>
  <c r="T130" i="19"/>
  <c r="F74" i="21"/>
  <c r="Q130" i="19"/>
  <c r="C74" i="21" s="1"/>
  <c r="V130" i="19"/>
  <c r="H74" i="21"/>
  <c r="D42" i="20" l="1"/>
  <c r="H43" i="16"/>
  <c r="H45" i="16" s="1"/>
  <c r="D43" i="20" l="1"/>
  <c r="D45" i="20" s="1"/>
  <c r="I43" i="16"/>
  <c r="I45" i="16" s="1"/>
  <c r="E42" i="20"/>
  <c r="E43" i="20" l="1"/>
  <c r="E45" i="20" s="1"/>
  <c r="F42" i="20"/>
  <c r="J43" i="16"/>
  <c r="J45" i="16" s="1"/>
  <c r="F43" i="20" l="1"/>
  <c r="F45" i="20" s="1"/>
  <c r="K43" i="16"/>
  <c r="K45" i="16" s="1"/>
  <c r="G42" i="20"/>
  <c r="G43" i="20" l="1"/>
  <c r="G45" i="20" s="1"/>
  <c r="L43" i="16"/>
  <c r="L45" i="16" s="1"/>
  <c r="H42" i="20"/>
  <c r="H43" i="20" l="1"/>
  <c r="H45" i="20" s="1"/>
</calcChain>
</file>

<file path=xl/comments1.xml><?xml version="1.0" encoding="utf-8"?>
<comments xmlns="http://schemas.openxmlformats.org/spreadsheetml/2006/main">
  <authors>
    <author>Jacqui Major</author>
  </authors>
  <commentList>
    <comment ref="C18" authorId="0">
      <text>
        <r>
          <rPr>
            <b/>
            <sz val="8"/>
            <color indexed="81"/>
            <rFont val="Tahoma"/>
            <family val="2"/>
          </rPr>
          <t>Jacqui Major:</t>
        </r>
        <r>
          <rPr>
            <sz val="8"/>
            <color indexed="81"/>
            <rFont val="Tahoma"/>
            <family val="2"/>
          </rPr>
          <t xml:space="preserve">
change in formula - links to general inputs.  ABS reset CPI numbers therefore formula does don’t work as it should anymore.</t>
        </r>
      </text>
    </comment>
  </commentList>
</comments>
</file>

<file path=xl/comments2.xml><?xml version="1.0" encoding="utf-8"?>
<comments xmlns="http://schemas.openxmlformats.org/spreadsheetml/2006/main">
  <authors>
    <author>Charlene Dunt</author>
  </authors>
  <commentList>
    <comment ref="A100" authorId="0">
      <text>
        <r>
          <rPr>
            <b/>
            <sz val="9"/>
            <color indexed="81"/>
            <rFont val="Tahoma"/>
            <family val="2"/>
          </rPr>
          <t>Charlene Dunt:</t>
        </r>
        <r>
          <rPr>
            <sz val="9"/>
            <color indexed="81"/>
            <rFont val="Tahoma"/>
            <family val="2"/>
          </rPr>
          <t xml:space="preserve">
Nets off the $30k WDV offset.</t>
        </r>
      </text>
    </comment>
  </commentList>
</comments>
</file>

<file path=xl/sharedStrings.xml><?xml version="1.0" encoding="utf-8"?>
<sst xmlns="http://schemas.openxmlformats.org/spreadsheetml/2006/main" count="919" uniqueCount="243">
  <si>
    <t>% of Luminaires and Poles/brackets</t>
  </si>
  <si>
    <t>Capital Expenditue</t>
  </si>
  <si>
    <t>Nominal $ - Actual</t>
  </si>
  <si>
    <t>Nominal $ - Actual/Forecast</t>
  </si>
  <si>
    <t>Real 2015 $ - Forecast</t>
  </si>
  <si>
    <t>(Based on historical split)</t>
  </si>
  <si>
    <t>(Net of customer contributions)</t>
  </si>
  <si>
    <t>Poles and Brackets</t>
  </si>
  <si>
    <t>Luminaires</t>
  </si>
  <si>
    <t>Existing Lights</t>
  </si>
  <si>
    <t>Energy Efficient Lights</t>
  </si>
  <si>
    <t>Luminaires and Ballasts</t>
  </si>
  <si>
    <t>Total Net Capex</t>
  </si>
  <si>
    <t>Operating and Maintenance Expenditure</t>
  </si>
  <si>
    <t>Total O &amp; M</t>
  </si>
  <si>
    <t>WACC</t>
  </si>
  <si>
    <t>Regulatoy Period</t>
  </si>
  <si>
    <t>2006-10</t>
  </si>
  <si>
    <t>2011-15</t>
  </si>
  <si>
    <t>2016-20</t>
  </si>
  <si>
    <t>Real Pre Tax WACC</t>
  </si>
  <si>
    <t>Redetermination WACC</t>
  </si>
  <si>
    <t>Final Decision WACC</t>
  </si>
  <si>
    <t>CPI Index</t>
  </si>
  <si>
    <t>Actual CPI</t>
  </si>
  <si>
    <t>F'cast CPI</t>
  </si>
  <si>
    <t>Conversion factor to $2015</t>
  </si>
  <si>
    <t>Transitional Adjustment</t>
  </si>
  <si>
    <t>(Lagged actual capex to Forecast capex)</t>
  </si>
  <si>
    <t>Transitional Adjustment price smoothing factor</t>
  </si>
  <si>
    <t>Number Of Lights</t>
  </si>
  <si>
    <t>Actual</t>
  </si>
  <si>
    <t>Forecast</t>
  </si>
  <si>
    <t>Reference Light</t>
  </si>
  <si>
    <t>Price Factor</t>
  </si>
  <si>
    <t>Mercury vapour 80 watt</t>
  </si>
  <si>
    <t>Sodium high pressure 150 watt</t>
  </si>
  <si>
    <t>Sodium high pressure 250 watt</t>
  </si>
  <si>
    <t>Mercury vapour 50 watt</t>
  </si>
  <si>
    <t>Mercury vapour 125 watt</t>
  </si>
  <si>
    <t>Mercury vapour 250 watt</t>
  </si>
  <si>
    <t>Mercury vapour 400 watt</t>
  </si>
  <si>
    <t>Mercury vapour 700 watt</t>
  </si>
  <si>
    <t>Sodium high pressure 400 watt</t>
  </si>
  <si>
    <t>Metal halide 250 watt</t>
  </si>
  <si>
    <t>Metal halide 400 watt</t>
  </si>
  <si>
    <t>Metal halide 70 watt</t>
  </si>
  <si>
    <t>Metal halide 150 watt</t>
  </si>
  <si>
    <t>Total Existing Lights</t>
  </si>
  <si>
    <t>T5 2X14W</t>
  </si>
  <si>
    <t>T5 2X24W</t>
  </si>
  <si>
    <t>CF32</t>
  </si>
  <si>
    <t>CF42</t>
  </si>
  <si>
    <t>Category P LED 47 Watt</t>
  </si>
  <si>
    <t>Total Energy Efficient Lights</t>
  </si>
  <si>
    <t>Total Number of Lights</t>
  </si>
  <si>
    <t>Breakdown of Expenditure</t>
  </si>
  <si>
    <t>FC 140</t>
  </si>
  <si>
    <t>Total Capital Expenditure</t>
  </si>
  <si>
    <t>FC 313</t>
  </si>
  <si>
    <t>FC 450</t>
  </si>
  <si>
    <t>FC 380</t>
  </si>
  <si>
    <t>Management Fee</t>
  </si>
  <si>
    <t>Total Operating Expenditure</t>
  </si>
  <si>
    <t>Total Public Lighting Expenditure</t>
  </si>
  <si>
    <t>Check</t>
  </si>
  <si>
    <t>Management Fee as a % of operating expenditure</t>
  </si>
  <si>
    <t>Bushfire vs Non bushfire area</t>
  </si>
  <si>
    <t>% of Bushfire PL poles</t>
  </si>
  <si>
    <t>% of Non bush fire PL poles</t>
  </si>
  <si>
    <t>Public Lighting Cost Build-up Model</t>
  </si>
  <si>
    <t>O &amp; M Data Inputs</t>
  </si>
  <si>
    <t>Real 2010 $</t>
  </si>
  <si>
    <t xml:space="preserve">Real 2015 $ </t>
  </si>
  <si>
    <t>Input parameters</t>
  </si>
  <si>
    <t>Type of cost</t>
  </si>
  <si>
    <t>Comments</t>
  </si>
  <si>
    <t>Inputs - all lamps</t>
  </si>
  <si>
    <t>As per 2011-15 EDPR</t>
  </si>
  <si>
    <t>Labour rate (per hour)</t>
  </si>
  <si>
    <t>Labour</t>
  </si>
  <si>
    <t>As per 2011-15 EDPR escalated</t>
  </si>
  <si>
    <t>Labour rate for night patrols (per hour)</t>
  </si>
  <si>
    <t>Elevated platform vehicle (per hour) - urban MV,urban T5</t>
  </si>
  <si>
    <t>Contracts</t>
  </si>
  <si>
    <t>Elevated platform vehicle (per hour) - rural MV, rural T5, S-HP</t>
  </si>
  <si>
    <t>Patrol vehicle (per hour)</t>
  </si>
  <si>
    <t>Number of hours in a day</t>
  </si>
  <si>
    <t>Indirect overheads</t>
  </si>
  <si>
    <t>Inputs - MV80</t>
  </si>
  <si>
    <t>Depreciation period</t>
  </si>
  <si>
    <t>years</t>
  </si>
  <si>
    <t>Lamps - bulk change</t>
  </si>
  <si>
    <t>PE cells - bulk change</t>
  </si>
  <si>
    <t>Proportion of lamps that fail between bulk change</t>
  </si>
  <si>
    <t>Updated based on historical fault rates</t>
  </si>
  <si>
    <t>Unit cost - lamp</t>
  </si>
  <si>
    <t>Materials</t>
  </si>
  <si>
    <t>Unit cost - PE cell</t>
  </si>
  <si>
    <t>Unit cost - luminaire</t>
  </si>
  <si>
    <t>Unit cost - miscellaneous materials (bulk lamp)</t>
  </si>
  <si>
    <t>Unit cost - miscellaneous materials (repair)</t>
  </si>
  <si>
    <t>Number of men in crew</t>
  </si>
  <si>
    <t>Number of bulk lamp changes in 1 day - urban</t>
  </si>
  <si>
    <t>Number of repairs in 1 day - urban</t>
  </si>
  <si>
    <t xml:space="preserve">   % of repairs - lamps</t>
  </si>
  <si>
    <t xml:space="preserve">   % of repairs - PE cells</t>
  </si>
  <si>
    <t xml:space="preserve">   % of repairs - luminaires</t>
  </si>
  <si>
    <t xml:space="preserve">   % of repairs - other</t>
  </si>
  <si>
    <t>Other Maintenance and Repair costs</t>
  </si>
  <si>
    <t>Traffic control costs</t>
  </si>
  <si>
    <t>Other costs : Describe…………………………………….</t>
  </si>
  <si>
    <t>Number of Lights</t>
  </si>
  <si>
    <t>Unit Cost</t>
  </si>
  <si>
    <t>Inputs - S-HP150</t>
  </si>
  <si>
    <t xml:space="preserve">Depreciation period </t>
  </si>
  <si>
    <t>Number of patrols per year</t>
  </si>
  <si>
    <t>Lamps - frequency of replacement</t>
  </si>
  <si>
    <t>PE cells - frequency of replacement</t>
  </si>
  <si>
    <t>Unit cost - miscellaneous materials</t>
  </si>
  <si>
    <t>Number of men in crew - road patrols</t>
  </si>
  <si>
    <t>Number of men in crew - repairs</t>
  </si>
  <si>
    <t>Number of lamps patrolled in 1 day - urban</t>
  </si>
  <si>
    <t>Inputs - S-HP250</t>
  </si>
  <si>
    <t>Other direct costs</t>
  </si>
  <si>
    <t>Call centre</t>
  </si>
  <si>
    <t>Number of calls</t>
  </si>
  <si>
    <t>GIS and other</t>
  </si>
  <si>
    <t>Complaints handling</t>
  </si>
  <si>
    <t>ENERGY EFFICIENT LIGHTS</t>
  </si>
  <si>
    <t>Inputs - T5 (2 X 14W)</t>
  </si>
  <si>
    <t>Ballast unit life</t>
  </si>
  <si>
    <t>Proportion of luminaires that fail between bulk change</t>
  </si>
  <si>
    <t>Category P LED</t>
  </si>
  <si>
    <t>Capex Data Inputs</t>
  </si>
  <si>
    <t>Number of luminaires replaced per day - urban</t>
  </si>
  <si>
    <t>Other Capex unit costs Describe :………………………</t>
  </si>
  <si>
    <t>Material</t>
  </si>
  <si>
    <t>Forecast Quantities to be replaced</t>
  </si>
  <si>
    <t>Number of luminaires replaced per year - urban</t>
  </si>
  <si>
    <t>Updated based on the number of inventories excepted to change over</t>
  </si>
  <si>
    <t>Luminaire Replacents - Other Light types (excluding T5s)</t>
  </si>
  <si>
    <t>Number of luminaires replaced per year</t>
  </si>
  <si>
    <t>Forecast Capex</t>
  </si>
  <si>
    <t>O &amp; M</t>
  </si>
  <si>
    <t>FC 313 - faults</t>
  </si>
  <si>
    <t>FC 450 - 125W and below excluding LED</t>
  </si>
  <si>
    <t>FC 380 - all dedicated poles</t>
  </si>
  <si>
    <t>Existing Lights - Luminaires</t>
  </si>
  <si>
    <t>Energy Efficient Lights - Luminaires &amp; Ballasts</t>
  </si>
  <si>
    <t>Capital Expenditure</t>
  </si>
  <si>
    <t>Total O&amp;M</t>
  </si>
  <si>
    <t>Actuals</t>
  </si>
  <si>
    <t>No. of lights</t>
  </si>
  <si>
    <t>Breakdown of expenditure</t>
  </si>
  <si>
    <t>Capex</t>
  </si>
  <si>
    <t/>
  </si>
  <si>
    <t>Actual Volumes</t>
  </si>
  <si>
    <t>Forecast Volumes</t>
  </si>
  <si>
    <t>Dedicated street lighting poles</t>
  </si>
  <si>
    <t>Period of inspection</t>
  </si>
  <si>
    <t>Pole inspection rate</t>
  </si>
  <si>
    <t>per day</t>
  </si>
  <si>
    <t>Depreciation of dedicated street lighting pole &amp; bracket</t>
  </si>
  <si>
    <t>Proportion of lights on dedicated poles</t>
  </si>
  <si>
    <t>Average cost per call $</t>
  </si>
  <si>
    <t>MV80 Lights replaced with T5 Energy Efficient Lights</t>
  </si>
  <si>
    <t>Number of Lights MV80 replaced with T5 per year</t>
  </si>
  <si>
    <t>Cost of pole &amp; bracket</t>
  </si>
  <si>
    <t>Number of poles &amp; brackets replaced per day</t>
  </si>
  <si>
    <t>Cost of bracket on non-dedicated poles</t>
  </si>
  <si>
    <t>Number of brackets replaced per day</t>
  </si>
  <si>
    <t>Other poles &amp; brackets Capex unit costs Describe :…………………</t>
  </si>
  <si>
    <t>Number of poles &amp; brackets replaced per year - urban</t>
  </si>
  <si>
    <t>Brackets on non-dedicated poles :</t>
  </si>
  <si>
    <t>Number of brackets replaced per year - urban</t>
  </si>
  <si>
    <t>Adjusted for 2.5 yr inspection for bushfire area and 5 yr inspection for non bushfire area. Based on 2013 split of bushfire vs non bushfire areas.</t>
  </si>
  <si>
    <t>Updated based on Category Analysis data of lights vs dedicated poles</t>
  </si>
  <si>
    <t>Updated based on annual 2013 RIN which shows Street lights "out" during period escalated</t>
  </si>
  <si>
    <t>NS - Repex</t>
  </si>
  <si>
    <t>CPI for Nominal pre tax WACC calculation</t>
  </si>
  <si>
    <t>Nominal Pre Tax WACC</t>
  </si>
  <si>
    <t>CPI</t>
  </si>
  <si>
    <t>Forecast Index</t>
  </si>
  <si>
    <t>Growth Factor</t>
  </si>
  <si>
    <t>NS - O&amp;M</t>
  </si>
  <si>
    <t>ACS - O&amp;M and Repex</t>
  </si>
  <si>
    <t>Number of Lights MV80 replaced with energy efficient lights per year</t>
  </si>
  <si>
    <t>MV80 Lights replaced with Energy Efficient Lights</t>
  </si>
  <si>
    <t>Luminaire Replacents - Other Light types (excluding energy efficient lights)</t>
  </si>
  <si>
    <t>FC 140 - Poles and Brackets</t>
  </si>
  <si>
    <t>FC 140 - Luminaires</t>
  </si>
  <si>
    <t>(Based on 2014 Capex PL Transfers Faults)</t>
  </si>
  <si>
    <t>Non Energy Efficient Luminaires</t>
  </si>
  <si>
    <t>Energy Efficient Luminaires</t>
  </si>
  <si>
    <t>Split of Poles and Brackets / Luminaires</t>
  </si>
  <si>
    <t>Split of energy efficient / non energy effcient luminairs</t>
  </si>
  <si>
    <t>(Based on 2013 actuals)</t>
  </si>
  <si>
    <t>Actual Prices</t>
  </si>
  <si>
    <t>Inputs - Category P LED</t>
  </si>
  <si>
    <t>Number of Lights MV80 replaced with per year</t>
  </si>
  <si>
    <t>Assumed</t>
  </si>
  <si>
    <t>Fluorescent 20 watt</t>
  </si>
  <si>
    <t>Fluorescent 40 watt</t>
  </si>
  <si>
    <t>Sodium high pressure 70 watt</t>
  </si>
  <si>
    <t>Sodium high pressure 100 watt</t>
  </si>
  <si>
    <t>Sodium high pressure 220 watt</t>
  </si>
  <si>
    <t>Sodium high pressure 360 watt</t>
  </si>
  <si>
    <t>Sodium high pressure 1000 watt</t>
  </si>
  <si>
    <t>Metal halide 100 watt</t>
  </si>
  <si>
    <t>Metal halide 1000 watt</t>
  </si>
  <si>
    <t>Other costs : Cascading Network</t>
  </si>
  <si>
    <t>CitiPower</t>
  </si>
  <si>
    <t>Category P LED 18 Watt</t>
  </si>
  <si>
    <t>Inputs - Category P LED 18 Watt</t>
  </si>
  <si>
    <t>Sheet Check:</t>
  </si>
  <si>
    <t>End of Sheet</t>
  </si>
  <si>
    <t>Luminaire Replacements and Failures (excluding MV80 replaced by energy efficient light)</t>
  </si>
  <si>
    <t>Split</t>
  </si>
  <si>
    <t>Major (%)</t>
  </si>
  <si>
    <t>Minor (%)</t>
  </si>
  <si>
    <t>Major (Number)</t>
  </si>
  <si>
    <t>Minor (Number)</t>
  </si>
  <si>
    <t>Major split (%)</t>
  </si>
  <si>
    <t>Major split (Number)</t>
  </si>
  <si>
    <t>Minor split (%)</t>
  </si>
  <si>
    <t>Minor split (Number)</t>
  </si>
  <si>
    <t>Accounts Manager</t>
  </si>
  <si>
    <t>Added 8 April 2015</t>
  </si>
  <si>
    <t>Option for "0.8" factor</t>
  </si>
  <si>
    <t>Switch ( 1 = On; 0 = Off )</t>
  </si>
  <si>
    <t>Factor</t>
  </si>
  <si>
    <t>(Allocn of Accounts Manager to CitiPower)</t>
  </si>
  <si>
    <t>[2015 General Service Charge Pricing Schedule]</t>
  </si>
  <si>
    <t>Not used</t>
  </si>
  <si>
    <t>Citipower</t>
  </si>
  <si>
    <t>As per 2011-15 EDPR escalated.</t>
  </si>
  <si>
    <t>WDV</t>
  </si>
  <si>
    <t>Linking to ACS template for CitiPower</t>
  </si>
  <si>
    <t>Updated for current contractor rates</t>
  </si>
  <si>
    <t>Updated based on historical traffic management control costs</t>
  </si>
  <si>
    <t>Estimate based on Reset RIN forecast split according to current actuals</t>
  </si>
  <si>
    <t>Reset RIN (CP Repex WO faults.xlsx) on 30 March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</si>
</sst>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&quot;$&quot;#,##0_);[Red]\(&quot;$&quot;#,##0\)"/>
    <numFmt numFmtId="165" formatCode="&quot;$&quot;#,##0.00_);[Red]\(&quot;$&quot;#,##0.00\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0.0"/>
    <numFmt numFmtId="169" formatCode="#,##0.000"/>
    <numFmt numFmtId="170" formatCode="_-* #,##0_-;\-* #,##0_-;_-* &quot;-&quot;??_-;_-@_-"/>
    <numFmt numFmtId="171" formatCode="0.0%"/>
    <numFmt numFmtId="172" formatCode="_(* #,##0_);_(* \(#,##0\);_(* &quot;-&quot;??_);_(@_)"/>
    <numFmt numFmtId="173" formatCode="&quot;Check&quot;;&quot;Check&quot;;&quot;OK&quot;"/>
    <numFmt numFmtId="174" formatCode="#,##0.0"/>
  </numFmts>
  <fonts count="33" x14ac:knownFonts="1">
    <font>
      <sz val="10"/>
      <name val="Arial"/>
    </font>
    <font>
      <sz val="10"/>
      <color theme="1"/>
      <name val="Verdana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sz val="10"/>
      <color rgb="FF00B05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4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FF"/>
      <name val="Arial"/>
      <family val="2"/>
    </font>
    <font>
      <sz val="11"/>
      <color theme="0"/>
      <name val="Arial"/>
      <family val="2"/>
    </font>
    <font>
      <b/>
      <sz val="15"/>
      <color theme="3"/>
      <name val="Arial"/>
      <family val="2"/>
    </font>
    <font>
      <sz val="11"/>
      <name val="Arial"/>
      <family val="2"/>
    </font>
    <font>
      <b/>
      <sz val="11"/>
      <color theme="3"/>
      <name val="Arial"/>
      <family val="2"/>
    </font>
    <font>
      <b/>
      <sz val="15"/>
      <name val="Arial"/>
      <family val="2"/>
    </font>
    <font>
      <b/>
      <u/>
      <sz val="12"/>
      <color indexed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rgb="FF333333"/>
      <name val="Arial"/>
      <family val="2"/>
    </font>
    <font>
      <sz val="10"/>
      <color rgb="FF646464"/>
      <name val="Arial"/>
      <family val="2"/>
    </font>
    <font>
      <b/>
      <sz val="11"/>
      <color theme="0"/>
      <name val="Arial"/>
      <family val="2"/>
    </font>
    <font>
      <sz val="10"/>
      <color rgb="FFFF0000"/>
      <name val="Arial"/>
      <family val="2"/>
    </font>
    <font>
      <i/>
      <sz val="10"/>
      <color indexed="8"/>
      <name val="Arial"/>
      <family val="2"/>
    </font>
    <font>
      <b/>
      <sz val="9"/>
      <color indexed="57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theme="1"/>
      <name val="Verdana"/>
      <family val="2"/>
    </font>
  </fonts>
  <fills count="1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</patternFill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EC9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62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hair">
        <color rgb="FF333333"/>
      </left>
      <right style="hair">
        <color rgb="FF333333"/>
      </right>
      <top style="hair">
        <color rgb="FF333333"/>
      </top>
      <bottom style="hair">
        <color rgb="FF333333"/>
      </bottom>
      <diagonal/>
    </border>
    <border>
      <left style="thick">
        <color indexed="55"/>
      </left>
      <right style="thick">
        <color indexed="55"/>
      </right>
      <top style="thick">
        <color indexed="55"/>
      </top>
      <bottom style="thick">
        <color indexed="55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1">
    <xf numFmtId="0" fontId="0" fillId="0" borderId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12" fillId="0" borderId="20" applyNumberFormat="0" applyFill="0" applyAlignment="0" applyProtection="0"/>
    <xf numFmtId="0" fontId="13" fillId="0" borderId="21" applyNumberFormat="0" applyFill="0" applyAlignment="0" applyProtection="0"/>
    <xf numFmtId="0" fontId="14" fillId="6" borderId="0" applyNumberFormat="0" applyBorder="0" applyAlignment="0" applyProtection="0"/>
    <xf numFmtId="0" fontId="14" fillId="8" borderId="0" applyNumberFormat="0" applyBorder="0" applyAlignment="0" applyProtection="0"/>
    <xf numFmtId="0" fontId="14" fillId="10" borderId="0" applyNumberFormat="0" applyBorder="0" applyAlignment="0" applyProtection="0"/>
    <xf numFmtId="167" fontId="3" fillId="0" borderId="0" applyFont="0" applyFill="0" applyBorder="0" applyAlignment="0" applyProtection="0"/>
    <xf numFmtId="0" fontId="3" fillId="0" borderId="23" applyNumberFormat="0" applyFill="0" applyAlignment="0"/>
    <xf numFmtId="0" fontId="3" fillId="0" borderId="0"/>
    <xf numFmtId="0" fontId="24" fillId="11" borderId="24" applyNumberFormat="0">
      <alignment horizontal="centerContinuous" vertical="center" wrapText="1"/>
    </xf>
    <xf numFmtId="0" fontId="25" fillId="12" borderId="25" applyNumberFormat="0" applyAlignment="0"/>
    <xf numFmtId="166" fontId="3" fillId="0" borderId="0" applyFont="0" applyFill="0" applyBorder="0" applyAlignment="0" applyProtection="0"/>
    <xf numFmtId="173" fontId="28" fillId="0" borderId="0" applyFont="0" applyFill="0" applyBorder="0" applyAlignment="0">
      <alignment vertical="center"/>
    </xf>
  </cellStyleXfs>
  <cellXfs count="329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3" fillId="0" borderId="0" xfId="0" applyFont="1"/>
    <xf numFmtId="0" fontId="2" fillId="0" borderId="0" xfId="0" applyFont="1"/>
    <xf numFmtId="0" fontId="2" fillId="0" borderId="0" xfId="0" applyFont="1" applyFill="1"/>
    <xf numFmtId="0" fontId="2" fillId="0" borderId="4" xfId="0" applyFont="1" applyFill="1" applyBorder="1"/>
    <xf numFmtId="0" fontId="2" fillId="0" borderId="5" xfId="0" applyFont="1" applyFill="1" applyBorder="1"/>
    <xf numFmtId="0" fontId="2" fillId="0" borderId="7" xfId="0" applyFont="1" applyFill="1" applyBorder="1"/>
    <xf numFmtId="0" fontId="2" fillId="0" borderId="0" xfId="0" applyFont="1" applyFill="1" applyBorder="1"/>
    <xf numFmtId="0" fontId="3" fillId="0" borderId="8" xfId="0" applyFont="1" applyFill="1" applyBorder="1"/>
    <xf numFmtId="0" fontId="3" fillId="0" borderId="7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3" fontId="3" fillId="0" borderId="0" xfId="0" applyNumberFormat="1" applyFont="1" applyFill="1" applyBorder="1"/>
    <xf numFmtId="3" fontId="3" fillId="0" borderId="8" xfId="0" applyNumberFormat="1" applyFont="1" applyFill="1" applyBorder="1"/>
    <xf numFmtId="0" fontId="4" fillId="0" borderId="0" xfId="0" applyFont="1" applyFill="1"/>
    <xf numFmtId="0" fontId="2" fillId="0" borderId="7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3" fillId="0" borderId="0" xfId="4" applyFont="1" applyFill="1"/>
    <xf numFmtId="0" fontId="2" fillId="0" borderId="0" xfId="0" applyFont="1" applyBorder="1"/>
    <xf numFmtId="0" fontId="5" fillId="0" borderId="0" xfId="0" applyFont="1" applyFill="1"/>
    <xf numFmtId="0" fontId="5" fillId="0" borderId="0" xfId="0" applyFont="1" applyAlignment="1">
      <alignment horizontal="center"/>
    </xf>
    <xf numFmtId="0" fontId="3" fillId="0" borderId="0" xfId="0" applyFont="1" applyBorder="1"/>
    <xf numFmtId="170" fontId="2" fillId="0" borderId="0" xfId="0" applyNumberFormat="1" applyFont="1"/>
    <xf numFmtId="170" fontId="3" fillId="0" borderId="0" xfId="0" applyNumberFormat="1" applyFont="1"/>
    <xf numFmtId="0" fontId="4" fillId="0" borderId="0" xfId="0" applyFont="1" applyAlignment="1"/>
    <xf numFmtId="0" fontId="4" fillId="0" borderId="0" xfId="0" applyFont="1" applyFill="1" applyAlignment="1"/>
    <xf numFmtId="0" fontId="9" fillId="0" borderId="0" xfId="0" applyFont="1"/>
    <xf numFmtId="0" fontId="9" fillId="0" borderId="0" xfId="0" applyFont="1" applyFill="1"/>
    <xf numFmtId="0" fontId="2" fillId="0" borderId="1" xfId="0" applyFont="1" applyFill="1" applyBorder="1"/>
    <xf numFmtId="0" fontId="10" fillId="0" borderId="19" xfId="0" applyFont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3" fontId="3" fillId="0" borderId="1" xfId="0" applyNumberFormat="1" applyFont="1" applyFill="1" applyBorder="1"/>
    <xf numFmtId="3" fontId="3" fillId="0" borderId="0" xfId="0" applyNumberFormat="1" applyFont="1" applyFill="1"/>
    <xf numFmtId="165" fontId="3" fillId="0" borderId="0" xfId="0" applyNumberFormat="1" applyFont="1" applyFill="1"/>
    <xf numFmtId="9" fontId="3" fillId="0" borderId="0" xfId="3" applyFont="1" applyFill="1"/>
    <xf numFmtId="0" fontId="10" fillId="0" borderId="0" xfId="0" applyFont="1"/>
    <xf numFmtId="0" fontId="10" fillId="0" borderId="0" xfId="0" applyFont="1" applyFill="1"/>
    <xf numFmtId="170" fontId="3" fillId="0" borderId="0" xfId="1" applyNumberFormat="1" applyFont="1" applyFill="1"/>
    <xf numFmtId="0" fontId="11" fillId="0" borderId="0" xfId="0" applyFont="1"/>
    <xf numFmtId="0" fontId="11" fillId="0" borderId="0" xfId="0" applyFont="1" applyFill="1"/>
    <xf numFmtId="167" fontId="3" fillId="0" borderId="0" xfId="1" applyFont="1" applyFill="1"/>
    <xf numFmtId="0" fontId="3" fillId="0" borderId="0" xfId="0" applyFont="1" applyBorder="1" applyAlignment="1">
      <alignment horizontal="left"/>
    </xf>
    <xf numFmtId="0" fontId="5" fillId="0" borderId="0" xfId="0" applyFont="1"/>
    <xf numFmtId="165" fontId="3" fillId="0" borderId="0" xfId="0" applyNumberFormat="1" applyFont="1" applyFill="1"/>
    <xf numFmtId="171" fontId="3" fillId="0" borderId="0" xfId="3" applyNumberFormat="1" applyFont="1" applyFill="1"/>
    <xf numFmtId="0" fontId="16" fillId="6" borderId="1" xfId="11" applyFont="1" applyBorder="1" applyAlignment="1">
      <alignment horizontal="centerContinuous" vertical="center"/>
    </xf>
    <xf numFmtId="0" fontId="16" fillId="8" borderId="1" xfId="12" applyFont="1" applyBorder="1" applyAlignment="1">
      <alignment horizontal="centerContinuous" vertical="center"/>
    </xf>
    <xf numFmtId="0" fontId="16" fillId="10" borderId="1" xfId="13" applyFont="1" applyBorder="1" applyAlignment="1">
      <alignment horizontal="centerContinuous" vertical="center"/>
    </xf>
    <xf numFmtId="0" fontId="17" fillId="0" borderId="20" xfId="9" applyFont="1"/>
    <xf numFmtId="0" fontId="3" fillId="9" borderId="0" xfId="0" applyFont="1" applyFill="1"/>
    <xf numFmtId="0" fontId="19" fillId="0" borderId="21" xfId="10" applyFont="1" applyAlignment="1">
      <alignment horizontal="center"/>
    </xf>
    <xf numFmtId="167" fontId="3" fillId="0" borderId="0" xfId="1" applyFont="1"/>
    <xf numFmtId="9" fontId="18" fillId="7" borderId="0" xfId="3" applyFont="1" applyFill="1"/>
    <xf numFmtId="0" fontId="20" fillId="0" borderId="20" xfId="9" applyFont="1"/>
    <xf numFmtId="0" fontId="2" fillId="2" borderId="0" xfId="4" applyFont="1" applyFill="1"/>
    <xf numFmtId="0" fontId="3" fillId="0" borderId="0" xfId="4"/>
    <xf numFmtId="0" fontId="3" fillId="0" borderId="0" xfId="4" applyBorder="1"/>
    <xf numFmtId="0" fontId="21" fillId="0" borderId="7" xfId="4" applyFont="1" applyFill="1" applyBorder="1"/>
    <xf numFmtId="0" fontId="3" fillId="0" borderId="7" xfId="4" applyBorder="1"/>
    <xf numFmtId="0" fontId="2" fillId="0" borderId="1" xfId="4" applyFont="1" applyBorder="1"/>
    <xf numFmtId="0" fontId="2" fillId="0" borderId="2" xfId="4" applyFont="1" applyBorder="1"/>
    <xf numFmtId="0" fontId="3" fillId="0" borderId="0" xfId="4" applyFill="1" applyBorder="1"/>
    <xf numFmtId="0" fontId="3" fillId="0" borderId="8" xfId="4" applyBorder="1"/>
    <xf numFmtId="0" fontId="3" fillId="0" borderId="6" xfId="4" applyBorder="1"/>
    <xf numFmtId="0" fontId="3" fillId="0" borderId="7" xfId="4" applyFont="1" applyBorder="1"/>
    <xf numFmtId="10" fontId="3" fillId="0" borderId="0" xfId="4" applyNumberFormat="1" applyFont="1" applyBorder="1"/>
    <xf numFmtId="10" fontId="3" fillId="0" borderId="8" xfId="4" applyNumberFormat="1" applyFont="1" applyBorder="1"/>
    <xf numFmtId="10" fontId="3" fillId="0" borderId="0" xfId="4" applyNumberFormat="1"/>
    <xf numFmtId="10" fontId="3" fillId="0" borderId="8" xfId="4" applyNumberFormat="1" applyBorder="1"/>
    <xf numFmtId="10" fontId="3" fillId="0" borderId="0" xfId="4" applyNumberFormat="1" applyBorder="1"/>
    <xf numFmtId="0" fontId="2" fillId="3" borderId="7" xfId="4" applyFont="1" applyFill="1" applyBorder="1"/>
    <xf numFmtId="10" fontId="2" fillId="0" borderId="0" xfId="3" applyNumberFormat="1" applyFont="1" applyFill="1" applyBorder="1"/>
    <xf numFmtId="10" fontId="2" fillId="0" borderId="8" xfId="3" applyNumberFormat="1" applyFont="1" applyFill="1" applyBorder="1"/>
    <xf numFmtId="10" fontId="0" fillId="0" borderId="0" xfId="3" applyNumberFormat="1" applyFont="1" applyBorder="1"/>
    <xf numFmtId="0" fontId="5" fillId="0" borderId="0" xfId="4" applyFont="1" applyBorder="1" applyAlignment="1">
      <alignment horizontal="left"/>
    </xf>
    <xf numFmtId="0" fontId="3" fillId="0" borderId="0" xfId="4" applyFill="1" applyBorder="1" applyAlignment="1">
      <alignment horizontal="center"/>
    </xf>
    <xf numFmtId="0" fontId="5" fillId="0" borderId="0" xfId="4" applyFont="1" applyFill="1" applyBorder="1"/>
    <xf numFmtId="17" fontId="3" fillId="0" borderId="0" xfId="4" applyNumberFormat="1" applyBorder="1" applyAlignment="1">
      <alignment horizontal="right"/>
    </xf>
    <xf numFmtId="10" fontId="0" fillId="0" borderId="0" xfId="3" applyNumberFormat="1" applyFont="1" applyFill="1" applyBorder="1" applyAlignment="1">
      <alignment horizontal="center"/>
    </xf>
    <xf numFmtId="0" fontId="3" fillId="0" borderId="0" xfId="4" applyFont="1" applyBorder="1" applyAlignment="1">
      <alignment horizontal="center"/>
    </xf>
    <xf numFmtId="167" fontId="3" fillId="0" borderId="0" xfId="14" applyFont="1" applyBorder="1" applyAlignment="1">
      <alignment horizontal="center"/>
    </xf>
    <xf numFmtId="10" fontId="3" fillId="0" borderId="0" xfId="3" applyNumberFormat="1" applyFont="1" applyFill="1" applyBorder="1" applyAlignment="1">
      <alignment horizontal="center"/>
    </xf>
    <xf numFmtId="168" fontId="3" fillId="0" borderId="0" xfId="4" applyNumberFormat="1" applyFont="1" applyFill="1" applyBorder="1" applyAlignment="1">
      <alignment horizontal="center"/>
    </xf>
    <xf numFmtId="0" fontId="2" fillId="2" borderId="0" xfId="16" applyFont="1" applyFill="1"/>
    <xf numFmtId="0" fontId="3" fillId="0" borderId="0" xfId="16"/>
    <xf numFmtId="0" fontId="3" fillId="0" borderId="0" xfId="16" applyBorder="1"/>
    <xf numFmtId="0" fontId="21" fillId="0" borderId="7" xfId="16" applyFont="1" applyFill="1" applyBorder="1"/>
    <xf numFmtId="0" fontId="3" fillId="0" borderId="7" xfId="16" applyBorder="1"/>
    <xf numFmtId="0" fontId="2" fillId="0" borderId="3" xfId="16" applyFont="1" applyBorder="1"/>
    <xf numFmtId="0" fontId="2" fillId="0" borderId="1" xfId="16" applyFont="1" applyBorder="1"/>
    <xf numFmtId="0" fontId="2" fillId="0" borderId="2" xfId="16" applyFont="1" applyBorder="1"/>
    <xf numFmtId="0" fontId="3" fillId="0" borderId="0" xfId="16" applyFill="1" applyBorder="1"/>
    <xf numFmtId="0" fontId="3" fillId="0" borderId="6" xfId="16" applyBorder="1"/>
    <xf numFmtId="0" fontId="3" fillId="0" borderId="7" xfId="16" applyFont="1" applyBorder="1"/>
    <xf numFmtId="10" fontId="3" fillId="0" borderId="7" xfId="16" applyNumberFormat="1" applyFont="1" applyBorder="1"/>
    <xf numFmtId="10" fontId="3" fillId="0" borderId="0" xfId="16" applyNumberFormat="1" applyFont="1" applyBorder="1"/>
    <xf numFmtId="10" fontId="3" fillId="0" borderId="0" xfId="16" applyNumberFormat="1" applyBorder="1"/>
    <xf numFmtId="10" fontId="6" fillId="0" borderId="0" xfId="16" applyNumberFormat="1" applyFont="1" applyBorder="1"/>
    <xf numFmtId="10" fontId="6" fillId="0" borderId="8" xfId="16" applyNumberFormat="1" applyFont="1" applyBorder="1"/>
    <xf numFmtId="10" fontId="0" fillId="0" borderId="7" xfId="3" applyNumberFormat="1" applyFont="1" applyBorder="1"/>
    <xf numFmtId="10" fontId="6" fillId="0" borderId="0" xfId="3" applyNumberFormat="1" applyFont="1" applyBorder="1"/>
    <xf numFmtId="10" fontId="2" fillId="0" borderId="7" xfId="3" applyNumberFormat="1" applyFont="1" applyFill="1" applyBorder="1"/>
    <xf numFmtId="0" fontId="3" fillId="0" borderId="13" xfId="16" applyBorder="1"/>
    <xf numFmtId="0" fontId="3" fillId="0" borderId="12" xfId="16" applyBorder="1"/>
    <xf numFmtId="0" fontId="3" fillId="0" borderId="9" xfId="16" applyBorder="1"/>
    <xf numFmtId="171" fontId="18" fillId="5" borderId="0" xfId="3" applyNumberFormat="1" applyFont="1" applyFill="1"/>
    <xf numFmtId="171" fontId="18" fillId="7" borderId="0" xfId="3" applyNumberFormat="1" applyFont="1" applyFill="1"/>
    <xf numFmtId="171" fontId="3" fillId="0" borderId="0" xfId="0" applyNumberFormat="1" applyFont="1"/>
    <xf numFmtId="171" fontId="18" fillId="13" borderId="0" xfId="3" applyNumberFormat="1" applyFont="1" applyFill="1"/>
    <xf numFmtId="0" fontId="2" fillId="0" borderId="1" xfId="0" applyFont="1" applyFill="1" applyBorder="1" applyAlignment="1">
      <alignment horizontal="center"/>
    </xf>
    <xf numFmtId="171" fontId="3" fillId="0" borderId="0" xfId="3" applyNumberFormat="1" applyFont="1"/>
    <xf numFmtId="171" fontId="3" fillId="9" borderId="0" xfId="3" applyNumberFormat="1" applyFont="1" applyFill="1"/>
    <xf numFmtId="0" fontId="3" fillId="0" borderId="0" xfId="0" applyFont="1" applyFill="1" applyBorder="1" applyAlignment="1">
      <alignment horizontal="left"/>
    </xf>
    <xf numFmtId="170" fontId="3" fillId="14" borderId="0" xfId="1" applyNumberFormat="1" applyFont="1" applyFill="1"/>
    <xf numFmtId="170" fontId="3" fillId="13" borderId="0" xfId="1" applyNumberFormat="1" applyFont="1" applyFill="1"/>
    <xf numFmtId="170" fontId="2" fillId="0" borderId="0" xfId="1" applyNumberFormat="1" applyFont="1" applyFill="1"/>
    <xf numFmtId="170" fontId="2" fillId="0" borderId="0" xfId="0" applyNumberFormat="1" applyFont="1" applyFill="1"/>
    <xf numFmtId="10" fontId="3" fillId="0" borderId="0" xfId="0" applyNumberFormat="1" applyFont="1" applyFill="1"/>
    <xf numFmtId="10" fontId="3" fillId="14" borderId="0" xfId="0" applyNumberFormat="1" applyFont="1" applyFill="1"/>
    <xf numFmtId="3" fontId="3" fillId="0" borderId="7" xfId="0" applyNumberFormat="1" applyFont="1" applyFill="1" applyBorder="1"/>
    <xf numFmtId="0" fontId="2" fillId="0" borderId="2" xfId="0" applyFont="1" applyFill="1" applyBorder="1"/>
    <xf numFmtId="0" fontId="2" fillId="0" borderId="3" xfId="0" applyFont="1" applyFill="1" applyBorder="1"/>
    <xf numFmtId="0" fontId="4" fillId="0" borderId="7" xfId="0" applyFont="1" applyFill="1" applyBorder="1"/>
    <xf numFmtId="10" fontId="3" fillId="14" borderId="0" xfId="0" applyNumberFormat="1" applyFont="1" applyFill="1" applyBorder="1"/>
    <xf numFmtId="168" fontId="3" fillId="14" borderId="0" xfId="0" applyNumberFormat="1" applyFont="1" applyFill="1" applyBorder="1"/>
    <xf numFmtId="168" fontId="3" fillId="13" borderId="0" xfId="0" applyNumberFormat="1" applyFont="1" applyFill="1" applyBorder="1"/>
    <xf numFmtId="0" fontId="2" fillId="0" borderId="0" xfId="0" applyFont="1" applyFill="1" applyBorder="1" applyAlignment="1">
      <alignment horizontal="right"/>
    </xf>
    <xf numFmtId="0" fontId="2" fillId="0" borderId="0" xfId="4" applyFont="1" applyFill="1"/>
    <xf numFmtId="0" fontId="2" fillId="0" borderId="14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170" fontId="3" fillId="0" borderId="0" xfId="0" applyNumberFormat="1" applyFont="1" applyFill="1"/>
    <xf numFmtId="3" fontId="3" fillId="14" borderId="0" xfId="0" applyNumberFormat="1" applyFont="1" applyFill="1"/>
    <xf numFmtId="171" fontId="3" fillId="14" borderId="0" xfId="3" applyNumberFormat="1" applyFont="1" applyFill="1"/>
    <xf numFmtId="0" fontId="10" fillId="0" borderId="19" xfId="0" applyFont="1" applyFill="1" applyBorder="1" applyAlignment="1">
      <alignment horizontal="left"/>
    </xf>
    <xf numFmtId="0" fontId="3" fillId="0" borderId="4" xfId="0" applyFont="1" applyFill="1" applyBorder="1"/>
    <xf numFmtId="0" fontId="3" fillId="0" borderId="6" xfId="0" applyFont="1" applyFill="1" applyBorder="1"/>
    <xf numFmtId="0" fontId="3" fillId="0" borderId="5" xfId="0" applyFont="1" applyFill="1" applyBorder="1"/>
    <xf numFmtId="9" fontId="3" fillId="0" borderId="7" xfId="3" applyFont="1" applyFill="1" applyBorder="1"/>
    <xf numFmtId="0" fontId="5" fillId="0" borderId="7" xfId="0" applyFont="1" applyFill="1" applyBorder="1"/>
    <xf numFmtId="0" fontId="2" fillId="0" borderId="8" xfId="0" applyFont="1" applyFill="1" applyBorder="1"/>
    <xf numFmtId="0" fontId="3" fillId="0" borderId="8" xfId="0" applyFont="1" applyBorder="1"/>
    <xf numFmtId="9" fontId="3" fillId="0" borderId="0" xfId="3" applyFont="1" applyFill="1" applyBorder="1"/>
    <xf numFmtId="3" fontId="3" fillId="0" borderId="0" xfId="0" applyNumberFormat="1" applyFont="1" applyBorder="1"/>
    <xf numFmtId="3" fontId="3" fillId="4" borderId="0" xfId="0" applyNumberFormat="1" applyFont="1" applyFill="1" applyBorder="1"/>
    <xf numFmtId="0" fontId="3" fillId="0" borderId="9" xfId="0" applyFont="1" applyFill="1" applyBorder="1"/>
    <xf numFmtId="0" fontId="3" fillId="0" borderId="3" xfId="0" applyFont="1" applyFill="1" applyBorder="1"/>
    <xf numFmtId="3" fontId="3" fillId="0" borderId="1" xfId="0" applyNumberFormat="1" applyFont="1" applyBorder="1"/>
    <xf numFmtId="3" fontId="3" fillId="0" borderId="2" xfId="0" applyNumberFormat="1" applyFont="1" applyBorder="1"/>
    <xf numFmtId="9" fontId="3" fillId="0" borderId="0" xfId="3" applyFont="1"/>
    <xf numFmtId="0" fontId="3" fillId="0" borderId="4" xfId="0" applyFont="1" applyBorder="1"/>
    <xf numFmtId="0" fontId="3" fillId="0" borderId="13" xfId="0" applyFont="1" applyBorder="1"/>
    <xf numFmtId="0" fontId="3" fillId="0" borderId="12" xfId="0" applyFont="1" applyBorder="1"/>
    <xf numFmtId="0" fontId="3" fillId="0" borderId="9" xfId="0" applyFont="1" applyBorder="1"/>
    <xf numFmtId="10" fontId="3" fillId="13" borderId="0" xfId="0" applyNumberFormat="1" applyFont="1" applyFill="1" applyBorder="1"/>
    <xf numFmtId="10" fontId="3" fillId="0" borderId="0" xfId="0" applyNumberFormat="1" applyFont="1" applyFill="1" applyBorder="1"/>
    <xf numFmtId="17" fontId="3" fillId="0" borderId="0" xfId="0" applyNumberFormat="1" applyFont="1" applyFill="1" applyBorder="1" applyAlignment="1">
      <alignment horizontal="right"/>
    </xf>
    <xf numFmtId="0" fontId="3" fillId="14" borderId="0" xfId="0" applyFont="1" applyFill="1" applyBorder="1"/>
    <xf numFmtId="10" fontId="3" fillId="0" borderId="0" xfId="3" applyNumberFormat="1" applyFont="1" applyFill="1" applyBorder="1"/>
    <xf numFmtId="2" fontId="3" fillId="13" borderId="0" xfId="0" applyNumberFormat="1" applyFont="1" applyFill="1"/>
    <xf numFmtId="2" fontId="3" fillId="0" borderId="0" xfId="0" applyNumberFormat="1" applyFont="1"/>
    <xf numFmtId="10" fontId="3" fillId="13" borderId="0" xfId="3" applyNumberFormat="1" applyFont="1" applyFill="1" applyBorder="1"/>
    <xf numFmtId="168" fontId="3" fillId="14" borderId="0" xfId="0" applyNumberFormat="1" applyFont="1" applyFill="1"/>
    <xf numFmtId="10" fontId="3" fillId="14" borderId="0" xfId="3" applyNumberFormat="1" applyFont="1" applyFill="1" applyBorder="1"/>
    <xf numFmtId="17" fontId="3" fillId="0" borderId="0" xfId="0" applyNumberFormat="1" applyFont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9" fontId="3" fillId="14" borderId="0" xfId="3" applyFont="1" applyFill="1" applyBorder="1"/>
    <xf numFmtId="9" fontId="3" fillId="13" borderId="0" xfId="3" applyFont="1" applyFill="1" applyBorder="1"/>
    <xf numFmtId="0" fontId="3" fillId="0" borderId="15" xfId="0" applyFont="1" applyBorder="1"/>
    <xf numFmtId="0" fontId="3" fillId="0" borderId="6" xfId="0" applyFont="1" applyBorder="1"/>
    <xf numFmtId="169" fontId="3" fillId="14" borderId="0" xfId="0" applyNumberFormat="1" applyFont="1" applyFill="1" applyAlignment="1">
      <alignment horizontal="center"/>
    </xf>
    <xf numFmtId="169" fontId="3" fillId="0" borderId="0" xfId="0" applyNumberFormat="1" applyFont="1" applyAlignment="1">
      <alignment horizontal="center"/>
    </xf>
    <xf numFmtId="3" fontId="3" fillId="14" borderId="16" xfId="0" applyNumberFormat="1" applyFont="1" applyFill="1" applyBorder="1"/>
    <xf numFmtId="3" fontId="3" fillId="13" borderId="7" xfId="0" applyNumberFormat="1" applyFont="1" applyFill="1" applyBorder="1"/>
    <xf numFmtId="3" fontId="3" fillId="13" borderId="0" xfId="0" applyNumberFormat="1" applyFont="1" applyFill="1" applyBorder="1"/>
    <xf numFmtId="3" fontId="3" fillId="13" borderId="8" xfId="0" applyNumberFormat="1" applyFont="1" applyFill="1" applyBorder="1"/>
    <xf numFmtId="169" fontId="3" fillId="0" borderId="0" xfId="0" applyNumberFormat="1" applyFont="1" applyFill="1" applyAlignment="1">
      <alignment horizontal="center"/>
    </xf>
    <xf numFmtId="3" fontId="3" fillId="0" borderId="14" xfId="0" applyNumberFormat="1" applyFont="1" applyFill="1" applyBorder="1"/>
    <xf numFmtId="3" fontId="3" fillId="0" borderId="3" xfId="0" applyNumberFormat="1" applyFont="1" applyBorder="1"/>
    <xf numFmtId="0" fontId="3" fillId="0" borderId="16" xfId="0" applyFont="1" applyBorder="1"/>
    <xf numFmtId="0" fontId="3" fillId="0" borderId="16" xfId="0" applyFont="1" applyFill="1" applyBorder="1"/>
    <xf numFmtId="3" fontId="3" fillId="0" borderId="17" xfId="0" applyNumberFormat="1" applyFont="1" applyFill="1" applyBorder="1"/>
    <xf numFmtId="3" fontId="3" fillId="0" borderId="18" xfId="0" applyNumberFormat="1" applyFont="1" applyBorder="1"/>
    <xf numFmtId="3" fontId="3" fillId="0" borderId="10" xfId="0" applyNumberFormat="1" applyFont="1" applyBorder="1"/>
    <xf numFmtId="3" fontId="3" fillId="0" borderId="11" xfId="0" applyNumberFormat="1" applyFont="1" applyBorder="1"/>
    <xf numFmtId="3" fontId="3" fillId="0" borderId="0" xfId="0" applyNumberFormat="1" applyFont="1"/>
    <xf numFmtId="170" fontId="3" fillId="0" borderId="0" xfId="1" applyNumberFormat="1" applyFont="1"/>
    <xf numFmtId="9" fontId="3" fillId="13" borderId="0" xfId="3" applyFont="1" applyFill="1"/>
    <xf numFmtId="10" fontId="3" fillId="0" borderId="0" xfId="3" applyNumberFormat="1" applyFont="1" applyFill="1"/>
    <xf numFmtId="0" fontId="3" fillId="0" borderId="0" xfId="0" applyFont="1" applyAlignment="1"/>
    <xf numFmtId="0" fontId="3" fillId="0" borderId="0" xfId="0" applyFont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171" fontId="3" fillId="14" borderId="0" xfId="0" applyNumberFormat="1" applyFont="1" applyFill="1"/>
    <xf numFmtId="171" fontId="3" fillId="13" borderId="0" xfId="0" applyNumberFormat="1" applyFont="1" applyFill="1"/>
    <xf numFmtId="165" fontId="3" fillId="14" borderId="0" xfId="0" applyNumberFormat="1" applyFont="1" applyFill="1"/>
    <xf numFmtId="166" fontId="3" fillId="14" borderId="0" xfId="2" applyFont="1" applyFill="1"/>
    <xf numFmtId="166" fontId="3" fillId="13" borderId="0" xfId="2" applyFont="1" applyFill="1"/>
    <xf numFmtId="167" fontId="3" fillId="14" borderId="0" xfId="1" applyFont="1" applyFill="1"/>
    <xf numFmtId="167" fontId="3" fillId="13" borderId="0" xfId="1" applyNumberFormat="1" applyFont="1" applyFill="1"/>
    <xf numFmtId="0" fontId="3" fillId="0" borderId="0" xfId="0" applyFont="1" applyAlignment="1">
      <alignment horizontal="right"/>
    </xf>
    <xf numFmtId="0" fontId="3" fillId="14" borderId="0" xfId="0" applyFont="1" applyFill="1"/>
    <xf numFmtId="0" fontId="3" fillId="0" borderId="0" xfId="0" applyFont="1" applyBorder="1" applyAlignment="1">
      <alignment horizontal="right"/>
    </xf>
    <xf numFmtId="3" fontId="3" fillId="13" borderId="0" xfId="0" applyNumberFormat="1" applyFont="1" applyFill="1"/>
    <xf numFmtId="171" fontId="3" fillId="0" borderId="0" xfId="5" applyNumberFormat="1" applyFont="1" applyFill="1"/>
    <xf numFmtId="0" fontId="3" fillId="0" borderId="0" xfId="0" applyFont="1" applyAlignment="1">
      <alignment horizontal="left"/>
    </xf>
    <xf numFmtId="0" fontId="3" fillId="0" borderId="0" xfId="0" applyFont="1" applyFill="1" applyAlignment="1">
      <alignment horizontal="left"/>
    </xf>
    <xf numFmtId="4" fontId="3" fillId="13" borderId="0" xfId="0" applyNumberFormat="1" applyFont="1" applyFill="1"/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vertical="top" wrapText="1"/>
    </xf>
    <xf numFmtId="9" fontId="3" fillId="0" borderId="0" xfId="5" applyFont="1" applyFill="1"/>
    <xf numFmtId="165" fontId="3" fillId="0" borderId="0" xfId="0" applyNumberFormat="1" applyFont="1"/>
    <xf numFmtId="171" fontId="3" fillId="12" borderId="0" xfId="3" applyNumberFormat="1" applyFont="1" applyFill="1"/>
    <xf numFmtId="165" fontId="3" fillId="13" borderId="0" xfId="0" applyNumberFormat="1" applyFont="1" applyFill="1"/>
    <xf numFmtId="165" fontId="3" fillId="13" borderId="0" xfId="0" applyNumberFormat="1" applyFont="1" applyFill="1"/>
    <xf numFmtId="165" fontId="3" fillId="14" borderId="0" xfId="0" applyNumberFormat="1" applyFont="1" applyFill="1"/>
    <xf numFmtId="0" fontId="2" fillId="0" borderId="0" xfId="0" applyFont="1" applyFill="1" applyBorder="1" applyAlignment="1">
      <alignment horizontal="center"/>
    </xf>
    <xf numFmtId="0" fontId="3" fillId="0" borderId="10" xfId="0" applyFont="1" applyFill="1" applyBorder="1"/>
    <xf numFmtId="3" fontId="3" fillId="0" borderId="3" xfId="0" applyNumberFormat="1" applyFont="1" applyFill="1" applyBorder="1"/>
    <xf numFmtId="3" fontId="3" fillId="0" borderId="2" xfId="0" applyNumberFormat="1" applyFont="1" applyFill="1" applyBorder="1"/>
    <xf numFmtId="10" fontId="3" fillId="0" borderId="0" xfId="3" applyNumberFormat="1" applyFont="1"/>
    <xf numFmtId="0" fontId="3" fillId="0" borderId="13" xfId="0" applyFont="1" applyFill="1" applyBorder="1"/>
    <xf numFmtId="0" fontId="3" fillId="0" borderId="12" xfId="0" applyFont="1" applyFill="1" applyBorder="1"/>
    <xf numFmtId="168" fontId="3" fillId="0" borderId="12" xfId="0" applyNumberFormat="1" applyFont="1" applyFill="1" applyBorder="1"/>
    <xf numFmtId="10" fontId="3" fillId="0" borderId="12" xfId="3" applyNumberFormat="1" applyFont="1" applyFill="1" applyBorder="1"/>
    <xf numFmtId="168" fontId="3" fillId="0" borderId="0" xfId="0" applyNumberFormat="1" applyFont="1" applyFill="1" applyBorder="1"/>
    <xf numFmtId="0" fontId="3" fillId="0" borderId="7" xfId="0" applyFont="1" applyBorder="1"/>
    <xf numFmtId="0" fontId="3" fillId="0" borderId="16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2" fillId="0" borderId="3" xfId="0" applyFont="1" applyBorder="1"/>
    <xf numFmtId="10" fontId="3" fillId="14" borderId="13" xfId="0" applyNumberFormat="1" applyFont="1" applyFill="1" applyBorder="1"/>
    <xf numFmtId="10" fontId="3" fillId="14" borderId="12" xfId="0" applyNumberFormat="1" applyFont="1" applyFill="1" applyBorder="1"/>
    <xf numFmtId="10" fontId="3" fillId="14" borderId="9" xfId="0" applyNumberFormat="1" applyFont="1" applyFill="1" applyBorder="1"/>
    <xf numFmtId="9" fontId="3" fillId="14" borderId="0" xfId="3" applyFont="1" applyFill="1"/>
    <xf numFmtId="0" fontId="4" fillId="0" borderId="4" xfId="0" applyFont="1" applyFill="1" applyBorder="1"/>
    <xf numFmtId="0" fontId="3" fillId="0" borderId="5" xfId="0" applyFont="1" applyFill="1" applyBorder="1" applyAlignment="1">
      <alignment horizontal="right"/>
    </xf>
    <xf numFmtId="0" fontId="3" fillId="0" borderId="6" xfId="0" applyFont="1" applyFill="1" applyBorder="1" applyAlignment="1">
      <alignment horizontal="right"/>
    </xf>
    <xf numFmtId="17" fontId="3" fillId="0" borderId="13" xfId="0" applyNumberFormat="1" applyFont="1" applyFill="1" applyBorder="1" applyAlignment="1">
      <alignment horizontal="right"/>
    </xf>
    <xf numFmtId="10" fontId="3" fillId="0" borderId="9" xfId="3" applyNumberFormat="1" applyFont="1" applyFill="1" applyBorder="1"/>
    <xf numFmtId="17" fontId="3" fillId="0" borderId="7" xfId="0" applyNumberFormat="1" applyFont="1" applyBorder="1" applyAlignment="1">
      <alignment horizontal="right"/>
    </xf>
    <xf numFmtId="10" fontId="3" fillId="14" borderId="8" xfId="3" applyNumberFormat="1" applyFont="1" applyFill="1" applyBorder="1"/>
    <xf numFmtId="17" fontId="3" fillId="0" borderId="13" xfId="0" applyNumberFormat="1" applyFont="1" applyBorder="1" applyAlignment="1">
      <alignment horizontal="right"/>
    </xf>
    <xf numFmtId="10" fontId="3" fillId="14" borderId="9" xfId="3" applyNumberFormat="1" applyFont="1" applyFill="1" applyBorder="1"/>
    <xf numFmtId="170" fontId="3" fillId="13" borderId="0" xfId="0" applyNumberFormat="1" applyFont="1" applyFill="1"/>
    <xf numFmtId="164" fontId="3" fillId="13" borderId="0" xfId="0" applyNumberFormat="1" applyFont="1" applyFill="1"/>
    <xf numFmtId="172" fontId="3" fillId="13" borderId="0" xfId="1" applyNumberFormat="1" applyFont="1" applyFill="1"/>
    <xf numFmtId="165" fontId="3" fillId="14" borderId="16" xfId="0" applyNumberFormat="1" applyFont="1" applyFill="1" applyBorder="1" applyAlignment="1">
      <alignment horizontal="center"/>
    </xf>
    <xf numFmtId="171" fontId="3" fillId="0" borderId="0" xfId="3" applyNumberFormat="1" applyFont="1"/>
    <xf numFmtId="171" fontId="3" fillId="0" borderId="0" xfId="3" applyNumberFormat="1" applyFont="1" applyFill="1"/>
    <xf numFmtId="172" fontId="3" fillId="14" borderId="16" xfId="1" applyNumberFormat="1" applyFont="1" applyFill="1" applyBorder="1"/>
    <xf numFmtId="172" fontId="3" fillId="14" borderId="22" xfId="1" applyNumberFormat="1" applyFont="1" applyFill="1" applyBorder="1"/>
    <xf numFmtId="0" fontId="2" fillId="0" borderId="14" xfId="0" applyFont="1" applyBorder="1" applyAlignment="1">
      <alignment horizontal="center"/>
    </xf>
    <xf numFmtId="171" fontId="18" fillId="0" borderId="0" xfId="3" applyNumberFormat="1" applyFont="1" applyFill="1"/>
    <xf numFmtId="165" fontId="3" fillId="0" borderId="16" xfId="0" applyNumberFormat="1" applyFont="1" applyFill="1" applyBorder="1" applyAlignment="1">
      <alignment horizontal="center"/>
    </xf>
    <xf numFmtId="172" fontId="3" fillId="0" borderId="0" xfId="1" applyNumberFormat="1" applyFont="1" applyFill="1" applyBorder="1"/>
    <xf numFmtId="9" fontId="3" fillId="14" borderId="0" xfId="0" applyNumberFormat="1" applyFont="1" applyFill="1"/>
    <xf numFmtId="10" fontId="3" fillId="14" borderId="0" xfId="4" applyNumberFormat="1" applyFill="1"/>
    <xf numFmtId="10" fontId="3" fillId="14" borderId="0" xfId="4" applyNumberFormat="1" applyFill="1" applyBorder="1"/>
    <xf numFmtId="0" fontId="27" fillId="0" borderId="0" xfId="0" applyFont="1" applyFill="1"/>
    <xf numFmtId="171" fontId="27" fillId="0" borderId="0" xfId="3" applyNumberFormat="1" applyFont="1"/>
    <xf numFmtId="165" fontId="3" fillId="17" borderId="0" xfId="0" applyNumberFormat="1" applyFont="1" applyFill="1"/>
    <xf numFmtId="171" fontId="3" fillId="17" borderId="0" xfId="0" applyNumberFormat="1" applyFont="1" applyFill="1"/>
    <xf numFmtId="167" fontId="3" fillId="17" borderId="0" xfId="1" applyFont="1" applyFill="1"/>
    <xf numFmtId="0" fontId="3" fillId="17" borderId="0" xfId="0" applyFont="1" applyFill="1"/>
    <xf numFmtId="170" fontId="3" fillId="17" borderId="0" xfId="1" applyNumberFormat="1" applyFont="1" applyFill="1"/>
    <xf numFmtId="171" fontId="3" fillId="17" borderId="0" xfId="3" applyNumberFormat="1" applyFont="1" applyFill="1"/>
    <xf numFmtId="3" fontId="3" fillId="17" borderId="0" xfId="0" applyNumberFormat="1" applyFont="1" applyFill="1"/>
    <xf numFmtId="166" fontId="3" fillId="17" borderId="0" xfId="2" applyFont="1" applyFill="1"/>
    <xf numFmtId="165" fontId="3" fillId="17" borderId="0" xfId="2" applyNumberFormat="1" applyFont="1" applyFill="1"/>
    <xf numFmtId="170" fontId="3" fillId="17" borderId="0" xfId="0" applyNumberFormat="1" applyFont="1" applyFill="1"/>
    <xf numFmtId="0" fontId="2" fillId="0" borderId="3" xfId="0" applyFont="1" applyFill="1" applyBorder="1" applyAlignment="1">
      <alignment horizontal="centerContinuous"/>
    </xf>
    <xf numFmtId="0" fontId="2" fillId="0" borderId="1" xfId="0" applyFont="1" applyFill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4" fontId="3" fillId="17" borderId="0" xfId="0" applyNumberFormat="1" applyFont="1" applyFill="1"/>
    <xf numFmtId="0" fontId="3" fillId="0" borderId="0" xfId="0" quotePrefix="1" applyFont="1" applyAlignment="1"/>
    <xf numFmtId="171" fontId="3" fillId="17" borderId="0" xfId="5" applyNumberFormat="1" applyFont="1" applyFill="1"/>
    <xf numFmtId="164" fontId="3" fillId="17" borderId="0" xfId="0" applyNumberFormat="1" applyFont="1" applyFill="1"/>
    <xf numFmtId="3" fontId="3" fillId="17" borderId="0" xfId="0" applyNumberFormat="1" applyFont="1" applyFill="1" applyBorder="1"/>
    <xf numFmtId="3" fontId="3" fillId="17" borderId="8" xfId="0" applyNumberFormat="1" applyFont="1" applyFill="1" applyBorder="1"/>
    <xf numFmtId="3" fontId="3" fillId="17" borderId="7" xfId="0" applyNumberFormat="1" applyFont="1" applyFill="1" applyBorder="1"/>
    <xf numFmtId="173" fontId="29" fillId="4" borderId="26" xfId="20" applyFont="1" applyFill="1" applyBorder="1" applyAlignment="1">
      <alignment horizontal="center"/>
    </xf>
    <xf numFmtId="0" fontId="31" fillId="18" borderId="0" xfId="16" applyFont="1" applyFill="1" applyAlignment="1"/>
    <xf numFmtId="0" fontId="2" fillId="18" borderId="0" xfId="16" applyFont="1" applyFill="1" applyAlignment="1"/>
    <xf numFmtId="0" fontId="10" fillId="18" borderId="0" xfId="16" applyFont="1" applyFill="1" applyAlignment="1"/>
    <xf numFmtId="0" fontId="3" fillId="18" borderId="0" xfId="16" applyFill="1" applyAlignment="1"/>
    <xf numFmtId="173" fontId="30" fillId="0" borderId="0" xfId="20" applyFont="1" applyFill="1" applyBorder="1" applyAlignment="1">
      <alignment horizontal="center"/>
    </xf>
    <xf numFmtId="169" fontId="3" fillId="16" borderId="0" xfId="0" applyNumberFormat="1" applyFont="1" applyFill="1" applyAlignment="1">
      <alignment horizontal="center"/>
    </xf>
    <xf numFmtId="170" fontId="27" fillId="0" borderId="0" xfId="1" applyNumberFormat="1" applyFont="1"/>
    <xf numFmtId="169" fontId="27" fillId="0" borderId="0" xfId="0" applyNumberFormat="1" applyFont="1" applyAlignment="1">
      <alignment horizontal="left"/>
    </xf>
    <xf numFmtId="0" fontId="27" fillId="9" borderId="0" xfId="0" applyFont="1" applyFill="1" applyAlignment="1">
      <alignment horizontal="right"/>
    </xf>
    <xf numFmtId="166" fontId="3" fillId="14" borderId="0" xfId="2" applyNumberFormat="1" applyFont="1" applyFill="1"/>
    <xf numFmtId="9" fontId="18" fillId="17" borderId="0" xfId="3" applyFont="1" applyFill="1"/>
    <xf numFmtId="171" fontId="18" fillId="17" borderId="0" xfId="3" applyNumberFormat="1" applyFont="1" applyFill="1"/>
    <xf numFmtId="0" fontId="27" fillId="16" borderId="0" xfId="0" applyFont="1" applyFill="1"/>
    <xf numFmtId="0" fontId="1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9" fontId="0" fillId="17" borderId="27" xfId="0" applyNumberFormat="1" applyFill="1" applyBorder="1"/>
    <xf numFmtId="9" fontId="3" fillId="13" borderId="0" xfId="0" applyNumberFormat="1" applyFont="1" applyFill="1"/>
    <xf numFmtId="9" fontId="3" fillId="0" borderId="0" xfId="0" applyNumberFormat="1" applyFont="1"/>
    <xf numFmtId="0" fontId="27" fillId="0" borderId="0" xfId="0" applyFont="1"/>
    <xf numFmtId="3" fontId="15" fillId="14" borderId="27" xfId="0" applyNumberFormat="1" applyFont="1" applyFill="1" applyBorder="1"/>
    <xf numFmtId="174" fontId="3" fillId="0" borderId="27" xfId="0" applyNumberFormat="1" applyFont="1" applyFill="1" applyBorder="1"/>
    <xf numFmtId="166" fontId="15" fillId="17" borderId="0" xfId="2" applyFont="1" applyFill="1" applyAlignment="1">
      <alignment horizontal="center"/>
    </xf>
    <xf numFmtId="10" fontId="15" fillId="14" borderId="0" xfId="16" applyNumberFormat="1" applyFont="1" applyFill="1" applyBorder="1"/>
    <xf numFmtId="10" fontId="6" fillId="14" borderId="0" xfId="16" applyNumberFormat="1" applyFont="1" applyFill="1" applyBorder="1"/>
    <xf numFmtId="10" fontId="15" fillId="14" borderId="8" xfId="16" applyNumberFormat="1" applyFont="1" applyFill="1" applyBorder="1"/>
    <xf numFmtId="10" fontId="0" fillId="14" borderId="0" xfId="3" applyNumberFormat="1" applyFont="1" applyFill="1"/>
    <xf numFmtId="10" fontId="0" fillId="14" borderId="8" xfId="3" applyNumberFormat="1" applyFont="1" applyFill="1" applyBorder="1"/>
    <xf numFmtId="10" fontId="3" fillId="14" borderId="8" xfId="4" applyNumberFormat="1" applyFill="1" applyBorder="1"/>
    <xf numFmtId="0" fontId="3" fillId="0" borderId="0" xfId="0" applyFont="1" applyFill="1" applyAlignment="1"/>
    <xf numFmtId="166" fontId="3" fillId="0" borderId="0" xfId="2" applyFont="1" applyFill="1"/>
    <xf numFmtId="171" fontId="27" fillId="0" borderId="0" xfId="3" applyNumberFormat="1" applyFont="1" applyFill="1"/>
    <xf numFmtId="166" fontId="3" fillId="0" borderId="0" xfId="0" applyNumberFormat="1" applyFont="1" applyFill="1"/>
    <xf numFmtId="170" fontId="15" fillId="14" borderId="0" xfId="0" applyNumberFormat="1" applyFont="1" applyFill="1"/>
    <xf numFmtId="0" fontId="2" fillId="0" borderId="0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26" fillId="15" borderId="3" xfId="0" applyFont="1" applyFill="1" applyBorder="1" applyAlignment="1">
      <alignment horizontal="center" vertical="center"/>
    </xf>
    <xf numFmtId="0" fontId="26" fillId="15" borderId="1" xfId="0" applyFont="1" applyFill="1" applyBorder="1" applyAlignment="1">
      <alignment horizontal="center" vertical="center"/>
    </xf>
    <xf numFmtId="0" fontId="26" fillId="15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/>
    <xf numFmtId="0" fontId="3" fillId="0" borderId="2" xfId="0" applyFont="1" applyFill="1" applyBorder="1" applyAlignment="1"/>
  </cellXfs>
  <cellStyles count="21">
    <cellStyle name="Accent1" xfId="11" builtinId="29"/>
    <cellStyle name="Accent2" xfId="12" builtinId="33"/>
    <cellStyle name="Accent3" xfId="13" builtinId="37"/>
    <cellStyle name="Comma" xfId="1" builtinId="3"/>
    <cellStyle name="Comma 2" xfId="14"/>
    <cellStyle name="Currency" xfId="2" builtinId="4"/>
    <cellStyle name="Currency 2" xfId="19"/>
    <cellStyle name="Grid" xfId="15"/>
    <cellStyle name="Heading 1" xfId="9" builtinId="16"/>
    <cellStyle name="Heading 3" xfId="10" builtinId="18"/>
    <cellStyle name="K_Check" xfId="20"/>
    <cellStyle name="Normal" xfId="0" builtinId="0"/>
    <cellStyle name="Normal 10" xfId="16"/>
    <cellStyle name="Normal 13" xfId="4"/>
    <cellStyle name="Normal 2" xfId="6"/>
    <cellStyle name="Percent" xfId="3" builtinId="5"/>
    <cellStyle name="Percent 2" xfId="5"/>
    <cellStyle name="Percent 3" xfId="7"/>
    <cellStyle name="Style 1" xfId="8"/>
    <cellStyle name="Table_Heading" xfId="17"/>
    <cellStyle name="Technical" xfId="18"/>
  </cellStyles>
  <dxfs count="28">
    <dxf>
      <font>
        <condense val="0"/>
        <extend val="0"/>
        <color indexed="17"/>
      </font>
    </dxf>
    <dxf>
      <font>
        <condense val="0"/>
        <extend val="0"/>
        <color indexed="17"/>
      </font>
    </dxf>
    <dxf>
      <font>
        <condense val="0"/>
        <extend val="0"/>
        <color indexed="17"/>
      </font>
    </dxf>
    <dxf>
      <font>
        <condense val="0"/>
        <extend val="0"/>
        <color indexed="17"/>
      </font>
    </dxf>
    <dxf>
      <font>
        <condense val="0"/>
        <extend val="0"/>
        <color indexed="17"/>
      </font>
    </dxf>
    <dxf>
      <font>
        <condense val="0"/>
        <extend val="0"/>
        <color indexed="17"/>
      </font>
    </dxf>
    <dxf>
      <font>
        <condense val="0"/>
        <extend val="0"/>
        <color indexed="17"/>
      </font>
    </dxf>
    <dxf>
      <font>
        <condense val="0"/>
        <extend val="0"/>
        <color indexed="17"/>
      </font>
    </dxf>
    <dxf>
      <font>
        <condense val="0"/>
        <extend val="0"/>
        <color indexed="17"/>
      </font>
    </dxf>
    <dxf>
      <font>
        <condense val="0"/>
        <extend val="0"/>
        <color indexed="17"/>
      </font>
    </dxf>
    <dxf>
      <font>
        <condense val="0"/>
        <extend val="0"/>
        <color indexed="17"/>
      </font>
    </dxf>
    <dxf>
      <font>
        <condense val="0"/>
        <extend val="0"/>
        <color indexed="17"/>
      </font>
    </dxf>
    <dxf>
      <font>
        <condense val="0"/>
        <extend val="0"/>
        <color indexed="17"/>
      </font>
    </dxf>
    <dxf>
      <font>
        <condense val="0"/>
        <extend val="0"/>
        <color indexed="17"/>
      </font>
    </dxf>
    <dxf>
      <font>
        <condense val="0"/>
        <extend val="0"/>
        <color indexed="17"/>
      </font>
    </dxf>
    <dxf>
      <font>
        <condense val="0"/>
        <extend val="0"/>
        <color indexed="17"/>
      </font>
    </dxf>
    <dxf>
      <font>
        <condense val="0"/>
        <extend val="0"/>
        <color indexed="17"/>
      </font>
    </dxf>
    <dxf>
      <font>
        <condense val="0"/>
        <extend val="0"/>
        <color indexed="17"/>
      </font>
    </dxf>
    <dxf>
      <font>
        <condense val="0"/>
        <extend val="0"/>
        <color indexed="17"/>
      </font>
    </dxf>
    <dxf>
      <font>
        <condense val="0"/>
        <extend val="0"/>
        <color indexed="17"/>
      </font>
    </dxf>
    <dxf>
      <font>
        <condense val="0"/>
        <extend val="0"/>
        <color indexed="17"/>
      </font>
    </dxf>
    <dxf>
      <font>
        <condense val="0"/>
        <extend val="0"/>
        <color indexed="17"/>
      </font>
    </dxf>
    <dxf>
      <font>
        <condense val="0"/>
        <extend val="0"/>
        <color indexed="17"/>
      </font>
    </dxf>
    <dxf>
      <font>
        <condense val="0"/>
        <extend val="0"/>
        <color indexed="17"/>
      </font>
    </dxf>
    <dxf>
      <font>
        <condense val="0"/>
        <extend val="0"/>
        <color indexed="17"/>
      </font>
    </dxf>
    <dxf>
      <font>
        <condense val="0"/>
        <extend val="0"/>
        <color indexed="17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  <fill>
        <patternFill>
          <bgColor indexed="51"/>
        </patternFill>
      </fill>
    </dxf>
  </dxfs>
  <tableStyles count="0" defaultTableStyle="TableStyleMedium2" defaultPivotStyle="PivotStyleLight16"/>
  <colors>
    <mruColors>
      <color rgb="FFFFCC00"/>
      <color rgb="FFCCFFCC"/>
      <color rgb="FFFFEC9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S21"/>
  <sheetViews>
    <sheetView showGridLines="0" zoomScaleNormal="100" workbookViewId="0"/>
  </sheetViews>
  <sheetFormatPr defaultRowHeight="12.75" x14ac:dyDescent="0.2"/>
  <cols>
    <col min="1" max="1" width="38.5703125" style="88" customWidth="1"/>
    <col min="2" max="2" width="10.42578125" style="88" customWidth="1"/>
    <col min="3" max="3" width="9.85546875" style="88" customWidth="1"/>
    <col min="4" max="16384" width="9.140625" style="88"/>
  </cols>
  <sheetData>
    <row r="1" spans="1:19" x14ac:dyDescent="0.2">
      <c r="A1" s="87" t="s">
        <v>235</v>
      </c>
    </row>
    <row r="2" spans="1:19" x14ac:dyDescent="0.2">
      <c r="A2" s="89"/>
      <c r="B2" s="89"/>
      <c r="C2" s="89"/>
    </row>
    <row r="3" spans="1:19" ht="15.75" x14ac:dyDescent="0.25">
      <c r="A3" s="90" t="s">
        <v>184</v>
      </c>
      <c r="B3" s="89"/>
      <c r="C3" s="89"/>
    </row>
    <row r="4" spans="1:19" x14ac:dyDescent="0.2">
      <c r="A4" s="91"/>
      <c r="B4" s="89"/>
      <c r="C4" s="89"/>
      <c r="D4" s="89"/>
      <c r="E4" s="92">
        <v>2009</v>
      </c>
      <c r="F4" s="93">
        <v>2010</v>
      </c>
      <c r="G4" s="93">
        <v>2011</v>
      </c>
      <c r="H4" s="93">
        <v>2012</v>
      </c>
      <c r="I4" s="93">
        <v>2013</v>
      </c>
      <c r="J4" s="93">
        <v>2014</v>
      </c>
      <c r="K4" s="93">
        <v>2015</v>
      </c>
      <c r="L4" s="93">
        <v>2016</v>
      </c>
      <c r="M4" s="93">
        <v>2017</v>
      </c>
      <c r="N4" s="93">
        <v>2018</v>
      </c>
      <c r="O4" s="93">
        <v>2019</v>
      </c>
      <c r="P4" s="94">
        <v>2020</v>
      </c>
      <c r="Q4" s="95"/>
      <c r="R4" s="95"/>
      <c r="S4" s="95"/>
    </row>
    <row r="5" spans="1:19" x14ac:dyDescent="0.2">
      <c r="A5" s="91"/>
      <c r="B5" s="89"/>
      <c r="C5" s="89"/>
      <c r="D5" s="89"/>
      <c r="E5" s="91"/>
      <c r="F5" s="89"/>
      <c r="G5" s="89"/>
      <c r="H5" s="89"/>
      <c r="I5" s="89"/>
      <c r="J5" s="89"/>
      <c r="K5" s="89"/>
      <c r="L5" s="89"/>
      <c r="M5" s="89"/>
      <c r="N5" s="89"/>
      <c r="O5" s="89"/>
      <c r="P5" s="96"/>
    </row>
    <row r="6" spans="1:19" x14ac:dyDescent="0.2">
      <c r="A6" s="97" t="s">
        <v>80</v>
      </c>
      <c r="B6" s="89"/>
      <c r="C6" s="89"/>
      <c r="D6" s="89"/>
      <c r="E6" s="98"/>
      <c r="F6" s="99"/>
      <c r="G6" s="100"/>
      <c r="H6" s="100"/>
      <c r="I6" s="100"/>
      <c r="J6" s="100"/>
      <c r="K6" s="308">
        <v>2.164431082030327E-2</v>
      </c>
      <c r="L6" s="307">
        <v>1.873364326810889E-2</v>
      </c>
      <c r="M6" s="307">
        <v>1.6843734056402271E-2</v>
      </c>
      <c r="N6" s="307">
        <v>1.6843734056402049E-2</v>
      </c>
      <c r="O6" s="307">
        <v>1.6843734056402049E-2</v>
      </c>
      <c r="P6" s="309">
        <v>1.6843734056402049E-2</v>
      </c>
    </row>
    <row r="7" spans="1:19" x14ac:dyDescent="0.2">
      <c r="A7" s="97"/>
      <c r="B7" s="89"/>
      <c r="C7" s="89"/>
      <c r="D7" s="89"/>
      <c r="E7" s="98"/>
      <c r="F7" s="99"/>
      <c r="G7" s="100"/>
      <c r="H7" s="100"/>
      <c r="I7" s="100"/>
      <c r="J7" s="100"/>
      <c r="K7" s="101"/>
      <c r="L7" s="101"/>
      <c r="M7" s="101"/>
      <c r="N7" s="101"/>
      <c r="O7" s="101"/>
      <c r="P7" s="102"/>
    </row>
    <row r="8" spans="1:19" x14ac:dyDescent="0.2">
      <c r="A8" s="97" t="s">
        <v>97</v>
      </c>
      <c r="B8" s="89"/>
      <c r="C8" s="89"/>
      <c r="D8" s="89"/>
      <c r="E8" s="103"/>
      <c r="F8" s="77"/>
      <c r="G8" s="100"/>
      <c r="H8" s="100"/>
      <c r="I8" s="100"/>
      <c r="J8" s="100"/>
      <c r="K8" s="308">
        <v>0</v>
      </c>
      <c r="L8" s="307">
        <v>0</v>
      </c>
      <c r="M8" s="307">
        <v>0</v>
      </c>
      <c r="N8" s="307">
        <v>0</v>
      </c>
      <c r="O8" s="307">
        <v>0</v>
      </c>
      <c r="P8" s="309">
        <v>0</v>
      </c>
    </row>
    <row r="9" spans="1:19" x14ac:dyDescent="0.2">
      <c r="A9" s="97"/>
      <c r="B9" s="89"/>
      <c r="C9" s="89"/>
      <c r="D9" s="89"/>
      <c r="E9" s="103"/>
      <c r="F9" s="77"/>
      <c r="G9" s="77"/>
      <c r="H9" s="77"/>
      <c r="I9" s="77"/>
      <c r="J9" s="77"/>
      <c r="K9" s="104"/>
      <c r="L9" s="101"/>
      <c r="M9" s="101"/>
      <c r="N9" s="101"/>
      <c r="O9" s="101"/>
      <c r="P9" s="102"/>
    </row>
    <row r="10" spans="1:19" x14ac:dyDescent="0.2">
      <c r="A10" s="97" t="s">
        <v>84</v>
      </c>
      <c r="B10" s="89"/>
      <c r="C10" s="89"/>
      <c r="D10" s="89"/>
      <c r="E10" s="105"/>
      <c r="F10" s="75"/>
      <c r="G10" s="100"/>
      <c r="H10" s="100"/>
      <c r="I10" s="100"/>
      <c r="J10" s="100"/>
      <c r="K10" s="308">
        <v>1.2240601503759274E-2</v>
      </c>
      <c r="L10" s="307">
        <v>9.6491228070174628E-3</v>
      </c>
      <c r="M10" s="307">
        <v>2.1539961013645303E-2</v>
      </c>
      <c r="N10" s="307">
        <v>1.7348927875243669E-2</v>
      </c>
      <c r="O10" s="307">
        <v>1.7153996101364477E-2</v>
      </c>
      <c r="P10" s="309">
        <v>1.7446393762183154E-2</v>
      </c>
    </row>
    <row r="11" spans="1:19" x14ac:dyDescent="0.2">
      <c r="A11" s="97"/>
      <c r="B11" s="77"/>
      <c r="C11" s="89"/>
      <c r="E11" s="106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8"/>
    </row>
    <row r="12" spans="1:19" x14ac:dyDescent="0.2">
      <c r="A12" s="91"/>
      <c r="B12" s="77"/>
    </row>
    <row r="14" spans="1:19" customFormat="1" x14ac:dyDescent="0.2"/>
    <row r="15" spans="1:19" customFormat="1" x14ac:dyDescent="0.2"/>
    <row r="16" spans="1:19" customFormat="1" x14ac:dyDescent="0.2"/>
    <row r="17" customFormat="1" x14ac:dyDescent="0.2"/>
    <row r="18" customFormat="1" x14ac:dyDescent="0.2"/>
    <row r="19" customFormat="1" x14ac:dyDescent="0.2"/>
    <row r="20" customFormat="1" x14ac:dyDescent="0.2"/>
    <row r="21" customFormat="1" x14ac:dyDescent="0.2"/>
  </sheetData>
  <pageMargins left="0.75" right="0.75" top="1" bottom="1" header="0.5" footer="0.5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S26"/>
  <sheetViews>
    <sheetView zoomScale="85" workbookViewId="0"/>
  </sheetViews>
  <sheetFormatPr defaultRowHeight="12.75" x14ac:dyDescent="0.2"/>
  <cols>
    <col min="1" max="1" width="38.5703125" style="59" customWidth="1"/>
    <col min="2" max="2" width="10.42578125" style="59" customWidth="1"/>
    <col min="3" max="3" width="9.85546875" style="59" customWidth="1"/>
    <col min="4" max="16384" width="9.140625" style="59"/>
  </cols>
  <sheetData>
    <row r="1" spans="1:19" x14ac:dyDescent="0.2">
      <c r="A1" s="58" t="s">
        <v>235</v>
      </c>
    </row>
    <row r="2" spans="1:19" x14ac:dyDescent="0.2">
      <c r="A2" s="60"/>
      <c r="B2" s="60"/>
      <c r="C2" s="60"/>
    </row>
    <row r="3" spans="1:19" ht="15.75" x14ac:dyDescent="0.25">
      <c r="A3" s="61" t="s">
        <v>15</v>
      </c>
      <c r="B3" s="60"/>
      <c r="C3" s="60"/>
    </row>
    <row r="4" spans="1:19" x14ac:dyDescent="0.2">
      <c r="A4" s="62"/>
      <c r="B4" s="60"/>
      <c r="C4" s="60"/>
      <c r="D4" s="60"/>
      <c r="E4" s="63">
        <v>2009</v>
      </c>
      <c r="F4" s="64">
        <v>2010</v>
      </c>
      <c r="G4" s="63">
        <v>2011</v>
      </c>
      <c r="H4" s="63">
        <v>2012</v>
      </c>
      <c r="I4" s="63">
        <v>2013</v>
      </c>
      <c r="J4" s="63">
        <v>2014</v>
      </c>
      <c r="K4" s="64">
        <v>2015</v>
      </c>
      <c r="L4" s="63">
        <v>2016</v>
      </c>
      <c r="M4" s="63">
        <v>2017</v>
      </c>
      <c r="N4" s="63">
        <v>2018</v>
      </c>
      <c r="O4" s="63">
        <v>2019</v>
      </c>
      <c r="P4" s="64">
        <v>2020</v>
      </c>
      <c r="Q4" s="65"/>
      <c r="R4" s="65"/>
      <c r="S4" s="65"/>
    </row>
    <row r="5" spans="1:19" x14ac:dyDescent="0.2">
      <c r="A5" s="62"/>
      <c r="B5" s="60"/>
      <c r="C5" s="60"/>
      <c r="D5" s="60"/>
      <c r="F5" s="66"/>
      <c r="K5" s="66"/>
      <c r="P5" s="67"/>
    </row>
    <row r="6" spans="1:19" x14ac:dyDescent="0.2">
      <c r="A6" s="68" t="s">
        <v>180</v>
      </c>
      <c r="B6" s="60"/>
      <c r="C6" s="60"/>
      <c r="D6" s="60"/>
      <c r="E6" s="69">
        <f>$C$14</f>
        <v>4.9810844892812067E-2</v>
      </c>
      <c r="F6" s="70">
        <f>$C$15</f>
        <v>1.2612612612612484E-2</v>
      </c>
      <c r="G6" s="71">
        <f>$C$16</f>
        <v>2.7876631079478242E-2</v>
      </c>
      <c r="H6" s="71">
        <f>$C$17</f>
        <v>3.5199076745527913E-2</v>
      </c>
      <c r="I6" s="71">
        <f>$C$18</f>
        <v>2.0040080160320661E-2</v>
      </c>
      <c r="J6" s="71">
        <f>$C$19</f>
        <v>2.16110019646365E-2</v>
      </c>
      <c r="K6" s="72">
        <f>$C$20</f>
        <v>3.6291578990387929E-2</v>
      </c>
      <c r="L6" s="73">
        <f>$C$21</f>
        <v>2.5999999999999999E-2</v>
      </c>
      <c r="M6" s="73">
        <f>$C$22</f>
        <v>2.5999999999999999E-2</v>
      </c>
      <c r="N6" s="73">
        <f>$C$23</f>
        <v>2.5999999999999999E-2</v>
      </c>
      <c r="O6" s="73">
        <f>$C$24</f>
        <v>2.5999999999999999E-2</v>
      </c>
      <c r="P6" s="72">
        <f>$C$25</f>
        <v>2.5999999999999999E-2</v>
      </c>
    </row>
    <row r="7" spans="1:19" x14ac:dyDescent="0.2">
      <c r="A7" s="68" t="s">
        <v>20</v>
      </c>
      <c r="B7" s="60"/>
      <c r="C7" s="60"/>
      <c r="D7" s="60"/>
      <c r="E7" s="310">
        <v>6.4000000000000001E-2</v>
      </c>
      <c r="F7" s="311">
        <v>6.4000000000000001E-2</v>
      </c>
      <c r="G7" s="310">
        <v>7.8647587590211065E-2</v>
      </c>
      <c r="H7" s="310">
        <v>7.8647587590211065E-2</v>
      </c>
      <c r="I7" s="310">
        <v>7.8647587590211065E-2</v>
      </c>
      <c r="J7" s="310">
        <v>7.8647587590211065E-2</v>
      </c>
      <c r="K7" s="311">
        <v>7.8647587590211065E-2</v>
      </c>
      <c r="L7" s="260">
        <v>5.7054700522451096E-2</v>
      </c>
      <c r="M7" s="261">
        <v>5.7054700522451096E-2</v>
      </c>
      <c r="N7" s="261">
        <v>5.7054700522451096E-2</v>
      </c>
      <c r="O7" s="261">
        <v>5.7054700522451096E-2</v>
      </c>
      <c r="P7" s="312">
        <v>5.7054700522451096E-2</v>
      </c>
    </row>
    <row r="8" spans="1:19" x14ac:dyDescent="0.2">
      <c r="A8" s="74" t="s">
        <v>181</v>
      </c>
      <c r="B8" s="60"/>
      <c r="C8" s="60"/>
      <c r="D8" s="60"/>
      <c r="E8" s="75">
        <f t="shared" ref="E8:P8" si="0">(1+E6)*(1+E7)-1</f>
        <v>0.11699873896595214</v>
      </c>
      <c r="F8" s="76">
        <f t="shared" si="0"/>
        <v>7.7419819819819713E-2</v>
      </c>
      <c r="G8" s="75">
        <f t="shared" si="0"/>
        <v>0.10871664845423257</v>
      </c>
      <c r="H8" s="75">
        <f t="shared" si="0"/>
        <v>0.11661498680717752</v>
      </c>
      <c r="I8" s="75">
        <f t="shared" si="0"/>
        <v>0.10026377171025547</v>
      </c>
      <c r="J8" s="75">
        <f t="shared" si="0"/>
        <v>0.10195824272477361</v>
      </c>
      <c r="K8" s="76">
        <f t="shared" si="0"/>
        <v>0.11779341171803259</v>
      </c>
      <c r="L8" s="75">
        <f t="shared" si="0"/>
        <v>8.4538122736034893E-2</v>
      </c>
      <c r="M8" s="75">
        <f t="shared" si="0"/>
        <v>8.4538122736034893E-2</v>
      </c>
      <c r="N8" s="75">
        <f t="shared" si="0"/>
        <v>8.4538122736034893E-2</v>
      </c>
      <c r="O8" s="75">
        <f t="shared" si="0"/>
        <v>8.4538122736034893E-2</v>
      </c>
      <c r="P8" s="76">
        <f t="shared" si="0"/>
        <v>8.4538122736034893E-2</v>
      </c>
    </row>
    <row r="9" spans="1:19" x14ac:dyDescent="0.2">
      <c r="A9" s="62"/>
      <c r="B9" s="77"/>
      <c r="C9" s="60"/>
    </row>
    <row r="10" spans="1:19" x14ac:dyDescent="0.2">
      <c r="A10" s="62"/>
      <c r="B10" s="77"/>
    </row>
    <row r="11" spans="1:19" x14ac:dyDescent="0.2">
      <c r="A11" s="62"/>
      <c r="B11" s="77"/>
    </row>
    <row r="12" spans="1:19" s="65" customFormat="1" x14ac:dyDescent="0.2">
      <c r="B12" s="78" t="s">
        <v>23</v>
      </c>
      <c r="C12" s="79" t="s">
        <v>182</v>
      </c>
      <c r="E12" s="80" t="s">
        <v>183</v>
      </c>
      <c r="F12" s="21" t="s">
        <v>26</v>
      </c>
    </row>
    <row r="13" spans="1:19" s="65" customFormat="1" x14ac:dyDescent="0.2">
      <c r="A13" s="81">
        <v>39355</v>
      </c>
      <c r="B13" s="86">
        <f>'DNSP Inputs General'!B33</f>
        <v>158.6</v>
      </c>
      <c r="C13" s="82"/>
      <c r="D13" s="83" t="s">
        <v>31</v>
      </c>
      <c r="E13" s="84">
        <f>'DNSP Inputs General'!G33</f>
        <v>1.2215296775247255</v>
      </c>
    </row>
    <row r="14" spans="1:19" s="65" customFormat="1" x14ac:dyDescent="0.2">
      <c r="A14" s="81">
        <v>39721</v>
      </c>
      <c r="B14" s="86">
        <f>'DNSP Inputs General'!B34</f>
        <v>166.5</v>
      </c>
      <c r="C14" s="82">
        <f>'DNSP Inputs General'!D34</f>
        <v>4.9810844892812067E-2</v>
      </c>
      <c r="D14" s="83" t="s">
        <v>31</v>
      </c>
      <c r="E14" s="84">
        <f>'DNSP Inputs General'!G34</f>
        <v>1.1635712123448736</v>
      </c>
      <c r="F14" s="83"/>
      <c r="G14" s="83"/>
    </row>
    <row r="15" spans="1:19" s="65" customFormat="1" x14ac:dyDescent="0.2">
      <c r="A15" s="81">
        <v>40086</v>
      </c>
      <c r="B15" s="86">
        <f>'DNSP Inputs General'!B35</f>
        <v>168.6</v>
      </c>
      <c r="C15" s="82">
        <f>'DNSP Inputs General'!D35</f>
        <v>1.2612612612612484E-2</v>
      </c>
      <c r="D15" s="83" t="s">
        <v>31</v>
      </c>
      <c r="E15" s="84">
        <f>'DNSP Inputs General'!G35</f>
        <v>1.1490783324758094</v>
      </c>
    </row>
    <row r="16" spans="1:19" s="65" customFormat="1" x14ac:dyDescent="0.2">
      <c r="A16" s="81">
        <v>40451</v>
      </c>
      <c r="B16" s="86">
        <f>'DNSP Inputs General'!B36</f>
        <v>173.3</v>
      </c>
      <c r="C16" s="82">
        <f>'DNSP Inputs General'!D36</f>
        <v>2.7876631079478242E-2</v>
      </c>
      <c r="D16" s="83" t="s">
        <v>31</v>
      </c>
      <c r="E16" s="84">
        <f>'DNSP Inputs General'!G36</f>
        <v>1.1179146385194543</v>
      </c>
    </row>
    <row r="17" spans="1:5" s="65" customFormat="1" x14ac:dyDescent="0.2">
      <c r="A17" s="81">
        <v>40816</v>
      </c>
      <c r="B17" s="86">
        <f>'DNSP Inputs General'!B37</f>
        <v>179.4</v>
      </c>
      <c r="C17" s="82">
        <f>'DNSP Inputs General'!D37</f>
        <v>3.5199076745527913E-2</v>
      </c>
      <c r="D17" s="83" t="s">
        <v>31</v>
      </c>
      <c r="E17" s="84">
        <f>'DNSP Inputs General'!G37</f>
        <v>1.0799030482464964</v>
      </c>
    </row>
    <row r="18" spans="1:5" s="65" customFormat="1" x14ac:dyDescent="0.2">
      <c r="A18" s="81">
        <v>41182</v>
      </c>
      <c r="B18" s="86">
        <f>'DNSP Inputs General'!B38</f>
        <v>182.99519038076153</v>
      </c>
      <c r="C18" s="82">
        <f>'DNSP Inputs General'!D38</f>
        <v>2.0040080160320661E-2</v>
      </c>
      <c r="D18" s="83" t="s">
        <v>31</v>
      </c>
      <c r="E18" s="84">
        <f>'DNSP Inputs General'!G38</f>
        <v>1.0586868783398855</v>
      </c>
    </row>
    <row r="19" spans="1:5" s="65" customFormat="1" x14ac:dyDescent="0.2">
      <c r="A19" s="81">
        <v>41547</v>
      </c>
      <c r="B19" s="86">
        <f>'DNSP Inputs General'!B39</f>
        <v>186.94989979959919</v>
      </c>
      <c r="C19" s="82">
        <f>'DNSP Inputs General'!D39</f>
        <v>2.16110019646365E-2</v>
      </c>
      <c r="D19" s="83" t="s">
        <v>31</v>
      </c>
      <c r="E19" s="84">
        <f>'DNSP Inputs General'!G39</f>
        <v>1.0362915789903879</v>
      </c>
    </row>
    <row r="20" spans="1:5" s="65" customFormat="1" x14ac:dyDescent="0.2">
      <c r="A20" s="81">
        <v>41912</v>
      </c>
      <c r="B20" s="86">
        <f>'DNSP Inputs General'!B40</f>
        <v>193.73460685542145</v>
      </c>
      <c r="C20" s="82">
        <f>'DNSP Inputs General'!D40</f>
        <v>3.6291578990387929E-2</v>
      </c>
      <c r="D20" s="83" t="s">
        <v>31</v>
      </c>
      <c r="E20" s="84">
        <f>'DNSP Inputs General'!G40</f>
        <v>1</v>
      </c>
    </row>
    <row r="21" spans="1:5" x14ac:dyDescent="0.2">
      <c r="A21" s="81">
        <v>42277</v>
      </c>
      <c r="B21" s="86">
        <f>'DNSP Inputs General'!B41</f>
        <v>198.7717066336624</v>
      </c>
      <c r="C21" s="82">
        <f>'DNSP Inputs General'!E41</f>
        <v>2.5999999999999999E-2</v>
      </c>
      <c r="D21" s="83" t="s">
        <v>32</v>
      </c>
      <c r="E21" s="84">
        <f>'DNSP Inputs General'!G41</f>
        <v>0.97465886939571145</v>
      </c>
    </row>
    <row r="22" spans="1:5" x14ac:dyDescent="0.2">
      <c r="A22" s="81">
        <v>42643</v>
      </c>
      <c r="B22" s="86">
        <f>'DNSP Inputs General'!B42</f>
        <v>203.93977100613762</v>
      </c>
      <c r="C22" s="82">
        <f>'DNSP Inputs General'!E42</f>
        <v>2.5999999999999999E-2</v>
      </c>
      <c r="D22" s="83" t="s">
        <v>32</v>
      </c>
      <c r="E22" s="84">
        <f>'DNSP Inputs General'!G42</f>
        <v>0.94995991169172667</v>
      </c>
    </row>
    <row r="23" spans="1:5" x14ac:dyDescent="0.2">
      <c r="A23" s="81">
        <v>43008</v>
      </c>
      <c r="B23" s="86">
        <f>'DNSP Inputs General'!B43</f>
        <v>209.24220505229721</v>
      </c>
      <c r="C23" s="82">
        <f>'DNSP Inputs General'!E43</f>
        <v>2.5999999999999999E-2</v>
      </c>
      <c r="D23" s="83" t="s">
        <v>32</v>
      </c>
      <c r="E23" s="84">
        <f>'DNSP Inputs General'!G43</f>
        <v>0.92588685350070821</v>
      </c>
    </row>
    <row r="24" spans="1:5" x14ac:dyDescent="0.2">
      <c r="A24" s="81">
        <v>43373</v>
      </c>
      <c r="B24" s="86">
        <f>'DNSP Inputs General'!B44</f>
        <v>214.68250238365695</v>
      </c>
      <c r="C24" s="82">
        <f>'DNSP Inputs General'!E44</f>
        <v>2.5999999999999999E-2</v>
      </c>
      <c r="D24" s="83" t="s">
        <v>32</v>
      </c>
      <c r="E24" s="84">
        <f>'DNSP Inputs General'!G44</f>
        <v>0.90242383382135294</v>
      </c>
    </row>
    <row r="25" spans="1:5" x14ac:dyDescent="0.2">
      <c r="A25" s="81">
        <v>43738</v>
      </c>
      <c r="B25" s="86">
        <f>'DNSP Inputs General'!B45</f>
        <v>220.26424744563204</v>
      </c>
      <c r="C25" s="82">
        <f>'DNSP Inputs General'!E45</f>
        <v>2.5999999999999999E-2</v>
      </c>
      <c r="D25" s="83" t="s">
        <v>32</v>
      </c>
      <c r="E25" s="84">
        <f>'DNSP Inputs General'!G45</f>
        <v>0.87955539358806323</v>
      </c>
    </row>
    <row r="26" spans="1:5" x14ac:dyDescent="0.2">
      <c r="C26" s="85"/>
    </row>
  </sheetData>
  <pageMargins left="0.75" right="0.75" top="1" bottom="1" header="0.5" footer="0.5"/>
  <pageSetup paperSize="9" orientation="portrait" horizontalDpi="4294967293" verticalDpi="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EC9C"/>
    <pageSetUpPr fitToPage="1"/>
  </sheetPr>
  <dimension ref="A1:W119"/>
  <sheetViews>
    <sheetView tabSelected="1" zoomScaleNormal="100" workbookViewId="0">
      <pane xSplit="1" ySplit="2" topLeftCell="B3" activePane="bottomRight" state="frozen"/>
      <selection activeCell="H30" sqref="H30"/>
      <selection pane="topRight" activeCell="H30" sqref="H30"/>
      <selection pane="bottomLeft" activeCell="H30" sqref="H30"/>
      <selection pane="bottomRight" activeCell="B3" sqref="B3:F3"/>
    </sheetView>
  </sheetViews>
  <sheetFormatPr defaultRowHeight="12.75" x14ac:dyDescent="0.2"/>
  <cols>
    <col min="1" max="1" width="50.28515625" style="3" customWidth="1"/>
    <col min="2" max="18" width="15.7109375" style="3" customWidth="1"/>
    <col min="19" max="19" width="16" style="3" customWidth="1"/>
    <col min="20" max="20" width="21" style="3" bestFit="1" customWidth="1"/>
    <col min="21" max="21" width="9.140625" style="3"/>
    <col min="22" max="22" width="27.7109375" style="3" customWidth="1"/>
    <col min="23" max="23" width="11.85546875" style="3" customWidth="1"/>
    <col min="24" max="16384" width="9.140625" style="3"/>
  </cols>
  <sheetData>
    <row r="1" spans="1:23" x14ac:dyDescent="0.2">
      <c r="A1" s="5" t="str">
        <f>'DNSP Inputs O &amp; M'!$A$3</f>
        <v>CitiPower</v>
      </c>
      <c r="M1" s="25"/>
      <c r="N1" s="25"/>
      <c r="O1" s="25"/>
      <c r="P1" s="25"/>
      <c r="Q1" s="25"/>
    </row>
    <row r="2" spans="1:23" x14ac:dyDescent="0.2">
      <c r="A2" s="138"/>
      <c r="B2" s="32">
        <v>2005</v>
      </c>
      <c r="C2" s="32">
        <v>2006</v>
      </c>
      <c r="D2" s="32">
        <v>2007</v>
      </c>
      <c r="E2" s="32">
        <v>2008</v>
      </c>
      <c r="F2" s="32">
        <v>2009</v>
      </c>
      <c r="G2" s="32">
        <v>2010</v>
      </c>
      <c r="H2" s="32">
        <v>2011</v>
      </c>
      <c r="I2" s="32">
        <v>2012</v>
      </c>
      <c r="J2" s="32">
        <v>2013</v>
      </c>
      <c r="K2" s="32">
        <v>2014</v>
      </c>
      <c r="L2" s="124">
        <v>2015</v>
      </c>
      <c r="M2" s="9"/>
      <c r="N2" s="9"/>
      <c r="O2" s="9"/>
      <c r="P2" s="9"/>
      <c r="Q2" s="9"/>
      <c r="R2" s="13"/>
    </row>
    <row r="3" spans="1:23" ht="15.75" x14ac:dyDescent="0.25">
      <c r="A3" s="126" t="s">
        <v>1</v>
      </c>
      <c r="B3" s="319" t="s">
        <v>2</v>
      </c>
      <c r="C3" s="320"/>
      <c r="D3" s="320"/>
      <c r="E3" s="320"/>
      <c r="F3" s="321"/>
      <c r="G3" s="319" t="s">
        <v>3</v>
      </c>
      <c r="H3" s="320"/>
      <c r="I3" s="320"/>
      <c r="J3" s="320"/>
      <c r="K3" s="320"/>
      <c r="L3" s="321"/>
      <c r="M3" s="318"/>
      <c r="N3" s="318"/>
      <c r="O3" s="318"/>
      <c r="P3" s="318"/>
      <c r="Q3" s="318"/>
      <c r="R3" s="13"/>
      <c r="S3" s="5" t="s">
        <v>195</v>
      </c>
      <c r="V3" s="5" t="s">
        <v>196</v>
      </c>
    </row>
    <row r="4" spans="1:23" s="13" customFormat="1" x14ac:dyDescent="0.2">
      <c r="A4" s="8" t="s">
        <v>6</v>
      </c>
      <c r="B4" s="6"/>
      <c r="C4" s="7"/>
      <c r="D4" s="7"/>
      <c r="E4" s="7"/>
      <c r="F4" s="139"/>
      <c r="G4" s="138"/>
      <c r="H4" s="140"/>
      <c r="I4" s="140"/>
      <c r="J4" s="140"/>
      <c r="K4" s="140"/>
      <c r="L4" s="139"/>
      <c r="M4" s="12"/>
      <c r="N4" s="12"/>
      <c r="O4" s="12"/>
      <c r="P4" s="12"/>
      <c r="Q4" s="12"/>
      <c r="S4" s="13" t="s">
        <v>197</v>
      </c>
      <c r="T4" s="4"/>
      <c r="V4" s="13" t="s">
        <v>192</v>
      </c>
      <c r="W4" s="4"/>
    </row>
    <row r="5" spans="1:23" s="13" customFormat="1" x14ac:dyDescent="0.2">
      <c r="A5" s="8"/>
      <c r="B5" s="8"/>
      <c r="C5" s="9"/>
      <c r="D5" s="9"/>
      <c r="E5" s="9"/>
      <c r="F5" s="10"/>
      <c r="G5" s="11"/>
      <c r="H5" s="12"/>
      <c r="I5" s="12"/>
      <c r="J5" s="12"/>
      <c r="K5" s="12"/>
      <c r="L5" s="10"/>
      <c r="M5" s="12"/>
      <c r="N5" s="12"/>
      <c r="O5" s="12"/>
      <c r="P5" s="12"/>
      <c r="Q5" s="12"/>
      <c r="R5" s="4"/>
    </row>
    <row r="6" spans="1:23" x14ac:dyDescent="0.2">
      <c r="A6" s="11" t="s">
        <v>7</v>
      </c>
      <c r="B6" s="283">
        <v>372200</v>
      </c>
      <c r="C6" s="281">
        <v>306200</v>
      </c>
      <c r="D6" s="281">
        <v>215400</v>
      </c>
      <c r="E6" s="281">
        <v>231200</v>
      </c>
      <c r="F6" s="282">
        <v>531468.67516463972</v>
      </c>
      <c r="G6" s="123">
        <f>G98</f>
        <v>393132.52101776551</v>
      </c>
      <c r="H6" s="14">
        <f t="shared" ref="H6:L6" si="0">H98</f>
        <v>731739.19697759242</v>
      </c>
      <c r="I6" s="14">
        <f t="shared" si="0"/>
        <v>446549.66976981767</v>
      </c>
      <c r="J6" s="14">
        <f t="shared" si="0"/>
        <v>829214.40615204093</v>
      </c>
      <c r="K6" s="14">
        <f t="shared" si="0"/>
        <v>582455.96709260263</v>
      </c>
      <c r="L6" s="15">
        <f t="shared" si="0"/>
        <v>379678.35371610342</v>
      </c>
      <c r="M6" s="14"/>
      <c r="N6" s="14"/>
      <c r="O6" s="14"/>
      <c r="P6" s="14"/>
      <c r="Q6" s="14"/>
      <c r="S6" s="5" t="s">
        <v>7</v>
      </c>
      <c r="T6" s="259">
        <f>K6/K14</f>
        <v>0.3006505742602183</v>
      </c>
    </row>
    <row r="7" spans="1:23" x14ac:dyDescent="0.2">
      <c r="A7" s="11"/>
      <c r="B7" s="141"/>
      <c r="C7" s="14"/>
      <c r="D7" s="14"/>
      <c r="E7" s="14"/>
      <c r="F7" s="15"/>
      <c r="G7" s="123"/>
      <c r="H7" s="14"/>
      <c r="I7" s="14"/>
      <c r="J7" s="14"/>
      <c r="K7" s="14"/>
      <c r="L7" s="15"/>
      <c r="M7" s="25"/>
      <c r="N7" s="25"/>
      <c r="O7" s="25"/>
      <c r="P7" s="25"/>
      <c r="Q7" s="25"/>
      <c r="S7" s="13"/>
    </row>
    <row r="8" spans="1:23" x14ac:dyDescent="0.2">
      <c r="A8" s="142" t="s">
        <v>9</v>
      </c>
      <c r="B8" s="8"/>
      <c r="C8" s="9"/>
      <c r="D8" s="9"/>
      <c r="E8" s="9"/>
      <c r="F8" s="143"/>
      <c r="G8" s="8"/>
      <c r="H8" s="9"/>
      <c r="I8" s="9"/>
      <c r="J8" s="9"/>
      <c r="K8" s="9"/>
      <c r="L8" s="143"/>
      <c r="M8" s="25"/>
      <c r="N8" s="25"/>
      <c r="O8" s="25"/>
      <c r="P8" s="25"/>
      <c r="Q8" s="25"/>
      <c r="S8" s="13"/>
      <c r="V8" s="13"/>
    </row>
    <row r="9" spans="1:23" x14ac:dyDescent="0.2">
      <c r="A9" s="11" t="s">
        <v>8</v>
      </c>
      <c r="B9" s="283">
        <v>1488800</v>
      </c>
      <c r="C9" s="283">
        <v>1224800</v>
      </c>
      <c r="D9" s="283">
        <v>861600</v>
      </c>
      <c r="E9" s="283">
        <v>924800</v>
      </c>
      <c r="F9" s="14">
        <f>F$99*$W9</f>
        <v>1528078.7348333721</v>
      </c>
      <c r="G9" s="123">
        <f>G$99*$W9</f>
        <v>180798.52693243005</v>
      </c>
      <c r="H9" s="14">
        <f t="shared" ref="H9:L9" si="1">H$99*$W9</f>
        <v>155610.08146850672</v>
      </c>
      <c r="I9" s="14">
        <f t="shared" si="1"/>
        <v>264471.52002945502</v>
      </c>
      <c r="J9" s="14">
        <f t="shared" si="1"/>
        <v>-663200.73811878846</v>
      </c>
      <c r="K9" s="14">
        <f t="shared" si="1"/>
        <v>973875.30231955217</v>
      </c>
      <c r="L9" s="15">
        <f t="shared" si="1"/>
        <v>634828.02546458133</v>
      </c>
      <c r="M9" s="14"/>
      <c r="N9" s="14"/>
      <c r="O9" s="14"/>
      <c r="P9" s="14"/>
      <c r="Q9" s="14"/>
      <c r="S9" s="5" t="s">
        <v>8</v>
      </c>
      <c r="T9" s="259">
        <f>1-T6</f>
        <v>0.69934942573978165</v>
      </c>
      <c r="V9" s="5" t="s">
        <v>193</v>
      </c>
      <c r="W9" s="122">
        <f>1-W12</f>
        <v>0.71879999999999999</v>
      </c>
    </row>
    <row r="10" spans="1:23" x14ac:dyDescent="0.2">
      <c r="A10" s="11"/>
      <c r="B10" s="11"/>
      <c r="C10" s="25"/>
      <c r="D10" s="25"/>
      <c r="E10" s="25"/>
      <c r="F10" s="144"/>
      <c r="G10" s="11"/>
      <c r="H10" s="145"/>
      <c r="I10" s="12"/>
      <c r="J10" s="12"/>
      <c r="K10" s="12"/>
      <c r="L10" s="10"/>
      <c r="M10" s="25"/>
      <c r="N10" s="25"/>
      <c r="O10" s="25"/>
      <c r="P10" s="25"/>
      <c r="Q10" s="25"/>
      <c r="V10" s="13"/>
    </row>
    <row r="11" spans="1:23" x14ac:dyDescent="0.2">
      <c r="A11" s="142" t="s">
        <v>10</v>
      </c>
      <c r="B11" s="123"/>
      <c r="C11" s="146"/>
      <c r="D11" s="146"/>
      <c r="E11" s="146"/>
      <c r="F11" s="144"/>
      <c r="G11" s="11"/>
      <c r="H11" s="12"/>
      <c r="I11" s="12"/>
      <c r="J11" s="12"/>
      <c r="K11" s="12"/>
      <c r="L11" s="10"/>
      <c r="M11" s="12"/>
      <c r="N11" s="12"/>
      <c r="O11" s="12"/>
      <c r="P11" s="12"/>
      <c r="Q11" s="12"/>
      <c r="V11" s="13"/>
    </row>
    <row r="12" spans="1:23" x14ac:dyDescent="0.2">
      <c r="A12" s="11" t="s">
        <v>11</v>
      </c>
      <c r="B12" s="123"/>
      <c r="C12" s="147"/>
      <c r="D12" s="147"/>
      <c r="E12" s="147"/>
      <c r="F12" s="14">
        <f t="shared" ref="F12:L12" si="2">F$99*$W12</f>
        <v>597795.96582518681</v>
      </c>
      <c r="G12" s="123">
        <f t="shared" si="2"/>
        <v>70729.752049804301</v>
      </c>
      <c r="H12" s="14">
        <f t="shared" si="2"/>
        <v>60875.841553901075</v>
      </c>
      <c r="I12" s="14">
        <f t="shared" si="2"/>
        <v>103463.26020072727</v>
      </c>
      <c r="J12" s="14">
        <f t="shared" si="2"/>
        <v>-259449.14796745038</v>
      </c>
      <c r="K12" s="14">
        <f t="shared" si="2"/>
        <v>380987.38872044807</v>
      </c>
      <c r="L12" s="15">
        <f t="shared" si="2"/>
        <v>248349.52804763534</v>
      </c>
      <c r="M12" s="14"/>
      <c r="N12" s="14"/>
      <c r="O12" s="14"/>
      <c r="P12" s="14"/>
      <c r="Q12" s="14"/>
      <c r="V12" s="5" t="s">
        <v>194</v>
      </c>
      <c r="W12" s="122">
        <v>0.28120000000000001</v>
      </c>
    </row>
    <row r="13" spans="1:23" x14ac:dyDescent="0.2">
      <c r="A13" s="11"/>
      <c r="B13" s="25"/>
      <c r="C13" s="25"/>
      <c r="D13" s="25"/>
      <c r="E13" s="25"/>
      <c r="F13" s="144"/>
      <c r="G13" s="12"/>
      <c r="H13" s="12"/>
      <c r="I13" s="12"/>
      <c r="J13" s="12"/>
      <c r="K13" s="12"/>
      <c r="L13" s="148"/>
      <c r="M13" s="25"/>
      <c r="N13" s="25"/>
      <c r="O13" s="25"/>
      <c r="P13" s="25"/>
      <c r="Q13" s="25"/>
      <c r="S13" s="13"/>
    </row>
    <row r="14" spans="1:23" x14ac:dyDescent="0.2">
      <c r="A14" s="149" t="s">
        <v>12</v>
      </c>
      <c r="B14" s="35">
        <f t="shared" ref="B14:L14" si="3">SUM(B6,B9,B12)</f>
        <v>1861000</v>
      </c>
      <c r="C14" s="150">
        <f t="shared" si="3"/>
        <v>1531000</v>
      </c>
      <c r="D14" s="150">
        <f t="shared" si="3"/>
        <v>1077000</v>
      </c>
      <c r="E14" s="150">
        <f t="shared" si="3"/>
        <v>1156000</v>
      </c>
      <c r="F14" s="151">
        <f t="shared" si="3"/>
        <v>2657343.3758231988</v>
      </c>
      <c r="G14" s="150">
        <f t="shared" si="3"/>
        <v>644660.79999999993</v>
      </c>
      <c r="H14" s="150">
        <f t="shared" si="3"/>
        <v>948225.12000000023</v>
      </c>
      <c r="I14" s="150">
        <f t="shared" si="3"/>
        <v>814484.45</v>
      </c>
      <c r="J14" s="150">
        <f t="shared" si="3"/>
        <v>-93435.479934197909</v>
      </c>
      <c r="K14" s="150">
        <f t="shared" si="3"/>
        <v>1937318.6581326029</v>
      </c>
      <c r="L14" s="151">
        <f t="shared" si="3"/>
        <v>1262855.9072283199</v>
      </c>
      <c r="M14" s="146"/>
      <c r="N14" s="146"/>
      <c r="O14" s="146"/>
      <c r="P14" s="146"/>
      <c r="Q14" s="146"/>
      <c r="S14" s="13"/>
    </row>
    <row r="15" spans="1:23" x14ac:dyDescent="0.2">
      <c r="A15" s="13"/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25"/>
      <c r="N15" s="25"/>
      <c r="O15" s="25"/>
      <c r="P15" s="25"/>
      <c r="Q15" s="25"/>
      <c r="S15" s="13"/>
    </row>
    <row r="16" spans="1:23" x14ac:dyDescent="0.2">
      <c r="A16" s="13"/>
      <c r="M16" s="25"/>
      <c r="N16" s="25"/>
      <c r="O16" s="25"/>
      <c r="P16" s="25"/>
      <c r="Q16" s="25"/>
    </row>
    <row r="17" spans="1:17" x14ac:dyDescent="0.2">
      <c r="M17" s="12"/>
      <c r="N17" s="12"/>
      <c r="O17" s="12"/>
      <c r="P17" s="12"/>
      <c r="Q17" s="12"/>
    </row>
    <row r="18" spans="1:17" x14ac:dyDescent="0.2">
      <c r="A18" s="153"/>
      <c r="B18" s="32">
        <v>2005</v>
      </c>
      <c r="C18" s="32">
        <v>2006</v>
      </c>
      <c r="D18" s="32">
        <v>2007</v>
      </c>
      <c r="E18" s="32">
        <v>2008</v>
      </c>
      <c r="F18" s="32">
        <v>2009</v>
      </c>
      <c r="G18" s="32">
        <v>2010</v>
      </c>
      <c r="H18" s="32">
        <v>2011</v>
      </c>
      <c r="I18" s="32">
        <v>2012</v>
      </c>
      <c r="J18" s="32">
        <v>2013</v>
      </c>
      <c r="K18" s="32">
        <v>2014</v>
      </c>
      <c r="L18" s="124">
        <v>2015</v>
      </c>
      <c r="M18" s="9"/>
      <c r="N18" s="9"/>
      <c r="O18" s="9"/>
      <c r="P18" s="9"/>
      <c r="Q18" s="9"/>
    </row>
    <row r="19" spans="1:17" ht="15.75" x14ac:dyDescent="0.25">
      <c r="A19" s="126" t="s">
        <v>13</v>
      </c>
      <c r="B19" s="319" t="s">
        <v>2</v>
      </c>
      <c r="C19" s="320"/>
      <c r="D19" s="320"/>
      <c r="E19" s="320"/>
      <c r="F19" s="321"/>
      <c r="G19" s="319" t="s">
        <v>2</v>
      </c>
      <c r="H19" s="320"/>
      <c r="I19" s="320"/>
      <c r="J19" s="320"/>
      <c r="K19" s="320"/>
      <c r="L19" s="321"/>
      <c r="M19" s="318"/>
      <c r="N19" s="318"/>
      <c r="O19" s="318"/>
      <c r="P19" s="318"/>
      <c r="Q19" s="318"/>
    </row>
    <row r="20" spans="1:17" s="13" customFormat="1" ht="15.75" x14ac:dyDescent="0.25">
      <c r="A20" s="126"/>
      <c r="B20" s="17"/>
      <c r="C20" s="18"/>
      <c r="D20" s="18"/>
      <c r="E20" s="18"/>
      <c r="F20" s="19"/>
      <c r="G20" s="17"/>
      <c r="H20" s="18"/>
      <c r="I20" s="18"/>
      <c r="J20" s="18"/>
      <c r="K20" s="18"/>
      <c r="L20" s="20"/>
      <c r="M20" s="12"/>
      <c r="N20" s="12"/>
      <c r="O20" s="12"/>
      <c r="P20" s="12"/>
      <c r="Q20" s="12"/>
    </row>
    <row r="21" spans="1:17" x14ac:dyDescent="0.2">
      <c r="A21" s="11" t="s">
        <v>14</v>
      </c>
      <c r="B21" s="283">
        <v>1858311.3</v>
      </c>
      <c r="C21" s="281">
        <v>4384201.7212771727</v>
      </c>
      <c r="D21" s="281">
        <v>4409311.5891384408</v>
      </c>
      <c r="E21" s="281">
        <v>5101849.1505140504</v>
      </c>
      <c r="F21" s="282">
        <v>4866523.5299426317</v>
      </c>
      <c r="G21" s="14">
        <f>G107</f>
        <v>4941865.0677601695</v>
      </c>
      <c r="H21" s="14">
        <f t="shared" ref="H21:L21" si="4">H107</f>
        <v>2230601.6278656442</v>
      </c>
      <c r="I21" s="14">
        <f t="shared" si="4"/>
        <v>3901658.9471063046</v>
      </c>
      <c r="J21" s="14">
        <f t="shared" si="4"/>
        <v>3489511.9803258684</v>
      </c>
      <c r="K21" s="14">
        <f t="shared" si="4"/>
        <v>3246762.4540597391</v>
      </c>
      <c r="L21" s="15">
        <f t="shared" si="4"/>
        <v>3217853.6280509587</v>
      </c>
      <c r="M21" s="14"/>
      <c r="N21" s="14"/>
      <c r="O21" s="14"/>
      <c r="P21" s="14"/>
      <c r="Q21" s="14"/>
    </row>
    <row r="22" spans="1:17" x14ac:dyDescent="0.2">
      <c r="A22" s="154"/>
      <c r="B22" s="155"/>
      <c r="C22" s="155"/>
      <c r="D22" s="155"/>
      <c r="E22" s="155"/>
      <c r="F22" s="156"/>
      <c r="G22" s="155"/>
      <c r="H22" s="155"/>
      <c r="I22" s="155"/>
      <c r="J22" s="155"/>
      <c r="K22" s="155"/>
      <c r="L22" s="156"/>
      <c r="M22" s="12"/>
      <c r="N22" s="12"/>
      <c r="O22" s="12"/>
      <c r="P22" s="12"/>
      <c r="Q22" s="12"/>
    </row>
    <row r="23" spans="1:17" x14ac:dyDescent="0.2">
      <c r="B23" s="25"/>
      <c r="C23" s="152"/>
      <c r="D23" s="152"/>
      <c r="E23" s="152"/>
      <c r="F23" s="152"/>
      <c r="G23" s="152"/>
      <c r="H23" s="152"/>
      <c r="I23" s="152"/>
      <c r="J23" s="152"/>
      <c r="K23" s="152"/>
      <c r="L23" s="152"/>
      <c r="M23" s="25"/>
      <c r="N23" s="25"/>
      <c r="O23" s="25"/>
      <c r="P23" s="25"/>
      <c r="Q23" s="25"/>
    </row>
    <row r="24" spans="1:17" x14ac:dyDescent="0.2">
      <c r="M24" s="25"/>
      <c r="N24" s="25"/>
      <c r="O24" s="25"/>
      <c r="P24" s="25"/>
      <c r="Q24" s="25"/>
    </row>
    <row r="25" spans="1:17" x14ac:dyDescent="0.2">
      <c r="A25" s="13"/>
      <c r="B25" s="13"/>
      <c r="C25" s="13"/>
      <c r="D25" s="13"/>
      <c r="E25" s="13"/>
      <c r="F25" s="13"/>
      <c r="G25" s="13"/>
      <c r="M25" s="25"/>
      <c r="N25" s="25"/>
      <c r="O25" s="25"/>
      <c r="P25" s="25"/>
      <c r="Q25" s="25"/>
    </row>
    <row r="26" spans="1:17" ht="15.75" x14ac:dyDescent="0.25">
      <c r="A26" s="16" t="s">
        <v>15</v>
      </c>
      <c r="B26" s="13"/>
      <c r="C26" s="13"/>
      <c r="D26" s="13"/>
      <c r="E26" s="13"/>
      <c r="F26" s="13"/>
      <c r="G26" s="13"/>
      <c r="M26" s="25"/>
      <c r="N26" s="25"/>
      <c r="O26" s="25"/>
      <c r="P26" s="25"/>
      <c r="Q26" s="25"/>
    </row>
    <row r="27" spans="1:17" x14ac:dyDescent="0.2">
      <c r="A27" s="8" t="s">
        <v>16</v>
      </c>
      <c r="B27" s="113" t="s">
        <v>17</v>
      </c>
      <c r="C27" s="113" t="s">
        <v>18</v>
      </c>
      <c r="D27" s="113" t="s">
        <v>19</v>
      </c>
      <c r="E27" s="13"/>
      <c r="F27" s="13"/>
      <c r="G27" s="13"/>
      <c r="M27" s="25"/>
      <c r="N27" s="25"/>
      <c r="O27" s="25"/>
      <c r="P27" s="25"/>
      <c r="Q27" s="25"/>
    </row>
    <row r="28" spans="1:17" x14ac:dyDescent="0.2">
      <c r="A28" s="8" t="s">
        <v>20</v>
      </c>
      <c r="B28" s="127">
        <v>6.4000000000000001E-2</v>
      </c>
      <c r="C28" s="157">
        <f>E28</f>
        <v>7.7571104534502444E-2</v>
      </c>
      <c r="D28" s="157">
        <f>AVERAGE(WACC!L7:P7)</f>
        <v>5.7054700522451096E-2</v>
      </c>
      <c r="E28" s="127">
        <v>7.7571104534502444E-2</v>
      </c>
      <c r="F28" s="13" t="s">
        <v>21</v>
      </c>
      <c r="G28" s="13"/>
      <c r="M28" s="25"/>
      <c r="N28" s="25"/>
      <c r="O28" s="25"/>
      <c r="P28" s="25"/>
      <c r="Q28" s="25"/>
    </row>
    <row r="29" spans="1:17" x14ac:dyDescent="0.2">
      <c r="A29" s="8"/>
      <c r="B29" s="158"/>
      <c r="C29" s="158"/>
      <c r="D29" s="13"/>
      <c r="E29" s="127">
        <v>7.3000731583555203E-2</v>
      </c>
      <c r="F29" s="13" t="s">
        <v>22</v>
      </c>
      <c r="G29" s="13"/>
    </row>
    <row r="30" spans="1:17" x14ac:dyDescent="0.2">
      <c r="A30" s="11"/>
      <c r="B30" s="13"/>
      <c r="C30" s="13"/>
      <c r="D30" s="13"/>
      <c r="E30" s="13"/>
      <c r="F30" s="13"/>
      <c r="G30" s="13"/>
    </row>
    <row r="31" spans="1:17" x14ac:dyDescent="0.2">
      <c r="A31" s="13"/>
      <c r="B31" s="13"/>
      <c r="C31" s="13"/>
      <c r="D31" s="13"/>
      <c r="E31" s="38"/>
      <c r="F31" s="13"/>
      <c r="G31" s="13"/>
    </row>
    <row r="32" spans="1:17" ht="15.75" x14ac:dyDescent="0.25">
      <c r="A32" s="16" t="s">
        <v>23</v>
      </c>
      <c r="B32" s="130" t="s">
        <v>23</v>
      </c>
      <c r="C32" s="130" t="s">
        <v>23</v>
      </c>
      <c r="D32" s="130" t="s">
        <v>24</v>
      </c>
      <c r="E32" s="130" t="s">
        <v>25</v>
      </c>
      <c r="F32" s="130"/>
      <c r="G32" s="131" t="s">
        <v>26</v>
      </c>
      <c r="H32" s="21"/>
    </row>
    <row r="33" spans="1:12" x14ac:dyDescent="0.2">
      <c r="A33" s="159">
        <v>39355</v>
      </c>
      <c r="B33" s="160">
        <v>158.6</v>
      </c>
      <c r="C33" s="13"/>
      <c r="D33" s="161"/>
      <c r="E33" s="12"/>
      <c r="F33" s="13"/>
      <c r="G33" s="162">
        <f t="shared" ref="G33:G45" si="5">$B$40/B33</f>
        <v>1.2215296775247255</v>
      </c>
      <c r="H33" s="163"/>
    </row>
    <row r="34" spans="1:12" x14ac:dyDescent="0.2">
      <c r="A34" s="159">
        <v>39721</v>
      </c>
      <c r="B34" s="128">
        <v>166.5</v>
      </c>
      <c r="C34" s="13"/>
      <c r="D34" s="164">
        <f>B34/B33-1</f>
        <v>4.9810844892812067E-2</v>
      </c>
      <c r="E34" s="12"/>
      <c r="F34" s="13" t="str">
        <f t="shared" ref="F34:F45" si="6">IF(D34="","Forecast","Actual")</f>
        <v>Actual</v>
      </c>
      <c r="G34" s="162">
        <f t="shared" si="5"/>
        <v>1.1635712123448736</v>
      </c>
      <c r="H34" s="163"/>
    </row>
    <row r="35" spans="1:12" x14ac:dyDescent="0.2">
      <c r="A35" s="159">
        <v>40086</v>
      </c>
      <c r="B35" s="128">
        <v>168.6</v>
      </c>
      <c r="C35" s="13"/>
      <c r="D35" s="164">
        <f>IF(B35="","",B35/B34-1)</f>
        <v>1.2612612612612484E-2</v>
      </c>
      <c r="E35" s="12"/>
      <c r="F35" s="13" t="str">
        <f t="shared" si="6"/>
        <v>Actual</v>
      </c>
      <c r="G35" s="162">
        <f t="shared" si="5"/>
        <v>1.1490783324758094</v>
      </c>
      <c r="H35" s="163"/>
      <c r="I35" s="163"/>
    </row>
    <row r="36" spans="1:12" x14ac:dyDescent="0.2">
      <c r="A36" s="159">
        <v>40451</v>
      </c>
      <c r="B36" s="128">
        <v>173.3</v>
      </c>
      <c r="C36" s="13"/>
      <c r="D36" s="164">
        <f>IF(B36="","",B36/B35-1)</f>
        <v>2.7876631079478242E-2</v>
      </c>
      <c r="E36" s="13"/>
      <c r="F36" s="13" t="str">
        <f t="shared" si="6"/>
        <v>Actual</v>
      </c>
      <c r="G36" s="162">
        <f t="shared" si="5"/>
        <v>1.1179146385194543</v>
      </c>
      <c r="H36" s="163"/>
    </row>
    <row r="37" spans="1:12" x14ac:dyDescent="0.2">
      <c r="A37" s="159">
        <v>40816</v>
      </c>
      <c r="B37" s="128">
        <v>179.4</v>
      </c>
      <c r="C37" s="165">
        <v>99.8</v>
      </c>
      <c r="D37" s="164">
        <f>IF(B37="","",B37/B36-1)</f>
        <v>3.5199076745527913E-2</v>
      </c>
      <c r="E37" s="13"/>
      <c r="F37" s="13" t="str">
        <f t="shared" si="6"/>
        <v>Actual</v>
      </c>
      <c r="G37" s="162">
        <f t="shared" si="5"/>
        <v>1.0799030482464964</v>
      </c>
      <c r="H37" s="163"/>
    </row>
    <row r="38" spans="1:12" x14ac:dyDescent="0.2">
      <c r="A38" s="159">
        <v>41182</v>
      </c>
      <c r="B38" s="128">
        <v>182.99519038076153</v>
      </c>
      <c r="C38" s="165">
        <v>101.8</v>
      </c>
      <c r="D38" s="164">
        <f>IF(C38="","",C38/C37-1)</f>
        <v>2.0040080160320661E-2</v>
      </c>
      <c r="E38" s="13"/>
      <c r="F38" s="13" t="str">
        <f t="shared" si="6"/>
        <v>Actual</v>
      </c>
      <c r="G38" s="162">
        <f t="shared" si="5"/>
        <v>1.0586868783398855</v>
      </c>
      <c r="H38" s="163"/>
    </row>
    <row r="39" spans="1:12" x14ac:dyDescent="0.2">
      <c r="A39" s="159">
        <v>41547</v>
      </c>
      <c r="B39" s="128">
        <v>186.94989979959919</v>
      </c>
      <c r="C39" s="165">
        <v>104</v>
      </c>
      <c r="D39" s="164">
        <f>IF(C39="","",C39/C38-1)</f>
        <v>2.16110019646365E-2</v>
      </c>
      <c r="E39" s="13"/>
      <c r="F39" s="13" t="str">
        <f t="shared" si="6"/>
        <v>Actual</v>
      </c>
      <c r="G39" s="162">
        <f t="shared" si="5"/>
        <v>1.0362915789903879</v>
      </c>
      <c r="H39" s="163"/>
    </row>
    <row r="40" spans="1:12" x14ac:dyDescent="0.2">
      <c r="A40" s="159">
        <v>41912</v>
      </c>
      <c r="B40" s="128">
        <v>193.73460685542145</v>
      </c>
      <c r="C40" s="165">
        <v>107.77432421500033</v>
      </c>
      <c r="D40" s="164">
        <f>IF(C40="","",C40/C39-1)</f>
        <v>3.6291578990387929E-2</v>
      </c>
      <c r="E40" s="161"/>
      <c r="F40" s="13" t="str">
        <f t="shared" si="6"/>
        <v>Actual</v>
      </c>
      <c r="G40" s="162">
        <f t="shared" si="5"/>
        <v>1</v>
      </c>
      <c r="H40" s="163"/>
    </row>
    <row r="41" spans="1:12" x14ac:dyDescent="0.2">
      <c r="A41" s="159">
        <v>42277</v>
      </c>
      <c r="B41" s="129">
        <f>B40*(1+E41)</f>
        <v>198.7717066336624</v>
      </c>
      <c r="C41" s="13"/>
      <c r="D41" s="13"/>
      <c r="E41" s="166">
        <v>2.5999999999999999E-2</v>
      </c>
      <c r="F41" s="13" t="str">
        <f t="shared" si="6"/>
        <v>Forecast</v>
      </c>
      <c r="G41" s="162">
        <f t="shared" si="5"/>
        <v>0.97465886939571145</v>
      </c>
      <c r="H41" s="163"/>
    </row>
    <row r="42" spans="1:12" x14ac:dyDescent="0.2">
      <c r="A42" s="159">
        <v>42643</v>
      </c>
      <c r="B42" s="129">
        <f>B41*(1+E42)</f>
        <v>203.93977100613762</v>
      </c>
      <c r="C42" s="13"/>
      <c r="D42" s="13"/>
      <c r="E42" s="166">
        <v>2.5999999999999999E-2</v>
      </c>
      <c r="F42" s="13" t="str">
        <f t="shared" si="6"/>
        <v>Forecast</v>
      </c>
      <c r="G42" s="162">
        <f t="shared" si="5"/>
        <v>0.94995991169172667</v>
      </c>
      <c r="H42" s="163"/>
    </row>
    <row r="43" spans="1:12" x14ac:dyDescent="0.2">
      <c r="A43" s="159">
        <v>43008</v>
      </c>
      <c r="B43" s="129">
        <f>B42*(1+E43)</f>
        <v>209.24220505229721</v>
      </c>
      <c r="C43" s="13"/>
      <c r="D43" s="13"/>
      <c r="E43" s="166">
        <v>2.5999999999999999E-2</v>
      </c>
      <c r="F43" s="13" t="str">
        <f t="shared" si="6"/>
        <v>Forecast</v>
      </c>
      <c r="G43" s="162">
        <f t="shared" si="5"/>
        <v>0.92588685350070821</v>
      </c>
      <c r="H43" s="163"/>
    </row>
    <row r="44" spans="1:12" x14ac:dyDescent="0.2">
      <c r="A44" s="159">
        <v>43373</v>
      </c>
      <c r="B44" s="129">
        <f>B43*(1+E44)</f>
        <v>214.68250238365695</v>
      </c>
      <c r="C44" s="13"/>
      <c r="D44" s="13"/>
      <c r="E44" s="166">
        <v>2.5999999999999999E-2</v>
      </c>
      <c r="F44" s="13" t="str">
        <f t="shared" si="6"/>
        <v>Forecast</v>
      </c>
      <c r="G44" s="162">
        <f t="shared" si="5"/>
        <v>0.90242383382135294</v>
      </c>
      <c r="H44" s="163"/>
    </row>
    <row r="45" spans="1:12" x14ac:dyDescent="0.2">
      <c r="A45" s="159">
        <v>43738</v>
      </c>
      <c r="B45" s="129">
        <f>B44*(1+E45)</f>
        <v>220.26424744563204</v>
      </c>
      <c r="C45" s="13"/>
      <c r="D45" s="13"/>
      <c r="E45" s="166">
        <v>2.5999999999999999E-2</v>
      </c>
      <c r="F45" s="13" t="str">
        <f t="shared" si="6"/>
        <v>Forecast</v>
      </c>
      <c r="G45" s="162">
        <f t="shared" si="5"/>
        <v>0.87955539358806323</v>
      </c>
      <c r="H45" s="163"/>
    </row>
    <row r="46" spans="1:12" x14ac:dyDescent="0.2">
      <c r="A46" s="167"/>
      <c r="C46" s="13"/>
      <c r="D46" s="161"/>
      <c r="E46" s="13"/>
    </row>
    <row r="47" spans="1:12" ht="15.75" x14ac:dyDescent="0.25">
      <c r="A47" s="16" t="s">
        <v>27</v>
      </c>
      <c r="B47" s="13"/>
      <c r="C47" s="13"/>
      <c r="D47" s="13"/>
      <c r="E47" s="168"/>
      <c r="F47" s="13"/>
      <c r="G47" s="13"/>
      <c r="H47" s="32">
        <v>2011</v>
      </c>
      <c r="I47" s="32">
        <v>2012</v>
      </c>
      <c r="J47" s="32">
        <v>2013</v>
      </c>
      <c r="K47" s="32">
        <v>2014</v>
      </c>
      <c r="L47" s="32">
        <v>2015</v>
      </c>
    </row>
    <row r="48" spans="1:12" x14ac:dyDescent="0.2">
      <c r="A48" s="5" t="s">
        <v>28</v>
      </c>
      <c r="B48" s="13"/>
      <c r="C48" s="13"/>
      <c r="D48" s="13"/>
      <c r="E48" s="168"/>
      <c r="F48" s="13"/>
      <c r="G48" s="13"/>
      <c r="H48" s="9"/>
      <c r="I48" s="9"/>
      <c r="J48" s="9"/>
      <c r="K48" s="9"/>
      <c r="L48" s="9"/>
    </row>
    <row r="49" spans="1:20" x14ac:dyDescent="0.2">
      <c r="A49" s="13" t="s">
        <v>29</v>
      </c>
      <c r="B49" s="13"/>
      <c r="C49" s="13"/>
      <c r="D49" s="13"/>
      <c r="E49" s="13"/>
      <c r="F49" s="13"/>
      <c r="G49" s="13"/>
      <c r="H49" s="169">
        <v>0.2</v>
      </c>
      <c r="I49" s="169">
        <v>0.2</v>
      </c>
      <c r="J49" s="169">
        <v>0.2</v>
      </c>
      <c r="K49" s="169">
        <v>0.2</v>
      </c>
      <c r="L49" s="170">
        <f>1-SUM(H49:K49)</f>
        <v>0.19999999999999996</v>
      </c>
    </row>
    <row r="50" spans="1:20" x14ac:dyDescent="0.2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</row>
    <row r="53" spans="1:20" ht="15.75" x14ac:dyDescent="0.25">
      <c r="A53" s="16" t="s">
        <v>30</v>
      </c>
      <c r="B53" s="13"/>
      <c r="C53" s="13"/>
      <c r="D53" s="13"/>
      <c r="E53" s="13"/>
      <c r="K53" s="125">
        <f t="shared" ref="K53:L53" si="7">K$2</f>
        <v>2014</v>
      </c>
      <c r="L53" s="32">
        <f t="shared" si="7"/>
        <v>2015</v>
      </c>
      <c r="M53" s="32">
        <f>L53+1</f>
        <v>2016</v>
      </c>
      <c r="N53" s="32">
        <f t="shared" ref="N53:Q53" si="8">M53+1</f>
        <v>2017</v>
      </c>
      <c r="O53" s="32">
        <f t="shared" si="8"/>
        <v>2018</v>
      </c>
      <c r="P53" s="32">
        <f t="shared" si="8"/>
        <v>2019</v>
      </c>
      <c r="Q53" s="124">
        <f t="shared" si="8"/>
        <v>2020</v>
      </c>
      <c r="S53" s="255">
        <v>2004</v>
      </c>
    </row>
    <row r="54" spans="1:20" ht="15.75" x14ac:dyDescent="0.25">
      <c r="A54" s="16"/>
      <c r="B54" s="13"/>
      <c r="C54" s="13"/>
      <c r="D54" s="13"/>
      <c r="E54" s="13"/>
      <c r="F54" s="13"/>
      <c r="G54" s="13"/>
      <c r="K54" s="132" t="s">
        <v>31</v>
      </c>
      <c r="L54" s="319" t="s">
        <v>32</v>
      </c>
      <c r="M54" s="320"/>
      <c r="N54" s="320"/>
      <c r="O54" s="320"/>
      <c r="P54" s="320"/>
      <c r="Q54" s="321"/>
      <c r="S54" s="255" t="s">
        <v>201</v>
      </c>
    </row>
    <row r="55" spans="1:20" x14ac:dyDescent="0.2">
      <c r="A55" s="23" t="s">
        <v>9</v>
      </c>
      <c r="B55" s="23" t="s">
        <v>33</v>
      </c>
      <c r="C55" s="13"/>
      <c r="E55" s="133" t="s">
        <v>34</v>
      </c>
      <c r="F55" s="24" t="s">
        <v>198</v>
      </c>
      <c r="G55" s="24"/>
      <c r="K55" s="171"/>
      <c r="Q55" s="172"/>
      <c r="S55" s="182"/>
    </row>
    <row r="56" spans="1:20" x14ac:dyDescent="0.2">
      <c r="A56" s="9" t="s">
        <v>35</v>
      </c>
      <c r="B56" s="13" t="s">
        <v>35</v>
      </c>
      <c r="C56" s="13"/>
      <c r="D56" s="13"/>
      <c r="E56" s="173">
        <v>1</v>
      </c>
      <c r="F56" s="306">
        <v>69.065546198296715</v>
      </c>
      <c r="G56" s="292" t="s">
        <v>233</v>
      </c>
      <c r="K56" s="175">
        <v>7585.4</v>
      </c>
      <c r="L56" s="176">
        <v>6170.9599999999991</v>
      </c>
      <c r="M56" s="177">
        <v>5115.0059999999994</v>
      </c>
      <c r="N56" s="177">
        <v>2841.2693999999997</v>
      </c>
      <c r="O56" s="177">
        <v>2545.6545114449937</v>
      </c>
      <c r="P56" s="177">
        <v>2280.7963551925945</v>
      </c>
      <c r="Q56" s="178">
        <v>2043.4949010056305</v>
      </c>
      <c r="R56" s="174"/>
      <c r="S56" s="253">
        <v>23387.17240755865</v>
      </c>
    </row>
    <row r="57" spans="1:20" x14ac:dyDescent="0.2">
      <c r="A57" s="9" t="s">
        <v>36</v>
      </c>
      <c r="B57" s="13" t="s">
        <v>36</v>
      </c>
      <c r="C57" s="13"/>
      <c r="D57" s="13"/>
      <c r="E57" s="173">
        <v>1</v>
      </c>
      <c r="F57" s="306">
        <v>117.65487627651783</v>
      </c>
      <c r="G57" s="292" t="s">
        <v>233</v>
      </c>
      <c r="K57" s="175">
        <v>12616.799999999997</v>
      </c>
      <c r="L57" s="176">
        <v>12679.604442114864</v>
      </c>
      <c r="M57" s="177">
        <v>12742.721514845207</v>
      </c>
      <c r="N57" s="177">
        <v>12806.152774416965</v>
      </c>
      <c r="O57" s="177">
        <v>12869.899784802721</v>
      </c>
      <c r="P57" s="177">
        <v>12933.964117760268</v>
      </c>
      <c r="Q57" s="178">
        <v>12998.34735287136</v>
      </c>
      <c r="R57" s="174"/>
      <c r="S57" s="253">
        <v>12294.366422720297</v>
      </c>
      <c r="T57" s="13"/>
    </row>
    <row r="58" spans="1:20" x14ac:dyDescent="0.2">
      <c r="A58" s="9" t="s">
        <v>37</v>
      </c>
      <c r="B58" s="13" t="s">
        <v>37</v>
      </c>
      <c r="C58" s="13"/>
      <c r="D58" s="13"/>
      <c r="E58" s="173">
        <v>1</v>
      </c>
      <c r="F58" s="306">
        <v>119.37232613108132</v>
      </c>
      <c r="G58" s="292" t="s">
        <v>233</v>
      </c>
      <c r="K58" s="175">
        <v>5246.6</v>
      </c>
      <c r="L58" s="176">
        <v>5343.8065477561522</v>
      </c>
      <c r="M58" s="177">
        <v>5442.8140929061719</v>
      </c>
      <c r="N58" s="177">
        <v>5543.656003486346</v>
      </c>
      <c r="O58" s="177">
        <v>5646.366265760309</v>
      </c>
      <c r="P58" s="177">
        <v>5750.979495673273</v>
      </c>
      <c r="Q58" s="178">
        <v>5857.5309505184705</v>
      </c>
      <c r="R58" s="174"/>
      <c r="S58" s="253">
        <v>4621.8879090390037</v>
      </c>
      <c r="T58" s="13"/>
    </row>
    <row r="59" spans="1:20" x14ac:dyDescent="0.2">
      <c r="A59" s="12" t="s">
        <v>202</v>
      </c>
      <c r="B59" s="13" t="s">
        <v>35</v>
      </c>
      <c r="C59" s="13"/>
      <c r="D59" s="13"/>
      <c r="E59" s="173">
        <v>1.99</v>
      </c>
      <c r="F59" s="306">
        <v>137.44043693461043</v>
      </c>
      <c r="G59" s="292" t="s">
        <v>233</v>
      </c>
      <c r="K59" s="175">
        <v>78</v>
      </c>
      <c r="L59" s="176">
        <v>78</v>
      </c>
      <c r="M59" s="177">
        <v>78</v>
      </c>
      <c r="N59" s="177">
        <v>78</v>
      </c>
      <c r="O59" s="177">
        <v>78</v>
      </c>
      <c r="P59" s="177">
        <v>78</v>
      </c>
      <c r="Q59" s="178">
        <v>78</v>
      </c>
      <c r="R59" s="174"/>
      <c r="S59" s="253">
        <v>37</v>
      </c>
      <c r="T59" s="13"/>
    </row>
    <row r="60" spans="1:20" x14ac:dyDescent="0.2">
      <c r="A60" s="12" t="s">
        <v>203</v>
      </c>
      <c r="B60" s="13" t="s">
        <v>35</v>
      </c>
      <c r="C60" s="13"/>
      <c r="D60" s="13"/>
      <c r="E60" s="173">
        <v>2</v>
      </c>
      <c r="F60" s="306">
        <v>136.63900855174023</v>
      </c>
      <c r="G60" s="292" t="s">
        <v>233</v>
      </c>
      <c r="K60" s="175">
        <v>149</v>
      </c>
      <c r="L60" s="176">
        <v>149</v>
      </c>
      <c r="M60" s="177">
        <v>149</v>
      </c>
      <c r="N60" s="177">
        <v>149</v>
      </c>
      <c r="O60" s="177">
        <v>149</v>
      </c>
      <c r="P60" s="177">
        <v>149</v>
      </c>
      <c r="Q60" s="178">
        <v>149</v>
      </c>
      <c r="R60" s="174"/>
      <c r="S60" s="253">
        <v>0</v>
      </c>
      <c r="T60" s="13"/>
    </row>
    <row r="61" spans="1:20" x14ac:dyDescent="0.2">
      <c r="A61" s="12" t="s">
        <v>38</v>
      </c>
      <c r="B61" s="13" t="s">
        <v>35</v>
      </c>
      <c r="C61" s="13"/>
      <c r="D61" s="13"/>
      <c r="E61" s="173">
        <v>1.42</v>
      </c>
      <c r="F61" s="306">
        <v>98.073075601581337</v>
      </c>
      <c r="G61" s="292" t="s">
        <v>233</v>
      </c>
      <c r="K61" s="175">
        <v>377</v>
      </c>
      <c r="L61" s="176">
        <v>352.42936570327981</v>
      </c>
      <c r="M61" s="177">
        <v>329.46010029182003</v>
      </c>
      <c r="N61" s="177">
        <v>307.98783599571641</v>
      </c>
      <c r="O61" s="177">
        <v>287.9150071201488</v>
      </c>
      <c r="P61" s="177">
        <v>269.1504067262847</v>
      </c>
      <c r="Q61" s="178">
        <v>251.60877220510423</v>
      </c>
      <c r="R61" s="174"/>
      <c r="S61" s="253">
        <v>596.34396666879968</v>
      </c>
      <c r="T61" s="13"/>
    </row>
    <row r="62" spans="1:20" x14ac:dyDescent="0.2">
      <c r="A62" s="12" t="s">
        <v>39</v>
      </c>
      <c r="B62" s="13" t="s">
        <v>35</v>
      </c>
      <c r="C62" s="13"/>
      <c r="D62" s="13"/>
      <c r="E62" s="173">
        <v>1.58</v>
      </c>
      <c r="F62" s="306">
        <v>109.12356299330879</v>
      </c>
      <c r="G62" s="292" t="s">
        <v>233</v>
      </c>
      <c r="K62" s="175">
        <v>1315.0000000000005</v>
      </c>
      <c r="L62" s="176">
        <v>1241.9970312580595</v>
      </c>
      <c r="M62" s="177">
        <v>1173.0468636150817</v>
      </c>
      <c r="N62" s="177">
        <v>1107.9245035258621</v>
      </c>
      <c r="O62" s="177">
        <v>1046.4174480891099</v>
      </c>
      <c r="P62" s="177">
        <v>988.32499162228783</v>
      </c>
      <c r="Q62" s="178">
        <v>933.45757073234029</v>
      </c>
      <c r="R62" s="174"/>
      <c r="S62" s="253">
        <v>2337.0649921553909</v>
      </c>
      <c r="T62" s="13"/>
    </row>
    <row r="63" spans="1:20" x14ac:dyDescent="0.2">
      <c r="A63" s="12" t="s">
        <v>40</v>
      </c>
      <c r="B63" s="13" t="s">
        <v>37</v>
      </c>
      <c r="C63" s="13"/>
      <c r="D63" s="13"/>
      <c r="E63" s="173">
        <v>0.84</v>
      </c>
      <c r="F63" s="306">
        <v>100.27275395010831</v>
      </c>
      <c r="G63" s="292" t="s">
        <v>233</v>
      </c>
      <c r="K63" s="175">
        <v>587</v>
      </c>
      <c r="L63" s="176">
        <v>534.42529066525105</v>
      </c>
      <c r="M63" s="177">
        <v>486.5594400385657</v>
      </c>
      <c r="N63" s="177">
        <v>442.98069875388802</v>
      </c>
      <c r="O63" s="177">
        <v>403.3050914661714</v>
      </c>
      <c r="P63" s="177">
        <v>367.18303361769046</v>
      </c>
      <c r="Q63" s="178">
        <v>334.29625122399125</v>
      </c>
      <c r="R63" s="174"/>
      <c r="S63" s="253">
        <v>1136.5752094337383</v>
      </c>
      <c r="T63" s="13"/>
    </row>
    <row r="64" spans="1:20" x14ac:dyDescent="0.2">
      <c r="A64" s="12" t="s">
        <v>41</v>
      </c>
      <c r="B64" s="13" t="s">
        <v>37</v>
      </c>
      <c r="C64" s="13"/>
      <c r="D64" s="13"/>
      <c r="E64" s="173">
        <v>0.85</v>
      </c>
      <c r="F64" s="306">
        <v>101.46647721141912</v>
      </c>
      <c r="G64" s="292" t="s">
        <v>233</v>
      </c>
      <c r="K64" s="175">
        <v>296</v>
      </c>
      <c r="L64" s="176">
        <v>273.24811810361757</v>
      </c>
      <c r="M64" s="177">
        <v>252.24504745665044</v>
      </c>
      <c r="N64" s="177">
        <v>232.85636661651159</v>
      </c>
      <c r="O64" s="177">
        <v>214.95798637299941</v>
      </c>
      <c r="P64" s="177">
        <v>198.43535556677418</v>
      </c>
      <c r="Q64" s="178">
        <v>183.18272795217317</v>
      </c>
      <c r="R64" s="174"/>
      <c r="S64" s="253">
        <v>451.81052637513346</v>
      </c>
      <c r="T64" s="13"/>
    </row>
    <row r="65" spans="1:20" x14ac:dyDescent="0.2">
      <c r="A65" s="12" t="s">
        <v>42</v>
      </c>
      <c r="B65" s="13" t="s">
        <v>37</v>
      </c>
      <c r="C65" s="13"/>
      <c r="D65" s="13"/>
      <c r="E65" s="173">
        <v>1.25</v>
      </c>
      <c r="F65" s="306">
        <v>149.21540766385164</v>
      </c>
      <c r="G65" s="292" t="s">
        <v>233</v>
      </c>
      <c r="K65" s="175">
        <v>0</v>
      </c>
      <c r="L65" s="176">
        <v>0</v>
      </c>
      <c r="M65" s="177">
        <v>0</v>
      </c>
      <c r="N65" s="177">
        <v>0</v>
      </c>
      <c r="O65" s="177">
        <v>0</v>
      </c>
      <c r="P65" s="177">
        <v>0</v>
      </c>
      <c r="Q65" s="178">
        <v>0</v>
      </c>
      <c r="R65" s="174"/>
      <c r="S65" s="253">
        <v>4</v>
      </c>
      <c r="T65" s="13"/>
    </row>
    <row r="66" spans="1:20" x14ac:dyDescent="0.2">
      <c r="A66" s="12" t="s">
        <v>204</v>
      </c>
      <c r="B66" s="13" t="s">
        <v>35</v>
      </c>
      <c r="C66" s="13"/>
      <c r="D66" s="13"/>
      <c r="E66" s="173">
        <v>2.12</v>
      </c>
      <c r="F66" s="306">
        <v>146.41895794038905</v>
      </c>
      <c r="G66" s="292" t="s">
        <v>233</v>
      </c>
      <c r="K66" s="175">
        <v>453</v>
      </c>
      <c r="L66" s="176">
        <v>446.69930221535469</v>
      </c>
      <c r="M66" s="177">
        <v>440.48623973440351</v>
      </c>
      <c r="N66" s="177">
        <v>434.35959365303199</v>
      </c>
      <c r="O66" s="177">
        <v>428.31816202064988</v>
      </c>
      <c r="P66" s="177">
        <v>422.36075960438751</v>
      </c>
      <c r="Q66" s="178">
        <v>416.48621765657191</v>
      </c>
      <c r="R66" s="174"/>
      <c r="S66" s="253">
        <v>507.62075520958024</v>
      </c>
      <c r="T66" s="13"/>
    </row>
    <row r="67" spans="1:20" x14ac:dyDescent="0.2">
      <c r="A67" s="12" t="s">
        <v>205</v>
      </c>
      <c r="B67" s="13" t="s">
        <v>36</v>
      </c>
      <c r="C67" s="13"/>
      <c r="D67" s="13"/>
      <c r="E67" s="173">
        <v>1.02</v>
      </c>
      <c r="F67" s="306">
        <v>120.00797380204818</v>
      </c>
      <c r="G67" s="292" t="s">
        <v>233</v>
      </c>
      <c r="K67" s="175">
        <v>367.00000000000006</v>
      </c>
      <c r="L67" s="176">
        <v>353.81742977931771</v>
      </c>
      <c r="M67" s="177">
        <v>341.10837497450245</v>
      </c>
      <c r="N67" s="177">
        <v>328.8558270018479</v>
      </c>
      <c r="O67" s="177">
        <v>317.04338822274048</v>
      </c>
      <c r="P67" s="177">
        <v>305.65524999862788</v>
      </c>
      <c r="Q67" s="178">
        <v>294.67617153424879</v>
      </c>
      <c r="R67" s="174"/>
      <c r="S67" s="253">
        <v>445.15852411021274</v>
      </c>
      <c r="T67" s="13"/>
    </row>
    <row r="68" spans="1:20" x14ac:dyDescent="0.2">
      <c r="A68" s="12" t="s">
        <v>206</v>
      </c>
      <c r="B68" s="13" t="s">
        <v>37</v>
      </c>
      <c r="C68" s="13"/>
      <c r="D68" s="13"/>
      <c r="E68" s="173">
        <v>1.002</v>
      </c>
      <c r="F68" s="306">
        <v>119.61107078334348</v>
      </c>
      <c r="G68" s="292" t="s">
        <v>233</v>
      </c>
      <c r="K68" s="175">
        <v>1884.0000000000002</v>
      </c>
      <c r="L68" s="176">
        <v>1823.0512708375315</v>
      </c>
      <c r="M68" s="177">
        <v>1764.0742760628123</v>
      </c>
      <c r="N68" s="177">
        <v>1707.0052286773396</v>
      </c>
      <c r="O68" s="177">
        <v>1651.7824052370142</v>
      </c>
      <c r="P68" s="177">
        <v>1598.346079094699</v>
      </c>
      <c r="Q68" s="178">
        <v>1546.638455802429</v>
      </c>
      <c r="R68" s="174"/>
      <c r="S68" s="253">
        <v>2363</v>
      </c>
      <c r="T68" s="13"/>
    </row>
    <row r="69" spans="1:20" x14ac:dyDescent="0.2">
      <c r="A69" s="12" t="s">
        <v>207</v>
      </c>
      <c r="B69" s="13" t="s">
        <v>37</v>
      </c>
      <c r="C69" s="13"/>
      <c r="D69" s="13"/>
      <c r="E69" s="173">
        <v>1.02</v>
      </c>
      <c r="F69" s="306">
        <v>121.75977265370295</v>
      </c>
      <c r="G69" s="292" t="s">
        <v>233</v>
      </c>
      <c r="K69" s="175">
        <v>233.00000000000003</v>
      </c>
      <c r="L69" s="176">
        <v>231.43955196143111</v>
      </c>
      <c r="M69" s="177">
        <v>229.88955455840329</v>
      </c>
      <c r="N69" s="177">
        <v>228.34993780090053</v>
      </c>
      <c r="O69" s="177">
        <v>226.82063216764411</v>
      </c>
      <c r="P69" s="177">
        <v>225.3015686029533</v>
      </c>
      <c r="Q69" s="178">
        <v>223.79267851362721</v>
      </c>
      <c r="R69" s="174"/>
      <c r="S69" s="253">
        <v>292</v>
      </c>
      <c r="T69" s="13"/>
    </row>
    <row r="70" spans="1:20" x14ac:dyDescent="0.2">
      <c r="A70" s="12" t="s">
        <v>43</v>
      </c>
      <c r="B70" s="13" t="s">
        <v>37</v>
      </c>
      <c r="C70" s="13"/>
      <c r="D70" s="13"/>
      <c r="E70" s="173">
        <v>1.1000000000000001</v>
      </c>
      <c r="F70" s="306">
        <v>131.30955874418947</v>
      </c>
      <c r="G70" s="292" t="s">
        <v>233</v>
      </c>
      <c r="K70" s="175">
        <v>420.99999999999994</v>
      </c>
      <c r="L70" s="176">
        <v>428.67860337706878</v>
      </c>
      <c r="M70" s="177">
        <v>436.49725651618593</v>
      </c>
      <c r="N70" s="177">
        <v>444.45851377976425</v>
      </c>
      <c r="O70" s="177">
        <v>452.56497611913784</v>
      </c>
      <c r="P70" s="177">
        <v>460.81929192429578</v>
      </c>
      <c r="Q70" s="178">
        <v>469.22415788911377</v>
      </c>
      <c r="R70" s="174"/>
      <c r="S70" s="253">
        <v>137.769949472001</v>
      </c>
      <c r="T70" s="13"/>
    </row>
    <row r="71" spans="1:20" x14ac:dyDescent="0.2">
      <c r="A71" s="12" t="s">
        <v>208</v>
      </c>
      <c r="B71" s="13" t="s">
        <v>37</v>
      </c>
      <c r="C71" s="13"/>
      <c r="D71" s="13"/>
      <c r="E71" s="173">
        <v>1.98</v>
      </c>
      <c r="F71" s="306">
        <v>236.35720573954103</v>
      </c>
      <c r="G71" s="292" t="s">
        <v>233</v>
      </c>
      <c r="K71" s="175">
        <v>0</v>
      </c>
      <c r="L71" s="176">
        <v>0</v>
      </c>
      <c r="M71" s="177">
        <v>0</v>
      </c>
      <c r="N71" s="177">
        <v>0</v>
      </c>
      <c r="O71" s="177">
        <v>0</v>
      </c>
      <c r="P71" s="177">
        <v>0</v>
      </c>
      <c r="Q71" s="178">
        <v>0</v>
      </c>
      <c r="R71" s="174"/>
      <c r="S71" s="253">
        <v>16</v>
      </c>
      <c r="T71" s="13"/>
    </row>
    <row r="72" spans="1:20" x14ac:dyDescent="0.2">
      <c r="A72" s="12" t="s">
        <v>46</v>
      </c>
      <c r="B72" s="13" t="s">
        <v>35</v>
      </c>
      <c r="C72" s="13"/>
      <c r="D72" s="13"/>
      <c r="E72" s="290">
        <v>2.12</v>
      </c>
      <c r="F72" s="306">
        <v>225.84433606843024</v>
      </c>
      <c r="G72" s="292" t="s">
        <v>233</v>
      </c>
      <c r="K72" s="175">
        <v>1156</v>
      </c>
      <c r="L72" s="176">
        <v>1203.8307037802595</v>
      </c>
      <c r="M72" s="177">
        <v>1253.6404527370889</v>
      </c>
      <c r="N72" s="177">
        <v>1305.5111319255129</v>
      </c>
      <c r="O72" s="177">
        <v>1359.5280144799769</v>
      </c>
      <c r="P72" s="177">
        <v>1415.7799017996622</v>
      </c>
      <c r="Q72" s="178">
        <v>1474.3592695341124</v>
      </c>
      <c r="R72" s="174"/>
      <c r="S72" s="253">
        <v>977</v>
      </c>
      <c r="T72" s="13"/>
    </row>
    <row r="73" spans="1:20" s="13" customFormat="1" x14ac:dyDescent="0.2">
      <c r="A73" s="12" t="s">
        <v>209</v>
      </c>
      <c r="B73" s="13" t="s">
        <v>36</v>
      </c>
      <c r="E73" s="173">
        <v>1.57</v>
      </c>
      <c r="F73" s="306">
        <v>184.71815575413297</v>
      </c>
      <c r="G73" s="292" t="s">
        <v>233</v>
      </c>
      <c r="I73" s="3"/>
      <c r="J73" s="3"/>
      <c r="K73" s="175">
        <v>154</v>
      </c>
      <c r="L73" s="176">
        <v>142.43121863529882</v>
      </c>
      <c r="M73" s="177">
        <v>131.73150676582011</v>
      </c>
      <c r="N73" s="177">
        <v>121.83557819038879</v>
      </c>
      <c r="O73" s="177">
        <v>112.6830511350215</v>
      </c>
      <c r="P73" s="177">
        <v>104.21807982275848</v>
      </c>
      <c r="Q73" s="178">
        <v>96.389013720690514</v>
      </c>
      <c r="S73" s="253">
        <v>258.55629655950378</v>
      </c>
    </row>
    <row r="74" spans="1:20" s="13" customFormat="1" x14ac:dyDescent="0.2">
      <c r="A74" s="12" t="s">
        <v>47</v>
      </c>
      <c r="B74" s="13" t="s">
        <v>36</v>
      </c>
      <c r="E74" s="173">
        <v>1.58</v>
      </c>
      <c r="F74" s="306">
        <v>185.89470451689817</v>
      </c>
      <c r="G74" s="292" t="s">
        <v>233</v>
      </c>
      <c r="I74" s="3"/>
      <c r="J74" s="3"/>
      <c r="K74" s="175">
        <v>322.99999999999994</v>
      </c>
      <c r="L74" s="176">
        <v>309.32666892130743</v>
      </c>
      <c r="M74" s="177">
        <v>296.23216131873733</v>
      </c>
      <c r="N74" s="177">
        <v>283.69197426651522</v>
      </c>
      <c r="O74" s="177">
        <v>271.68264210393323</v>
      </c>
      <c r="P74" s="177">
        <v>260.18169252554003</v>
      </c>
      <c r="Q74" s="178">
        <v>249.16760453013356</v>
      </c>
      <c r="S74" s="253">
        <v>446</v>
      </c>
    </row>
    <row r="75" spans="1:20" s="13" customFormat="1" x14ac:dyDescent="0.2">
      <c r="A75" s="12" t="s">
        <v>44</v>
      </c>
      <c r="B75" s="13" t="s">
        <v>37</v>
      </c>
      <c r="E75" s="173">
        <v>1.2</v>
      </c>
      <c r="F75" s="306">
        <v>143.24679135729758</v>
      </c>
      <c r="G75" s="292" t="s">
        <v>233</v>
      </c>
      <c r="H75" s="3"/>
      <c r="I75" s="3"/>
      <c r="J75" s="3"/>
      <c r="K75" s="175">
        <v>663</v>
      </c>
      <c r="L75" s="176">
        <v>755.86327029085874</v>
      </c>
      <c r="M75" s="177">
        <v>861.73345908716703</v>
      </c>
      <c r="N75" s="177">
        <v>982.43238386829557</v>
      </c>
      <c r="O75" s="177">
        <v>1120.0370354605341</v>
      </c>
      <c r="P75" s="177">
        <v>1276.9153189593933</v>
      </c>
      <c r="Q75" s="178">
        <v>1455.7668007136378</v>
      </c>
      <c r="S75" s="253">
        <v>191.73316460436092</v>
      </c>
    </row>
    <row r="76" spans="1:20" s="13" customFormat="1" x14ac:dyDescent="0.2">
      <c r="A76" s="12" t="s">
        <v>45</v>
      </c>
      <c r="B76" s="13" t="s">
        <v>37</v>
      </c>
      <c r="E76" s="173">
        <v>1.2</v>
      </c>
      <c r="F76" s="306">
        <v>143.24679135729758</v>
      </c>
      <c r="G76" s="292" t="s">
        <v>233</v>
      </c>
      <c r="H76" s="3"/>
      <c r="I76" s="3"/>
      <c r="J76" s="3"/>
      <c r="K76" s="175">
        <v>1302.9999999999998</v>
      </c>
      <c r="L76" s="176">
        <v>1320.370876554502</v>
      </c>
      <c r="M76" s="177">
        <v>1337.9733320439789</v>
      </c>
      <c r="N76" s="177">
        <v>1355.8104537509259</v>
      </c>
      <c r="O76" s="177">
        <v>1373.8853701157848</v>
      </c>
      <c r="P76" s="177">
        <v>1392.2012512856375</v>
      </c>
      <c r="Q76" s="178">
        <v>1410.7613096702164</v>
      </c>
      <c r="S76" s="253">
        <v>1199.1850926777024</v>
      </c>
    </row>
    <row r="77" spans="1:20" s="13" customFormat="1" x14ac:dyDescent="0.2">
      <c r="A77" s="12" t="s">
        <v>210</v>
      </c>
      <c r="B77" s="13" t="s">
        <v>37</v>
      </c>
      <c r="E77" s="173">
        <v>1.79</v>
      </c>
      <c r="F77" s="306">
        <v>213.67646377463558</v>
      </c>
      <c r="G77" s="292" t="s">
        <v>233</v>
      </c>
      <c r="H77" s="3"/>
      <c r="I77" s="3"/>
      <c r="J77" s="3"/>
      <c r="K77" s="175">
        <v>2</v>
      </c>
      <c r="L77" s="176">
        <v>6</v>
      </c>
      <c r="M77" s="177">
        <v>6</v>
      </c>
      <c r="N77" s="177">
        <v>0</v>
      </c>
      <c r="O77" s="177">
        <v>0</v>
      </c>
      <c r="P77" s="177">
        <v>0</v>
      </c>
      <c r="Q77" s="178">
        <v>0</v>
      </c>
      <c r="S77" s="254">
        <v>10</v>
      </c>
    </row>
    <row r="78" spans="1:20" x14ac:dyDescent="0.2">
      <c r="A78" s="13" t="s">
        <v>48</v>
      </c>
      <c r="B78" s="13"/>
      <c r="C78" s="13"/>
      <c r="D78" s="13"/>
      <c r="E78" s="13"/>
      <c r="K78" s="180">
        <f t="shared" ref="K78:Q78" si="9">SUM(K56:K77)</f>
        <v>35209.799999999996</v>
      </c>
      <c r="L78" s="181">
        <f t="shared" si="9"/>
        <v>33844.979691954155</v>
      </c>
      <c r="M78" s="150">
        <f t="shared" si="9"/>
        <v>32868.219672952604</v>
      </c>
      <c r="N78" s="150">
        <f t="shared" si="9"/>
        <v>30702.138205709802</v>
      </c>
      <c r="O78" s="150">
        <f t="shared" si="9"/>
        <v>30555.861772118886</v>
      </c>
      <c r="P78" s="150">
        <f t="shared" si="9"/>
        <v>30477.612949777129</v>
      </c>
      <c r="Q78" s="151">
        <f t="shared" si="9"/>
        <v>30466.180206073852</v>
      </c>
    </row>
    <row r="79" spans="1:20" x14ac:dyDescent="0.2">
      <c r="A79" s="13"/>
      <c r="B79" s="13"/>
      <c r="C79" s="13"/>
      <c r="D79" s="13"/>
      <c r="E79" s="13"/>
      <c r="K79" s="182"/>
      <c r="M79" s="25"/>
      <c r="N79" s="25"/>
      <c r="O79" s="25"/>
      <c r="P79" s="25"/>
      <c r="Q79" s="144"/>
    </row>
    <row r="80" spans="1:20" x14ac:dyDescent="0.2">
      <c r="A80" s="23" t="s">
        <v>10</v>
      </c>
      <c r="B80" s="23" t="s">
        <v>33</v>
      </c>
      <c r="C80" s="13"/>
      <c r="D80" s="13"/>
      <c r="E80" s="133" t="s">
        <v>34</v>
      </c>
      <c r="F80" s="24"/>
      <c r="G80" s="24"/>
      <c r="K80" s="182"/>
      <c r="M80" s="25"/>
      <c r="N80" s="25"/>
      <c r="O80" s="25"/>
      <c r="P80" s="25"/>
      <c r="Q80" s="144"/>
      <c r="S80" s="23"/>
    </row>
    <row r="81" spans="1:20" x14ac:dyDescent="0.2">
      <c r="A81" s="13" t="s">
        <v>49</v>
      </c>
      <c r="B81" s="12" t="str">
        <f>A81</f>
        <v>T5 2X14W</v>
      </c>
      <c r="C81" s="12"/>
      <c r="D81" s="13"/>
      <c r="E81" s="173">
        <v>1</v>
      </c>
      <c r="F81" s="306">
        <v>38.14547143750579</v>
      </c>
      <c r="G81" s="292" t="s">
        <v>233</v>
      </c>
      <c r="K81" s="175">
        <v>13926</v>
      </c>
      <c r="L81" s="176">
        <v>14595.800000000001</v>
      </c>
      <c r="M81" s="177">
        <v>14303.884</v>
      </c>
      <c r="N81" s="177">
        <v>14017.80632</v>
      </c>
      <c r="O81" s="177">
        <v>13036.559877600001</v>
      </c>
      <c r="P81" s="177">
        <v>12124.000686168001</v>
      </c>
      <c r="Q81" s="178">
        <v>11275.320638136242</v>
      </c>
    </row>
    <row r="82" spans="1:20" x14ac:dyDescent="0.2">
      <c r="A82" s="13" t="s">
        <v>50</v>
      </c>
      <c r="B82" s="12" t="str">
        <f>A81</f>
        <v>T5 2X14W</v>
      </c>
      <c r="C82" s="13"/>
      <c r="D82" s="13"/>
      <c r="E82" s="290">
        <f>F82/F$81</f>
        <v>0.9861275788496533</v>
      </c>
      <c r="F82" s="306">
        <v>37.616301392746188</v>
      </c>
      <c r="G82" s="292" t="s">
        <v>233</v>
      </c>
      <c r="K82" s="175">
        <v>2359</v>
      </c>
      <c r="L82" s="176">
        <v>2626.2000000000003</v>
      </c>
      <c r="M82" s="177">
        <v>2573.6760000000004</v>
      </c>
      <c r="N82" s="177">
        <v>2522.2024800000004</v>
      </c>
      <c r="O82" s="177">
        <v>2345.6483064000004</v>
      </c>
      <c r="P82" s="177">
        <v>2181.4529249520006</v>
      </c>
      <c r="Q82" s="178">
        <v>2028.7512202053606</v>
      </c>
    </row>
    <row r="83" spans="1:20" x14ac:dyDescent="0.2">
      <c r="A83" s="13" t="s">
        <v>51</v>
      </c>
      <c r="B83" s="12" t="str">
        <f>A81</f>
        <v>T5 2X14W</v>
      </c>
      <c r="C83" s="13"/>
      <c r="D83" s="13"/>
      <c r="E83" s="290">
        <f>F83/F$81</f>
        <v>0.96875203253830333</v>
      </c>
      <c r="F83" s="306">
        <v>36.953502987215529</v>
      </c>
      <c r="G83" s="292" t="s">
        <v>233</v>
      </c>
      <c r="K83" s="175">
        <v>602</v>
      </c>
      <c r="L83" s="176">
        <v>589.96</v>
      </c>
      <c r="M83" s="177">
        <v>578.16079999999999</v>
      </c>
      <c r="N83" s="177">
        <v>566.59758399999998</v>
      </c>
      <c r="O83" s="177">
        <v>526.93575311999996</v>
      </c>
      <c r="P83" s="177">
        <v>490.05025040160001</v>
      </c>
      <c r="Q83" s="178">
        <v>455.74673287348804</v>
      </c>
    </row>
    <row r="84" spans="1:20" x14ac:dyDescent="0.2">
      <c r="A84" s="13" t="s">
        <v>52</v>
      </c>
      <c r="B84" s="12" t="str">
        <f>A81</f>
        <v>T5 2X14W</v>
      </c>
      <c r="C84" s="13"/>
      <c r="D84" s="13"/>
      <c r="E84" s="290">
        <f>F84/F$81</f>
        <v>0.96875203253830333</v>
      </c>
      <c r="F84" s="306">
        <v>36.953502987215529</v>
      </c>
      <c r="G84" s="292" t="s">
        <v>233</v>
      </c>
      <c r="K84" s="175">
        <v>228.00000000000003</v>
      </c>
      <c r="L84" s="176">
        <v>221.16000000000003</v>
      </c>
      <c r="M84" s="177">
        <v>216.73680000000002</v>
      </c>
      <c r="N84" s="177">
        <v>212.40206400000002</v>
      </c>
      <c r="O84" s="177">
        <v>197.53391952000004</v>
      </c>
      <c r="P84" s="177">
        <v>183.70654515360005</v>
      </c>
      <c r="Q84" s="178">
        <v>170.84708699284806</v>
      </c>
    </row>
    <row r="85" spans="1:20" x14ac:dyDescent="0.2">
      <c r="A85" s="13" t="s">
        <v>213</v>
      </c>
      <c r="B85" s="12" t="str">
        <f>A85</f>
        <v>Category P LED 18 Watt</v>
      </c>
      <c r="C85" s="13"/>
      <c r="D85" s="13"/>
      <c r="E85" s="173">
        <v>1</v>
      </c>
      <c r="F85" s="306">
        <v>23.145057099592698</v>
      </c>
      <c r="G85" s="292" t="s">
        <v>233</v>
      </c>
      <c r="K85" s="175">
        <v>212</v>
      </c>
      <c r="L85" s="176">
        <v>325.28800000000012</v>
      </c>
      <c r="M85" s="177">
        <v>1381.2419999999997</v>
      </c>
      <c r="N85" s="177">
        <v>3654.9785999999995</v>
      </c>
      <c r="O85" s="177">
        <v>5928.7151999999987</v>
      </c>
      <c r="P85" s="177">
        <v>7114.4582399999981</v>
      </c>
      <c r="Q85" s="178">
        <v>8537.349887999997</v>
      </c>
    </row>
    <row r="86" spans="1:20" x14ac:dyDescent="0.2">
      <c r="A86" s="13" t="s">
        <v>53</v>
      </c>
      <c r="B86" s="12" t="str">
        <f>A85</f>
        <v>Category P LED 18 Watt</v>
      </c>
      <c r="C86" s="13"/>
      <c r="D86" s="13"/>
      <c r="E86" s="290">
        <f>F86/F85</f>
        <v>1</v>
      </c>
      <c r="F86" s="306">
        <v>23.145057099592698</v>
      </c>
      <c r="G86" s="292" t="s">
        <v>233</v>
      </c>
      <c r="K86" s="175">
        <v>78</v>
      </c>
      <c r="L86" s="176">
        <v>78</v>
      </c>
      <c r="M86" s="177">
        <v>78</v>
      </c>
      <c r="N86" s="177">
        <v>78</v>
      </c>
      <c r="O86" s="177">
        <v>78</v>
      </c>
      <c r="P86" s="177">
        <v>78</v>
      </c>
      <c r="Q86" s="178">
        <v>78</v>
      </c>
    </row>
    <row r="87" spans="1:20" x14ac:dyDescent="0.2">
      <c r="A87" s="13"/>
      <c r="B87" s="12"/>
      <c r="C87" s="13"/>
      <c r="D87" s="262"/>
      <c r="E87" s="13"/>
      <c r="K87" s="182"/>
      <c r="L87" s="123"/>
      <c r="M87" s="14"/>
      <c r="N87" s="14"/>
      <c r="O87" s="14"/>
      <c r="P87" s="14"/>
      <c r="Q87" s="15"/>
    </row>
    <row r="88" spans="1:20" x14ac:dyDescent="0.2">
      <c r="A88" s="13" t="s">
        <v>54</v>
      </c>
      <c r="B88" s="13"/>
      <c r="C88" s="13"/>
      <c r="D88" s="13"/>
      <c r="E88" s="13"/>
      <c r="K88" s="180">
        <f t="shared" ref="K88:Q88" si="10">SUM(K81:K87)</f>
        <v>17405</v>
      </c>
      <c r="L88" s="150">
        <f t="shared" si="10"/>
        <v>18436.407999999999</v>
      </c>
      <c r="M88" s="150">
        <f t="shared" si="10"/>
        <v>19131.6996</v>
      </c>
      <c r="N88" s="150">
        <f t="shared" si="10"/>
        <v>21051.987047999999</v>
      </c>
      <c r="O88" s="150">
        <f t="shared" si="10"/>
        <v>22113.393056640001</v>
      </c>
      <c r="P88" s="150">
        <f t="shared" si="10"/>
        <v>22171.6686466752</v>
      </c>
      <c r="Q88" s="151">
        <f t="shared" si="10"/>
        <v>22546.015566207934</v>
      </c>
    </row>
    <row r="89" spans="1:20" x14ac:dyDescent="0.2">
      <c r="A89" s="13"/>
      <c r="B89" s="13"/>
      <c r="C89" s="13"/>
      <c r="D89" s="13"/>
      <c r="E89" s="13"/>
      <c r="K89" s="183"/>
      <c r="Q89" s="144"/>
    </row>
    <row r="90" spans="1:20" ht="13.5" thickBot="1" x14ac:dyDescent="0.25">
      <c r="A90" s="5" t="s">
        <v>55</v>
      </c>
      <c r="B90" s="13"/>
      <c r="C90" s="13"/>
      <c r="D90" s="13"/>
      <c r="E90" s="13"/>
      <c r="K90" s="184">
        <f t="shared" ref="K90:Q90" si="11">SUM(K78,K88)</f>
        <v>52614.799999999996</v>
      </c>
      <c r="L90" s="185">
        <f t="shared" si="11"/>
        <v>52281.387691954151</v>
      </c>
      <c r="M90" s="186">
        <f t="shared" si="11"/>
        <v>51999.919272952604</v>
      </c>
      <c r="N90" s="186">
        <f t="shared" si="11"/>
        <v>51754.125253709804</v>
      </c>
      <c r="O90" s="186">
        <f t="shared" si="11"/>
        <v>52669.254828758887</v>
      </c>
      <c r="P90" s="186">
        <f t="shared" si="11"/>
        <v>52649.281596452332</v>
      </c>
      <c r="Q90" s="187">
        <f t="shared" si="11"/>
        <v>53012.19577228179</v>
      </c>
      <c r="S90" s="4"/>
    </row>
    <row r="91" spans="1:20" ht="13.5" thickTop="1" x14ac:dyDescent="0.2">
      <c r="A91" s="13"/>
      <c r="B91" s="13"/>
      <c r="C91" s="13"/>
      <c r="D91" s="13"/>
      <c r="E91" s="13"/>
      <c r="F91" s="188"/>
      <c r="G91" s="188"/>
      <c r="H91" s="188"/>
      <c r="I91" s="188"/>
      <c r="J91" s="188"/>
      <c r="K91" s="188"/>
      <c r="L91" s="188"/>
    </row>
    <row r="92" spans="1:20" x14ac:dyDescent="0.2">
      <c r="A92" s="13"/>
    </row>
    <row r="93" spans="1:20" x14ac:dyDescent="0.2">
      <c r="A93" s="13"/>
    </row>
    <row r="94" spans="1:20" ht="15.75" x14ac:dyDescent="0.25">
      <c r="A94" s="16" t="s">
        <v>56</v>
      </c>
      <c r="B94" s="32">
        <v>2005</v>
      </c>
      <c r="C94" s="32">
        <v>2006</v>
      </c>
      <c r="D94" s="32">
        <v>2007</v>
      </c>
      <c r="E94" s="32">
        <v>2008</v>
      </c>
      <c r="F94" s="32">
        <v>2009</v>
      </c>
      <c r="G94" s="32">
        <v>2010</v>
      </c>
      <c r="H94" s="32">
        <v>2011</v>
      </c>
      <c r="I94" s="32">
        <v>2012</v>
      </c>
      <c r="J94" s="32">
        <v>2013</v>
      </c>
      <c r="K94" s="32">
        <v>2014</v>
      </c>
      <c r="L94" s="124">
        <v>2015</v>
      </c>
      <c r="M94" s="125">
        <v>2016</v>
      </c>
      <c r="N94" s="32">
        <v>2017</v>
      </c>
      <c r="O94" s="32">
        <v>2018</v>
      </c>
      <c r="P94" s="32">
        <v>2019</v>
      </c>
      <c r="Q94" s="124">
        <v>2020</v>
      </c>
      <c r="R94" s="13"/>
    </row>
    <row r="95" spans="1:20" x14ac:dyDescent="0.2">
      <c r="A95" s="5"/>
      <c r="F95" s="3" t="s">
        <v>155</v>
      </c>
      <c r="G95" s="273">
        <v>644660.80000000005</v>
      </c>
      <c r="H95" s="273">
        <v>948225.12000000023</v>
      </c>
      <c r="I95" s="273">
        <v>814484.45</v>
      </c>
      <c r="J95" s="273">
        <v>1416821.5000000002</v>
      </c>
      <c r="K95" s="273">
        <v>2223701.1499999994</v>
      </c>
      <c r="L95" s="317">
        <v>1410377.6103702104</v>
      </c>
    </row>
    <row r="96" spans="1:20" x14ac:dyDescent="0.2">
      <c r="A96" s="5" t="s">
        <v>1</v>
      </c>
      <c r="F96" s="3" t="s">
        <v>237</v>
      </c>
      <c r="G96" s="273"/>
      <c r="H96" s="273"/>
      <c r="I96" s="273"/>
      <c r="J96" s="273">
        <v>-1452422</v>
      </c>
      <c r="K96" s="273">
        <v>-237743</v>
      </c>
      <c r="L96" s="317">
        <v>-147521.7031418902</v>
      </c>
      <c r="M96" s="13"/>
      <c r="T96" s="3" t="s">
        <v>0</v>
      </c>
    </row>
    <row r="97" spans="1:21" x14ac:dyDescent="0.2">
      <c r="A97" s="13" t="s">
        <v>57</v>
      </c>
      <c r="G97" s="134">
        <f>SUM(G95:G96)</f>
        <v>644660.80000000005</v>
      </c>
      <c r="H97" s="134">
        <f t="shared" ref="H97:L97" si="12">SUM(H95:H96)</f>
        <v>948225.12000000023</v>
      </c>
      <c r="I97" s="134">
        <f t="shared" si="12"/>
        <v>814484.45</v>
      </c>
      <c r="J97" s="134">
        <f t="shared" si="12"/>
        <v>-35600.499999999767</v>
      </c>
      <c r="K97" s="134">
        <f t="shared" si="12"/>
        <v>1985958.1499999994</v>
      </c>
      <c r="L97" s="134">
        <f t="shared" si="12"/>
        <v>1262855.9072283201</v>
      </c>
      <c r="M97" s="13"/>
      <c r="T97" s="3" t="s">
        <v>5</v>
      </c>
    </row>
    <row r="98" spans="1:21" x14ac:dyDescent="0.2">
      <c r="A98" s="13" t="s">
        <v>190</v>
      </c>
      <c r="G98" s="273">
        <v>393132.52101776551</v>
      </c>
      <c r="H98" s="273">
        <v>731739.19697759242</v>
      </c>
      <c r="I98" s="273">
        <v>446549.66976981767</v>
      </c>
      <c r="J98" s="273">
        <v>829214.40615204093</v>
      </c>
      <c r="K98" s="273">
        <v>582455.96709260263</v>
      </c>
      <c r="L98" s="118">
        <f>L97*T98</f>
        <v>379678.35371610342</v>
      </c>
      <c r="M98" s="13"/>
      <c r="S98" s="3" t="s">
        <v>190</v>
      </c>
      <c r="T98" s="190">
        <f>K98/K$100</f>
        <v>0.3006505742602183</v>
      </c>
      <c r="U98" s="152"/>
    </row>
    <row r="99" spans="1:21" x14ac:dyDescent="0.2">
      <c r="A99" s="13" t="s">
        <v>191</v>
      </c>
      <c r="F99" s="273">
        <v>2125874.7006585589</v>
      </c>
      <c r="G99" s="273">
        <v>251528.27898223436</v>
      </c>
      <c r="H99" s="273">
        <v>216485.92302240781</v>
      </c>
      <c r="I99" s="273">
        <v>367934.78023018228</v>
      </c>
      <c r="J99" s="273">
        <v>-922649.8860862389</v>
      </c>
      <c r="K99" s="273">
        <v>1354862.6910400002</v>
      </c>
      <c r="L99" s="118">
        <f>L97*T99</f>
        <v>883177.55351221666</v>
      </c>
      <c r="M99" s="13"/>
      <c r="S99" s="3" t="s">
        <v>191</v>
      </c>
      <c r="T99" s="190">
        <f>K99/K$100</f>
        <v>0.69934942573978165</v>
      </c>
      <c r="U99" s="152"/>
    </row>
    <row r="100" spans="1:21" x14ac:dyDescent="0.2">
      <c r="A100" s="5" t="s">
        <v>58</v>
      </c>
      <c r="G100" s="119">
        <f>SUM(G98:G99)</f>
        <v>644660.79999999981</v>
      </c>
      <c r="H100" s="119">
        <f t="shared" ref="H100:L100" si="13">SUM(H98:H99)</f>
        <v>948225.12000000023</v>
      </c>
      <c r="I100" s="119">
        <f t="shared" si="13"/>
        <v>814484.45</v>
      </c>
      <c r="J100" s="119">
        <f t="shared" si="13"/>
        <v>-93435.479934197967</v>
      </c>
      <c r="K100" s="119">
        <f t="shared" si="13"/>
        <v>1937318.6581326029</v>
      </c>
      <c r="L100" s="119">
        <f t="shared" si="13"/>
        <v>1262855.9072283201</v>
      </c>
      <c r="M100" s="13"/>
    </row>
    <row r="101" spans="1:21" x14ac:dyDescent="0.2">
      <c r="A101" s="13"/>
    </row>
    <row r="102" spans="1:21" x14ac:dyDescent="0.2">
      <c r="A102" s="5" t="s">
        <v>13</v>
      </c>
    </row>
    <row r="103" spans="1:21" x14ac:dyDescent="0.2">
      <c r="A103" s="13" t="s">
        <v>59</v>
      </c>
      <c r="G103" s="273">
        <v>3656444.4200000004</v>
      </c>
      <c r="H103" s="273">
        <v>1959026.98</v>
      </c>
      <c r="I103" s="273">
        <v>3195249.31</v>
      </c>
      <c r="J103" s="273">
        <v>3086859.63</v>
      </c>
      <c r="K103" s="268">
        <v>2985677.4400000004</v>
      </c>
      <c r="L103" s="118">
        <f>AVERAGE(H103:K103)</f>
        <v>2806703.34</v>
      </c>
    </row>
    <row r="104" spans="1:21" x14ac:dyDescent="0.2">
      <c r="A104" s="13" t="s">
        <v>60</v>
      </c>
      <c r="G104" s="273">
        <v>836582.54999999993</v>
      </c>
      <c r="H104" s="273">
        <v>317.51000000000215</v>
      </c>
      <c r="I104" s="273">
        <v>272421.56</v>
      </c>
      <c r="J104" s="273">
        <v>6054.26</v>
      </c>
      <c r="K104" s="268">
        <v>57017.67</v>
      </c>
      <c r="L104" s="118">
        <f>AVERAGE(H104:K104)</f>
        <v>83952.75</v>
      </c>
    </row>
    <row r="105" spans="1:21" x14ac:dyDescent="0.2">
      <c r="A105" s="13" t="s">
        <v>61</v>
      </c>
      <c r="G105" s="273">
        <v>277418.83499033417</v>
      </c>
      <c r="H105" s="273">
        <v>213118.65725494811</v>
      </c>
      <c r="I105" s="273">
        <v>316403.94440242869</v>
      </c>
      <c r="J105" s="273">
        <v>303726.82618643192</v>
      </c>
      <c r="K105" s="268">
        <v>120180.49472282348</v>
      </c>
      <c r="L105" s="118">
        <f>AVERAGE(H105:K105)</f>
        <v>238357.48064165807</v>
      </c>
    </row>
    <row r="106" spans="1:21" x14ac:dyDescent="0.2">
      <c r="A106" s="13" t="s">
        <v>62</v>
      </c>
      <c r="G106" s="268">
        <v>171419.26276983469</v>
      </c>
      <c r="H106" s="268">
        <v>58138.480610696257</v>
      </c>
      <c r="I106" s="268">
        <v>117584.13270387585</v>
      </c>
      <c r="J106" s="268">
        <v>92871.26413943684</v>
      </c>
      <c r="K106" s="268">
        <v>83886.849336915155</v>
      </c>
      <c r="L106" s="118">
        <f>AVERAGE($H$112:$J$112)*SUM(L103:L105)</f>
        <v>88840.057409301036</v>
      </c>
    </row>
    <row r="107" spans="1:21" x14ac:dyDescent="0.2">
      <c r="A107" s="5" t="s">
        <v>63</v>
      </c>
      <c r="G107" s="120">
        <f t="shared" ref="G107:L107" si="14">SUM(G103:G106)</f>
        <v>4941865.0677601695</v>
      </c>
      <c r="H107" s="26">
        <f t="shared" si="14"/>
        <v>2230601.6278656442</v>
      </c>
      <c r="I107" s="26">
        <f t="shared" si="14"/>
        <v>3901658.9471063046</v>
      </c>
      <c r="J107" s="26">
        <f t="shared" si="14"/>
        <v>3489511.9803258684</v>
      </c>
      <c r="K107" s="26">
        <f t="shared" si="14"/>
        <v>3246762.4540597391</v>
      </c>
      <c r="L107" s="26">
        <f t="shared" si="14"/>
        <v>3217853.6280509587</v>
      </c>
    </row>
    <row r="108" spans="1:21" x14ac:dyDescent="0.2">
      <c r="A108" s="13"/>
    </row>
    <row r="109" spans="1:21" x14ac:dyDescent="0.2">
      <c r="A109" s="5" t="s">
        <v>64</v>
      </c>
      <c r="G109" s="120">
        <f t="shared" ref="G109:L109" si="15">SUM(G100,G107)</f>
        <v>5586525.8677601693</v>
      </c>
      <c r="H109" s="120">
        <f t="shared" si="15"/>
        <v>3178826.7478656443</v>
      </c>
      <c r="I109" s="120">
        <f t="shared" si="15"/>
        <v>4716143.3971063048</v>
      </c>
      <c r="J109" s="120">
        <f t="shared" si="15"/>
        <v>3396076.5003916705</v>
      </c>
      <c r="K109" s="120">
        <f t="shared" si="15"/>
        <v>5184081.1121923421</v>
      </c>
      <c r="L109" s="120">
        <f t="shared" si="15"/>
        <v>4480709.5352792786</v>
      </c>
    </row>
    <row r="110" spans="1:21" x14ac:dyDescent="0.2">
      <c r="A110" s="13" t="s">
        <v>65</v>
      </c>
      <c r="G110" s="41">
        <f t="shared" ref="G110:L110" si="16">G109-SUM(G14,G21)</f>
        <v>0</v>
      </c>
      <c r="H110" s="41">
        <f t="shared" si="16"/>
        <v>0</v>
      </c>
      <c r="I110" s="41">
        <f t="shared" si="16"/>
        <v>0</v>
      </c>
      <c r="J110" s="41">
        <f t="shared" si="16"/>
        <v>0</v>
      </c>
      <c r="K110" s="41">
        <f t="shared" si="16"/>
        <v>0</v>
      </c>
      <c r="L110" s="41">
        <f t="shared" si="16"/>
        <v>0</v>
      </c>
    </row>
    <row r="111" spans="1:21" x14ac:dyDescent="0.2">
      <c r="A111" s="13"/>
      <c r="G111" s="13"/>
      <c r="H111" s="191"/>
      <c r="I111" s="191"/>
      <c r="J111" s="191"/>
      <c r="K111" s="191"/>
      <c r="L111" s="191"/>
    </row>
    <row r="112" spans="1:21" x14ac:dyDescent="0.2">
      <c r="A112" s="13" t="s">
        <v>66</v>
      </c>
      <c r="B112" s="13"/>
      <c r="C112" s="13"/>
      <c r="D112" s="13"/>
      <c r="E112" s="13"/>
      <c r="F112" s="13"/>
      <c r="G112" s="215">
        <f>G106/SUM(G103:G105)</f>
        <v>3.5933594002999475E-2</v>
      </c>
      <c r="H112" s="215">
        <f>H106/SUM(H103:H105)</f>
        <v>2.6761549757084765E-2</v>
      </c>
      <c r="I112" s="215">
        <f>I106/SUM(I103:I105)</f>
        <v>3.1073416481181389E-2</v>
      </c>
      <c r="J112" s="215">
        <f>J106/SUM(J103:J105)</f>
        <v>2.7342092349322063E-2</v>
      </c>
      <c r="K112" s="191"/>
      <c r="L112" s="191"/>
      <c r="M112" s="13"/>
      <c r="N112" s="13"/>
      <c r="O112" s="13"/>
      <c r="P112" s="13"/>
      <c r="Q112" s="13"/>
      <c r="R112" s="13"/>
    </row>
    <row r="113" spans="1:18" x14ac:dyDescent="0.2">
      <c r="A113" s="13"/>
      <c r="B113" s="13"/>
      <c r="C113" s="13"/>
      <c r="D113" s="13"/>
      <c r="E113" s="13"/>
      <c r="F113" s="13"/>
      <c r="G113" s="41"/>
      <c r="H113" s="41"/>
      <c r="I113" s="41"/>
      <c r="J113" s="41"/>
      <c r="K113" s="134"/>
      <c r="L113" s="134"/>
      <c r="M113" s="13"/>
      <c r="N113" s="13"/>
      <c r="O113" s="13"/>
      <c r="P113" s="13"/>
      <c r="Q113" s="13"/>
      <c r="R113" s="13"/>
    </row>
    <row r="114" spans="1:18" x14ac:dyDescent="0.2">
      <c r="A114" s="13"/>
      <c r="M114" s="13"/>
      <c r="N114" s="13"/>
      <c r="O114" s="13"/>
      <c r="P114" s="13"/>
      <c r="Q114" s="13"/>
    </row>
    <row r="115" spans="1:18" customFormat="1" x14ac:dyDescent="0.2"/>
    <row r="116" spans="1:18" customFormat="1" x14ac:dyDescent="0.2"/>
    <row r="117" spans="1:18" customFormat="1" x14ac:dyDescent="0.2"/>
    <row r="118" spans="1:18" customFormat="1" x14ac:dyDescent="0.2"/>
    <row r="119" spans="1:18" customFormat="1" x14ac:dyDescent="0.2"/>
  </sheetData>
  <mergeCells count="7">
    <mergeCell ref="M3:Q3"/>
    <mergeCell ref="M19:Q19"/>
    <mergeCell ref="B3:F3"/>
    <mergeCell ref="G3:L3"/>
    <mergeCell ref="L54:Q54"/>
    <mergeCell ref="B19:F19"/>
    <mergeCell ref="G19:L19"/>
  </mergeCells>
  <pageMargins left="0.74803149606299213" right="0.74803149606299213" top="0.98425196850393704" bottom="0.98425196850393704" header="0.51181102362204722" footer="0.51181102362204722"/>
  <pageSetup paperSize="9" scale="3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EC9C"/>
  </sheetPr>
  <dimension ref="A1:T178"/>
  <sheetViews>
    <sheetView zoomScaleNormal="100" workbookViewId="0">
      <pane xSplit="2" ySplit="7" topLeftCell="C8" activePane="bottomRight" state="frozen"/>
      <selection activeCell="J56" sqref="J56"/>
      <selection pane="topRight" activeCell="J56" sqref="J56"/>
      <selection pane="bottomLeft" activeCell="J56" sqref="J56"/>
      <selection pane="bottomRight" activeCell="A9" sqref="A9"/>
    </sheetView>
  </sheetViews>
  <sheetFormatPr defaultRowHeight="12.75" x14ac:dyDescent="0.2"/>
  <cols>
    <col min="1" max="1" width="51.42578125" style="3" customWidth="1"/>
    <col min="2" max="6" width="9.140625" style="13"/>
    <col min="7" max="7" width="10.5703125" style="3" bestFit="1" customWidth="1"/>
    <col min="8" max="8" width="9.140625" style="3"/>
    <col min="9" max="9" width="10" style="3" customWidth="1"/>
    <col min="10" max="10" width="9.42578125" style="3" customWidth="1"/>
    <col min="11" max="12" width="9.140625" style="3"/>
    <col min="13" max="13" width="14" style="3" customWidth="1"/>
    <col min="14" max="14" width="66.42578125" style="13" customWidth="1"/>
    <col min="15" max="15" width="8.85546875" style="13" customWidth="1"/>
    <col min="16" max="16" width="9.140625" style="13"/>
    <col min="17" max="17" width="10.28515625" style="13" customWidth="1"/>
    <col min="18" max="18" width="10" style="13" customWidth="1"/>
    <col min="19" max="19" width="9.140625" style="13"/>
    <col min="20" max="20" width="11" style="13" customWidth="1"/>
    <col min="21" max="16384" width="9.140625" style="3"/>
  </cols>
  <sheetData>
    <row r="1" spans="1:20" s="192" customFormat="1" ht="15.75" x14ac:dyDescent="0.25">
      <c r="A1" s="28" t="s">
        <v>70</v>
      </c>
      <c r="B1" s="29"/>
      <c r="C1" s="29"/>
      <c r="D1" s="29"/>
      <c r="E1" s="29"/>
      <c r="F1" s="29"/>
      <c r="G1" s="278"/>
      <c r="N1" s="313"/>
      <c r="O1" s="313"/>
      <c r="P1" s="313"/>
      <c r="Q1" s="313"/>
      <c r="R1" s="313"/>
      <c r="S1" s="313"/>
      <c r="T1" s="313"/>
    </row>
    <row r="2" spans="1:20" s="192" customFormat="1" x14ac:dyDescent="0.2">
      <c r="A2" s="193"/>
      <c r="B2" s="194"/>
      <c r="C2" s="194"/>
      <c r="D2" s="194"/>
      <c r="E2" s="194"/>
      <c r="F2" s="194"/>
      <c r="G2" s="193"/>
      <c r="H2" s="193"/>
      <c r="I2" s="193"/>
      <c r="J2" s="193"/>
      <c r="K2" s="193"/>
      <c r="L2" s="193"/>
      <c r="M2" s="193"/>
      <c r="N2" s="194"/>
      <c r="O2" s="313"/>
      <c r="P2" s="313"/>
      <c r="Q2" s="313"/>
      <c r="R2" s="313"/>
      <c r="S2" s="313"/>
      <c r="T2" s="313"/>
    </row>
    <row r="3" spans="1:20" s="192" customFormat="1" ht="15.75" x14ac:dyDescent="0.25">
      <c r="A3" s="29" t="s">
        <v>212</v>
      </c>
      <c r="B3" s="29"/>
      <c r="C3" s="324" t="s">
        <v>71</v>
      </c>
      <c r="D3" s="325"/>
      <c r="E3" s="325"/>
      <c r="F3" s="325"/>
      <c r="G3" s="325"/>
      <c r="H3" s="325"/>
      <c r="I3" s="325"/>
      <c r="J3" s="325"/>
      <c r="K3" s="325"/>
      <c r="L3" s="326"/>
      <c r="M3" s="193"/>
      <c r="N3" s="194"/>
      <c r="O3" s="313"/>
      <c r="P3" s="313"/>
      <c r="Q3" s="313"/>
      <c r="R3" s="313"/>
      <c r="S3" s="313"/>
      <c r="T3" s="313"/>
    </row>
    <row r="4" spans="1:20" s="192" customFormat="1" x14ac:dyDescent="0.2">
      <c r="A4" s="193"/>
      <c r="B4" s="194"/>
      <c r="C4" s="194"/>
      <c r="D4" s="194"/>
      <c r="E4" s="194"/>
      <c r="F4" s="194"/>
      <c r="G4" s="193"/>
      <c r="H4" s="193"/>
      <c r="I4" s="193"/>
      <c r="J4" s="193"/>
      <c r="K4" s="193"/>
      <c r="L4" s="193"/>
      <c r="M4" s="193"/>
      <c r="N4" s="194"/>
      <c r="O4" s="313"/>
      <c r="P4" s="313"/>
      <c r="Q4" s="313"/>
      <c r="R4" s="313"/>
      <c r="S4" s="313"/>
      <c r="T4" s="313"/>
    </row>
    <row r="5" spans="1:20" x14ac:dyDescent="0.2">
      <c r="C5" s="319" t="s">
        <v>72</v>
      </c>
      <c r="D5" s="320"/>
      <c r="E5" s="320"/>
      <c r="F5" s="321"/>
      <c r="G5" s="319" t="s">
        <v>73</v>
      </c>
      <c r="H5" s="322"/>
      <c r="I5" s="322"/>
      <c r="J5" s="322"/>
      <c r="K5" s="322"/>
      <c r="L5" s="323"/>
    </row>
    <row r="7" spans="1:20" ht="18" x14ac:dyDescent="0.25">
      <c r="A7" s="30" t="s">
        <v>74</v>
      </c>
      <c r="B7" s="31"/>
      <c r="C7" s="32">
        <v>2011</v>
      </c>
      <c r="D7" s="32">
        <v>2012</v>
      </c>
      <c r="E7" s="32">
        <v>2013</v>
      </c>
      <c r="F7" s="32">
        <v>2014</v>
      </c>
      <c r="G7" s="32">
        <v>2015</v>
      </c>
      <c r="H7" s="32">
        <v>2016</v>
      </c>
      <c r="I7" s="32">
        <v>2017</v>
      </c>
      <c r="J7" s="32">
        <v>2018</v>
      </c>
      <c r="K7" s="32">
        <v>2019</v>
      </c>
      <c r="L7" s="32">
        <v>2020</v>
      </c>
      <c r="M7" s="4" t="s">
        <v>75</v>
      </c>
      <c r="N7" s="5" t="s">
        <v>76</v>
      </c>
    </row>
    <row r="9" spans="1:20" ht="12.75" customHeight="1" x14ac:dyDescent="0.2">
      <c r="A9" s="4" t="s">
        <v>77</v>
      </c>
      <c r="B9" s="5"/>
      <c r="C9" s="5"/>
      <c r="D9" s="5"/>
      <c r="E9" s="5"/>
      <c r="F9" s="5"/>
    </row>
    <row r="10" spans="1:20" ht="12.75" customHeight="1" x14ac:dyDescent="0.2">
      <c r="H10" s="152"/>
      <c r="I10" s="152"/>
      <c r="J10" s="152"/>
      <c r="K10" s="152"/>
      <c r="L10" s="152"/>
    </row>
    <row r="11" spans="1:20" x14ac:dyDescent="0.2">
      <c r="A11" s="3" t="s">
        <v>79</v>
      </c>
      <c r="C11" s="264">
        <v>78.760583935322131</v>
      </c>
      <c r="D11" s="264">
        <v>80.20721460715373</v>
      </c>
      <c r="E11" s="264">
        <v>82.114277593759724</v>
      </c>
      <c r="F11" s="264">
        <v>84.681240998431406</v>
      </c>
      <c r="G11" s="198">
        <v>121.49143532801831</v>
      </c>
      <c r="H11" s="198">
        <v>123.76741253758392</v>
      </c>
      <c r="I11" s="198">
        <v>125.85211791921601</v>
      </c>
      <c r="J11" s="198">
        <v>127.97193752388223</v>
      </c>
      <c r="K11" s="198">
        <v>130.12746280621701</v>
      </c>
      <c r="L11" s="198">
        <v>132.31929518315928</v>
      </c>
      <c r="M11" s="3" t="s">
        <v>80</v>
      </c>
      <c r="N11" s="252" t="s">
        <v>238</v>
      </c>
      <c r="O11" s="252"/>
      <c r="P11" s="252"/>
      <c r="Q11" s="252"/>
      <c r="R11" s="252"/>
    </row>
    <row r="12" spans="1:20" x14ac:dyDescent="0.2">
      <c r="A12" s="3" t="s">
        <v>82</v>
      </c>
      <c r="C12" s="264">
        <v>90.574671525620445</v>
      </c>
      <c r="D12" s="264">
        <v>92.23829679822677</v>
      </c>
      <c r="E12" s="264">
        <v>94.431419232823657</v>
      </c>
      <c r="F12" s="264">
        <v>97.383427148196105</v>
      </c>
      <c r="G12" s="198">
        <v>142.67668919367625</v>
      </c>
      <c r="H12" s="198">
        <v>145.34954339170542</v>
      </c>
      <c r="I12" s="198">
        <v>147.79777244581481</v>
      </c>
      <c r="J12" s="198">
        <v>150.28723881902076</v>
      </c>
      <c r="K12" s="198">
        <v>152.81863710175932</v>
      </c>
      <c r="L12" s="198">
        <v>155.39267358396316</v>
      </c>
      <c r="M12" s="3" t="s">
        <v>80</v>
      </c>
      <c r="N12" s="252" t="s">
        <v>238</v>
      </c>
      <c r="O12" s="252"/>
      <c r="P12" s="252"/>
      <c r="Q12" s="252"/>
      <c r="R12" s="252"/>
    </row>
    <row r="13" spans="1:20" x14ac:dyDescent="0.2">
      <c r="A13" s="3" t="s">
        <v>83</v>
      </c>
      <c r="C13" s="264">
        <v>35</v>
      </c>
      <c r="D13" s="264">
        <v>35</v>
      </c>
      <c r="E13" s="264">
        <v>35</v>
      </c>
      <c r="F13" s="264">
        <v>35</v>
      </c>
      <c r="G13" s="198">
        <v>76.953111203007509</v>
      </c>
      <c r="H13" s="199">
        <f>G13*(1+Escalation!L$10)</f>
        <v>77.695641223387398</v>
      </c>
      <c r="I13" s="199">
        <f>H13*(1+Escalation!M$10)</f>
        <v>79.369202306269329</v>
      </c>
      <c r="J13" s="199">
        <f>I13*(1+Escalation!N$10)</f>
        <v>80.746172872596418</v>
      </c>
      <c r="K13" s="199">
        <f>J13*(1+Escalation!O$10)</f>
        <v>82.131292407253042</v>
      </c>
      <c r="L13" s="199">
        <f>K13*(1+Escalation!P$10)</f>
        <v>83.564187274786988</v>
      </c>
      <c r="M13" s="13" t="s">
        <v>84</v>
      </c>
      <c r="N13" s="252" t="s">
        <v>239</v>
      </c>
      <c r="O13" s="252"/>
      <c r="P13" s="252"/>
      <c r="Q13" s="252"/>
      <c r="R13" s="252"/>
    </row>
    <row r="14" spans="1:20" x14ac:dyDescent="0.2">
      <c r="A14" s="3" t="s">
        <v>85</v>
      </c>
      <c r="C14" s="264">
        <v>45</v>
      </c>
      <c r="D14" s="264">
        <v>45</v>
      </c>
      <c r="E14" s="264">
        <v>45</v>
      </c>
      <c r="F14" s="264">
        <v>45</v>
      </c>
      <c r="G14" s="198">
        <v>57.003422506265657</v>
      </c>
      <c r="H14" s="199">
        <f>G14*(1+Escalation!L$10)</f>
        <v>57.553455530448915</v>
      </c>
      <c r="I14" s="199">
        <f>H14*(1+Escalation!M$10)</f>
        <v>58.793154718775355</v>
      </c>
      <c r="J14" s="199">
        <f>I14*(1+Escalation!N$10)</f>
        <v>59.813152919549431</v>
      </c>
      <c r="K14" s="199">
        <f>J14*(1+Escalation!O$10)</f>
        <v>60.839187511541702</v>
      </c>
      <c r="L14" s="199">
        <f>K14*(1+Escalation!P$10)</f>
        <v>61.900611933039357</v>
      </c>
      <c r="M14" s="13" t="s">
        <v>84</v>
      </c>
      <c r="N14" s="252" t="s">
        <v>239</v>
      </c>
      <c r="O14" s="252"/>
      <c r="P14" s="252"/>
      <c r="Q14" s="252"/>
      <c r="R14" s="252"/>
    </row>
    <row r="15" spans="1:20" x14ac:dyDescent="0.2">
      <c r="A15" s="3" t="s">
        <v>86</v>
      </c>
      <c r="C15" s="264">
        <v>25.43</v>
      </c>
      <c r="D15" s="264">
        <v>25.43</v>
      </c>
      <c r="E15" s="264">
        <v>25.43</v>
      </c>
      <c r="F15" s="264">
        <v>25.43</v>
      </c>
      <c r="G15" s="198">
        <v>25.263680751879697</v>
      </c>
      <c r="H15" s="199">
        <f>G15*(1+Escalation!L$10)</f>
        <v>25.507453110011866</v>
      </c>
      <c r="I15" s="199">
        <f>H15*(1+Escalation!M$10)</f>
        <v>26.056882655558908</v>
      </c>
      <c r="J15" s="199">
        <f>I15*(1+Escalation!N$10)</f>
        <v>26.508941633403886</v>
      </c>
      <c r="K15" s="199">
        <f>J15*(1+Escalation!O$10)</f>
        <v>26.963675914834596</v>
      </c>
      <c r="L15" s="199">
        <f>K15*(1+Escalation!P$10)</f>
        <v>27.434094822120695</v>
      </c>
      <c r="M15" s="13" t="s">
        <v>84</v>
      </c>
      <c r="N15" s="252" t="s">
        <v>239</v>
      </c>
      <c r="O15" s="252"/>
      <c r="P15" s="252"/>
      <c r="Q15" s="252"/>
      <c r="R15" s="252"/>
    </row>
    <row r="16" spans="1:20" x14ac:dyDescent="0.2">
      <c r="A16" s="3" t="s">
        <v>87</v>
      </c>
      <c r="C16" s="266">
        <v>8</v>
      </c>
      <c r="D16" s="266">
        <v>8</v>
      </c>
      <c r="E16" s="266">
        <v>8</v>
      </c>
      <c r="F16" s="266">
        <v>8</v>
      </c>
      <c r="G16" s="266">
        <v>8</v>
      </c>
      <c r="H16" s="201">
        <f>G16</f>
        <v>8</v>
      </c>
      <c r="I16" s="201">
        <f>H16</f>
        <v>8</v>
      </c>
      <c r="J16" s="201">
        <f>I16</f>
        <v>8</v>
      </c>
      <c r="K16" s="201">
        <f>J16</f>
        <v>8</v>
      </c>
      <c r="L16" s="201">
        <f>K16</f>
        <v>8</v>
      </c>
      <c r="O16" s="252"/>
      <c r="P16" s="252"/>
      <c r="Q16" s="252"/>
      <c r="R16" s="252"/>
    </row>
    <row r="17" spans="1:18" x14ac:dyDescent="0.2">
      <c r="A17" s="3" t="s">
        <v>88</v>
      </c>
      <c r="C17" s="265">
        <v>0.25</v>
      </c>
      <c r="D17" s="265">
        <v>0.25</v>
      </c>
      <c r="E17" s="265">
        <v>0.25</v>
      </c>
      <c r="F17" s="265">
        <v>0.25</v>
      </c>
      <c r="G17" s="195">
        <v>0.23742230000000025</v>
      </c>
      <c r="H17" s="196">
        <f>G17</f>
        <v>0.23742230000000025</v>
      </c>
      <c r="I17" s="196">
        <f t="shared" ref="I17:L17" si="0">H17</f>
        <v>0.23742230000000025</v>
      </c>
      <c r="J17" s="196">
        <f t="shared" si="0"/>
        <v>0.23742230000000025</v>
      </c>
      <c r="K17" s="196">
        <f t="shared" si="0"/>
        <v>0.23742230000000025</v>
      </c>
      <c r="L17" s="196">
        <f t="shared" si="0"/>
        <v>0.23742230000000025</v>
      </c>
      <c r="N17" s="252" t="s">
        <v>238</v>
      </c>
      <c r="O17" s="252"/>
      <c r="P17" s="252"/>
      <c r="Q17" s="252"/>
      <c r="R17" s="252"/>
    </row>
    <row r="18" spans="1:18" x14ac:dyDescent="0.2">
      <c r="N18" s="252"/>
      <c r="O18" s="252"/>
      <c r="P18" s="252"/>
      <c r="Q18" s="252"/>
      <c r="R18" s="252"/>
    </row>
    <row r="19" spans="1:18" x14ac:dyDescent="0.2">
      <c r="N19" s="252"/>
      <c r="O19" s="252"/>
      <c r="P19" s="252"/>
      <c r="Q19" s="252"/>
      <c r="R19" s="252"/>
    </row>
    <row r="20" spans="1:18" x14ac:dyDescent="0.2">
      <c r="N20" s="252"/>
      <c r="O20" s="252"/>
      <c r="P20" s="252"/>
      <c r="Q20" s="252"/>
      <c r="R20" s="252"/>
    </row>
    <row r="21" spans="1:18" x14ac:dyDescent="0.2">
      <c r="A21" s="4" t="s">
        <v>89</v>
      </c>
      <c r="B21" s="5"/>
      <c r="C21" s="5"/>
      <c r="D21" s="5"/>
      <c r="E21" s="5"/>
      <c r="F21" s="5"/>
      <c r="N21" s="252"/>
      <c r="O21" s="252"/>
      <c r="P21" s="252"/>
      <c r="Q21" s="252"/>
      <c r="R21" s="252"/>
    </row>
    <row r="22" spans="1:18" x14ac:dyDescent="0.2">
      <c r="C22" s="262"/>
      <c r="N22" s="252"/>
      <c r="O22" s="252"/>
      <c r="P22" s="252"/>
      <c r="Q22" s="252"/>
      <c r="R22" s="252"/>
    </row>
    <row r="23" spans="1:18" x14ac:dyDescent="0.2">
      <c r="A23" s="3" t="s">
        <v>90</v>
      </c>
      <c r="B23" s="202" t="s">
        <v>91</v>
      </c>
      <c r="C23" s="267">
        <v>20</v>
      </c>
      <c r="D23" s="267">
        <v>20</v>
      </c>
      <c r="E23" s="267">
        <v>20</v>
      </c>
      <c r="F23" s="267">
        <v>20</v>
      </c>
      <c r="G23" s="267">
        <v>20</v>
      </c>
      <c r="H23" s="118">
        <f t="shared" ref="H23:L26" si="1">G23</f>
        <v>20</v>
      </c>
      <c r="I23" s="118">
        <f t="shared" si="1"/>
        <v>20</v>
      </c>
      <c r="J23" s="118">
        <f t="shared" si="1"/>
        <v>20</v>
      </c>
      <c r="K23" s="118">
        <f t="shared" si="1"/>
        <v>20</v>
      </c>
      <c r="L23" s="118">
        <f t="shared" si="1"/>
        <v>20</v>
      </c>
      <c r="N23" s="252" t="s">
        <v>78</v>
      </c>
      <c r="O23" s="252"/>
      <c r="P23" s="252"/>
      <c r="Q23" s="252"/>
      <c r="R23" s="252"/>
    </row>
    <row r="24" spans="1:18" x14ac:dyDescent="0.2">
      <c r="A24" s="3" t="s">
        <v>92</v>
      </c>
      <c r="B24" s="202" t="s">
        <v>91</v>
      </c>
      <c r="C24" s="267">
        <v>4</v>
      </c>
      <c r="D24" s="267">
        <v>4</v>
      </c>
      <c r="E24" s="267">
        <v>4</v>
      </c>
      <c r="F24" s="267">
        <v>4</v>
      </c>
      <c r="G24" s="267">
        <v>4</v>
      </c>
      <c r="H24" s="118">
        <f t="shared" si="1"/>
        <v>4</v>
      </c>
      <c r="I24" s="118">
        <f t="shared" si="1"/>
        <v>4</v>
      </c>
      <c r="J24" s="118">
        <f t="shared" si="1"/>
        <v>4</v>
      </c>
      <c r="K24" s="118">
        <f t="shared" si="1"/>
        <v>4</v>
      </c>
      <c r="L24" s="118">
        <f t="shared" si="1"/>
        <v>4</v>
      </c>
      <c r="N24" s="252" t="s">
        <v>78</v>
      </c>
      <c r="O24" s="252"/>
      <c r="P24" s="252"/>
      <c r="Q24" s="252"/>
      <c r="R24" s="252"/>
    </row>
    <row r="25" spans="1:18" x14ac:dyDescent="0.2">
      <c r="A25" s="3" t="s">
        <v>93</v>
      </c>
      <c r="B25" s="202" t="s">
        <v>91</v>
      </c>
      <c r="C25" s="267">
        <v>8</v>
      </c>
      <c r="D25" s="267">
        <v>8</v>
      </c>
      <c r="E25" s="267">
        <v>8</v>
      </c>
      <c r="F25" s="267">
        <v>8</v>
      </c>
      <c r="G25" s="267">
        <v>8</v>
      </c>
      <c r="H25" s="118">
        <f t="shared" si="1"/>
        <v>8</v>
      </c>
      <c r="I25" s="118">
        <f t="shared" si="1"/>
        <v>8</v>
      </c>
      <c r="J25" s="118">
        <f t="shared" si="1"/>
        <v>8</v>
      </c>
      <c r="K25" s="118">
        <f t="shared" si="1"/>
        <v>8</v>
      </c>
      <c r="L25" s="118">
        <f t="shared" si="1"/>
        <v>8</v>
      </c>
      <c r="N25" s="252" t="s">
        <v>78</v>
      </c>
      <c r="O25" s="252"/>
      <c r="P25" s="252"/>
      <c r="Q25" s="252"/>
      <c r="R25" s="252"/>
    </row>
    <row r="26" spans="1:18" ht="12.75" customHeight="1" x14ac:dyDescent="0.2">
      <c r="A26" s="3" t="s">
        <v>94</v>
      </c>
      <c r="C26" s="265">
        <v>0.15</v>
      </c>
      <c r="D26" s="265">
        <v>0.15</v>
      </c>
      <c r="E26" s="265">
        <v>0.15</v>
      </c>
      <c r="F26" s="265">
        <v>0.15</v>
      </c>
      <c r="G26" s="265">
        <v>0.15</v>
      </c>
      <c r="H26" s="196">
        <v>0.23132699382649249</v>
      </c>
      <c r="I26" s="196">
        <f t="shared" si="1"/>
        <v>0.23132699382649249</v>
      </c>
      <c r="J26" s="196">
        <f t="shared" si="1"/>
        <v>0.23132699382649249</v>
      </c>
      <c r="K26" s="196">
        <f t="shared" si="1"/>
        <v>0.23132699382649249</v>
      </c>
      <c r="L26" s="196">
        <f t="shared" si="1"/>
        <v>0.23132699382649249</v>
      </c>
      <c r="N26" s="252" t="s">
        <v>95</v>
      </c>
      <c r="O26" s="252"/>
      <c r="P26" s="252"/>
      <c r="Q26" s="252"/>
      <c r="R26" s="252"/>
    </row>
    <row r="27" spans="1:18" ht="12.75" customHeight="1" x14ac:dyDescent="0.2">
      <c r="A27" s="3" t="s">
        <v>96</v>
      </c>
      <c r="C27" s="264">
        <v>4.6082356073074147</v>
      </c>
      <c r="D27" s="264">
        <v>4.6784186481438752</v>
      </c>
      <c r="E27" s="264">
        <v>4.765730278541044</v>
      </c>
      <c r="F27" s="264">
        <v>4.8806282316067664</v>
      </c>
      <c r="G27" s="218">
        <v>5.694427665921892</v>
      </c>
      <c r="H27" s="199">
        <f>G27*(1+Escalation!L$8)</f>
        <v>5.694427665921892</v>
      </c>
      <c r="I27" s="199">
        <f>H27*(1+Escalation!M$8)</f>
        <v>5.694427665921892</v>
      </c>
      <c r="J27" s="199">
        <f>I27*(1+Escalation!N$8)</f>
        <v>5.694427665921892</v>
      </c>
      <c r="K27" s="199">
        <f>J27*(1+Escalation!O$8)</f>
        <v>5.694427665921892</v>
      </c>
      <c r="L27" s="199">
        <f>K27*(1+Escalation!P$8)</f>
        <v>5.694427665921892</v>
      </c>
      <c r="M27" s="3" t="s">
        <v>97</v>
      </c>
      <c r="N27" s="252" t="s">
        <v>81</v>
      </c>
      <c r="O27" s="314"/>
      <c r="P27" s="252"/>
      <c r="Q27" s="252"/>
      <c r="R27" s="252"/>
    </row>
    <row r="28" spans="1:18" x14ac:dyDescent="0.2">
      <c r="A28" s="3" t="s">
        <v>98</v>
      </c>
      <c r="C28" s="264">
        <v>18.604364760354876</v>
      </c>
      <c r="D28" s="264">
        <v>18.88770767139048</v>
      </c>
      <c r="E28" s="264">
        <v>19.240202109208369</v>
      </c>
      <c r="F28" s="264">
        <v>19.704068024758172</v>
      </c>
      <c r="G28" s="218">
        <v>22.989538388678096</v>
      </c>
      <c r="H28" s="199">
        <f>G28*(1+Escalation!L$8)</f>
        <v>22.989538388678096</v>
      </c>
      <c r="I28" s="199">
        <f>H28*(1+Escalation!M$8)</f>
        <v>22.989538388678096</v>
      </c>
      <c r="J28" s="199">
        <f>I28*(1+Escalation!N$8)</f>
        <v>22.989538388678096</v>
      </c>
      <c r="K28" s="199">
        <f>J28*(1+Escalation!O$8)</f>
        <v>22.989538388678096</v>
      </c>
      <c r="L28" s="199">
        <f>K28*(1+Escalation!P$8)</f>
        <v>22.989538388678096</v>
      </c>
      <c r="M28" s="3" t="s">
        <v>97</v>
      </c>
      <c r="N28" s="252" t="s">
        <v>81</v>
      </c>
      <c r="O28" s="314"/>
      <c r="P28" s="252"/>
      <c r="Q28" s="252"/>
      <c r="R28" s="252"/>
    </row>
    <row r="29" spans="1:18" x14ac:dyDescent="0.2">
      <c r="A29" s="3" t="s">
        <v>99</v>
      </c>
      <c r="C29" s="264">
        <v>159.87653294061062</v>
      </c>
      <c r="D29" s="264">
        <v>162.31143909479462</v>
      </c>
      <c r="E29" s="264">
        <v>165.34059861327844</v>
      </c>
      <c r="F29" s="264">
        <v>169.32682847292185</v>
      </c>
      <c r="G29" s="218">
        <v>197.56050468969713</v>
      </c>
      <c r="H29" s="199">
        <f>G29*(1+Escalation!L$8)</f>
        <v>197.56050468969713</v>
      </c>
      <c r="I29" s="199">
        <f>H29*(1+Escalation!M$8)</f>
        <v>197.56050468969713</v>
      </c>
      <c r="J29" s="199">
        <f>I29*(1+Escalation!N$8)</f>
        <v>197.56050468969713</v>
      </c>
      <c r="K29" s="199">
        <f>J29*(1+Escalation!O$8)</f>
        <v>197.56050468969713</v>
      </c>
      <c r="L29" s="199">
        <f>K29*(1+Escalation!P$8)</f>
        <v>197.56050468969713</v>
      </c>
      <c r="M29" s="3" t="s">
        <v>97</v>
      </c>
      <c r="N29" s="252" t="s">
        <v>81</v>
      </c>
      <c r="O29" s="314"/>
      <c r="P29" s="252"/>
      <c r="Q29" s="252"/>
      <c r="R29" s="252"/>
    </row>
    <row r="30" spans="1:18" x14ac:dyDescent="0.2">
      <c r="A30" s="3" t="s">
        <v>100</v>
      </c>
      <c r="C30" s="264">
        <v>1.0083666536777711</v>
      </c>
      <c r="D30" s="264">
        <v>1.0237239930292943</v>
      </c>
      <c r="E30" s="264">
        <v>1.0428293826129198</v>
      </c>
      <c r="F30" s="264">
        <v>1.0679711666535594</v>
      </c>
      <c r="G30" s="218">
        <v>1.246045441120764</v>
      </c>
      <c r="H30" s="199">
        <f>G30*(1+Escalation!L$8)</f>
        <v>1.246045441120764</v>
      </c>
      <c r="I30" s="199">
        <f>H30*(1+Escalation!M$8)</f>
        <v>1.246045441120764</v>
      </c>
      <c r="J30" s="199">
        <f>I30*(1+Escalation!N$8)</f>
        <v>1.246045441120764</v>
      </c>
      <c r="K30" s="199">
        <f>J30*(1+Escalation!O$8)</f>
        <v>1.246045441120764</v>
      </c>
      <c r="L30" s="199">
        <f>K30*(1+Escalation!P$8)</f>
        <v>1.246045441120764</v>
      </c>
      <c r="M30" s="3" t="s">
        <v>97</v>
      </c>
      <c r="N30" s="252" t="s">
        <v>81</v>
      </c>
      <c r="O30" s="314"/>
      <c r="P30" s="252"/>
      <c r="Q30" s="252"/>
      <c r="R30" s="252"/>
    </row>
    <row r="31" spans="1:18" x14ac:dyDescent="0.2">
      <c r="A31" s="3" t="s">
        <v>101</v>
      </c>
      <c r="C31" s="264">
        <v>10.083666536777711</v>
      </c>
      <c r="D31" s="264">
        <v>10.237239930292944</v>
      </c>
      <c r="E31" s="264">
        <v>10.428293826129199</v>
      </c>
      <c r="F31" s="264">
        <v>10.679711666535594</v>
      </c>
      <c r="G31" s="218">
        <v>12.460454411207639</v>
      </c>
      <c r="H31" s="199">
        <f>G31*(1+Escalation!L$8)</f>
        <v>12.460454411207639</v>
      </c>
      <c r="I31" s="199">
        <f>H31*(1+Escalation!M$8)</f>
        <v>12.460454411207639</v>
      </c>
      <c r="J31" s="199">
        <f>I31*(1+Escalation!N$8)</f>
        <v>12.460454411207639</v>
      </c>
      <c r="K31" s="199">
        <f>J31*(1+Escalation!O$8)</f>
        <v>12.460454411207639</v>
      </c>
      <c r="L31" s="199">
        <f>K31*(1+Escalation!P$8)</f>
        <v>12.460454411207639</v>
      </c>
      <c r="M31" s="3" t="s">
        <v>97</v>
      </c>
      <c r="N31" s="252" t="s">
        <v>81</v>
      </c>
      <c r="O31" s="314"/>
      <c r="P31" s="252"/>
      <c r="Q31" s="252"/>
      <c r="R31" s="252"/>
    </row>
    <row r="32" spans="1:18" x14ac:dyDescent="0.2">
      <c r="A32" s="3" t="s">
        <v>102</v>
      </c>
      <c r="C32" s="268">
        <v>2</v>
      </c>
      <c r="D32" s="268">
        <v>2</v>
      </c>
      <c r="E32" s="268">
        <v>2</v>
      </c>
      <c r="F32" s="268">
        <v>2</v>
      </c>
      <c r="G32" s="268">
        <v>2</v>
      </c>
      <c r="H32" s="118">
        <f t="shared" ref="H32:L38" si="2">G32</f>
        <v>2</v>
      </c>
      <c r="I32" s="118">
        <f t="shared" si="2"/>
        <v>2</v>
      </c>
      <c r="J32" s="118">
        <f t="shared" si="2"/>
        <v>2</v>
      </c>
      <c r="K32" s="118">
        <f t="shared" si="2"/>
        <v>2</v>
      </c>
      <c r="L32" s="118">
        <f t="shared" si="2"/>
        <v>2</v>
      </c>
      <c r="N32" s="252" t="s">
        <v>78</v>
      </c>
      <c r="O32" s="252"/>
      <c r="P32" s="252"/>
      <c r="Q32" s="252"/>
      <c r="R32" s="252"/>
    </row>
    <row r="33" spans="1:18" x14ac:dyDescent="0.2">
      <c r="A33" s="3" t="s">
        <v>103</v>
      </c>
      <c r="C33" s="268">
        <v>86.4</v>
      </c>
      <c r="D33" s="268">
        <v>86.4</v>
      </c>
      <c r="E33" s="268">
        <v>86.4</v>
      </c>
      <c r="F33" s="268">
        <v>86.4</v>
      </c>
      <c r="G33" s="268">
        <v>86.4</v>
      </c>
      <c r="H33" s="118">
        <f t="shared" si="2"/>
        <v>86.4</v>
      </c>
      <c r="I33" s="118">
        <f t="shared" si="2"/>
        <v>86.4</v>
      </c>
      <c r="J33" s="118">
        <f t="shared" si="2"/>
        <v>86.4</v>
      </c>
      <c r="K33" s="118">
        <f t="shared" si="2"/>
        <v>86.4</v>
      </c>
      <c r="L33" s="118">
        <f t="shared" si="2"/>
        <v>86.4</v>
      </c>
      <c r="N33" s="252" t="s">
        <v>78</v>
      </c>
      <c r="O33" s="252"/>
      <c r="P33" s="252"/>
      <c r="Q33" s="252"/>
      <c r="R33" s="252"/>
    </row>
    <row r="34" spans="1:18" x14ac:dyDescent="0.2">
      <c r="A34" s="3" t="s">
        <v>104</v>
      </c>
      <c r="C34" s="268">
        <v>28.8</v>
      </c>
      <c r="D34" s="268">
        <v>28.8</v>
      </c>
      <c r="E34" s="268">
        <v>28.8</v>
      </c>
      <c r="F34" s="268">
        <v>28.8</v>
      </c>
      <c r="G34" s="268">
        <v>28.8</v>
      </c>
      <c r="H34" s="118">
        <f t="shared" si="2"/>
        <v>28.8</v>
      </c>
      <c r="I34" s="118">
        <f t="shared" si="2"/>
        <v>28.8</v>
      </c>
      <c r="J34" s="118">
        <f t="shared" si="2"/>
        <v>28.8</v>
      </c>
      <c r="K34" s="118">
        <f t="shared" si="2"/>
        <v>28.8</v>
      </c>
      <c r="L34" s="118">
        <f t="shared" si="2"/>
        <v>28.8</v>
      </c>
      <c r="N34" s="252" t="s">
        <v>78</v>
      </c>
      <c r="O34" s="252"/>
      <c r="P34" s="252"/>
      <c r="Q34" s="252"/>
      <c r="R34" s="252"/>
    </row>
    <row r="35" spans="1:18" x14ac:dyDescent="0.2">
      <c r="A35" s="3" t="s">
        <v>105</v>
      </c>
      <c r="C35" s="269">
        <v>0.6</v>
      </c>
      <c r="D35" s="269">
        <v>0.6</v>
      </c>
      <c r="E35" s="269">
        <v>0.6</v>
      </c>
      <c r="F35" s="269">
        <v>0.6</v>
      </c>
      <c r="G35" s="269">
        <v>0.6</v>
      </c>
      <c r="H35" s="196">
        <f t="shared" si="2"/>
        <v>0.6</v>
      </c>
      <c r="I35" s="196">
        <f t="shared" si="2"/>
        <v>0.6</v>
      </c>
      <c r="J35" s="196">
        <f t="shared" si="2"/>
        <v>0.6</v>
      </c>
      <c r="K35" s="196">
        <f t="shared" si="2"/>
        <v>0.6</v>
      </c>
      <c r="L35" s="196">
        <f t="shared" si="2"/>
        <v>0.6</v>
      </c>
      <c r="N35" s="252" t="s">
        <v>78</v>
      </c>
      <c r="O35" s="252"/>
      <c r="P35" s="252"/>
      <c r="Q35" s="252"/>
      <c r="R35" s="252"/>
    </row>
    <row r="36" spans="1:18" x14ac:dyDescent="0.2">
      <c r="A36" s="3" t="s">
        <v>106</v>
      </c>
      <c r="C36" s="269">
        <v>0.5</v>
      </c>
      <c r="D36" s="269">
        <v>0.5</v>
      </c>
      <c r="E36" s="269">
        <v>0.5</v>
      </c>
      <c r="F36" s="269">
        <v>0.5</v>
      </c>
      <c r="G36" s="269">
        <v>0.5</v>
      </c>
      <c r="H36" s="196">
        <f t="shared" si="2"/>
        <v>0.5</v>
      </c>
      <c r="I36" s="196">
        <f t="shared" si="2"/>
        <v>0.5</v>
      </c>
      <c r="J36" s="196">
        <f t="shared" si="2"/>
        <v>0.5</v>
      </c>
      <c r="K36" s="196">
        <f t="shared" si="2"/>
        <v>0.5</v>
      </c>
      <c r="L36" s="196">
        <f t="shared" si="2"/>
        <v>0.5</v>
      </c>
      <c r="N36" s="252" t="s">
        <v>78</v>
      </c>
      <c r="O36" s="252"/>
      <c r="P36" s="252"/>
      <c r="Q36" s="252"/>
      <c r="R36" s="252"/>
    </row>
    <row r="37" spans="1:18" x14ac:dyDescent="0.2">
      <c r="A37" s="3" t="s">
        <v>107</v>
      </c>
      <c r="C37" s="269">
        <v>0.15</v>
      </c>
      <c r="D37" s="269">
        <v>0.15</v>
      </c>
      <c r="E37" s="269">
        <v>0.15</v>
      </c>
      <c r="F37" s="269">
        <v>0.15</v>
      </c>
      <c r="G37" s="269">
        <v>0.15</v>
      </c>
      <c r="H37" s="196">
        <f t="shared" si="2"/>
        <v>0.15</v>
      </c>
      <c r="I37" s="196">
        <f t="shared" si="2"/>
        <v>0.15</v>
      </c>
      <c r="J37" s="196">
        <f t="shared" si="2"/>
        <v>0.15</v>
      </c>
      <c r="K37" s="196">
        <f t="shared" si="2"/>
        <v>0.15</v>
      </c>
      <c r="L37" s="196">
        <f t="shared" si="2"/>
        <v>0.15</v>
      </c>
      <c r="N37" s="252" t="s">
        <v>78</v>
      </c>
      <c r="O37" s="252"/>
      <c r="P37" s="252"/>
      <c r="Q37" s="252"/>
      <c r="R37" s="252"/>
    </row>
    <row r="38" spans="1:18" x14ac:dyDescent="0.2">
      <c r="A38" s="3" t="s">
        <v>108</v>
      </c>
      <c r="C38" s="269">
        <v>0.1</v>
      </c>
      <c r="D38" s="269">
        <v>0.1</v>
      </c>
      <c r="E38" s="269">
        <v>0.1</v>
      </c>
      <c r="F38" s="269">
        <v>0.1</v>
      </c>
      <c r="G38" s="269">
        <v>0.1</v>
      </c>
      <c r="H38" s="196">
        <f t="shared" si="2"/>
        <v>0.1</v>
      </c>
      <c r="I38" s="196">
        <f t="shared" si="2"/>
        <v>0.1</v>
      </c>
      <c r="J38" s="196">
        <f t="shared" si="2"/>
        <v>0.1</v>
      </c>
      <c r="K38" s="196">
        <f t="shared" si="2"/>
        <v>0.1</v>
      </c>
      <c r="L38" s="196">
        <f t="shared" si="2"/>
        <v>0.1</v>
      </c>
      <c r="N38" s="252" t="s">
        <v>78</v>
      </c>
      <c r="O38" s="252"/>
      <c r="P38" s="252"/>
      <c r="Q38" s="252"/>
      <c r="R38" s="252"/>
    </row>
    <row r="39" spans="1:18" x14ac:dyDescent="0.2">
      <c r="C39" s="189"/>
      <c r="D39" s="189"/>
      <c r="E39" s="189"/>
      <c r="F39" s="189"/>
      <c r="G39" s="189"/>
      <c r="N39" s="252"/>
      <c r="O39" s="252"/>
      <c r="P39" s="252"/>
      <c r="Q39" s="252"/>
      <c r="R39" s="252"/>
    </row>
    <row r="40" spans="1:18" x14ac:dyDescent="0.2">
      <c r="A40" s="33" t="s">
        <v>109</v>
      </c>
      <c r="B40" s="34"/>
      <c r="C40" s="204"/>
      <c r="D40" s="204"/>
      <c r="E40" s="204"/>
      <c r="F40" s="204"/>
      <c r="G40" s="204"/>
      <c r="H40" s="38"/>
      <c r="I40" s="38"/>
      <c r="J40" s="38"/>
      <c r="K40" s="38"/>
      <c r="L40" s="38"/>
      <c r="N40" s="252"/>
      <c r="O40" s="252"/>
      <c r="P40" s="252"/>
      <c r="Q40" s="252"/>
      <c r="R40" s="252"/>
    </row>
    <row r="41" spans="1:18" x14ac:dyDescent="0.2">
      <c r="A41" s="3" t="s">
        <v>110</v>
      </c>
      <c r="C41" s="270">
        <v>9019.9446227976423</v>
      </c>
      <c r="D41" s="270">
        <v>4509.9723113988211</v>
      </c>
      <c r="E41" s="270">
        <v>3848.2634168683144</v>
      </c>
      <c r="F41" s="270">
        <v>3856.7914348989152</v>
      </c>
      <c r="G41" s="135">
        <v>7602.3402677214362</v>
      </c>
      <c r="H41" s="135">
        <v>6464.9449973438204</v>
      </c>
      <c r="I41" s="135">
        <v>3725.6301527093729</v>
      </c>
      <c r="J41" s="135">
        <v>3277.5251809031088</v>
      </c>
      <c r="K41" s="135">
        <v>3000.0791256938533</v>
      </c>
      <c r="L41" s="135">
        <v>2708.0252566521863</v>
      </c>
      <c r="M41" s="13" t="s">
        <v>84</v>
      </c>
      <c r="N41" s="252" t="s">
        <v>240</v>
      </c>
      <c r="O41" s="252"/>
      <c r="P41" s="252"/>
      <c r="Q41" s="252"/>
      <c r="R41" s="252"/>
    </row>
    <row r="42" spans="1:18" x14ac:dyDescent="0.2">
      <c r="A42" s="3" t="s">
        <v>211</v>
      </c>
      <c r="C42" s="270">
        <v>0</v>
      </c>
      <c r="D42" s="270">
        <v>0</v>
      </c>
      <c r="E42" s="270">
        <v>0</v>
      </c>
      <c r="F42" s="270">
        <v>0</v>
      </c>
      <c r="G42" s="270">
        <v>0</v>
      </c>
      <c r="H42" s="205">
        <v>42727.541400243266</v>
      </c>
      <c r="I42" s="205">
        <v>24248.567300545481</v>
      </c>
      <c r="J42" s="205">
        <v>21707.766797471661</v>
      </c>
      <c r="K42" s="205">
        <v>19784.320399486849</v>
      </c>
      <c r="L42" s="205">
        <v>17901.072767910613</v>
      </c>
      <c r="N42" s="252"/>
      <c r="O42" s="252"/>
      <c r="P42" s="315"/>
      <c r="Q42" s="252"/>
      <c r="R42" s="252"/>
    </row>
    <row r="43" spans="1:18" x14ac:dyDescent="0.2">
      <c r="C43" s="35">
        <f t="shared" ref="C43:L43" si="3">SUM(C41:C42)</f>
        <v>9019.9446227976423</v>
      </c>
      <c r="D43" s="35">
        <f t="shared" si="3"/>
        <v>4509.9723113988211</v>
      </c>
      <c r="E43" s="35">
        <f t="shared" si="3"/>
        <v>3848.2634168683144</v>
      </c>
      <c r="F43" s="35">
        <f t="shared" si="3"/>
        <v>3856.7914348989152</v>
      </c>
      <c r="G43" s="35">
        <f t="shared" si="3"/>
        <v>7602.3402677214362</v>
      </c>
      <c r="H43" s="35">
        <f t="shared" si="3"/>
        <v>49192.486397587083</v>
      </c>
      <c r="I43" s="35">
        <f t="shared" si="3"/>
        <v>27974.197453254856</v>
      </c>
      <c r="J43" s="35">
        <f t="shared" si="3"/>
        <v>24985.291978374771</v>
      </c>
      <c r="K43" s="35">
        <f t="shared" si="3"/>
        <v>22784.399525180703</v>
      </c>
      <c r="L43" s="35">
        <f t="shared" si="3"/>
        <v>20609.098024562798</v>
      </c>
      <c r="N43" s="315"/>
      <c r="O43" s="252"/>
      <c r="P43" s="252"/>
      <c r="Q43" s="252"/>
      <c r="R43" s="252"/>
    </row>
    <row r="44" spans="1:18" x14ac:dyDescent="0.2">
      <c r="A44" s="3" t="s">
        <v>112</v>
      </c>
      <c r="C44" s="270">
        <v>11719.5</v>
      </c>
      <c r="D44" s="270">
        <v>5859.75</v>
      </c>
      <c r="E44" s="270">
        <v>5000</v>
      </c>
      <c r="F44" s="270">
        <v>5000</v>
      </c>
      <c r="G44" s="36">
        <f>'DNSP Inputs General'!L56</f>
        <v>6170.9599999999991</v>
      </c>
      <c r="H44" s="36">
        <f>'DNSP Inputs General'!M56</f>
        <v>5115.0059999999994</v>
      </c>
      <c r="I44" s="36">
        <f>'DNSP Inputs General'!N56</f>
        <v>2841.2693999999997</v>
      </c>
      <c r="J44" s="36">
        <f>'DNSP Inputs General'!O56</f>
        <v>2545.6545114449937</v>
      </c>
      <c r="K44" s="36">
        <f>'DNSP Inputs General'!P56</f>
        <v>2280.7963551925945</v>
      </c>
      <c r="L44" s="36">
        <f>'DNSP Inputs General'!Q56</f>
        <v>2043.4949010056305</v>
      </c>
      <c r="M44" s="36"/>
      <c r="N44" s="252"/>
      <c r="O44" s="252"/>
      <c r="P44" s="252"/>
      <c r="Q44" s="252"/>
      <c r="R44" s="252"/>
    </row>
    <row r="45" spans="1:18" x14ac:dyDescent="0.2">
      <c r="A45" s="3" t="s">
        <v>113</v>
      </c>
      <c r="C45" s="37">
        <f t="shared" ref="C45:L45" si="4">IF(C44=0,0,C43/C44)</f>
        <v>0.76965268337366288</v>
      </c>
      <c r="D45" s="37">
        <f t="shared" si="4"/>
        <v>0.76965268337366288</v>
      </c>
      <c r="E45" s="37">
        <f t="shared" si="4"/>
        <v>0.76965268337366288</v>
      </c>
      <c r="F45" s="37">
        <f t="shared" si="4"/>
        <v>0.77135828697978304</v>
      </c>
      <c r="G45" s="37">
        <f t="shared" si="4"/>
        <v>1.2319542287944563</v>
      </c>
      <c r="H45" s="37">
        <f t="shared" si="4"/>
        <v>9.6172881121912841</v>
      </c>
      <c r="I45" s="37">
        <f t="shared" si="4"/>
        <v>9.8456687891879806</v>
      </c>
      <c r="J45" s="37">
        <f t="shared" si="4"/>
        <v>9.8148793821170699</v>
      </c>
      <c r="K45" s="37">
        <f t="shared" si="4"/>
        <v>9.9896685091189337</v>
      </c>
      <c r="L45" s="37">
        <f t="shared" si="4"/>
        <v>10.085221164202951</v>
      </c>
      <c r="M45" s="37"/>
      <c r="N45" s="252"/>
      <c r="O45" s="252"/>
      <c r="P45" s="252"/>
      <c r="Q45" s="252"/>
      <c r="R45" s="252"/>
    </row>
    <row r="46" spans="1:18" x14ac:dyDescent="0.2">
      <c r="G46" s="37"/>
      <c r="H46" s="38"/>
      <c r="I46" s="38"/>
      <c r="J46" s="38"/>
      <c r="K46" s="38"/>
      <c r="L46" s="38"/>
      <c r="M46" s="37"/>
      <c r="N46" s="252"/>
      <c r="O46" s="252"/>
      <c r="P46" s="252"/>
      <c r="Q46" s="252"/>
      <c r="R46" s="252"/>
    </row>
    <row r="47" spans="1:18" x14ac:dyDescent="0.2">
      <c r="G47" s="189"/>
      <c r="N47" s="252"/>
      <c r="O47" s="252"/>
      <c r="P47" s="252"/>
      <c r="Q47" s="252"/>
      <c r="R47" s="252"/>
    </row>
    <row r="48" spans="1:18" x14ac:dyDescent="0.2">
      <c r="G48" s="189"/>
      <c r="N48" s="252"/>
      <c r="O48" s="252"/>
      <c r="P48" s="252"/>
      <c r="Q48" s="252"/>
      <c r="R48" s="252"/>
    </row>
    <row r="49" spans="1:18" x14ac:dyDescent="0.2">
      <c r="A49" s="4" t="s">
        <v>114</v>
      </c>
      <c r="B49" s="5"/>
      <c r="C49" s="5"/>
      <c r="D49" s="5"/>
      <c r="E49" s="5"/>
      <c r="F49" s="5"/>
      <c r="N49" s="252"/>
      <c r="O49" s="252"/>
      <c r="P49" s="252"/>
      <c r="Q49" s="252"/>
      <c r="R49" s="252"/>
    </row>
    <row r="50" spans="1:18" x14ac:dyDescent="0.2">
      <c r="N50" s="252"/>
      <c r="O50" s="252"/>
      <c r="P50" s="252"/>
      <c r="Q50" s="252"/>
      <c r="R50" s="252"/>
    </row>
    <row r="51" spans="1:18" x14ac:dyDescent="0.2">
      <c r="A51" s="3" t="s">
        <v>115</v>
      </c>
      <c r="B51" s="202" t="s">
        <v>91</v>
      </c>
      <c r="C51" s="268">
        <v>20</v>
      </c>
      <c r="D51" s="268">
        <v>20</v>
      </c>
      <c r="E51" s="268">
        <v>20</v>
      </c>
      <c r="F51" s="268">
        <v>20</v>
      </c>
      <c r="G51" s="268">
        <v>20</v>
      </c>
      <c r="H51" s="118">
        <f t="shared" ref="H51:L54" si="5">G51</f>
        <v>20</v>
      </c>
      <c r="I51" s="118">
        <f t="shared" si="5"/>
        <v>20</v>
      </c>
      <c r="J51" s="118">
        <f t="shared" si="5"/>
        <v>20</v>
      </c>
      <c r="K51" s="118">
        <f t="shared" si="5"/>
        <v>20</v>
      </c>
      <c r="L51" s="118">
        <f t="shared" si="5"/>
        <v>20</v>
      </c>
      <c r="N51" s="252" t="s">
        <v>78</v>
      </c>
      <c r="O51" s="252"/>
      <c r="P51" s="252"/>
      <c r="Q51" s="252"/>
      <c r="R51" s="252"/>
    </row>
    <row r="52" spans="1:18" x14ac:dyDescent="0.2">
      <c r="A52" s="3" t="s">
        <v>116</v>
      </c>
      <c r="B52" s="202"/>
      <c r="C52" s="268">
        <v>3</v>
      </c>
      <c r="D52" s="268">
        <v>3</v>
      </c>
      <c r="E52" s="268">
        <v>3</v>
      </c>
      <c r="F52" s="268">
        <v>3</v>
      </c>
      <c r="G52" s="268">
        <v>3</v>
      </c>
      <c r="H52" s="118">
        <f t="shared" si="5"/>
        <v>3</v>
      </c>
      <c r="I52" s="118">
        <f t="shared" si="5"/>
        <v>3</v>
      </c>
      <c r="J52" s="118">
        <f t="shared" si="5"/>
        <v>3</v>
      </c>
      <c r="K52" s="118">
        <f t="shared" si="5"/>
        <v>3</v>
      </c>
      <c r="L52" s="118">
        <f t="shared" si="5"/>
        <v>3</v>
      </c>
      <c r="N52" s="252" t="s">
        <v>78</v>
      </c>
      <c r="O52" s="252"/>
      <c r="P52" s="252"/>
      <c r="Q52" s="252"/>
      <c r="R52" s="252"/>
    </row>
    <row r="53" spans="1:18" x14ac:dyDescent="0.2">
      <c r="A53" s="3" t="s">
        <v>117</v>
      </c>
      <c r="B53" s="202" t="s">
        <v>91</v>
      </c>
      <c r="C53" s="268">
        <v>5</v>
      </c>
      <c r="D53" s="268">
        <v>5</v>
      </c>
      <c r="E53" s="268">
        <v>5</v>
      </c>
      <c r="F53" s="268">
        <v>5</v>
      </c>
      <c r="G53" s="268">
        <v>5</v>
      </c>
      <c r="H53" s="118">
        <f t="shared" si="5"/>
        <v>5</v>
      </c>
      <c r="I53" s="118">
        <f t="shared" si="5"/>
        <v>5</v>
      </c>
      <c r="J53" s="118">
        <f t="shared" si="5"/>
        <v>5</v>
      </c>
      <c r="K53" s="118">
        <f t="shared" si="5"/>
        <v>5</v>
      </c>
      <c r="L53" s="118">
        <f t="shared" si="5"/>
        <v>5</v>
      </c>
      <c r="N53" s="252" t="s">
        <v>78</v>
      </c>
      <c r="O53" s="252"/>
      <c r="P53" s="252"/>
      <c r="Q53" s="252"/>
      <c r="R53" s="252"/>
    </row>
    <row r="54" spans="1:18" x14ac:dyDescent="0.2">
      <c r="A54" s="3" t="s">
        <v>118</v>
      </c>
      <c r="B54" s="202" t="s">
        <v>91</v>
      </c>
      <c r="C54" s="268">
        <v>10</v>
      </c>
      <c r="D54" s="268">
        <v>10</v>
      </c>
      <c r="E54" s="268">
        <v>10</v>
      </c>
      <c r="F54" s="268">
        <v>10</v>
      </c>
      <c r="G54" s="268">
        <v>10</v>
      </c>
      <c r="H54" s="118">
        <f t="shared" si="5"/>
        <v>10</v>
      </c>
      <c r="I54" s="118">
        <f t="shared" si="5"/>
        <v>10</v>
      </c>
      <c r="J54" s="118">
        <f t="shared" si="5"/>
        <v>10</v>
      </c>
      <c r="K54" s="118">
        <f t="shared" si="5"/>
        <v>10</v>
      </c>
      <c r="L54" s="118">
        <f t="shared" si="5"/>
        <v>10</v>
      </c>
      <c r="N54" s="252" t="s">
        <v>78</v>
      </c>
      <c r="O54" s="252"/>
      <c r="P54" s="252"/>
      <c r="Q54" s="252"/>
      <c r="R54" s="252"/>
    </row>
    <row r="55" spans="1:18" x14ac:dyDescent="0.2">
      <c r="A55" s="3" t="s">
        <v>96</v>
      </c>
      <c r="C55" s="271">
        <v>33.326517904050334</v>
      </c>
      <c r="D55" s="271">
        <v>33.834077969618171</v>
      </c>
      <c r="E55" s="271">
        <v>34.465511095356995</v>
      </c>
      <c r="F55" s="271">
        <v>35.296447057900139</v>
      </c>
      <c r="G55" s="294">
        <v>41.181801829041241</v>
      </c>
      <c r="H55" s="199">
        <f>G55*(1+Escalation!L$8)</f>
        <v>41.181801829041241</v>
      </c>
      <c r="I55" s="199">
        <f>H55*(1+Escalation!M$8)</f>
        <v>41.181801829041241</v>
      </c>
      <c r="J55" s="199">
        <f>I55*(1+Escalation!N$8)</f>
        <v>41.181801829041241</v>
      </c>
      <c r="K55" s="199">
        <f>J55*(1+Escalation!O$8)</f>
        <v>41.181801829041241</v>
      </c>
      <c r="L55" s="199">
        <f>K55*(1+Escalation!P$8)</f>
        <v>41.181801829041241</v>
      </c>
      <c r="M55" s="3" t="s">
        <v>97</v>
      </c>
      <c r="N55" s="252" t="s">
        <v>81</v>
      </c>
      <c r="O55" s="314"/>
      <c r="P55" s="252"/>
      <c r="Q55" s="252"/>
      <c r="R55" s="252"/>
    </row>
    <row r="56" spans="1:18" x14ac:dyDescent="0.2">
      <c r="A56" s="3" t="s">
        <v>98</v>
      </c>
      <c r="C56" s="271">
        <v>18.100181433515992</v>
      </c>
      <c r="D56" s="271">
        <v>18.375845674875833</v>
      </c>
      <c r="E56" s="271">
        <v>18.718787417901911</v>
      </c>
      <c r="F56" s="271">
        <v>19.17008244143139</v>
      </c>
      <c r="G56" s="294">
        <v>22.366515668117714</v>
      </c>
      <c r="H56" s="199">
        <f>G56*(1+Escalation!L$8)</f>
        <v>22.366515668117714</v>
      </c>
      <c r="I56" s="199">
        <f>H56*(1+Escalation!M$8)</f>
        <v>22.366515668117714</v>
      </c>
      <c r="J56" s="199">
        <f>I56*(1+Escalation!N$8)</f>
        <v>22.366515668117714</v>
      </c>
      <c r="K56" s="199">
        <f>J56*(1+Escalation!O$8)</f>
        <v>22.366515668117714</v>
      </c>
      <c r="L56" s="199">
        <f>K56*(1+Escalation!P$8)</f>
        <v>22.366515668117714</v>
      </c>
      <c r="M56" s="3" t="s">
        <v>97</v>
      </c>
      <c r="N56" s="252" t="s">
        <v>81</v>
      </c>
      <c r="O56" s="314"/>
      <c r="P56" s="252"/>
      <c r="Q56" s="252"/>
      <c r="R56" s="252"/>
    </row>
    <row r="57" spans="1:18" x14ac:dyDescent="0.2">
      <c r="A57" s="3" t="s">
        <v>119</v>
      </c>
      <c r="C57" s="271">
        <v>2.0167333073555422</v>
      </c>
      <c r="D57" s="271">
        <v>2.0474479860585886</v>
      </c>
      <c r="E57" s="271">
        <v>2.0856587652258396</v>
      </c>
      <c r="F57" s="271">
        <v>2.1359423333071188</v>
      </c>
      <c r="G57" s="294">
        <v>2.492090882241528</v>
      </c>
      <c r="H57" s="199">
        <f>G57*(1+Escalation!L$8)</f>
        <v>2.492090882241528</v>
      </c>
      <c r="I57" s="199">
        <f>H57*(1+Escalation!M$8)</f>
        <v>2.492090882241528</v>
      </c>
      <c r="J57" s="199">
        <f>I57*(1+Escalation!N$8)</f>
        <v>2.492090882241528</v>
      </c>
      <c r="K57" s="199">
        <f>J57*(1+Escalation!O$8)</f>
        <v>2.492090882241528</v>
      </c>
      <c r="L57" s="199">
        <f>K57*(1+Escalation!P$8)</f>
        <v>2.492090882241528</v>
      </c>
      <c r="M57" s="3" t="s">
        <v>97</v>
      </c>
      <c r="N57" s="252" t="s">
        <v>78</v>
      </c>
      <c r="O57" s="314"/>
      <c r="P57" s="252"/>
      <c r="Q57" s="252"/>
      <c r="R57" s="252"/>
    </row>
    <row r="58" spans="1:18" x14ac:dyDescent="0.2">
      <c r="A58" s="3" t="s">
        <v>120</v>
      </c>
      <c r="C58" s="268">
        <v>2</v>
      </c>
      <c r="D58" s="268">
        <v>2</v>
      </c>
      <c r="E58" s="268">
        <v>2</v>
      </c>
      <c r="F58" s="268">
        <v>2</v>
      </c>
      <c r="G58" s="268">
        <v>2</v>
      </c>
      <c r="H58" s="118">
        <f t="shared" ref="H58:L61" si="6">G58</f>
        <v>2</v>
      </c>
      <c r="I58" s="118">
        <f t="shared" si="6"/>
        <v>2</v>
      </c>
      <c r="J58" s="118">
        <f t="shared" si="6"/>
        <v>2</v>
      </c>
      <c r="K58" s="118">
        <f t="shared" si="6"/>
        <v>2</v>
      </c>
      <c r="L58" s="118">
        <f t="shared" si="6"/>
        <v>2</v>
      </c>
      <c r="N58" s="252" t="s">
        <v>78</v>
      </c>
      <c r="O58" s="252"/>
      <c r="P58" s="252"/>
      <c r="Q58" s="252"/>
      <c r="R58" s="252"/>
    </row>
    <row r="59" spans="1:18" x14ac:dyDescent="0.2">
      <c r="A59" s="3" t="s">
        <v>121</v>
      </c>
      <c r="C59" s="268">
        <v>2</v>
      </c>
      <c r="D59" s="268">
        <v>2</v>
      </c>
      <c r="E59" s="268">
        <v>2</v>
      </c>
      <c r="F59" s="268">
        <v>2</v>
      </c>
      <c r="G59" s="268">
        <v>2</v>
      </c>
      <c r="H59" s="118">
        <f t="shared" si="6"/>
        <v>2</v>
      </c>
      <c r="I59" s="118">
        <f t="shared" si="6"/>
        <v>2</v>
      </c>
      <c r="J59" s="118">
        <f t="shared" si="6"/>
        <v>2</v>
      </c>
      <c r="K59" s="118">
        <f t="shared" si="6"/>
        <v>2</v>
      </c>
      <c r="L59" s="118">
        <f t="shared" si="6"/>
        <v>2</v>
      </c>
      <c r="N59" s="252" t="s">
        <v>78</v>
      </c>
      <c r="O59" s="252"/>
      <c r="P59" s="252"/>
      <c r="Q59" s="252"/>
      <c r="R59" s="252"/>
    </row>
    <row r="60" spans="1:18" x14ac:dyDescent="0.2">
      <c r="A60" s="3" t="s">
        <v>122</v>
      </c>
      <c r="C60" s="268">
        <v>3000</v>
      </c>
      <c r="D60" s="268">
        <v>3000</v>
      </c>
      <c r="E60" s="268">
        <v>3000</v>
      </c>
      <c r="F60" s="268">
        <v>3000</v>
      </c>
      <c r="G60" s="268">
        <v>3000</v>
      </c>
      <c r="H60" s="118">
        <f t="shared" si="6"/>
        <v>3000</v>
      </c>
      <c r="I60" s="118">
        <f t="shared" si="6"/>
        <v>3000</v>
      </c>
      <c r="J60" s="118">
        <f t="shared" si="6"/>
        <v>3000</v>
      </c>
      <c r="K60" s="118">
        <f t="shared" si="6"/>
        <v>3000</v>
      </c>
      <c r="L60" s="118">
        <f t="shared" si="6"/>
        <v>3000</v>
      </c>
      <c r="N60" s="252" t="s">
        <v>78</v>
      </c>
      <c r="O60" s="252"/>
      <c r="P60" s="252"/>
      <c r="Q60" s="252"/>
      <c r="R60" s="252"/>
    </row>
    <row r="61" spans="1:18" x14ac:dyDescent="0.2">
      <c r="A61" s="3" t="s">
        <v>104</v>
      </c>
      <c r="C61" s="268">
        <v>19.2</v>
      </c>
      <c r="D61" s="268">
        <v>19.2</v>
      </c>
      <c r="E61" s="268">
        <v>19.2</v>
      </c>
      <c r="F61" s="268">
        <v>19.2</v>
      </c>
      <c r="G61" s="268">
        <v>19.2</v>
      </c>
      <c r="H61" s="118">
        <f t="shared" si="6"/>
        <v>19.2</v>
      </c>
      <c r="I61" s="118">
        <f t="shared" si="6"/>
        <v>19.2</v>
      </c>
      <c r="J61" s="118">
        <f t="shared" si="6"/>
        <v>19.2</v>
      </c>
      <c r="K61" s="118">
        <f t="shared" si="6"/>
        <v>19.2</v>
      </c>
      <c r="L61" s="118">
        <f t="shared" si="6"/>
        <v>19.2</v>
      </c>
      <c r="N61" s="252" t="s">
        <v>78</v>
      </c>
      <c r="O61" s="252"/>
      <c r="P61" s="252"/>
      <c r="Q61" s="252"/>
      <c r="R61" s="252"/>
    </row>
    <row r="62" spans="1:18" x14ac:dyDescent="0.2">
      <c r="N62" s="252"/>
      <c r="O62" s="252"/>
      <c r="P62" s="252"/>
      <c r="Q62" s="252"/>
      <c r="R62" s="252"/>
    </row>
    <row r="63" spans="1:18" x14ac:dyDescent="0.2">
      <c r="A63" s="33" t="s">
        <v>109</v>
      </c>
      <c r="B63" s="34"/>
      <c r="C63" s="34"/>
      <c r="D63" s="34"/>
      <c r="E63" s="34"/>
      <c r="F63" s="34"/>
      <c r="G63" s="204"/>
      <c r="H63" s="38"/>
      <c r="I63" s="38"/>
      <c r="J63" s="38"/>
      <c r="K63" s="38"/>
      <c r="L63" s="38"/>
      <c r="N63" s="252"/>
      <c r="O63" s="252"/>
      <c r="P63" s="252"/>
      <c r="Q63" s="252"/>
      <c r="R63" s="252"/>
    </row>
    <row r="64" spans="1:18" x14ac:dyDescent="0.2">
      <c r="A64" s="3" t="s">
        <v>110</v>
      </c>
      <c r="C64" s="268">
        <v>60790.965460130894</v>
      </c>
      <c r="D64" s="268">
        <v>61211.007744290138</v>
      </c>
      <c r="E64" s="268">
        <v>61633.952359727504</v>
      </c>
      <c r="F64" s="268">
        <v>62059.819360440313</v>
      </c>
      <c r="G64" s="117">
        <v>34059.758167171596</v>
      </c>
      <c r="H64" s="117">
        <v>34322.616703846026</v>
      </c>
      <c r="I64" s="117">
        <v>34977.235389842142</v>
      </c>
      <c r="J64" s="117">
        <v>35866.336896407069</v>
      </c>
      <c r="K64" s="117">
        <v>36506.719910113556</v>
      </c>
      <c r="L64" s="117">
        <v>37200.948255155439</v>
      </c>
      <c r="M64" s="13" t="s">
        <v>84</v>
      </c>
      <c r="N64" s="252" t="s">
        <v>240</v>
      </c>
      <c r="O64" s="252"/>
      <c r="P64" s="252"/>
      <c r="Q64" s="252"/>
      <c r="R64" s="252"/>
    </row>
    <row r="65" spans="1:18" x14ac:dyDescent="0.2">
      <c r="A65" s="3" t="s">
        <v>211</v>
      </c>
      <c r="C65" s="268">
        <v>0</v>
      </c>
      <c r="D65" s="268">
        <v>0</v>
      </c>
      <c r="E65" s="268">
        <v>0</v>
      </c>
      <c r="F65" s="268">
        <v>0</v>
      </c>
      <c r="G65" s="117">
        <v>0</v>
      </c>
      <c r="H65" s="205">
        <v>106444.67691285585</v>
      </c>
      <c r="I65" s="205">
        <v>109293.00030877645</v>
      </c>
      <c r="J65" s="205">
        <v>109746.54336606937</v>
      </c>
      <c r="K65" s="205">
        <v>112193.13357751645</v>
      </c>
      <c r="L65" s="205">
        <v>113865.88814673404</v>
      </c>
      <c r="N65" s="252"/>
      <c r="O65" s="252"/>
      <c r="P65" s="252"/>
      <c r="Q65" s="252"/>
      <c r="R65" s="252"/>
    </row>
    <row r="66" spans="1:18" x14ac:dyDescent="0.2">
      <c r="C66" s="35">
        <f t="shared" ref="C66:L66" si="7">SUM(C64:C65)</f>
        <v>60790.965460130894</v>
      </c>
      <c r="D66" s="35">
        <f t="shared" si="7"/>
        <v>61211.007744290138</v>
      </c>
      <c r="E66" s="35">
        <f t="shared" si="7"/>
        <v>61633.952359727504</v>
      </c>
      <c r="F66" s="35">
        <f t="shared" si="7"/>
        <v>62059.819360440313</v>
      </c>
      <c r="G66" s="35">
        <f t="shared" si="7"/>
        <v>34059.758167171596</v>
      </c>
      <c r="H66" s="35">
        <f t="shared" si="7"/>
        <v>140767.29361670188</v>
      </c>
      <c r="I66" s="35">
        <f t="shared" si="7"/>
        <v>144270.23569861858</v>
      </c>
      <c r="J66" s="35">
        <f t="shared" si="7"/>
        <v>145612.88026247645</v>
      </c>
      <c r="K66" s="35">
        <f t="shared" si="7"/>
        <v>148699.85348763</v>
      </c>
      <c r="L66" s="35">
        <f t="shared" si="7"/>
        <v>151066.83640188948</v>
      </c>
      <c r="N66" s="252"/>
      <c r="O66" s="252"/>
      <c r="P66" s="252"/>
      <c r="Q66" s="252"/>
      <c r="R66" s="252"/>
    </row>
    <row r="67" spans="1:18" x14ac:dyDescent="0.2">
      <c r="A67" s="3" t="s">
        <v>112</v>
      </c>
      <c r="C67" s="270">
        <v>12379.315785103381</v>
      </c>
      <c r="D67" s="270">
        <v>12464.852115039013</v>
      </c>
      <c r="E67" s="270">
        <v>12550.979468248135</v>
      </c>
      <c r="F67" s="36">
        <f>'DNSP Inputs General'!K57</f>
        <v>12616.799999999997</v>
      </c>
      <c r="G67" s="36">
        <f>'DNSP Inputs General'!L57</f>
        <v>12679.604442114864</v>
      </c>
      <c r="H67" s="36">
        <f>'DNSP Inputs General'!M57</f>
        <v>12742.721514845207</v>
      </c>
      <c r="I67" s="36">
        <f>'DNSP Inputs General'!N57</f>
        <v>12806.152774416965</v>
      </c>
      <c r="J67" s="36">
        <f>'DNSP Inputs General'!O57</f>
        <v>12869.899784802721</v>
      </c>
      <c r="K67" s="36">
        <f>'DNSP Inputs General'!P57</f>
        <v>12933.964117760268</v>
      </c>
      <c r="L67" s="36">
        <f>'DNSP Inputs General'!Q57</f>
        <v>12998.34735287136</v>
      </c>
      <c r="N67" s="252"/>
      <c r="O67" s="252"/>
      <c r="P67" s="252"/>
      <c r="Q67" s="252"/>
      <c r="R67" s="252"/>
    </row>
    <row r="68" spans="1:18" x14ac:dyDescent="0.2">
      <c r="A68" s="3" t="s">
        <v>113</v>
      </c>
      <c r="C68" s="37">
        <f t="shared" ref="C68:L68" si="8">IF(C67=0,0,C66/C67)</f>
        <v>4.9106886451094134</v>
      </c>
      <c r="D68" s="37">
        <f t="shared" si="8"/>
        <v>4.9106886451094134</v>
      </c>
      <c r="E68" s="37">
        <f t="shared" si="8"/>
        <v>4.9106886451094134</v>
      </c>
      <c r="F68" s="37">
        <f t="shared" si="8"/>
        <v>4.9188240568480381</v>
      </c>
      <c r="G68" s="37">
        <f t="shared" si="8"/>
        <v>2.6861845984755881</v>
      </c>
      <c r="H68" s="37">
        <f t="shared" si="8"/>
        <v>11.046878286770113</v>
      </c>
      <c r="I68" s="37">
        <f t="shared" si="8"/>
        <v>11.265696906789156</v>
      </c>
      <c r="J68" s="37">
        <f t="shared" si="8"/>
        <v>11.314220211288809</v>
      </c>
      <c r="K68" s="37">
        <f t="shared" si="8"/>
        <v>11.496850627832101</v>
      </c>
      <c r="L68" s="37">
        <f t="shared" si="8"/>
        <v>11.62200334402654</v>
      </c>
      <c r="M68" s="37"/>
      <c r="N68" s="252"/>
      <c r="O68" s="252"/>
      <c r="P68" s="252"/>
      <c r="Q68" s="252"/>
      <c r="R68" s="252"/>
    </row>
    <row r="69" spans="1:18" x14ac:dyDescent="0.2">
      <c r="G69" s="37"/>
      <c r="H69" s="37"/>
      <c r="I69" s="37"/>
      <c r="J69" s="37"/>
      <c r="K69" s="37"/>
      <c r="L69" s="37"/>
      <c r="M69" s="37"/>
      <c r="N69" s="252"/>
      <c r="O69" s="252"/>
      <c r="P69" s="252"/>
      <c r="Q69" s="252"/>
      <c r="R69" s="252"/>
    </row>
    <row r="70" spans="1:18" x14ac:dyDescent="0.2">
      <c r="N70" s="252"/>
      <c r="O70" s="252"/>
      <c r="P70" s="252"/>
      <c r="Q70" s="252"/>
      <c r="R70" s="252"/>
    </row>
    <row r="71" spans="1:18" x14ac:dyDescent="0.2">
      <c r="N71" s="252"/>
      <c r="O71" s="252"/>
      <c r="P71" s="252"/>
      <c r="Q71" s="252"/>
      <c r="R71" s="252"/>
    </row>
    <row r="72" spans="1:18" x14ac:dyDescent="0.2">
      <c r="A72" s="4" t="s">
        <v>123</v>
      </c>
      <c r="B72" s="5"/>
      <c r="C72" s="5"/>
      <c r="D72" s="5"/>
      <c r="E72" s="5"/>
      <c r="F72" s="5"/>
      <c r="N72" s="252"/>
      <c r="O72" s="252"/>
      <c r="P72" s="252"/>
      <c r="Q72" s="252"/>
      <c r="R72" s="252"/>
    </row>
    <row r="73" spans="1:18" x14ac:dyDescent="0.2">
      <c r="N73" s="252"/>
      <c r="O73" s="252"/>
      <c r="P73" s="252"/>
      <c r="Q73" s="252"/>
      <c r="R73" s="252"/>
    </row>
    <row r="74" spans="1:18" x14ac:dyDescent="0.2">
      <c r="A74" s="3" t="s">
        <v>115</v>
      </c>
      <c r="B74" s="202" t="s">
        <v>91</v>
      </c>
      <c r="C74" s="267">
        <v>20</v>
      </c>
      <c r="D74" s="267">
        <v>20</v>
      </c>
      <c r="E74" s="267">
        <v>20</v>
      </c>
      <c r="F74" s="267">
        <v>20</v>
      </c>
      <c r="G74" s="267">
        <v>20</v>
      </c>
      <c r="H74" s="3">
        <f t="shared" ref="H74:L74" si="9">H51</f>
        <v>20</v>
      </c>
      <c r="I74" s="3">
        <f t="shared" si="9"/>
        <v>20</v>
      </c>
      <c r="J74" s="3">
        <f t="shared" si="9"/>
        <v>20</v>
      </c>
      <c r="K74" s="3">
        <f t="shared" si="9"/>
        <v>20</v>
      </c>
      <c r="L74" s="3">
        <f t="shared" si="9"/>
        <v>20</v>
      </c>
      <c r="N74" s="252"/>
      <c r="O74" s="252"/>
      <c r="P74" s="252"/>
      <c r="Q74" s="252"/>
      <c r="R74" s="252"/>
    </row>
    <row r="75" spans="1:18" x14ac:dyDescent="0.2">
      <c r="A75" s="3" t="s">
        <v>116</v>
      </c>
      <c r="B75" s="202"/>
      <c r="C75" s="267">
        <v>3</v>
      </c>
      <c r="D75" s="267">
        <v>3</v>
      </c>
      <c r="E75" s="267">
        <v>3</v>
      </c>
      <c r="F75" s="267">
        <v>3</v>
      </c>
      <c r="G75" s="267">
        <v>3</v>
      </c>
      <c r="H75" s="3">
        <f t="shared" ref="H75:L75" si="10">H52</f>
        <v>3</v>
      </c>
      <c r="I75" s="3">
        <f t="shared" si="10"/>
        <v>3</v>
      </c>
      <c r="J75" s="3">
        <f t="shared" si="10"/>
        <v>3</v>
      </c>
      <c r="K75" s="3">
        <f t="shared" si="10"/>
        <v>3</v>
      </c>
      <c r="L75" s="3">
        <f t="shared" si="10"/>
        <v>3</v>
      </c>
      <c r="N75" s="252"/>
      <c r="O75" s="252"/>
      <c r="P75" s="252"/>
      <c r="Q75" s="252"/>
      <c r="R75" s="252"/>
    </row>
    <row r="76" spans="1:18" x14ac:dyDescent="0.2">
      <c r="A76" s="3" t="s">
        <v>117</v>
      </c>
      <c r="B76" s="202" t="s">
        <v>91</v>
      </c>
      <c r="C76" s="267">
        <v>5</v>
      </c>
      <c r="D76" s="267">
        <v>5</v>
      </c>
      <c r="E76" s="267">
        <v>5</v>
      </c>
      <c r="F76" s="267">
        <v>5</v>
      </c>
      <c r="G76" s="267">
        <v>5</v>
      </c>
      <c r="H76" s="3">
        <f t="shared" ref="H76:L76" si="11">H53</f>
        <v>5</v>
      </c>
      <c r="I76" s="3">
        <f t="shared" si="11"/>
        <v>5</v>
      </c>
      <c r="J76" s="3">
        <f t="shared" si="11"/>
        <v>5</v>
      </c>
      <c r="K76" s="3">
        <f t="shared" si="11"/>
        <v>5</v>
      </c>
      <c r="L76" s="3">
        <f t="shared" si="11"/>
        <v>5</v>
      </c>
      <c r="N76" s="252"/>
      <c r="O76" s="252"/>
      <c r="P76" s="252"/>
      <c r="Q76" s="252"/>
      <c r="R76" s="252"/>
    </row>
    <row r="77" spans="1:18" x14ac:dyDescent="0.2">
      <c r="A77" s="3" t="s">
        <v>118</v>
      </c>
      <c r="B77" s="202" t="s">
        <v>91</v>
      </c>
      <c r="C77" s="267">
        <v>10</v>
      </c>
      <c r="D77" s="267">
        <v>10</v>
      </c>
      <c r="E77" s="267">
        <v>10</v>
      </c>
      <c r="F77" s="267">
        <v>10</v>
      </c>
      <c r="G77" s="267">
        <v>10</v>
      </c>
      <c r="H77" s="3">
        <f t="shared" ref="H77:L77" si="12">H54</f>
        <v>10</v>
      </c>
      <c r="I77" s="3">
        <f t="shared" si="12"/>
        <v>10</v>
      </c>
      <c r="J77" s="3">
        <f t="shared" si="12"/>
        <v>10</v>
      </c>
      <c r="K77" s="3">
        <f t="shared" si="12"/>
        <v>10</v>
      </c>
      <c r="L77" s="3">
        <f t="shared" si="12"/>
        <v>10</v>
      </c>
      <c r="N77" s="252"/>
      <c r="O77" s="252"/>
      <c r="P77" s="252"/>
      <c r="Q77" s="252"/>
      <c r="R77" s="252"/>
    </row>
    <row r="78" spans="1:18" x14ac:dyDescent="0.2">
      <c r="A78" s="3" t="s">
        <v>96</v>
      </c>
      <c r="C78" s="272">
        <v>33.487856568638783</v>
      </c>
      <c r="D78" s="272">
        <v>33.997873808502867</v>
      </c>
      <c r="E78" s="272">
        <v>34.632363796575071</v>
      </c>
      <c r="F78" s="272">
        <v>35.467322444564708</v>
      </c>
      <c r="G78" s="198">
        <v>41.381169099620564</v>
      </c>
      <c r="H78" s="199">
        <f>G78*(1+Escalation!L$8)</f>
        <v>41.381169099620564</v>
      </c>
      <c r="I78" s="199">
        <f>H78*(1+Escalation!M$8)</f>
        <v>41.381169099620564</v>
      </c>
      <c r="J78" s="199">
        <f>I78*(1+Escalation!N$8)</f>
        <v>41.381169099620564</v>
      </c>
      <c r="K78" s="199">
        <f>J78*(1+Escalation!O$8)</f>
        <v>41.381169099620564</v>
      </c>
      <c r="L78" s="199">
        <f>K78*(1+Escalation!P$8)</f>
        <v>41.381169099620564</v>
      </c>
      <c r="M78" s="3" t="s">
        <v>97</v>
      </c>
      <c r="N78" s="252" t="s">
        <v>81</v>
      </c>
      <c r="O78" s="314"/>
      <c r="P78" s="252"/>
      <c r="Q78" s="252"/>
      <c r="R78" s="252"/>
    </row>
    <row r="79" spans="1:18" x14ac:dyDescent="0.2">
      <c r="A79" s="3" t="s">
        <v>98</v>
      </c>
      <c r="C79" s="272">
        <v>18.100181433515992</v>
      </c>
      <c r="D79" s="272">
        <v>18.375845674875833</v>
      </c>
      <c r="E79" s="272">
        <v>18.718787417901911</v>
      </c>
      <c r="F79" s="272">
        <v>19.17008244143139</v>
      </c>
      <c r="G79" s="198">
        <v>22.366515668117714</v>
      </c>
      <c r="H79" s="199">
        <f>G79*(1+Escalation!L$8)</f>
        <v>22.366515668117714</v>
      </c>
      <c r="I79" s="199">
        <f>H79*(1+Escalation!M$8)</f>
        <v>22.366515668117714</v>
      </c>
      <c r="J79" s="199">
        <f>I79*(1+Escalation!N$8)</f>
        <v>22.366515668117714</v>
      </c>
      <c r="K79" s="199">
        <f>J79*(1+Escalation!O$8)</f>
        <v>22.366515668117714</v>
      </c>
      <c r="L79" s="199">
        <f>K79*(1+Escalation!P$8)</f>
        <v>22.366515668117714</v>
      </c>
      <c r="M79" s="3" t="s">
        <v>97</v>
      </c>
      <c r="N79" s="252" t="s">
        <v>81</v>
      </c>
      <c r="O79" s="314"/>
      <c r="P79" s="252"/>
      <c r="Q79" s="252"/>
      <c r="R79" s="252"/>
    </row>
    <row r="80" spans="1:18" x14ac:dyDescent="0.2">
      <c r="A80" s="3" t="s">
        <v>119</v>
      </c>
      <c r="C80" s="272">
        <v>2.0167333073555422</v>
      </c>
      <c r="D80" s="272">
        <v>2.0474479860585886</v>
      </c>
      <c r="E80" s="272">
        <v>2.0856587652258396</v>
      </c>
      <c r="F80" s="272">
        <v>2.1359423333071188</v>
      </c>
      <c r="G80" s="198">
        <v>2.492090882241528</v>
      </c>
      <c r="H80" s="199">
        <f>G80*(1+Escalation!L$8)</f>
        <v>2.492090882241528</v>
      </c>
      <c r="I80" s="199">
        <f>H80*(1+Escalation!M$8)</f>
        <v>2.492090882241528</v>
      </c>
      <c r="J80" s="199">
        <f>I80*(1+Escalation!N$8)</f>
        <v>2.492090882241528</v>
      </c>
      <c r="K80" s="199">
        <f>J80*(1+Escalation!O$8)</f>
        <v>2.492090882241528</v>
      </c>
      <c r="L80" s="199">
        <f>K80*(1+Escalation!P$8)</f>
        <v>2.492090882241528</v>
      </c>
      <c r="M80" s="3" t="s">
        <v>97</v>
      </c>
      <c r="N80" s="252" t="s">
        <v>81</v>
      </c>
      <c r="O80" s="314"/>
      <c r="P80" s="252"/>
      <c r="Q80" s="252"/>
      <c r="R80" s="252"/>
    </row>
    <row r="81" spans="1:18" x14ac:dyDescent="0.2">
      <c r="A81" s="3" t="s">
        <v>120</v>
      </c>
      <c r="C81" s="267">
        <v>2</v>
      </c>
      <c r="D81" s="267">
        <v>2</v>
      </c>
      <c r="E81" s="267">
        <v>2</v>
      </c>
      <c r="F81" s="267">
        <v>2</v>
      </c>
      <c r="G81" s="267">
        <v>2</v>
      </c>
      <c r="H81" s="3">
        <f t="shared" ref="H81:L81" si="13">H58</f>
        <v>2</v>
      </c>
      <c r="I81" s="3">
        <f t="shared" si="13"/>
        <v>2</v>
      </c>
      <c r="J81" s="3">
        <f t="shared" si="13"/>
        <v>2</v>
      </c>
      <c r="K81" s="3">
        <f t="shared" si="13"/>
        <v>2</v>
      </c>
      <c r="L81" s="3">
        <f t="shared" si="13"/>
        <v>2</v>
      </c>
      <c r="N81" s="252"/>
      <c r="O81" s="252"/>
      <c r="P81" s="252"/>
      <c r="Q81" s="252"/>
      <c r="R81" s="252"/>
    </row>
    <row r="82" spans="1:18" x14ac:dyDescent="0.2">
      <c r="A82" s="3" t="s">
        <v>121</v>
      </c>
      <c r="C82" s="267">
        <v>2</v>
      </c>
      <c r="D82" s="267">
        <v>2</v>
      </c>
      <c r="E82" s="267">
        <v>2</v>
      </c>
      <c r="F82" s="267">
        <v>2</v>
      </c>
      <c r="G82" s="267">
        <v>2</v>
      </c>
      <c r="H82" s="3">
        <f t="shared" ref="H82:L82" si="14">H59</f>
        <v>2</v>
      </c>
      <c r="I82" s="3">
        <f t="shared" si="14"/>
        <v>2</v>
      </c>
      <c r="J82" s="3">
        <f t="shared" si="14"/>
        <v>2</v>
      </c>
      <c r="K82" s="3">
        <f t="shared" si="14"/>
        <v>2</v>
      </c>
      <c r="L82" s="3">
        <f t="shared" si="14"/>
        <v>2</v>
      </c>
      <c r="N82" s="252"/>
      <c r="O82" s="252"/>
      <c r="P82" s="252"/>
      <c r="Q82" s="252"/>
      <c r="R82" s="252"/>
    </row>
    <row r="83" spans="1:18" x14ac:dyDescent="0.2">
      <c r="A83" s="3" t="s">
        <v>122</v>
      </c>
      <c r="C83" s="273">
        <v>3000</v>
      </c>
      <c r="D83" s="273">
        <v>3000</v>
      </c>
      <c r="E83" s="273">
        <v>3000</v>
      </c>
      <c r="F83" s="273">
        <v>3000</v>
      </c>
      <c r="G83" s="273">
        <v>3000</v>
      </c>
      <c r="H83" s="27">
        <f t="shared" ref="H83:L83" si="15">H60</f>
        <v>3000</v>
      </c>
      <c r="I83" s="27">
        <f t="shared" si="15"/>
        <v>3000</v>
      </c>
      <c r="J83" s="27">
        <f t="shared" si="15"/>
        <v>3000</v>
      </c>
      <c r="K83" s="27">
        <f t="shared" si="15"/>
        <v>3000</v>
      </c>
      <c r="L83" s="27">
        <f t="shared" si="15"/>
        <v>3000</v>
      </c>
      <c r="N83" s="252"/>
      <c r="O83" s="252"/>
      <c r="P83" s="252"/>
      <c r="Q83" s="252"/>
      <c r="R83" s="252"/>
    </row>
    <row r="84" spans="1:18" x14ac:dyDescent="0.2">
      <c r="A84" s="3" t="s">
        <v>104</v>
      </c>
      <c r="C84" s="267">
        <v>19.2</v>
      </c>
      <c r="D84" s="267">
        <v>19.2</v>
      </c>
      <c r="E84" s="267">
        <v>19.2</v>
      </c>
      <c r="F84" s="267">
        <v>19.2</v>
      </c>
      <c r="G84" s="267">
        <v>19.2</v>
      </c>
      <c r="H84" s="3">
        <f t="shared" ref="H84:L84" si="16">H61</f>
        <v>19.2</v>
      </c>
      <c r="I84" s="3">
        <f t="shared" si="16"/>
        <v>19.2</v>
      </c>
      <c r="J84" s="3">
        <f t="shared" si="16"/>
        <v>19.2</v>
      </c>
      <c r="K84" s="3">
        <f t="shared" si="16"/>
        <v>19.2</v>
      </c>
      <c r="L84" s="3">
        <f t="shared" si="16"/>
        <v>19.2</v>
      </c>
      <c r="N84" s="252"/>
      <c r="O84" s="252"/>
      <c r="P84" s="252"/>
      <c r="Q84" s="252"/>
      <c r="R84" s="252"/>
    </row>
    <row r="85" spans="1:18" x14ac:dyDescent="0.2">
      <c r="N85" s="252"/>
      <c r="O85" s="252"/>
      <c r="P85" s="252"/>
      <c r="Q85" s="252"/>
      <c r="R85" s="252"/>
    </row>
    <row r="86" spans="1:18" x14ac:dyDescent="0.2">
      <c r="A86" s="33" t="s">
        <v>109</v>
      </c>
      <c r="B86" s="34"/>
      <c r="C86" s="34"/>
      <c r="D86" s="34"/>
      <c r="E86" s="34"/>
      <c r="F86" s="34"/>
      <c r="G86" s="204"/>
      <c r="H86" s="38"/>
      <c r="I86" s="38"/>
      <c r="J86" s="38"/>
      <c r="K86" s="38"/>
      <c r="L86" s="38"/>
      <c r="N86" s="252"/>
      <c r="O86" s="252"/>
      <c r="P86" s="252"/>
      <c r="Q86" s="252"/>
      <c r="R86" s="252"/>
    </row>
    <row r="87" spans="1:18" x14ac:dyDescent="0.2">
      <c r="A87" s="3" t="s">
        <v>110</v>
      </c>
      <c r="C87" s="268">
        <v>23246.159776744189</v>
      </c>
      <c r="D87" s="268">
        <v>23812.310461817997</v>
      </c>
      <c r="E87" s="268">
        <v>24392.249514574371</v>
      </c>
      <c r="F87" s="268">
        <v>24986.312745051819</v>
      </c>
      <c r="G87" s="117">
        <v>14354.450845815578</v>
      </c>
      <c r="H87" s="117">
        <v>14660.260893520692</v>
      </c>
      <c r="I87" s="117">
        <v>15141.296872673096</v>
      </c>
      <c r="J87" s="117">
        <v>15735.512949945745</v>
      </c>
      <c r="K87" s="117">
        <v>16232.409162868971</v>
      </c>
      <c r="L87" s="117">
        <v>16764.108534541763</v>
      </c>
      <c r="M87" s="13" t="s">
        <v>84</v>
      </c>
      <c r="N87" s="252" t="s">
        <v>240</v>
      </c>
      <c r="O87" s="252"/>
      <c r="P87" s="252"/>
      <c r="Q87" s="252"/>
      <c r="R87" s="252"/>
    </row>
    <row r="88" spans="1:18" x14ac:dyDescent="0.2">
      <c r="A88" s="3" t="s">
        <v>211</v>
      </c>
      <c r="C88" s="268">
        <v>0</v>
      </c>
      <c r="D88" s="268">
        <v>0</v>
      </c>
      <c r="E88" s="268">
        <v>0</v>
      </c>
      <c r="F88" s="268">
        <v>0</v>
      </c>
      <c r="G88" s="117">
        <v>0</v>
      </c>
      <c r="H88" s="205">
        <v>45465.843928330862</v>
      </c>
      <c r="I88" s="205">
        <v>47311.851418106176</v>
      </c>
      <c r="J88" s="205">
        <v>48148.718374458862</v>
      </c>
      <c r="K88" s="205">
        <v>49885.743062611837</v>
      </c>
      <c r="L88" s="205">
        <v>51312.135760122866</v>
      </c>
      <c r="N88" s="252"/>
      <c r="O88" s="252"/>
      <c r="P88" s="252"/>
      <c r="Q88" s="252"/>
      <c r="R88" s="252"/>
    </row>
    <row r="89" spans="1:18" x14ac:dyDescent="0.2">
      <c r="C89" s="35">
        <f t="shared" ref="C89:L89" si="17">SUM(C87:C88)</f>
        <v>23246.159776744189</v>
      </c>
      <c r="D89" s="35">
        <f t="shared" si="17"/>
        <v>23812.310461817997</v>
      </c>
      <c r="E89" s="35">
        <f t="shared" si="17"/>
        <v>24392.249514574371</v>
      </c>
      <c r="F89" s="35">
        <f t="shared" si="17"/>
        <v>24986.312745051819</v>
      </c>
      <c r="G89" s="35">
        <f t="shared" si="17"/>
        <v>14354.450845815578</v>
      </c>
      <c r="H89" s="35">
        <f t="shared" si="17"/>
        <v>60126.10482185155</v>
      </c>
      <c r="I89" s="35">
        <f t="shared" si="17"/>
        <v>62453.148290779274</v>
      </c>
      <c r="J89" s="35">
        <f t="shared" si="17"/>
        <v>63884.231324404609</v>
      </c>
      <c r="K89" s="35">
        <f t="shared" si="17"/>
        <v>66118.152225480808</v>
      </c>
      <c r="L89" s="35">
        <f t="shared" si="17"/>
        <v>68076.244294664633</v>
      </c>
      <c r="N89" s="252"/>
      <c r="O89" s="252"/>
      <c r="P89" s="252"/>
      <c r="Q89" s="252"/>
      <c r="R89" s="252"/>
    </row>
    <row r="90" spans="1:18" x14ac:dyDescent="0.2">
      <c r="A90" s="3" t="s">
        <v>112</v>
      </c>
      <c r="C90" s="270">
        <v>4734.4520930232566</v>
      </c>
      <c r="D90" s="270">
        <v>4849.7577315311601</v>
      </c>
      <c r="E90" s="270">
        <v>4967.8715915630082</v>
      </c>
      <c r="F90" s="270">
        <v>5088.8620662019994</v>
      </c>
      <c r="G90" s="36">
        <f>'DNSP Inputs General'!L58</f>
        <v>5343.8065477561522</v>
      </c>
      <c r="H90" s="36">
        <f>'DNSP Inputs General'!M58</f>
        <v>5442.8140929061719</v>
      </c>
      <c r="I90" s="36">
        <f>'DNSP Inputs General'!N58</f>
        <v>5543.656003486346</v>
      </c>
      <c r="J90" s="36">
        <f>'DNSP Inputs General'!O58</f>
        <v>5646.366265760309</v>
      </c>
      <c r="K90" s="36">
        <f>'DNSP Inputs General'!P58</f>
        <v>5750.979495673273</v>
      </c>
      <c r="L90" s="36">
        <f>'DNSP Inputs General'!Q58</f>
        <v>5857.5309505184705</v>
      </c>
      <c r="N90" s="252"/>
      <c r="O90" s="252"/>
      <c r="P90" s="252"/>
      <c r="Q90" s="252"/>
      <c r="R90" s="252"/>
    </row>
    <row r="91" spans="1:18" x14ac:dyDescent="0.2">
      <c r="A91" s="3" t="s">
        <v>113</v>
      </c>
      <c r="C91" s="37">
        <f t="shared" ref="C91:L91" si="18">IF(C90=0,0,C89/C90)</f>
        <v>4.91</v>
      </c>
      <c r="D91" s="37">
        <f t="shared" si="18"/>
        <v>4.91</v>
      </c>
      <c r="E91" s="37">
        <f t="shared" si="18"/>
        <v>4.91</v>
      </c>
      <c r="F91" s="37">
        <f t="shared" si="18"/>
        <v>4.91</v>
      </c>
      <c r="G91" s="37">
        <f t="shared" si="18"/>
        <v>2.6861845984755881</v>
      </c>
      <c r="H91" s="37">
        <f t="shared" si="18"/>
        <v>11.046878286770111</v>
      </c>
      <c r="I91" s="37">
        <f t="shared" si="18"/>
        <v>11.265696906789158</v>
      </c>
      <c r="J91" s="37">
        <f t="shared" si="18"/>
        <v>11.314220211288809</v>
      </c>
      <c r="K91" s="37">
        <f t="shared" si="18"/>
        <v>11.496850627832101</v>
      </c>
      <c r="L91" s="37">
        <f t="shared" si="18"/>
        <v>11.622003344026542</v>
      </c>
      <c r="N91" s="252"/>
      <c r="O91" s="252"/>
      <c r="P91" s="252"/>
      <c r="Q91" s="252"/>
      <c r="R91" s="252"/>
    </row>
    <row r="92" spans="1:18" x14ac:dyDescent="0.2">
      <c r="G92" s="13"/>
      <c r="N92" s="252"/>
      <c r="O92" s="252"/>
      <c r="P92" s="252"/>
      <c r="Q92" s="252"/>
      <c r="R92" s="252"/>
    </row>
    <row r="93" spans="1:18" x14ac:dyDescent="0.2">
      <c r="H93" s="48"/>
      <c r="I93" s="48"/>
      <c r="J93" s="48"/>
      <c r="K93" s="48"/>
      <c r="L93" s="48"/>
      <c r="M93" s="206"/>
      <c r="N93" s="252"/>
      <c r="O93" s="252"/>
      <c r="P93" s="252"/>
      <c r="Q93" s="252"/>
      <c r="R93" s="252"/>
    </row>
    <row r="94" spans="1:18" x14ac:dyDescent="0.2">
      <c r="H94" s="48"/>
      <c r="I94" s="48"/>
      <c r="J94" s="48"/>
      <c r="K94" s="48"/>
      <c r="L94" s="48"/>
      <c r="M94" s="206"/>
      <c r="N94" s="252"/>
      <c r="O94" s="252"/>
      <c r="P94" s="252"/>
      <c r="Q94" s="252"/>
      <c r="R94" s="252"/>
    </row>
    <row r="95" spans="1:18" x14ac:dyDescent="0.2">
      <c r="A95" s="4" t="s">
        <v>159</v>
      </c>
      <c r="B95" s="5"/>
      <c r="C95" s="274" t="s">
        <v>72</v>
      </c>
      <c r="D95" s="275"/>
      <c r="E95" s="275"/>
      <c r="F95" s="275"/>
      <c r="G95" s="276"/>
      <c r="N95" s="252"/>
      <c r="O95" s="252"/>
      <c r="P95" s="252"/>
      <c r="Q95" s="252"/>
      <c r="R95" s="252"/>
    </row>
    <row r="96" spans="1:18" x14ac:dyDescent="0.2">
      <c r="N96" s="252"/>
      <c r="O96" s="252"/>
      <c r="P96" s="252"/>
      <c r="Q96" s="252"/>
      <c r="R96" s="252"/>
    </row>
    <row r="97" spans="1:18" x14ac:dyDescent="0.2">
      <c r="A97" s="3" t="s">
        <v>160</v>
      </c>
      <c r="B97" s="202" t="s">
        <v>91</v>
      </c>
      <c r="C97" s="270">
        <v>5</v>
      </c>
      <c r="D97" s="270">
        <v>5</v>
      </c>
      <c r="E97" s="270">
        <v>5</v>
      </c>
      <c r="F97" s="270">
        <v>5</v>
      </c>
      <c r="G97" s="270">
        <v>5</v>
      </c>
      <c r="H97" s="205">
        <f t="shared" ref="H97:L97" si="19">G97</f>
        <v>5</v>
      </c>
      <c r="I97" s="205">
        <f t="shared" si="19"/>
        <v>5</v>
      </c>
      <c r="J97" s="205">
        <f t="shared" si="19"/>
        <v>5</v>
      </c>
      <c r="K97" s="205">
        <f t="shared" si="19"/>
        <v>5</v>
      </c>
      <c r="L97" s="205">
        <f t="shared" si="19"/>
        <v>5</v>
      </c>
      <c r="N97" s="252" t="s">
        <v>176</v>
      </c>
      <c r="O97" s="252"/>
      <c r="P97" s="252"/>
      <c r="Q97" s="252"/>
      <c r="R97" s="252"/>
    </row>
    <row r="98" spans="1:18" x14ac:dyDescent="0.2">
      <c r="A98" s="3" t="s">
        <v>161</v>
      </c>
      <c r="B98" s="202" t="s">
        <v>162</v>
      </c>
      <c r="C98" s="270">
        <v>72</v>
      </c>
      <c r="D98" s="270">
        <v>72</v>
      </c>
      <c r="E98" s="270">
        <v>72</v>
      </c>
      <c r="F98" s="270">
        <v>72</v>
      </c>
      <c r="G98" s="270">
        <v>72</v>
      </c>
      <c r="H98" s="205">
        <f t="shared" ref="H98:L98" si="20">G98</f>
        <v>72</v>
      </c>
      <c r="I98" s="205">
        <f t="shared" si="20"/>
        <v>72</v>
      </c>
      <c r="J98" s="205">
        <f t="shared" si="20"/>
        <v>72</v>
      </c>
      <c r="K98" s="205">
        <f t="shared" si="20"/>
        <v>72</v>
      </c>
      <c r="L98" s="205">
        <f t="shared" si="20"/>
        <v>72</v>
      </c>
      <c r="N98" s="252" t="s">
        <v>78</v>
      </c>
      <c r="O98" s="252"/>
      <c r="P98" s="252"/>
      <c r="Q98" s="252"/>
      <c r="R98" s="252"/>
    </row>
    <row r="99" spans="1:18" x14ac:dyDescent="0.2">
      <c r="A99" s="3" t="s">
        <v>163</v>
      </c>
      <c r="B99" s="202" t="s">
        <v>91</v>
      </c>
      <c r="C99" s="270">
        <v>35</v>
      </c>
      <c r="D99" s="270">
        <v>35</v>
      </c>
      <c r="E99" s="270">
        <v>35</v>
      </c>
      <c r="F99" s="270">
        <v>35</v>
      </c>
      <c r="G99" s="270">
        <v>35</v>
      </c>
      <c r="H99" s="205">
        <f t="shared" ref="H99:L99" si="21">G99</f>
        <v>35</v>
      </c>
      <c r="I99" s="205">
        <f t="shared" si="21"/>
        <v>35</v>
      </c>
      <c r="J99" s="205">
        <f t="shared" si="21"/>
        <v>35</v>
      </c>
      <c r="K99" s="205">
        <f t="shared" si="21"/>
        <v>35</v>
      </c>
      <c r="L99" s="205">
        <f t="shared" si="21"/>
        <v>35</v>
      </c>
      <c r="N99" s="252" t="s">
        <v>78</v>
      </c>
      <c r="O99" s="252"/>
      <c r="P99" s="252"/>
      <c r="Q99" s="252"/>
      <c r="R99" s="252"/>
    </row>
    <row r="100" spans="1:18" x14ac:dyDescent="0.2">
      <c r="A100" s="3" t="s">
        <v>164</v>
      </c>
      <c r="C100" s="269">
        <v>0.19633080440438641</v>
      </c>
      <c r="D100" s="269">
        <v>0.19633080440438641</v>
      </c>
      <c r="E100" s="269">
        <v>0.19633080440438641</v>
      </c>
      <c r="F100" s="269">
        <v>0.19633080440438641</v>
      </c>
      <c r="G100" s="269">
        <v>0.19633080440438641</v>
      </c>
      <c r="H100" s="196">
        <f t="shared" ref="H100:L100" si="22">G100</f>
        <v>0.19633080440438641</v>
      </c>
      <c r="I100" s="196">
        <f t="shared" si="22"/>
        <v>0.19633080440438641</v>
      </c>
      <c r="J100" s="196">
        <f t="shared" si="22"/>
        <v>0.19633080440438641</v>
      </c>
      <c r="K100" s="196">
        <f t="shared" si="22"/>
        <v>0.19633080440438641</v>
      </c>
      <c r="L100" s="196">
        <f t="shared" si="22"/>
        <v>0.19633080440438641</v>
      </c>
      <c r="N100" s="252" t="s">
        <v>177</v>
      </c>
      <c r="O100" s="252"/>
      <c r="P100" s="252"/>
      <c r="Q100" s="252"/>
      <c r="R100" s="252"/>
    </row>
    <row r="101" spans="1:18" s="13" customFormat="1" x14ac:dyDescent="0.2">
      <c r="G101" s="48"/>
      <c r="H101" s="48"/>
      <c r="I101" s="48"/>
      <c r="J101" s="48"/>
      <c r="K101" s="48"/>
      <c r="L101" s="48"/>
      <c r="M101" s="206"/>
      <c r="N101" s="252"/>
      <c r="O101" s="252"/>
      <c r="P101" s="252"/>
      <c r="Q101" s="252"/>
      <c r="R101" s="252"/>
    </row>
    <row r="102" spans="1:18" s="13" customFormat="1" x14ac:dyDescent="0.2">
      <c r="G102" s="48"/>
      <c r="H102" s="48"/>
      <c r="I102" s="48"/>
      <c r="J102" s="48"/>
      <c r="K102" s="48"/>
      <c r="L102" s="48"/>
      <c r="M102" s="206"/>
      <c r="N102" s="252"/>
      <c r="O102" s="252"/>
      <c r="P102" s="252"/>
      <c r="Q102" s="252"/>
      <c r="R102" s="252"/>
    </row>
    <row r="103" spans="1:18" x14ac:dyDescent="0.2">
      <c r="N103" s="252"/>
      <c r="O103" s="252"/>
      <c r="P103" s="252"/>
      <c r="Q103" s="252"/>
      <c r="R103" s="252"/>
    </row>
    <row r="104" spans="1:18" x14ac:dyDescent="0.2">
      <c r="A104" s="4" t="s">
        <v>124</v>
      </c>
      <c r="B104" s="5"/>
      <c r="C104" s="274" t="s">
        <v>72</v>
      </c>
      <c r="D104" s="275"/>
      <c r="E104" s="275"/>
      <c r="F104" s="275"/>
      <c r="G104" s="276"/>
      <c r="N104" s="252"/>
      <c r="O104" s="252"/>
      <c r="P104" s="252"/>
      <c r="Q104" s="252"/>
      <c r="R104" s="252"/>
    </row>
    <row r="105" spans="1:18" x14ac:dyDescent="0.2">
      <c r="A105" s="39" t="s">
        <v>125</v>
      </c>
      <c r="B105" s="40"/>
      <c r="C105" s="40"/>
      <c r="D105" s="40"/>
      <c r="E105" s="40"/>
      <c r="F105" s="40"/>
      <c r="N105" s="252"/>
      <c r="O105" s="252"/>
      <c r="P105" s="252"/>
      <c r="Q105" s="252"/>
      <c r="R105" s="252"/>
    </row>
    <row r="106" spans="1:18" x14ac:dyDescent="0.2">
      <c r="A106" s="3" t="s">
        <v>126</v>
      </c>
      <c r="C106" s="270">
        <v>2400</v>
      </c>
      <c r="D106" s="270">
        <v>2400</v>
      </c>
      <c r="E106" s="270">
        <v>2400</v>
      </c>
      <c r="F106" s="270">
        <v>2400</v>
      </c>
      <c r="G106" s="270">
        <v>2400</v>
      </c>
      <c r="H106" s="205">
        <v>3969.5480053996002</v>
      </c>
      <c r="I106" s="205">
        <v>4036.410016326673</v>
      </c>
      <c r="J106" s="205">
        <v>4104.3982331842772</v>
      </c>
      <c r="K106" s="205">
        <v>4173.5316254855998</v>
      </c>
      <c r="L106" s="205">
        <v>4243.8294822612625</v>
      </c>
      <c r="M106" s="13" t="s">
        <v>80</v>
      </c>
      <c r="N106" s="252" t="s">
        <v>178</v>
      </c>
      <c r="O106" s="252"/>
      <c r="P106" s="252"/>
      <c r="Q106" s="252"/>
      <c r="R106" s="252"/>
    </row>
    <row r="107" spans="1:18" x14ac:dyDescent="0.2">
      <c r="A107" s="207" t="s">
        <v>165</v>
      </c>
      <c r="B107" s="208"/>
      <c r="C107" s="277">
        <v>10</v>
      </c>
      <c r="D107" s="277">
        <v>10</v>
      </c>
      <c r="E107" s="277">
        <v>10</v>
      </c>
      <c r="F107" s="277">
        <v>10</v>
      </c>
      <c r="G107" s="277">
        <v>10</v>
      </c>
      <c r="H107" s="209">
        <v>16.121735344425748</v>
      </c>
      <c r="I107" s="209">
        <v>16.393285567094956</v>
      </c>
      <c r="J107" s="209">
        <v>16.669409709497756</v>
      </c>
      <c r="K107" s="209">
        <v>16.950184813521744</v>
      </c>
      <c r="L107" s="209">
        <v>17.235689218727568</v>
      </c>
      <c r="M107" s="13" t="s">
        <v>80</v>
      </c>
      <c r="N107" s="252"/>
      <c r="O107" s="252"/>
      <c r="P107" s="252"/>
      <c r="Q107" s="252"/>
      <c r="R107" s="252"/>
    </row>
    <row r="108" spans="1:18" x14ac:dyDescent="0.2">
      <c r="A108" s="210"/>
      <c r="B108" s="211"/>
      <c r="C108" s="35">
        <f t="shared" ref="C108:L108" si="23">C106*C107</f>
        <v>24000</v>
      </c>
      <c r="D108" s="35">
        <f t="shared" si="23"/>
        <v>24000</v>
      </c>
      <c r="E108" s="35">
        <f t="shared" si="23"/>
        <v>24000</v>
      </c>
      <c r="F108" s="35">
        <f t="shared" si="23"/>
        <v>24000</v>
      </c>
      <c r="G108" s="35">
        <f t="shared" si="23"/>
        <v>24000</v>
      </c>
      <c r="H108" s="35">
        <f t="shared" si="23"/>
        <v>63996.002380045466</v>
      </c>
      <c r="I108" s="35">
        <f t="shared" si="23"/>
        <v>66170.022063525568</v>
      </c>
      <c r="J108" s="35">
        <f t="shared" si="23"/>
        <v>68417.895759887426</v>
      </c>
      <c r="K108" s="35">
        <f t="shared" si="23"/>
        <v>70742.132377058733</v>
      </c>
      <c r="L108" s="35">
        <f t="shared" si="23"/>
        <v>73145.326053528639</v>
      </c>
      <c r="M108" s="13"/>
      <c r="N108" s="252"/>
      <c r="O108" s="252"/>
      <c r="P108" s="252"/>
      <c r="Q108" s="252"/>
      <c r="R108" s="252"/>
    </row>
    <row r="109" spans="1:18" s="13" customFormat="1" x14ac:dyDescent="0.2">
      <c r="A109" s="211"/>
      <c r="B109" s="211"/>
      <c r="C109" s="211"/>
      <c r="D109" s="211"/>
      <c r="E109" s="211"/>
      <c r="F109" s="211"/>
      <c r="N109" s="252"/>
      <c r="O109" s="252"/>
      <c r="P109" s="252"/>
      <c r="Q109" s="252"/>
      <c r="R109" s="252"/>
    </row>
    <row r="110" spans="1:18" x14ac:dyDescent="0.2">
      <c r="A110" s="3" t="s">
        <v>127</v>
      </c>
      <c r="C110" s="270">
        <v>100000</v>
      </c>
      <c r="D110" s="270">
        <v>100000</v>
      </c>
      <c r="E110" s="270">
        <v>100000</v>
      </c>
      <c r="F110" s="270">
        <v>100000</v>
      </c>
      <c r="G110" s="135">
        <v>114907.83324758094</v>
      </c>
      <c r="H110" s="205">
        <f>G110*(1+Escalation!L$6)</f>
        <v>117060.47560435247</v>
      </c>
      <c r="I110" s="205">
        <f>H110*(1+Escalation!M$6)</f>
        <v>119032.21112394815</v>
      </c>
      <c r="J110" s="205">
        <f>I110*(1+Escalation!N$6)</f>
        <v>121037.15803226543</v>
      </c>
      <c r="K110" s="205">
        <f>J110*(1+Escalation!O$6)</f>
        <v>123075.87573310362</v>
      </c>
      <c r="L110" s="205">
        <f>K110*(1+Escalation!P$6)</f>
        <v>125148.9330527108</v>
      </c>
      <c r="M110" s="13" t="s">
        <v>80</v>
      </c>
      <c r="N110" s="252" t="s">
        <v>81</v>
      </c>
      <c r="O110" s="252"/>
      <c r="P110" s="252"/>
      <c r="Q110" s="252"/>
      <c r="R110" s="252"/>
    </row>
    <row r="111" spans="1:18" x14ac:dyDescent="0.2">
      <c r="A111" s="3" t="s">
        <v>128</v>
      </c>
      <c r="C111" s="270">
        <v>30000</v>
      </c>
      <c r="D111" s="270">
        <v>30000</v>
      </c>
      <c r="E111" s="270">
        <v>30000</v>
      </c>
      <c r="F111" s="270">
        <v>30000</v>
      </c>
      <c r="G111" s="135">
        <v>34472.349974274279</v>
      </c>
      <c r="H111" s="205">
        <f>G111*(1+Escalation!L$6)</f>
        <v>35118.142681305733</v>
      </c>
      <c r="I111" s="205">
        <f>H111*(1+Escalation!M$6)</f>
        <v>35709.663337184436</v>
      </c>
      <c r="J111" s="205">
        <f>I111*(1+Escalation!N$6)</f>
        <v>36311.147409679623</v>
      </c>
      <c r="K111" s="205">
        <f>J111*(1+Escalation!O$6)</f>
        <v>36922.762719931081</v>
      </c>
      <c r="L111" s="205">
        <f>K111*(1+Escalation!P$6)</f>
        <v>37544.679915813234</v>
      </c>
      <c r="M111" s="13" t="s">
        <v>80</v>
      </c>
      <c r="N111" s="252" t="s">
        <v>81</v>
      </c>
      <c r="O111" s="252"/>
      <c r="P111" s="252"/>
      <c r="Q111" s="252"/>
      <c r="R111" s="252"/>
    </row>
    <row r="112" spans="1:18" x14ac:dyDescent="0.2">
      <c r="A112" s="3" t="s">
        <v>227</v>
      </c>
      <c r="B112" s="135">
        <v>150000</v>
      </c>
      <c r="C112" s="53"/>
      <c r="D112" s="53"/>
      <c r="E112" s="53"/>
      <c r="F112" s="53"/>
      <c r="G112" s="36">
        <f>B112*B113</f>
        <v>15976.973135324546</v>
      </c>
      <c r="H112" s="205">
        <f>G112*(1+Escalation!L$6)</f>
        <v>16276.280050545874</v>
      </c>
      <c r="I112" s="205">
        <f>H112*(1+Escalation!M$6)</f>
        <v>16550.433383144795</v>
      </c>
      <c r="J112" s="205">
        <f>I112*(1+Escalation!N$6)</f>
        <v>16829.204481568686</v>
      </c>
      <c r="K112" s="205">
        <f>J112*(1+Escalation!O$6)</f>
        <v>17112.671126237037</v>
      </c>
      <c r="L112" s="205">
        <f>K112*(1+Escalation!P$6)</f>
        <v>17400.912407682044</v>
      </c>
      <c r="M112" s="13" t="s">
        <v>80</v>
      </c>
      <c r="N112" s="252"/>
      <c r="O112" s="252"/>
      <c r="P112" s="252"/>
      <c r="Q112" s="252"/>
      <c r="R112" s="252"/>
    </row>
    <row r="113" spans="1:18" x14ac:dyDescent="0.2">
      <c r="A113" s="3" t="s">
        <v>232</v>
      </c>
      <c r="B113" s="269">
        <v>0.10651315423549697</v>
      </c>
      <c r="N113" s="252"/>
      <c r="O113" s="252"/>
      <c r="P113" s="252"/>
      <c r="Q113" s="252"/>
      <c r="R113" s="252"/>
    </row>
    <row r="114" spans="1:18" x14ac:dyDescent="0.2">
      <c r="A114" s="13"/>
      <c r="N114" s="252"/>
      <c r="O114" s="252"/>
      <c r="P114" s="252"/>
      <c r="Q114" s="252"/>
      <c r="R114" s="252"/>
    </row>
    <row r="115" spans="1:18" ht="15.75" x14ac:dyDescent="0.25">
      <c r="A115" s="16" t="s">
        <v>129</v>
      </c>
      <c r="B115" s="16"/>
      <c r="C115" s="16"/>
      <c r="D115" s="16"/>
      <c r="E115" s="16"/>
      <c r="F115" s="16"/>
      <c r="N115" s="252"/>
      <c r="O115" s="252"/>
      <c r="P115" s="252"/>
      <c r="Q115" s="252"/>
      <c r="R115" s="252"/>
    </row>
    <row r="116" spans="1:18" x14ac:dyDescent="0.2">
      <c r="A116" s="13"/>
      <c r="N116" s="252"/>
      <c r="O116" s="252"/>
      <c r="P116" s="252"/>
      <c r="Q116" s="252"/>
      <c r="R116" s="252"/>
    </row>
    <row r="117" spans="1:18" x14ac:dyDescent="0.2">
      <c r="A117" s="5" t="s">
        <v>130</v>
      </c>
      <c r="B117" s="5"/>
      <c r="C117" s="5"/>
      <c r="D117" s="5"/>
      <c r="E117" s="5"/>
      <c r="F117" s="5"/>
      <c r="N117" s="252"/>
      <c r="O117" s="252"/>
      <c r="P117" s="252"/>
      <c r="Q117" s="252"/>
      <c r="R117" s="252"/>
    </row>
    <row r="118" spans="1:18" x14ac:dyDescent="0.2">
      <c r="A118" s="13"/>
      <c r="N118" s="252"/>
      <c r="O118" s="252"/>
      <c r="P118" s="252"/>
      <c r="Q118" s="252"/>
      <c r="R118" s="252"/>
    </row>
    <row r="119" spans="1:18" x14ac:dyDescent="0.2">
      <c r="A119" s="13" t="s">
        <v>90</v>
      </c>
      <c r="B119" s="202" t="s">
        <v>91</v>
      </c>
      <c r="C119" s="270">
        <v>20</v>
      </c>
      <c r="D119" s="270">
        <v>20</v>
      </c>
      <c r="E119" s="270">
        <v>20</v>
      </c>
      <c r="F119" s="270">
        <v>20</v>
      </c>
      <c r="G119" s="270">
        <v>20</v>
      </c>
      <c r="H119" s="205">
        <f t="shared" ref="H119:L123" si="24">G119</f>
        <v>20</v>
      </c>
      <c r="I119" s="205">
        <f t="shared" si="24"/>
        <v>20</v>
      </c>
      <c r="J119" s="205">
        <f t="shared" si="24"/>
        <v>20</v>
      </c>
      <c r="K119" s="205">
        <f t="shared" si="24"/>
        <v>20</v>
      </c>
      <c r="L119" s="205">
        <f t="shared" si="24"/>
        <v>20</v>
      </c>
      <c r="N119" s="252" t="s">
        <v>78</v>
      </c>
      <c r="O119" s="252"/>
      <c r="P119" s="252"/>
      <c r="Q119" s="252"/>
      <c r="R119" s="252"/>
    </row>
    <row r="120" spans="1:18" x14ac:dyDescent="0.2">
      <c r="A120" s="13" t="s">
        <v>92</v>
      </c>
      <c r="B120" s="202" t="s">
        <v>91</v>
      </c>
      <c r="C120" s="270">
        <v>4</v>
      </c>
      <c r="D120" s="270">
        <v>4</v>
      </c>
      <c r="E120" s="270">
        <v>4</v>
      </c>
      <c r="F120" s="270">
        <v>4</v>
      </c>
      <c r="G120" s="270">
        <v>4</v>
      </c>
      <c r="H120" s="205">
        <f t="shared" si="24"/>
        <v>4</v>
      </c>
      <c r="I120" s="205">
        <f t="shared" si="24"/>
        <v>4</v>
      </c>
      <c r="J120" s="205">
        <f t="shared" si="24"/>
        <v>4</v>
      </c>
      <c r="K120" s="205">
        <f t="shared" si="24"/>
        <v>4</v>
      </c>
      <c r="L120" s="205">
        <f t="shared" si="24"/>
        <v>4</v>
      </c>
      <c r="N120" s="252" t="s">
        <v>78</v>
      </c>
      <c r="O120" s="252"/>
      <c r="P120" s="252"/>
      <c r="Q120" s="252"/>
      <c r="R120" s="252"/>
    </row>
    <row r="121" spans="1:18" x14ac:dyDescent="0.2">
      <c r="A121" s="13" t="s">
        <v>93</v>
      </c>
      <c r="B121" s="202" t="s">
        <v>91</v>
      </c>
      <c r="C121" s="270">
        <v>8</v>
      </c>
      <c r="D121" s="270">
        <v>8</v>
      </c>
      <c r="E121" s="270">
        <v>8</v>
      </c>
      <c r="F121" s="270">
        <v>8</v>
      </c>
      <c r="G121" s="270">
        <v>8</v>
      </c>
      <c r="H121" s="205">
        <f t="shared" si="24"/>
        <v>8</v>
      </c>
      <c r="I121" s="205">
        <f t="shared" si="24"/>
        <v>8</v>
      </c>
      <c r="J121" s="205">
        <f t="shared" si="24"/>
        <v>8</v>
      </c>
      <c r="K121" s="205">
        <f t="shared" si="24"/>
        <v>8</v>
      </c>
      <c r="L121" s="205">
        <f t="shared" si="24"/>
        <v>8</v>
      </c>
      <c r="N121" s="252" t="s">
        <v>78</v>
      </c>
      <c r="O121" s="252"/>
      <c r="P121" s="252"/>
      <c r="Q121" s="252"/>
      <c r="R121" s="252"/>
    </row>
    <row r="122" spans="1:18" x14ac:dyDescent="0.2">
      <c r="A122" s="13" t="s">
        <v>131</v>
      </c>
      <c r="B122" s="202" t="s">
        <v>91</v>
      </c>
      <c r="C122" s="270">
        <v>20</v>
      </c>
      <c r="D122" s="270">
        <v>20</v>
      </c>
      <c r="E122" s="270">
        <v>20</v>
      </c>
      <c r="F122" s="270">
        <v>20</v>
      </c>
      <c r="G122" s="270">
        <v>20</v>
      </c>
      <c r="H122" s="205">
        <f t="shared" si="24"/>
        <v>20</v>
      </c>
      <c r="I122" s="205">
        <f t="shared" si="24"/>
        <v>20</v>
      </c>
      <c r="J122" s="205">
        <f t="shared" si="24"/>
        <v>20</v>
      </c>
      <c r="K122" s="205">
        <f t="shared" si="24"/>
        <v>20</v>
      </c>
      <c r="L122" s="205">
        <f t="shared" si="24"/>
        <v>20</v>
      </c>
      <c r="N122" s="252" t="s">
        <v>78</v>
      </c>
      <c r="O122" s="252"/>
      <c r="P122" s="252"/>
      <c r="Q122" s="252"/>
      <c r="R122" s="252"/>
    </row>
    <row r="123" spans="1:18" x14ac:dyDescent="0.2">
      <c r="A123" s="13" t="s">
        <v>132</v>
      </c>
      <c r="C123" s="269">
        <v>0.114</v>
      </c>
      <c r="D123" s="269">
        <v>0.114</v>
      </c>
      <c r="E123" s="269">
        <v>0.114</v>
      </c>
      <c r="F123" s="269">
        <v>0.114</v>
      </c>
      <c r="G123" s="269">
        <v>0.114</v>
      </c>
      <c r="H123" s="196">
        <f t="shared" si="24"/>
        <v>0.114</v>
      </c>
      <c r="I123" s="196">
        <f t="shared" si="24"/>
        <v>0.114</v>
      </c>
      <c r="J123" s="196">
        <f t="shared" si="24"/>
        <v>0.114</v>
      </c>
      <c r="K123" s="196">
        <f t="shared" si="24"/>
        <v>0.114</v>
      </c>
      <c r="L123" s="196">
        <f t="shared" si="24"/>
        <v>0.114</v>
      </c>
      <c r="N123" s="252"/>
      <c r="O123" s="252"/>
      <c r="P123" s="252"/>
      <c r="Q123" s="252"/>
      <c r="R123" s="252"/>
    </row>
    <row r="124" spans="1:18" x14ac:dyDescent="0.2">
      <c r="A124" s="13" t="s">
        <v>96</v>
      </c>
      <c r="C124" s="272">
        <v>8.0669332294221689</v>
      </c>
      <c r="D124" s="272">
        <v>8.1897919442343543</v>
      </c>
      <c r="E124" s="272">
        <v>8.3426350609033584</v>
      </c>
      <c r="F124" s="272">
        <v>8.5437693332284752</v>
      </c>
      <c r="G124" s="198">
        <v>9.9683635289661119</v>
      </c>
      <c r="H124" s="199">
        <f>G124*(1+Escalation!L$8)</f>
        <v>9.9683635289661119</v>
      </c>
      <c r="I124" s="199">
        <f>H124*(1+Escalation!M$8)</f>
        <v>9.9683635289661119</v>
      </c>
      <c r="J124" s="199">
        <f>I124*(1+Escalation!N$8)</f>
        <v>9.9683635289661119</v>
      </c>
      <c r="K124" s="199">
        <f>J124*(1+Escalation!O$8)</f>
        <v>9.9683635289661119</v>
      </c>
      <c r="L124" s="199">
        <f>K124*(1+Escalation!P$8)</f>
        <v>9.9683635289661119</v>
      </c>
      <c r="M124" s="3" t="s">
        <v>97</v>
      </c>
      <c r="N124" s="252" t="s">
        <v>81</v>
      </c>
      <c r="O124" s="314"/>
      <c r="P124" s="252"/>
      <c r="Q124" s="252"/>
      <c r="R124" s="252"/>
    </row>
    <row r="125" spans="1:18" x14ac:dyDescent="0.2">
      <c r="A125" s="13" t="s">
        <v>98</v>
      </c>
      <c r="C125" s="272">
        <v>13.61294982464991</v>
      </c>
      <c r="D125" s="272">
        <v>13.820273905895473</v>
      </c>
      <c r="E125" s="272">
        <v>14.078196665274417</v>
      </c>
      <c r="F125" s="272">
        <v>14.417610749823051</v>
      </c>
      <c r="G125" s="198">
        <v>16.821613455130311</v>
      </c>
      <c r="H125" s="199">
        <f>G125*(1+Escalation!L$8)</f>
        <v>16.821613455130311</v>
      </c>
      <c r="I125" s="199">
        <f>H125*(1+Escalation!M$8)</f>
        <v>16.821613455130311</v>
      </c>
      <c r="J125" s="199">
        <f>I125*(1+Escalation!N$8)</f>
        <v>16.821613455130311</v>
      </c>
      <c r="K125" s="199">
        <f>J125*(1+Escalation!O$8)</f>
        <v>16.821613455130311</v>
      </c>
      <c r="L125" s="199">
        <f>K125*(1+Escalation!P$8)</f>
        <v>16.821613455130311</v>
      </c>
      <c r="M125" s="3" t="s">
        <v>97</v>
      </c>
      <c r="N125" s="252" t="s">
        <v>81</v>
      </c>
      <c r="O125" s="314"/>
      <c r="P125" s="252"/>
      <c r="Q125" s="252"/>
      <c r="R125" s="252"/>
    </row>
    <row r="126" spans="1:18" x14ac:dyDescent="0.2">
      <c r="A126" s="13" t="s">
        <v>99</v>
      </c>
      <c r="C126" s="272">
        <v>243.19786953400484</v>
      </c>
      <c r="D126" s="272">
        <v>246.90175263880519</v>
      </c>
      <c r="E126" s="272">
        <v>251.509590498584</v>
      </c>
      <c r="F126" s="272">
        <v>257.57328597350545</v>
      </c>
      <c r="G126" s="198">
        <v>300.52123948950583</v>
      </c>
      <c r="H126" s="199">
        <f>G126*(1+Escalation!L$8)</f>
        <v>300.52123948950583</v>
      </c>
      <c r="I126" s="199">
        <f>H126*(1+Escalation!M$8)</f>
        <v>300.52123948950583</v>
      </c>
      <c r="J126" s="199">
        <f>I126*(1+Escalation!N$8)</f>
        <v>300.52123948950583</v>
      </c>
      <c r="K126" s="199">
        <f>J126*(1+Escalation!O$8)</f>
        <v>300.52123948950583</v>
      </c>
      <c r="L126" s="199">
        <f>K126*(1+Escalation!P$8)</f>
        <v>300.52123948950583</v>
      </c>
      <c r="M126" s="3" t="s">
        <v>97</v>
      </c>
      <c r="N126" s="252" t="s">
        <v>81</v>
      </c>
      <c r="O126" s="314"/>
      <c r="P126" s="252"/>
      <c r="Q126" s="252"/>
      <c r="R126" s="252"/>
    </row>
    <row r="127" spans="1:18" x14ac:dyDescent="0.2">
      <c r="A127" s="13" t="s">
        <v>100</v>
      </c>
      <c r="C127" s="272">
        <v>1.0083666536777711</v>
      </c>
      <c r="D127" s="272">
        <v>1.0237239930292943</v>
      </c>
      <c r="E127" s="272">
        <v>1.0428293826129198</v>
      </c>
      <c r="F127" s="272">
        <v>1.0679711666535594</v>
      </c>
      <c r="G127" s="198">
        <v>1.246045441120764</v>
      </c>
      <c r="H127" s="199">
        <f>G127*(1+Escalation!L$8)</f>
        <v>1.246045441120764</v>
      </c>
      <c r="I127" s="199">
        <f>H127*(1+Escalation!M$8)</f>
        <v>1.246045441120764</v>
      </c>
      <c r="J127" s="199">
        <f>I127*(1+Escalation!N$8)</f>
        <v>1.246045441120764</v>
      </c>
      <c r="K127" s="199">
        <f>J127*(1+Escalation!O$8)</f>
        <v>1.246045441120764</v>
      </c>
      <c r="L127" s="199">
        <f>K127*(1+Escalation!P$8)</f>
        <v>1.246045441120764</v>
      </c>
      <c r="M127" s="3" t="s">
        <v>97</v>
      </c>
      <c r="N127" s="252" t="s">
        <v>81</v>
      </c>
      <c r="O127" s="314"/>
      <c r="P127" s="252"/>
      <c r="Q127" s="252"/>
      <c r="R127" s="252"/>
    </row>
    <row r="128" spans="1:18" x14ac:dyDescent="0.2">
      <c r="A128" s="13" t="s">
        <v>101</v>
      </c>
      <c r="C128" s="272">
        <v>10.083666536777711</v>
      </c>
      <c r="D128" s="272">
        <v>10.237239930292944</v>
      </c>
      <c r="E128" s="272">
        <v>10.428293826129199</v>
      </c>
      <c r="F128" s="272">
        <v>10.679711666535594</v>
      </c>
      <c r="G128" s="198">
        <v>12.460454411207639</v>
      </c>
      <c r="H128" s="199">
        <f>G128*(1+Escalation!L$8)</f>
        <v>12.460454411207639</v>
      </c>
      <c r="I128" s="199">
        <f>H128*(1+Escalation!M$8)</f>
        <v>12.460454411207639</v>
      </c>
      <c r="J128" s="199">
        <f>I128*(1+Escalation!N$8)</f>
        <v>12.460454411207639</v>
      </c>
      <c r="K128" s="199">
        <f>J128*(1+Escalation!O$8)</f>
        <v>12.460454411207639</v>
      </c>
      <c r="L128" s="199">
        <f>K128*(1+Escalation!P$8)</f>
        <v>12.460454411207639</v>
      </c>
      <c r="M128" s="3" t="s">
        <v>97</v>
      </c>
      <c r="N128" s="252" t="s">
        <v>81</v>
      </c>
      <c r="O128" s="314"/>
      <c r="P128" s="252"/>
      <c r="Q128" s="252"/>
      <c r="R128" s="252"/>
    </row>
    <row r="129" spans="1:18" x14ac:dyDescent="0.2">
      <c r="A129" s="13" t="s">
        <v>102</v>
      </c>
      <c r="C129" s="270">
        <v>2</v>
      </c>
      <c r="D129" s="270">
        <v>2</v>
      </c>
      <c r="E129" s="270">
        <v>2</v>
      </c>
      <c r="F129" s="270">
        <v>2</v>
      </c>
      <c r="G129" s="270">
        <v>2</v>
      </c>
      <c r="H129" s="205">
        <f t="shared" ref="H129:L135" si="25">G129</f>
        <v>2</v>
      </c>
      <c r="I129" s="205">
        <f t="shared" si="25"/>
        <v>2</v>
      </c>
      <c r="J129" s="205">
        <f t="shared" si="25"/>
        <v>2</v>
      </c>
      <c r="K129" s="205">
        <f t="shared" si="25"/>
        <v>2</v>
      </c>
      <c r="L129" s="205">
        <f t="shared" si="25"/>
        <v>2</v>
      </c>
      <c r="N129" s="252" t="s">
        <v>78</v>
      </c>
      <c r="O129" s="252"/>
      <c r="P129" s="252"/>
      <c r="Q129" s="252"/>
      <c r="R129" s="252"/>
    </row>
    <row r="130" spans="1:18" x14ac:dyDescent="0.2">
      <c r="A130" s="13" t="s">
        <v>103</v>
      </c>
      <c r="C130" s="270">
        <v>73.92</v>
      </c>
      <c r="D130" s="270">
        <v>73.92</v>
      </c>
      <c r="E130" s="270">
        <v>73.92</v>
      </c>
      <c r="F130" s="270">
        <v>73.92</v>
      </c>
      <c r="G130" s="270">
        <v>73.92</v>
      </c>
      <c r="H130" s="205">
        <f t="shared" si="25"/>
        <v>73.92</v>
      </c>
      <c r="I130" s="205">
        <f t="shared" si="25"/>
        <v>73.92</v>
      </c>
      <c r="J130" s="205">
        <f t="shared" si="25"/>
        <v>73.92</v>
      </c>
      <c r="K130" s="205">
        <f t="shared" si="25"/>
        <v>73.92</v>
      </c>
      <c r="L130" s="205">
        <f t="shared" si="25"/>
        <v>73.92</v>
      </c>
      <c r="N130" s="252" t="s">
        <v>78</v>
      </c>
      <c r="O130" s="252"/>
      <c r="P130" s="252"/>
      <c r="Q130" s="252"/>
      <c r="R130" s="252"/>
    </row>
    <row r="131" spans="1:18" x14ac:dyDescent="0.2">
      <c r="A131" s="13" t="s">
        <v>104</v>
      </c>
      <c r="C131" s="270">
        <v>24.96</v>
      </c>
      <c r="D131" s="270">
        <v>24.96</v>
      </c>
      <c r="E131" s="270">
        <v>24.96</v>
      </c>
      <c r="F131" s="270">
        <v>24.96</v>
      </c>
      <c r="G131" s="270">
        <v>24.96</v>
      </c>
      <c r="H131" s="205">
        <f t="shared" si="25"/>
        <v>24.96</v>
      </c>
      <c r="I131" s="205">
        <f t="shared" si="25"/>
        <v>24.96</v>
      </c>
      <c r="J131" s="205">
        <f t="shared" si="25"/>
        <v>24.96</v>
      </c>
      <c r="K131" s="205">
        <f t="shared" si="25"/>
        <v>24.96</v>
      </c>
      <c r="L131" s="205">
        <f t="shared" si="25"/>
        <v>24.96</v>
      </c>
      <c r="N131" s="252" t="s">
        <v>78</v>
      </c>
      <c r="O131" s="252"/>
      <c r="P131" s="252"/>
      <c r="Q131" s="252"/>
      <c r="R131" s="252"/>
    </row>
    <row r="132" spans="1:18" x14ac:dyDescent="0.2">
      <c r="A132" s="13" t="s">
        <v>105</v>
      </c>
      <c r="C132" s="269">
        <v>0.6</v>
      </c>
      <c r="D132" s="269">
        <v>0.6</v>
      </c>
      <c r="E132" s="269">
        <v>0.6</v>
      </c>
      <c r="F132" s="269">
        <v>0.6</v>
      </c>
      <c r="G132" s="269">
        <v>0.6</v>
      </c>
      <c r="H132" s="196">
        <f t="shared" si="25"/>
        <v>0.6</v>
      </c>
      <c r="I132" s="196">
        <f t="shared" si="25"/>
        <v>0.6</v>
      </c>
      <c r="J132" s="196">
        <f t="shared" si="25"/>
        <v>0.6</v>
      </c>
      <c r="K132" s="196">
        <f t="shared" si="25"/>
        <v>0.6</v>
      </c>
      <c r="L132" s="196">
        <f t="shared" si="25"/>
        <v>0.6</v>
      </c>
      <c r="N132" s="252" t="s">
        <v>78</v>
      </c>
      <c r="O132" s="252"/>
      <c r="P132" s="252"/>
      <c r="Q132" s="252"/>
      <c r="R132" s="252"/>
    </row>
    <row r="133" spans="1:18" x14ac:dyDescent="0.2">
      <c r="A133" s="13" t="s">
        <v>106</v>
      </c>
      <c r="C133" s="269">
        <v>0.5</v>
      </c>
      <c r="D133" s="269">
        <v>0.5</v>
      </c>
      <c r="E133" s="269">
        <v>0.5</v>
      </c>
      <c r="F133" s="269">
        <v>0.5</v>
      </c>
      <c r="G133" s="269">
        <v>0.5</v>
      </c>
      <c r="H133" s="196">
        <f t="shared" si="25"/>
        <v>0.5</v>
      </c>
      <c r="I133" s="196">
        <f t="shared" si="25"/>
        <v>0.5</v>
      </c>
      <c r="J133" s="196">
        <f t="shared" si="25"/>
        <v>0.5</v>
      </c>
      <c r="K133" s="196">
        <f t="shared" si="25"/>
        <v>0.5</v>
      </c>
      <c r="L133" s="196">
        <f t="shared" si="25"/>
        <v>0.5</v>
      </c>
      <c r="N133" s="252" t="s">
        <v>78</v>
      </c>
      <c r="O133" s="252"/>
      <c r="P133" s="252"/>
      <c r="Q133" s="252"/>
      <c r="R133" s="252"/>
    </row>
    <row r="134" spans="1:18" x14ac:dyDescent="0.2">
      <c r="A134" s="13" t="s">
        <v>107</v>
      </c>
      <c r="C134" s="269">
        <v>0.15</v>
      </c>
      <c r="D134" s="269">
        <v>0.15</v>
      </c>
      <c r="E134" s="269">
        <v>0.15</v>
      </c>
      <c r="F134" s="269">
        <v>0.15</v>
      </c>
      <c r="G134" s="269">
        <v>0.15</v>
      </c>
      <c r="H134" s="196">
        <f t="shared" si="25"/>
        <v>0.15</v>
      </c>
      <c r="I134" s="196">
        <f t="shared" si="25"/>
        <v>0.15</v>
      </c>
      <c r="J134" s="196">
        <f t="shared" si="25"/>
        <v>0.15</v>
      </c>
      <c r="K134" s="196">
        <f t="shared" si="25"/>
        <v>0.15</v>
      </c>
      <c r="L134" s="196">
        <f t="shared" si="25"/>
        <v>0.15</v>
      </c>
      <c r="N134" s="252" t="s">
        <v>78</v>
      </c>
      <c r="O134" s="252"/>
      <c r="P134" s="252"/>
      <c r="Q134" s="252"/>
      <c r="R134" s="252"/>
    </row>
    <row r="135" spans="1:18" x14ac:dyDescent="0.2">
      <c r="A135" s="13" t="s">
        <v>108</v>
      </c>
      <c r="C135" s="269">
        <v>0.1</v>
      </c>
      <c r="D135" s="269">
        <v>0.1</v>
      </c>
      <c r="E135" s="269">
        <v>0.1</v>
      </c>
      <c r="F135" s="269">
        <v>0.1</v>
      </c>
      <c r="G135" s="269">
        <v>0.1</v>
      </c>
      <c r="H135" s="196">
        <f t="shared" si="25"/>
        <v>0.1</v>
      </c>
      <c r="I135" s="196">
        <f t="shared" si="25"/>
        <v>0.1</v>
      </c>
      <c r="J135" s="196">
        <f t="shared" si="25"/>
        <v>0.1</v>
      </c>
      <c r="K135" s="196">
        <f t="shared" si="25"/>
        <v>0.1</v>
      </c>
      <c r="L135" s="196">
        <f t="shared" si="25"/>
        <v>0.1</v>
      </c>
      <c r="N135" s="252" t="s">
        <v>78</v>
      </c>
      <c r="O135" s="252"/>
      <c r="P135" s="252"/>
      <c r="Q135" s="252"/>
      <c r="R135" s="252"/>
    </row>
    <row r="136" spans="1:18" x14ac:dyDescent="0.2">
      <c r="A136" s="212"/>
      <c r="B136" s="212"/>
      <c r="C136" s="212"/>
      <c r="D136" s="212"/>
      <c r="E136" s="212"/>
      <c r="F136" s="212"/>
      <c r="G136" s="41"/>
      <c r="N136" s="252"/>
      <c r="O136" s="252"/>
      <c r="P136" s="252"/>
      <c r="Q136" s="252"/>
      <c r="R136" s="252"/>
    </row>
    <row r="137" spans="1:18" x14ac:dyDescent="0.2">
      <c r="A137" s="137" t="s">
        <v>109</v>
      </c>
      <c r="B137" s="34"/>
      <c r="C137" s="34"/>
      <c r="D137" s="34"/>
      <c r="E137" s="34"/>
      <c r="F137" s="34"/>
      <c r="G137" s="204"/>
      <c r="H137" s="38"/>
      <c r="I137" s="38"/>
      <c r="J137" s="38"/>
      <c r="K137" s="38"/>
      <c r="L137" s="38"/>
      <c r="M137" s="213"/>
      <c r="N137" s="252"/>
      <c r="O137" s="252"/>
      <c r="P137" s="252"/>
      <c r="Q137" s="252"/>
      <c r="R137" s="252"/>
    </row>
    <row r="138" spans="1:18" x14ac:dyDescent="0.2">
      <c r="A138" s="13" t="s">
        <v>110</v>
      </c>
      <c r="C138" s="268">
        <v>8984.1077538201571</v>
      </c>
      <c r="D138" s="268">
        <v>13496.115253820159</v>
      </c>
      <c r="E138" s="268">
        <v>14158.122753820158</v>
      </c>
      <c r="F138" s="268">
        <v>14118.303749309775</v>
      </c>
      <c r="G138" s="117">
        <v>17981.357532638121</v>
      </c>
      <c r="H138" s="117">
        <v>18078.927631440965</v>
      </c>
      <c r="I138" s="117">
        <v>18380.925758265657</v>
      </c>
      <c r="J138" s="117">
        <v>16784.545223668858</v>
      </c>
      <c r="K138" s="117">
        <v>15947.483121700789</v>
      </c>
      <c r="L138" s="117">
        <v>14941.976635174609</v>
      </c>
      <c r="M138" s="13" t="s">
        <v>84</v>
      </c>
      <c r="N138" s="252" t="s">
        <v>240</v>
      </c>
      <c r="O138" s="252"/>
      <c r="P138" s="252"/>
      <c r="Q138" s="252"/>
      <c r="R138" s="252"/>
    </row>
    <row r="139" spans="1:18" x14ac:dyDescent="0.2">
      <c r="A139" s="3" t="s">
        <v>211</v>
      </c>
      <c r="C139" s="268">
        <v>0</v>
      </c>
      <c r="D139" s="268">
        <v>0</v>
      </c>
      <c r="E139" s="268">
        <v>0</v>
      </c>
      <c r="F139" s="268">
        <v>0</v>
      </c>
      <c r="G139" s="117">
        <v>0</v>
      </c>
      <c r="H139" s="205">
        <v>119485.64591992214</v>
      </c>
      <c r="I139" s="205">
        <v>119633.75241944035</v>
      </c>
      <c r="J139" s="205">
        <v>111167.71753272199</v>
      </c>
      <c r="K139" s="205">
        <v>105167.26473744804</v>
      </c>
      <c r="L139" s="205">
        <v>98772.125697731317</v>
      </c>
      <c r="N139" s="252"/>
      <c r="O139" s="252"/>
      <c r="P139" s="252"/>
      <c r="Q139" s="252"/>
      <c r="R139" s="252"/>
    </row>
    <row r="140" spans="1:18" x14ac:dyDescent="0.2">
      <c r="A140" s="13"/>
      <c r="C140" s="35">
        <f t="shared" ref="C140:L140" si="26">SUM(C138:C139)</f>
        <v>8984.1077538201571</v>
      </c>
      <c r="D140" s="35">
        <f t="shared" si="26"/>
        <v>13496.115253820159</v>
      </c>
      <c r="E140" s="35">
        <f t="shared" si="26"/>
        <v>14158.122753820158</v>
      </c>
      <c r="F140" s="35">
        <f t="shared" si="26"/>
        <v>14118.303749309775</v>
      </c>
      <c r="G140" s="35">
        <f t="shared" si="26"/>
        <v>17981.357532638121</v>
      </c>
      <c r="H140" s="35">
        <f t="shared" si="26"/>
        <v>137564.57355136311</v>
      </c>
      <c r="I140" s="35">
        <f t="shared" si="26"/>
        <v>138014.67817770602</v>
      </c>
      <c r="J140" s="35">
        <f t="shared" si="26"/>
        <v>127952.26275639085</v>
      </c>
      <c r="K140" s="35">
        <f t="shared" si="26"/>
        <v>121114.74785914883</v>
      </c>
      <c r="L140" s="35">
        <f t="shared" si="26"/>
        <v>113714.10233290592</v>
      </c>
      <c r="N140" s="252"/>
      <c r="O140" s="252"/>
      <c r="P140" s="252"/>
      <c r="Q140" s="252"/>
      <c r="R140" s="252"/>
    </row>
    <row r="141" spans="1:18" x14ac:dyDescent="0.2">
      <c r="A141" s="13" t="s">
        <v>112</v>
      </c>
      <c r="C141" s="270">
        <v>11667.672407558646</v>
      </c>
      <c r="D141" s="270">
        <v>17527.422407558646</v>
      </c>
      <c r="E141" s="270">
        <v>18387.172407558646</v>
      </c>
      <c r="F141" s="270">
        <v>18335.459414688019</v>
      </c>
      <c r="G141" s="36">
        <f>'DNSP Inputs General'!L81</f>
        <v>14595.800000000001</v>
      </c>
      <c r="H141" s="36">
        <f>'DNSP Inputs General'!M81</f>
        <v>14303.884</v>
      </c>
      <c r="I141" s="36">
        <f>'DNSP Inputs General'!N81</f>
        <v>14017.80632</v>
      </c>
      <c r="J141" s="36">
        <f>'DNSP Inputs General'!O81</f>
        <v>13036.559877600001</v>
      </c>
      <c r="K141" s="36">
        <f>'DNSP Inputs General'!P81</f>
        <v>12124.000686168001</v>
      </c>
      <c r="L141" s="36">
        <f>'DNSP Inputs General'!Q81</f>
        <v>11275.320638136242</v>
      </c>
      <c r="N141" s="252"/>
      <c r="O141" s="252"/>
      <c r="P141" s="252"/>
      <c r="Q141" s="252"/>
      <c r="R141" s="252"/>
    </row>
    <row r="142" spans="1:18" x14ac:dyDescent="0.2">
      <c r="A142" s="13" t="s">
        <v>113</v>
      </c>
      <c r="C142" s="37">
        <f t="shared" ref="C142:L142" si="27">IF(C141=0,0,C140/C141)</f>
        <v>0.76999999999999991</v>
      </c>
      <c r="D142" s="37">
        <f t="shared" si="27"/>
        <v>0.77</v>
      </c>
      <c r="E142" s="37">
        <f t="shared" si="27"/>
        <v>0.77</v>
      </c>
      <c r="F142" s="37">
        <f t="shared" si="27"/>
        <v>0.77</v>
      </c>
      <c r="G142" s="37">
        <f t="shared" si="27"/>
        <v>1.231954228794456</v>
      </c>
      <c r="H142" s="37">
        <f t="shared" si="27"/>
        <v>9.6172881121912841</v>
      </c>
      <c r="I142" s="37">
        <f t="shared" si="27"/>
        <v>9.8456687891879806</v>
      </c>
      <c r="J142" s="37">
        <f t="shared" si="27"/>
        <v>9.8148793821170681</v>
      </c>
      <c r="K142" s="37">
        <f t="shared" si="27"/>
        <v>9.9896685091189337</v>
      </c>
      <c r="L142" s="37">
        <f t="shared" si="27"/>
        <v>10.085221164202949</v>
      </c>
      <c r="M142" s="37"/>
      <c r="N142" s="252"/>
      <c r="O142" s="252"/>
      <c r="P142" s="252"/>
      <c r="Q142" s="252"/>
      <c r="R142" s="252"/>
    </row>
    <row r="143" spans="1:18" x14ac:dyDescent="0.2">
      <c r="A143" s="212"/>
      <c r="B143" s="212"/>
      <c r="C143" s="212"/>
      <c r="D143" s="212"/>
      <c r="E143" s="212"/>
      <c r="F143" s="212"/>
      <c r="G143" s="41"/>
      <c r="H143" s="41"/>
      <c r="I143" s="41"/>
      <c r="J143" s="41"/>
      <c r="K143" s="41"/>
      <c r="L143" s="41"/>
      <c r="M143" s="41"/>
      <c r="N143" s="252"/>
      <c r="O143" s="252"/>
      <c r="P143" s="252"/>
      <c r="Q143" s="252"/>
      <c r="R143" s="252"/>
    </row>
    <row r="144" spans="1:18" x14ac:dyDescent="0.2">
      <c r="A144" s="5" t="s">
        <v>229</v>
      </c>
      <c r="B144" s="43"/>
      <c r="C144" s="212"/>
      <c r="D144" s="212"/>
      <c r="E144" s="212"/>
      <c r="F144" s="212"/>
      <c r="G144" s="41"/>
      <c r="H144" s="41"/>
      <c r="I144" s="41"/>
      <c r="J144" s="41"/>
      <c r="K144" s="41"/>
      <c r="L144" s="41"/>
      <c r="M144" s="41"/>
      <c r="N144" s="252"/>
      <c r="O144" s="252"/>
      <c r="P144" s="252"/>
      <c r="Q144" s="252"/>
      <c r="R144" s="252"/>
    </row>
    <row r="145" spans="1:18" x14ac:dyDescent="0.2">
      <c r="A145" s="13" t="s">
        <v>230</v>
      </c>
      <c r="B145" s="304">
        <v>1</v>
      </c>
      <c r="C145" s="212"/>
      <c r="D145" s="212"/>
      <c r="E145" s="212"/>
      <c r="F145" s="212"/>
      <c r="G145" s="41"/>
      <c r="H145" s="41"/>
      <c r="I145" s="41"/>
      <c r="J145" s="41"/>
      <c r="K145" s="41"/>
      <c r="L145" s="41"/>
      <c r="M145" s="41"/>
      <c r="N145" s="252"/>
      <c r="O145" s="252"/>
      <c r="P145" s="252"/>
      <c r="Q145" s="252"/>
      <c r="R145" s="252"/>
    </row>
    <row r="146" spans="1:18" x14ac:dyDescent="0.2">
      <c r="A146" s="13" t="s">
        <v>231</v>
      </c>
      <c r="B146" s="305">
        <f>IF(B145=1,0.8,1)</f>
        <v>0.8</v>
      </c>
      <c r="C146" s="212"/>
      <c r="D146" s="212"/>
      <c r="E146" s="212"/>
      <c r="F146" s="212"/>
      <c r="G146" s="41"/>
      <c r="H146" s="41"/>
      <c r="I146" s="41"/>
      <c r="J146" s="41"/>
      <c r="K146" s="41"/>
      <c r="L146" s="41"/>
      <c r="M146" s="41"/>
      <c r="N146" s="252"/>
      <c r="O146" s="252"/>
      <c r="P146" s="252"/>
      <c r="Q146" s="252"/>
      <c r="R146" s="252"/>
    </row>
    <row r="147" spans="1:18" x14ac:dyDescent="0.2">
      <c r="A147" s="212"/>
      <c r="B147" s="212"/>
      <c r="C147" s="212"/>
      <c r="D147" s="212"/>
      <c r="E147" s="212"/>
      <c r="F147" s="212"/>
      <c r="G147" s="41"/>
      <c r="H147" s="41"/>
      <c r="I147" s="41"/>
      <c r="J147" s="41"/>
      <c r="K147" s="41"/>
      <c r="L147" s="41"/>
      <c r="M147" s="41"/>
      <c r="N147" s="252"/>
      <c r="O147" s="252"/>
      <c r="P147" s="252"/>
      <c r="Q147" s="252"/>
      <c r="R147" s="252"/>
    </row>
    <row r="148" spans="1:18" x14ac:dyDescent="0.2">
      <c r="A148" s="5" t="s">
        <v>199</v>
      </c>
      <c r="B148" s="5"/>
      <c r="C148" s="5"/>
      <c r="D148" s="5"/>
      <c r="E148" s="5"/>
      <c r="F148" s="5"/>
      <c r="N148" s="252"/>
      <c r="O148" s="252"/>
      <c r="P148" s="252"/>
      <c r="Q148" s="252"/>
      <c r="R148" s="252"/>
    </row>
    <row r="149" spans="1:18" x14ac:dyDescent="0.2">
      <c r="A149" s="13"/>
      <c r="N149" s="252"/>
      <c r="O149" s="252"/>
      <c r="P149" s="252"/>
      <c r="Q149" s="252"/>
      <c r="R149" s="252"/>
    </row>
    <row r="150" spans="1:18" x14ac:dyDescent="0.2">
      <c r="A150" s="13" t="s">
        <v>90</v>
      </c>
      <c r="B150" s="202" t="s">
        <v>91</v>
      </c>
      <c r="C150" s="267">
        <v>20</v>
      </c>
      <c r="D150" s="267">
        <v>20</v>
      </c>
      <c r="E150" s="267">
        <v>20</v>
      </c>
      <c r="F150" s="267">
        <v>20</v>
      </c>
      <c r="G150" s="267">
        <v>20</v>
      </c>
      <c r="H150" s="205">
        <f t="shared" ref="H150:L154" si="28">G150</f>
        <v>20</v>
      </c>
      <c r="I150" s="205">
        <f t="shared" si="28"/>
        <v>20</v>
      </c>
      <c r="J150" s="205">
        <f t="shared" si="28"/>
        <v>20</v>
      </c>
      <c r="K150" s="205">
        <f t="shared" si="28"/>
        <v>20</v>
      </c>
      <c r="L150" s="205">
        <f t="shared" si="28"/>
        <v>20</v>
      </c>
      <c r="N150" s="252" t="s">
        <v>78</v>
      </c>
      <c r="O150" s="252"/>
      <c r="P150" s="252"/>
      <c r="Q150" s="252"/>
      <c r="R150" s="252"/>
    </row>
    <row r="151" spans="1:18" x14ac:dyDescent="0.2">
      <c r="A151" s="13" t="s">
        <v>92</v>
      </c>
      <c r="B151" s="202" t="s">
        <v>91</v>
      </c>
      <c r="C151" s="267">
        <v>20</v>
      </c>
      <c r="D151" s="267">
        <v>20</v>
      </c>
      <c r="E151" s="267">
        <v>20</v>
      </c>
      <c r="F151" s="267">
        <v>20</v>
      </c>
      <c r="G151" s="267">
        <v>20</v>
      </c>
      <c r="H151" s="205">
        <f t="shared" si="28"/>
        <v>20</v>
      </c>
      <c r="I151" s="205">
        <f t="shared" si="28"/>
        <v>20</v>
      </c>
      <c r="J151" s="205">
        <f t="shared" si="28"/>
        <v>20</v>
      </c>
      <c r="K151" s="205">
        <f t="shared" si="28"/>
        <v>20</v>
      </c>
      <c r="L151" s="205">
        <f t="shared" si="28"/>
        <v>20</v>
      </c>
      <c r="N151" s="252" t="s">
        <v>78</v>
      </c>
      <c r="O151" s="252"/>
      <c r="P151" s="252"/>
      <c r="Q151" s="252"/>
      <c r="R151" s="252"/>
    </row>
    <row r="152" spans="1:18" x14ac:dyDescent="0.2">
      <c r="A152" s="13" t="s">
        <v>93</v>
      </c>
      <c r="B152" s="202" t="s">
        <v>91</v>
      </c>
      <c r="C152" s="267">
        <v>8</v>
      </c>
      <c r="D152" s="267">
        <v>8</v>
      </c>
      <c r="E152" s="267">
        <v>8</v>
      </c>
      <c r="F152" s="267">
        <v>8</v>
      </c>
      <c r="G152" s="267">
        <v>8</v>
      </c>
      <c r="H152" s="205">
        <f t="shared" si="28"/>
        <v>8</v>
      </c>
      <c r="I152" s="205">
        <f t="shared" si="28"/>
        <v>8</v>
      </c>
      <c r="J152" s="205">
        <f t="shared" si="28"/>
        <v>8</v>
      </c>
      <c r="K152" s="205">
        <f t="shared" si="28"/>
        <v>8</v>
      </c>
      <c r="L152" s="205">
        <f t="shared" si="28"/>
        <v>8</v>
      </c>
      <c r="N152" s="252" t="s">
        <v>78</v>
      </c>
      <c r="O152" s="252"/>
      <c r="P152" s="252"/>
      <c r="Q152" s="252"/>
      <c r="R152" s="252"/>
    </row>
    <row r="153" spans="1:18" x14ac:dyDescent="0.2">
      <c r="A153" s="13" t="s">
        <v>131</v>
      </c>
      <c r="B153" s="202" t="s">
        <v>91</v>
      </c>
      <c r="C153" s="267">
        <v>20</v>
      </c>
      <c r="D153" s="267">
        <v>20</v>
      </c>
      <c r="E153" s="267">
        <v>20</v>
      </c>
      <c r="F153" s="267">
        <v>20</v>
      </c>
      <c r="G153" s="267">
        <v>20</v>
      </c>
      <c r="H153" s="205">
        <f t="shared" si="28"/>
        <v>20</v>
      </c>
      <c r="I153" s="205">
        <f t="shared" si="28"/>
        <v>20</v>
      </c>
      <c r="J153" s="205">
        <f t="shared" si="28"/>
        <v>20</v>
      </c>
      <c r="K153" s="205">
        <f t="shared" si="28"/>
        <v>20</v>
      </c>
      <c r="L153" s="205">
        <f t="shared" si="28"/>
        <v>20</v>
      </c>
      <c r="N153" s="252" t="s">
        <v>78</v>
      </c>
      <c r="O153" s="252"/>
      <c r="P153" s="252"/>
      <c r="Q153" s="252"/>
      <c r="R153" s="252"/>
    </row>
    <row r="154" spans="1:18" x14ac:dyDescent="0.2">
      <c r="A154" s="13" t="s">
        <v>132</v>
      </c>
      <c r="C154" s="269">
        <v>0.114</v>
      </c>
      <c r="D154" s="269">
        <v>0.114</v>
      </c>
      <c r="E154" s="269">
        <v>0.114</v>
      </c>
      <c r="F154" s="269">
        <v>0.114</v>
      </c>
      <c r="G154" s="269">
        <v>0.114</v>
      </c>
      <c r="H154" s="196">
        <f t="shared" si="28"/>
        <v>0.114</v>
      </c>
      <c r="I154" s="196">
        <f t="shared" si="28"/>
        <v>0.114</v>
      </c>
      <c r="J154" s="196">
        <f t="shared" si="28"/>
        <v>0.114</v>
      </c>
      <c r="K154" s="196">
        <f t="shared" si="28"/>
        <v>0.114</v>
      </c>
      <c r="L154" s="196">
        <f t="shared" si="28"/>
        <v>0.114</v>
      </c>
      <c r="N154" s="252"/>
      <c r="O154" s="252"/>
      <c r="P154" s="252"/>
      <c r="Q154" s="252"/>
      <c r="R154" s="252"/>
    </row>
    <row r="155" spans="1:18" x14ac:dyDescent="0.2">
      <c r="A155" s="13" t="s">
        <v>96</v>
      </c>
      <c r="C155" s="271">
        <v>0</v>
      </c>
      <c r="D155" s="271">
        <v>0</v>
      </c>
      <c r="E155" s="271">
        <v>0</v>
      </c>
      <c r="F155" s="271">
        <v>0</v>
      </c>
      <c r="G155" s="198">
        <v>0</v>
      </c>
      <c r="H155" s="199">
        <f>G155*(1+Escalation!L$8)</f>
        <v>0</v>
      </c>
      <c r="I155" s="199">
        <f>H155*(1+Escalation!M$8)</f>
        <v>0</v>
      </c>
      <c r="J155" s="199">
        <f>I155*(1+Escalation!N$8)</f>
        <v>0</v>
      </c>
      <c r="K155" s="199">
        <f>J155*(1+Escalation!O$8)</f>
        <v>0</v>
      </c>
      <c r="L155" s="199">
        <f>K155*(1+Escalation!P$8)</f>
        <v>0</v>
      </c>
      <c r="M155" s="3" t="s">
        <v>97</v>
      </c>
      <c r="N155" s="252" t="s">
        <v>81</v>
      </c>
      <c r="O155" s="314"/>
      <c r="P155" s="252"/>
      <c r="Q155" s="252"/>
      <c r="R155" s="252"/>
    </row>
    <row r="156" spans="1:18" x14ac:dyDescent="0.2">
      <c r="A156" s="13" t="s">
        <v>98</v>
      </c>
      <c r="C156" s="271">
        <v>13.61294982464991</v>
      </c>
      <c r="D156" s="271">
        <v>13.820273905895473</v>
      </c>
      <c r="E156" s="271">
        <v>14.078196665274417</v>
      </c>
      <c r="F156" s="271">
        <v>14.417610749823051</v>
      </c>
      <c r="G156" s="198">
        <v>16.821613455130311</v>
      </c>
      <c r="H156" s="199">
        <f>G156*(1+Escalation!L$8)</f>
        <v>16.821613455130311</v>
      </c>
      <c r="I156" s="199">
        <f>H156*(1+Escalation!M$8)</f>
        <v>16.821613455130311</v>
      </c>
      <c r="J156" s="199">
        <f>I156*(1+Escalation!N$8)</f>
        <v>16.821613455130311</v>
      </c>
      <c r="K156" s="199">
        <f>J156*(1+Escalation!O$8)</f>
        <v>16.821613455130311</v>
      </c>
      <c r="L156" s="199">
        <f>K156*(1+Escalation!P$8)</f>
        <v>16.821613455130311</v>
      </c>
      <c r="M156" s="3" t="s">
        <v>97</v>
      </c>
      <c r="N156" s="252" t="s">
        <v>81</v>
      </c>
      <c r="O156" s="314"/>
      <c r="P156" s="252"/>
      <c r="Q156" s="252"/>
      <c r="R156" s="252"/>
    </row>
    <row r="157" spans="1:18" x14ac:dyDescent="0.2">
      <c r="A157" s="13" t="s">
        <v>99</v>
      </c>
      <c r="C157" s="271">
        <v>318</v>
      </c>
      <c r="D157" s="271">
        <v>318</v>
      </c>
      <c r="E157" s="271">
        <v>318</v>
      </c>
      <c r="F157" s="271">
        <v>312.91199999999998</v>
      </c>
      <c r="G157" s="198">
        <v>352.72875158740868</v>
      </c>
      <c r="H157" s="199">
        <f>G157*(1+Escalation!L$8)</f>
        <v>352.72875158740868</v>
      </c>
      <c r="I157" s="199">
        <f>H157*(1+Escalation!M$8)</f>
        <v>352.72875158740868</v>
      </c>
      <c r="J157" s="199">
        <f>I157*(1+Escalation!N$8)</f>
        <v>352.72875158740868</v>
      </c>
      <c r="K157" s="199">
        <f>J157*(1+Escalation!O$8)</f>
        <v>352.72875158740868</v>
      </c>
      <c r="L157" s="199">
        <f>K157*(1+Escalation!P$8)</f>
        <v>352.72875158740868</v>
      </c>
      <c r="M157" s="3" t="s">
        <v>97</v>
      </c>
      <c r="N157" s="252" t="s">
        <v>81</v>
      </c>
      <c r="O157" s="314"/>
      <c r="P157" s="252"/>
      <c r="Q157" s="252"/>
      <c r="R157" s="252"/>
    </row>
    <row r="158" spans="1:18" x14ac:dyDescent="0.2">
      <c r="A158" s="13" t="s">
        <v>100</v>
      </c>
      <c r="C158" s="271">
        <v>1.0083666536777711</v>
      </c>
      <c r="D158" s="271">
        <v>1.0237239930292943</v>
      </c>
      <c r="E158" s="271">
        <v>1.0428293826129198</v>
      </c>
      <c r="F158" s="271">
        <v>1.0679711666535594</v>
      </c>
      <c r="G158" s="198">
        <v>1.246045441120764</v>
      </c>
      <c r="H158" s="199">
        <f>G158*(1+Escalation!L$8)</f>
        <v>1.246045441120764</v>
      </c>
      <c r="I158" s="199">
        <f>H158*(1+Escalation!M$8)</f>
        <v>1.246045441120764</v>
      </c>
      <c r="J158" s="199">
        <f>I158*(1+Escalation!N$8)</f>
        <v>1.246045441120764</v>
      </c>
      <c r="K158" s="199">
        <f>J158*(1+Escalation!O$8)</f>
        <v>1.246045441120764</v>
      </c>
      <c r="L158" s="199">
        <f>K158*(1+Escalation!P$8)</f>
        <v>1.246045441120764</v>
      </c>
      <c r="M158" s="3" t="s">
        <v>97</v>
      </c>
      <c r="N158" s="252" t="s">
        <v>81</v>
      </c>
      <c r="O158" s="314"/>
      <c r="P158" s="252"/>
      <c r="Q158" s="252"/>
      <c r="R158" s="252"/>
    </row>
    <row r="159" spans="1:18" x14ac:dyDescent="0.2">
      <c r="A159" s="13" t="s">
        <v>101</v>
      </c>
      <c r="C159" s="271">
        <v>10.083666536777711</v>
      </c>
      <c r="D159" s="271">
        <v>10.237239930292944</v>
      </c>
      <c r="E159" s="271">
        <v>10.428293826129199</v>
      </c>
      <c r="F159" s="271">
        <v>10.679711666535594</v>
      </c>
      <c r="G159" s="198">
        <v>12.460454411207639</v>
      </c>
      <c r="H159" s="199">
        <f>G159*(1+Escalation!L$8)</f>
        <v>12.460454411207639</v>
      </c>
      <c r="I159" s="199">
        <f>H159*(1+Escalation!M$8)</f>
        <v>12.460454411207639</v>
      </c>
      <c r="J159" s="199">
        <f>I159*(1+Escalation!N$8)</f>
        <v>12.460454411207639</v>
      </c>
      <c r="K159" s="199">
        <f>J159*(1+Escalation!O$8)</f>
        <v>12.460454411207639</v>
      </c>
      <c r="L159" s="199">
        <f>K159*(1+Escalation!P$8)</f>
        <v>12.460454411207639</v>
      </c>
      <c r="M159" s="3" t="s">
        <v>97</v>
      </c>
      <c r="N159" s="252" t="s">
        <v>78</v>
      </c>
      <c r="O159" s="314"/>
      <c r="P159" s="252"/>
      <c r="Q159" s="252"/>
      <c r="R159" s="252"/>
    </row>
    <row r="160" spans="1:18" x14ac:dyDescent="0.2">
      <c r="A160" s="13" t="s">
        <v>102</v>
      </c>
      <c r="C160" s="268">
        <v>2</v>
      </c>
      <c r="D160" s="268">
        <v>2</v>
      </c>
      <c r="E160" s="268">
        <v>2</v>
      </c>
      <c r="F160" s="268">
        <v>2</v>
      </c>
      <c r="G160" s="268">
        <v>2</v>
      </c>
      <c r="H160" s="205">
        <f t="shared" ref="H160:L166" si="29">G160</f>
        <v>2</v>
      </c>
      <c r="I160" s="205">
        <f t="shared" si="29"/>
        <v>2</v>
      </c>
      <c r="J160" s="205">
        <f t="shared" si="29"/>
        <v>2</v>
      </c>
      <c r="K160" s="205">
        <f t="shared" si="29"/>
        <v>2</v>
      </c>
      <c r="L160" s="205">
        <f t="shared" si="29"/>
        <v>2</v>
      </c>
      <c r="N160" s="252" t="s">
        <v>78</v>
      </c>
      <c r="O160" s="252"/>
      <c r="P160" s="252"/>
      <c r="Q160" s="252"/>
      <c r="R160" s="252"/>
    </row>
    <row r="161" spans="1:18" x14ac:dyDescent="0.2">
      <c r="A161" s="13" t="s">
        <v>103</v>
      </c>
      <c r="C161" s="268">
        <v>73.92</v>
      </c>
      <c r="D161" s="268">
        <v>73.92</v>
      </c>
      <c r="E161" s="268">
        <v>73.92</v>
      </c>
      <c r="F161" s="268">
        <v>73.92</v>
      </c>
      <c r="G161" s="268">
        <v>73.92</v>
      </c>
      <c r="H161" s="205">
        <f t="shared" si="29"/>
        <v>73.92</v>
      </c>
      <c r="I161" s="205">
        <f t="shared" si="29"/>
        <v>73.92</v>
      </c>
      <c r="J161" s="205">
        <f t="shared" si="29"/>
        <v>73.92</v>
      </c>
      <c r="K161" s="205">
        <f t="shared" si="29"/>
        <v>73.92</v>
      </c>
      <c r="L161" s="205">
        <f t="shared" si="29"/>
        <v>73.92</v>
      </c>
      <c r="N161" s="252" t="s">
        <v>78</v>
      </c>
      <c r="O161" s="252"/>
      <c r="P161" s="252"/>
      <c r="Q161" s="252"/>
      <c r="R161" s="252"/>
    </row>
    <row r="162" spans="1:18" x14ac:dyDescent="0.2">
      <c r="A162" s="13" t="s">
        <v>104</v>
      </c>
      <c r="C162" s="268">
        <v>24.96</v>
      </c>
      <c r="D162" s="268">
        <v>24.96</v>
      </c>
      <c r="E162" s="268">
        <v>24.96</v>
      </c>
      <c r="F162" s="268">
        <v>24.96</v>
      </c>
      <c r="G162" s="268">
        <v>24.96</v>
      </c>
      <c r="H162" s="205">
        <f t="shared" si="29"/>
        <v>24.96</v>
      </c>
      <c r="I162" s="205">
        <f t="shared" si="29"/>
        <v>24.96</v>
      </c>
      <c r="J162" s="205">
        <f t="shared" si="29"/>
        <v>24.96</v>
      </c>
      <c r="K162" s="205">
        <f t="shared" si="29"/>
        <v>24.96</v>
      </c>
      <c r="L162" s="205">
        <f t="shared" si="29"/>
        <v>24.96</v>
      </c>
      <c r="N162" s="252" t="s">
        <v>78</v>
      </c>
      <c r="O162" s="252"/>
      <c r="P162" s="252"/>
      <c r="Q162" s="252"/>
      <c r="R162" s="252"/>
    </row>
    <row r="163" spans="1:18" x14ac:dyDescent="0.2">
      <c r="A163" s="13" t="s">
        <v>105</v>
      </c>
      <c r="C163" s="279">
        <v>0.6</v>
      </c>
      <c r="D163" s="279">
        <v>0.6</v>
      </c>
      <c r="E163" s="279">
        <v>0.6</v>
      </c>
      <c r="F163" s="279">
        <v>0.6</v>
      </c>
      <c r="G163" s="279">
        <v>0.6</v>
      </c>
      <c r="H163" s="196">
        <f t="shared" si="29"/>
        <v>0.6</v>
      </c>
      <c r="I163" s="196">
        <f t="shared" si="29"/>
        <v>0.6</v>
      </c>
      <c r="J163" s="196">
        <f t="shared" si="29"/>
        <v>0.6</v>
      </c>
      <c r="K163" s="196">
        <f t="shared" si="29"/>
        <v>0.6</v>
      </c>
      <c r="L163" s="196">
        <f t="shared" si="29"/>
        <v>0.6</v>
      </c>
      <c r="N163" s="252" t="s">
        <v>78</v>
      </c>
      <c r="O163" s="252"/>
      <c r="P163" s="252"/>
      <c r="Q163" s="252"/>
      <c r="R163" s="252"/>
    </row>
    <row r="164" spans="1:18" x14ac:dyDescent="0.2">
      <c r="A164" s="13" t="s">
        <v>106</v>
      </c>
      <c r="C164" s="279">
        <v>0.5</v>
      </c>
      <c r="D164" s="279">
        <v>0.5</v>
      </c>
      <c r="E164" s="279">
        <v>0.5</v>
      </c>
      <c r="F164" s="279">
        <v>0.5</v>
      </c>
      <c r="G164" s="279">
        <v>0.5</v>
      </c>
      <c r="H164" s="196">
        <f t="shared" si="29"/>
        <v>0.5</v>
      </c>
      <c r="I164" s="196">
        <f t="shared" si="29"/>
        <v>0.5</v>
      </c>
      <c r="J164" s="196">
        <f t="shared" si="29"/>
        <v>0.5</v>
      </c>
      <c r="K164" s="196">
        <f t="shared" si="29"/>
        <v>0.5</v>
      </c>
      <c r="L164" s="196">
        <f t="shared" si="29"/>
        <v>0.5</v>
      </c>
      <c r="N164" s="252" t="s">
        <v>78</v>
      </c>
      <c r="O164" s="252"/>
      <c r="P164" s="252"/>
      <c r="Q164" s="252"/>
      <c r="R164" s="252"/>
    </row>
    <row r="165" spans="1:18" x14ac:dyDescent="0.2">
      <c r="A165" s="13" t="s">
        <v>107</v>
      </c>
      <c r="C165" s="279">
        <v>0.15</v>
      </c>
      <c r="D165" s="279">
        <v>0.15</v>
      </c>
      <c r="E165" s="279">
        <v>0.15</v>
      </c>
      <c r="F165" s="279">
        <v>0.15</v>
      </c>
      <c r="G165" s="279">
        <v>0.15</v>
      </c>
      <c r="H165" s="196">
        <f t="shared" si="29"/>
        <v>0.15</v>
      </c>
      <c r="I165" s="196">
        <f t="shared" si="29"/>
        <v>0.15</v>
      </c>
      <c r="J165" s="196">
        <f t="shared" si="29"/>
        <v>0.15</v>
      </c>
      <c r="K165" s="196">
        <f t="shared" si="29"/>
        <v>0.15</v>
      </c>
      <c r="L165" s="196">
        <f t="shared" si="29"/>
        <v>0.15</v>
      </c>
      <c r="N165" s="252" t="s">
        <v>78</v>
      </c>
      <c r="O165" s="252"/>
      <c r="P165" s="252"/>
      <c r="Q165" s="252"/>
      <c r="R165" s="252"/>
    </row>
    <row r="166" spans="1:18" x14ac:dyDescent="0.2">
      <c r="A166" s="13" t="s">
        <v>108</v>
      </c>
      <c r="C166" s="279">
        <v>0.1</v>
      </c>
      <c r="D166" s="279">
        <v>0.1</v>
      </c>
      <c r="E166" s="279">
        <v>0.1</v>
      </c>
      <c r="F166" s="279">
        <v>0.1</v>
      </c>
      <c r="G166" s="279">
        <v>0.1</v>
      </c>
      <c r="H166" s="196">
        <f t="shared" si="29"/>
        <v>0.1</v>
      </c>
      <c r="I166" s="196">
        <f t="shared" si="29"/>
        <v>0.1</v>
      </c>
      <c r="J166" s="196">
        <f t="shared" si="29"/>
        <v>0.1</v>
      </c>
      <c r="K166" s="196">
        <f t="shared" si="29"/>
        <v>0.1</v>
      </c>
      <c r="L166" s="196">
        <f t="shared" si="29"/>
        <v>0.1</v>
      </c>
      <c r="N166" s="252" t="s">
        <v>78</v>
      </c>
      <c r="O166" s="252"/>
      <c r="P166" s="252"/>
      <c r="Q166" s="252"/>
      <c r="R166" s="252"/>
    </row>
    <row r="167" spans="1:18" x14ac:dyDescent="0.2">
      <c r="A167" s="212"/>
      <c r="B167" s="212"/>
      <c r="C167" s="41"/>
      <c r="D167" s="41"/>
      <c r="E167" s="41"/>
      <c r="F167" s="41"/>
      <c r="G167" s="41"/>
      <c r="N167" s="252"/>
      <c r="O167" s="252"/>
      <c r="P167" s="252"/>
      <c r="Q167" s="252"/>
      <c r="R167" s="252"/>
    </row>
    <row r="168" spans="1:18" x14ac:dyDescent="0.2">
      <c r="A168" s="137" t="s">
        <v>109</v>
      </c>
      <c r="B168" s="34"/>
      <c r="C168" s="204"/>
      <c r="D168" s="204"/>
      <c r="E168" s="204"/>
      <c r="F168" s="204"/>
      <c r="G168" s="204"/>
      <c r="H168" s="213"/>
      <c r="I168" s="213"/>
      <c r="J168" s="213"/>
      <c r="K168" s="213"/>
      <c r="L168" s="213"/>
      <c r="M168" s="213"/>
      <c r="N168" s="252"/>
      <c r="O168" s="252"/>
      <c r="P168" s="252"/>
      <c r="Q168" s="252"/>
      <c r="R168" s="252"/>
    </row>
    <row r="169" spans="1:18" x14ac:dyDescent="0.2">
      <c r="A169" s="13" t="s">
        <v>110</v>
      </c>
      <c r="C169" s="270">
        <v>0</v>
      </c>
      <c r="D169" s="270">
        <v>0</v>
      </c>
      <c r="E169" s="270">
        <v>9000</v>
      </c>
      <c r="F169" s="270">
        <v>18000</v>
      </c>
      <c r="G169" s="117">
        <v>400.73992717609121</v>
      </c>
      <c r="H169" s="117">
        <v>1745.7757738741993</v>
      </c>
      <c r="I169" s="117">
        <v>4792.6108237633107</v>
      </c>
      <c r="J169" s="117">
        <v>7633.2091692101085</v>
      </c>
      <c r="K169" s="117">
        <v>9358.1075784568711</v>
      </c>
      <c r="L169" s="117">
        <v>11313.636804380263</v>
      </c>
      <c r="M169" s="13" t="s">
        <v>84</v>
      </c>
      <c r="N169" s="252" t="s">
        <v>240</v>
      </c>
      <c r="O169" s="252"/>
      <c r="P169" s="252"/>
      <c r="Q169" s="252"/>
      <c r="R169" s="252"/>
    </row>
    <row r="170" spans="1:18" x14ac:dyDescent="0.2">
      <c r="A170" s="3" t="s">
        <v>211</v>
      </c>
      <c r="C170" s="270">
        <v>0</v>
      </c>
      <c r="D170" s="270">
        <v>0</v>
      </c>
      <c r="E170" s="270">
        <v>0</v>
      </c>
      <c r="F170" s="270">
        <v>0</v>
      </c>
      <c r="G170" s="135">
        <v>0</v>
      </c>
      <c r="H170" s="205">
        <v>11538.026492785111</v>
      </c>
      <c r="I170" s="205">
        <v>31193.097903406666</v>
      </c>
      <c r="J170" s="205">
        <v>50556.415409713947</v>
      </c>
      <c r="K170" s="205">
        <v>61712.971861112819</v>
      </c>
      <c r="L170" s="205">
        <v>74787.424972282999</v>
      </c>
      <c r="N170" s="252"/>
      <c r="O170" s="252"/>
      <c r="P170" s="252"/>
      <c r="Q170" s="252"/>
      <c r="R170" s="252"/>
    </row>
    <row r="171" spans="1:18" x14ac:dyDescent="0.2">
      <c r="A171" s="13"/>
      <c r="C171" s="35">
        <f t="shared" ref="C171:F171" si="30">SUM(C169:C170)</f>
        <v>0</v>
      </c>
      <c r="D171" s="35">
        <f t="shared" si="30"/>
        <v>0</v>
      </c>
      <c r="E171" s="35">
        <f t="shared" si="30"/>
        <v>9000</v>
      </c>
      <c r="F171" s="35">
        <f t="shared" si="30"/>
        <v>18000</v>
      </c>
      <c r="G171" s="35">
        <f t="shared" ref="G171:L171" si="31">SUM(G169:G170)</f>
        <v>400.73992717609121</v>
      </c>
      <c r="H171" s="35">
        <f t="shared" si="31"/>
        <v>13283.80226665931</v>
      </c>
      <c r="I171" s="35">
        <f t="shared" si="31"/>
        <v>35985.708727169978</v>
      </c>
      <c r="J171" s="35">
        <f t="shared" si="31"/>
        <v>58189.624578924057</v>
      </c>
      <c r="K171" s="35">
        <f t="shared" si="31"/>
        <v>71071.079439569687</v>
      </c>
      <c r="L171" s="35">
        <f t="shared" si="31"/>
        <v>86101.061776663264</v>
      </c>
      <c r="N171" s="252"/>
      <c r="O171" s="252"/>
      <c r="P171" s="252"/>
      <c r="Q171" s="252"/>
      <c r="R171" s="252"/>
    </row>
    <row r="172" spans="1:18" x14ac:dyDescent="0.2">
      <c r="A172" s="13" t="s">
        <v>112</v>
      </c>
      <c r="C172" s="270">
        <v>0</v>
      </c>
      <c r="D172" s="270">
        <v>0</v>
      </c>
      <c r="E172" s="270">
        <v>5000</v>
      </c>
      <c r="F172" s="270">
        <v>10000</v>
      </c>
      <c r="G172" s="36">
        <f>'DNSP Inputs General'!L85</f>
        <v>325.28800000000012</v>
      </c>
      <c r="H172" s="36">
        <f>'DNSP Inputs General'!M85</f>
        <v>1381.2419999999997</v>
      </c>
      <c r="I172" s="36">
        <f>'DNSP Inputs General'!N85</f>
        <v>3654.9785999999995</v>
      </c>
      <c r="J172" s="36">
        <f>'DNSP Inputs General'!O85</f>
        <v>5928.7151999999987</v>
      </c>
      <c r="K172" s="36">
        <f>'DNSP Inputs General'!P85</f>
        <v>7114.4582399999981</v>
      </c>
      <c r="L172" s="36">
        <f>'DNSP Inputs General'!Q85</f>
        <v>8537.349887999997</v>
      </c>
      <c r="N172" s="252"/>
      <c r="O172" s="252"/>
      <c r="P172" s="252"/>
      <c r="Q172" s="252"/>
      <c r="R172" s="252"/>
    </row>
    <row r="173" spans="1:18" x14ac:dyDescent="0.2">
      <c r="A173" s="13" t="s">
        <v>113</v>
      </c>
      <c r="C173" s="37">
        <f t="shared" ref="C173:F173" si="32">IF(C172=0,0,C171/C172)</f>
        <v>0</v>
      </c>
      <c r="D173" s="37">
        <f t="shared" si="32"/>
        <v>0</v>
      </c>
      <c r="E173" s="37">
        <f t="shared" si="32"/>
        <v>1.8</v>
      </c>
      <c r="F173" s="37">
        <f t="shared" si="32"/>
        <v>1.8</v>
      </c>
      <c r="G173" s="37">
        <f t="shared" ref="G173:L173" si="33">IF(G172=0,0,G171/G172)</f>
        <v>1.2319542287944563</v>
      </c>
      <c r="H173" s="37">
        <f t="shared" si="33"/>
        <v>9.6172881121912823</v>
      </c>
      <c r="I173" s="37">
        <f t="shared" si="33"/>
        <v>9.8456687891879806</v>
      </c>
      <c r="J173" s="37">
        <f t="shared" si="33"/>
        <v>9.8148793821170681</v>
      </c>
      <c r="K173" s="37">
        <f t="shared" si="33"/>
        <v>9.9896685091189319</v>
      </c>
      <c r="L173" s="37">
        <f t="shared" si="33"/>
        <v>10.085221164202951</v>
      </c>
      <c r="N173" s="252"/>
      <c r="O173" s="252"/>
      <c r="P173" s="252"/>
      <c r="Q173" s="252"/>
      <c r="R173" s="252"/>
    </row>
    <row r="174" spans="1:18" x14ac:dyDescent="0.2">
      <c r="A174" s="212"/>
      <c r="B174" s="212"/>
      <c r="C174" s="41"/>
      <c r="D174" s="41"/>
      <c r="E174" s="41"/>
      <c r="F174" s="41"/>
      <c r="G174" s="41"/>
      <c r="H174" s="41"/>
      <c r="I174" s="41"/>
      <c r="J174" s="41"/>
      <c r="K174" s="41"/>
      <c r="L174" s="41"/>
      <c r="N174" s="252"/>
      <c r="O174" s="252"/>
      <c r="P174" s="252"/>
      <c r="Q174" s="252"/>
      <c r="R174" s="252"/>
    </row>
    <row r="175" spans="1:18" x14ac:dyDescent="0.2">
      <c r="A175" s="43"/>
      <c r="B175" s="43"/>
      <c r="C175" s="43"/>
      <c r="D175" s="43"/>
      <c r="E175" s="43"/>
      <c r="F175" s="43"/>
      <c r="H175" s="214"/>
      <c r="I175" s="214"/>
      <c r="J175" s="214"/>
      <c r="K175" s="214"/>
      <c r="L175" s="214"/>
    </row>
    <row r="176" spans="1:18" x14ac:dyDescent="0.2">
      <c r="A176" s="13"/>
    </row>
    <row r="177" spans="1:1" x14ac:dyDescent="0.2">
      <c r="A177" s="13"/>
    </row>
    <row r="178" spans="1:1" x14ac:dyDescent="0.2">
      <c r="A178" s="13"/>
    </row>
  </sheetData>
  <mergeCells count="3">
    <mergeCell ref="G5:L5"/>
    <mergeCell ref="C5:F5"/>
    <mergeCell ref="C3:L3"/>
  </mergeCells>
  <pageMargins left="0.54" right="0.7" top="0.78" bottom="0.67" header="0.34" footer="0.31"/>
  <pageSetup paperSize="9" scale="75" orientation="portrait" r:id="rId1"/>
  <headerFooter alignWithMargins="0">
    <oddHeader>&amp;CReview of Public Lighting Excluded Service Charge - Draft Decision
Cost Build-up Model</oddHeader>
    <oddFooter>&amp;LEssential Services Commission&amp;R&amp;D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EC9C"/>
  </sheetPr>
  <dimension ref="A1:P135"/>
  <sheetViews>
    <sheetView zoomScaleNormal="100" workbookViewId="0">
      <pane xSplit="2" ySplit="7" topLeftCell="G8" activePane="bottomRight" state="frozen"/>
      <selection activeCell="J56" sqref="J56"/>
      <selection pane="topRight" activeCell="J56" sqref="J56"/>
      <selection pane="bottomLeft" activeCell="J56" sqref="J56"/>
      <selection pane="bottomRight" activeCell="N33" sqref="N33"/>
    </sheetView>
  </sheetViews>
  <sheetFormatPr defaultRowHeight="12.75" x14ac:dyDescent="0.2"/>
  <cols>
    <col min="1" max="1" width="51.42578125" style="3" customWidth="1"/>
    <col min="2" max="2" width="9.140625" style="13" customWidth="1"/>
    <col min="3" max="6" width="10" style="13" customWidth="1"/>
    <col min="7" max="8" width="9.7109375" style="3" customWidth="1"/>
    <col min="9" max="9" width="10" style="3" customWidth="1"/>
    <col min="10" max="10" width="9.85546875" style="3" bestFit="1" customWidth="1"/>
    <col min="11" max="11" width="9.85546875" style="3" customWidth="1"/>
    <col min="12" max="12" width="9.7109375" style="3" customWidth="1"/>
    <col min="13" max="13" width="13.85546875" style="3" customWidth="1"/>
    <col min="14" max="14" width="69.28515625" style="13" customWidth="1"/>
    <col min="15" max="15" width="11.28515625" style="13" bestFit="1" customWidth="1"/>
    <col min="16" max="16" width="9.140625" style="13"/>
    <col min="17" max="17" width="10.28515625" style="3" customWidth="1"/>
    <col min="18" max="18" width="10" style="3" customWidth="1"/>
    <col min="19" max="19" width="9.140625" style="3"/>
    <col min="20" max="20" width="11" style="3" customWidth="1"/>
    <col min="21" max="16384" width="9.140625" style="3"/>
  </cols>
  <sheetData>
    <row r="1" spans="1:16" s="192" customFormat="1" ht="15.75" x14ac:dyDescent="0.25">
      <c r="A1" s="28" t="s">
        <v>70</v>
      </c>
      <c r="B1" s="29"/>
      <c r="C1" s="29"/>
      <c r="D1" s="29"/>
      <c r="E1" s="29"/>
      <c r="F1" s="29"/>
      <c r="N1" s="313"/>
      <c r="O1" s="313"/>
      <c r="P1" s="313"/>
    </row>
    <row r="2" spans="1:16" s="192" customFormat="1" x14ac:dyDescent="0.2">
      <c r="A2" s="193"/>
      <c r="B2" s="194"/>
      <c r="C2" s="194"/>
      <c r="D2" s="194"/>
      <c r="E2" s="194"/>
      <c r="F2" s="194"/>
      <c r="G2" s="193"/>
      <c r="H2" s="193"/>
      <c r="I2" s="193"/>
      <c r="J2" s="193"/>
      <c r="K2" s="193"/>
      <c r="L2" s="193"/>
      <c r="M2" s="193"/>
      <c r="N2" s="194"/>
      <c r="O2" s="313"/>
      <c r="P2" s="313"/>
    </row>
    <row r="3" spans="1:16" s="192" customFormat="1" ht="15.75" x14ac:dyDescent="0.25">
      <c r="A3" s="5" t="str">
        <f>'DNSP Inputs O &amp; M'!$A$3</f>
        <v>CitiPower</v>
      </c>
      <c r="B3" s="29"/>
      <c r="C3" s="324" t="s">
        <v>134</v>
      </c>
      <c r="D3" s="325"/>
      <c r="E3" s="325"/>
      <c r="F3" s="325"/>
      <c r="G3" s="325"/>
      <c r="H3" s="325"/>
      <c r="I3" s="325"/>
      <c r="J3" s="325"/>
      <c r="K3" s="325"/>
      <c r="L3" s="326"/>
      <c r="M3" s="193"/>
      <c r="N3" s="194"/>
      <c r="O3" s="313"/>
      <c r="P3" s="313"/>
    </row>
    <row r="4" spans="1:16" s="192" customFormat="1" x14ac:dyDescent="0.2">
      <c r="A4" s="193"/>
      <c r="B4" s="194"/>
      <c r="C4" s="194"/>
      <c r="D4" s="194"/>
      <c r="E4" s="194"/>
      <c r="F4" s="194"/>
      <c r="G4" s="193"/>
      <c r="H4" s="193"/>
      <c r="I4" s="193"/>
      <c r="J4" s="193"/>
      <c r="K4" s="193"/>
      <c r="L4" s="193"/>
      <c r="M4" s="193"/>
      <c r="N4" s="194"/>
      <c r="O4" s="313"/>
      <c r="P4" s="313"/>
    </row>
    <row r="5" spans="1:16" x14ac:dyDescent="0.2">
      <c r="C5" s="319" t="s">
        <v>72</v>
      </c>
      <c r="D5" s="320"/>
      <c r="E5" s="320"/>
      <c r="F5" s="321"/>
      <c r="G5" s="319" t="s">
        <v>73</v>
      </c>
      <c r="H5" s="322"/>
      <c r="I5" s="322"/>
      <c r="J5" s="322"/>
      <c r="K5" s="322"/>
      <c r="L5" s="323"/>
    </row>
    <row r="7" spans="1:16" ht="18" x14ac:dyDescent="0.25">
      <c r="A7" s="30" t="s">
        <v>74</v>
      </c>
      <c r="B7" s="31"/>
      <c r="C7" s="32">
        <v>2011</v>
      </c>
      <c r="D7" s="32">
        <v>2012</v>
      </c>
      <c r="E7" s="32">
        <v>2013</v>
      </c>
      <c r="F7" s="32">
        <v>2014</v>
      </c>
      <c r="G7" s="32">
        <v>2015</v>
      </c>
      <c r="H7" s="32">
        <v>2016</v>
      </c>
      <c r="I7" s="32">
        <v>2017</v>
      </c>
      <c r="J7" s="32">
        <v>2018</v>
      </c>
      <c r="K7" s="32">
        <v>2019</v>
      </c>
      <c r="L7" s="32">
        <v>2020</v>
      </c>
      <c r="M7" s="4" t="s">
        <v>75</v>
      </c>
      <c r="N7" s="5" t="s">
        <v>76</v>
      </c>
    </row>
    <row r="9" spans="1:16" ht="12.75" customHeight="1" x14ac:dyDescent="0.2">
      <c r="A9" s="4" t="s">
        <v>77</v>
      </c>
      <c r="B9" s="5"/>
      <c r="C9" s="5"/>
      <c r="D9" s="5"/>
      <c r="E9" s="5"/>
      <c r="F9" s="5"/>
    </row>
    <row r="10" spans="1:16" ht="12.75" customHeight="1" x14ac:dyDescent="0.2"/>
    <row r="11" spans="1:16" x14ac:dyDescent="0.2">
      <c r="A11" s="3" t="s">
        <v>79</v>
      </c>
      <c r="C11" s="37">
        <f>'DNSP Inputs O &amp; M'!C11</f>
        <v>78.760583935322131</v>
      </c>
      <c r="D11" s="37">
        <f>'DNSP Inputs O &amp; M'!D11</f>
        <v>80.20721460715373</v>
      </c>
      <c r="E11" s="37">
        <f>'DNSP Inputs O &amp; M'!E11</f>
        <v>82.114277593759724</v>
      </c>
      <c r="F11" s="37">
        <f>'DNSP Inputs O &amp; M'!F11</f>
        <v>84.681240998431406</v>
      </c>
      <c r="G11" s="37">
        <f>'DNSP Inputs O &amp; M'!G11</f>
        <v>121.49143532801831</v>
      </c>
      <c r="H11" s="37">
        <f>'DNSP Inputs O &amp; M'!H11</f>
        <v>123.76741253758392</v>
      </c>
      <c r="I11" s="37">
        <f>'DNSP Inputs O &amp; M'!I11</f>
        <v>125.85211791921601</v>
      </c>
      <c r="J11" s="37">
        <f>'DNSP Inputs O &amp; M'!J11</f>
        <v>127.97193752388223</v>
      </c>
      <c r="K11" s="37">
        <f>'DNSP Inputs O &amp; M'!K11</f>
        <v>130.12746280621701</v>
      </c>
      <c r="L11" s="37">
        <f>'DNSP Inputs O &amp; M'!L11</f>
        <v>132.31929518315928</v>
      </c>
    </row>
    <row r="12" spans="1:16" x14ac:dyDescent="0.2">
      <c r="A12" s="3" t="s">
        <v>83</v>
      </c>
      <c r="C12" s="37">
        <f>'DNSP Inputs O &amp; M'!C13</f>
        <v>35</v>
      </c>
      <c r="D12" s="37">
        <f>'DNSP Inputs O &amp; M'!D13</f>
        <v>35</v>
      </c>
      <c r="E12" s="37">
        <f>'DNSP Inputs O &amp; M'!E13</f>
        <v>35</v>
      </c>
      <c r="F12" s="37">
        <f>'DNSP Inputs O &amp; M'!F13</f>
        <v>35</v>
      </c>
      <c r="G12" s="37">
        <f>'DNSP Inputs O &amp; M'!G13</f>
        <v>76.953111203007509</v>
      </c>
      <c r="H12" s="37">
        <f>'DNSP Inputs O &amp; M'!H13</f>
        <v>77.695641223387398</v>
      </c>
      <c r="I12" s="37">
        <f>'DNSP Inputs O &amp; M'!I13</f>
        <v>79.369202306269329</v>
      </c>
      <c r="J12" s="37">
        <f>'DNSP Inputs O &amp; M'!J13</f>
        <v>80.746172872596418</v>
      </c>
      <c r="K12" s="37">
        <f>'DNSP Inputs O &amp; M'!K13</f>
        <v>82.131292407253042</v>
      </c>
      <c r="L12" s="37">
        <f>'DNSP Inputs O &amp; M'!L13</f>
        <v>83.564187274786988</v>
      </c>
    </row>
    <row r="13" spans="1:16" x14ac:dyDescent="0.2">
      <c r="A13" s="3" t="s">
        <v>85</v>
      </c>
      <c r="C13" s="37">
        <f>'DNSP Inputs O &amp; M'!C14</f>
        <v>45</v>
      </c>
      <c r="D13" s="37">
        <f>'DNSP Inputs O &amp; M'!D14</f>
        <v>45</v>
      </c>
      <c r="E13" s="37">
        <f>'DNSP Inputs O &amp; M'!E14</f>
        <v>45</v>
      </c>
      <c r="F13" s="37">
        <f>'DNSP Inputs O &amp; M'!F14</f>
        <v>45</v>
      </c>
      <c r="G13" s="37">
        <f>'DNSP Inputs O &amp; M'!G14</f>
        <v>57.003422506265657</v>
      </c>
      <c r="H13" s="37">
        <f>'DNSP Inputs O &amp; M'!H14</f>
        <v>57.553455530448915</v>
      </c>
      <c r="I13" s="37">
        <f>'DNSP Inputs O &amp; M'!I14</f>
        <v>58.793154718775355</v>
      </c>
      <c r="J13" s="37">
        <f>'DNSP Inputs O &amp; M'!J14</f>
        <v>59.813152919549431</v>
      </c>
      <c r="K13" s="37">
        <f>'DNSP Inputs O &amp; M'!K14</f>
        <v>60.839187511541702</v>
      </c>
      <c r="L13" s="37">
        <f>'DNSP Inputs O &amp; M'!L14</f>
        <v>61.900611933039357</v>
      </c>
    </row>
    <row r="14" spans="1:16" x14ac:dyDescent="0.2">
      <c r="A14" s="3" t="s">
        <v>87</v>
      </c>
      <c r="C14" s="44">
        <f>'DNSP Inputs O &amp; M'!C16</f>
        <v>8</v>
      </c>
      <c r="D14" s="44">
        <f>'DNSP Inputs O &amp; M'!D16</f>
        <v>8</v>
      </c>
      <c r="E14" s="44">
        <f>'DNSP Inputs O &amp; M'!E16</f>
        <v>8</v>
      </c>
      <c r="F14" s="44">
        <f>'DNSP Inputs O &amp; M'!F16</f>
        <v>8</v>
      </c>
      <c r="G14" s="44">
        <f>'DNSP Inputs O &amp; M'!G16</f>
        <v>8</v>
      </c>
      <c r="H14" s="44">
        <f>'DNSP Inputs O &amp; M'!H16</f>
        <v>8</v>
      </c>
      <c r="I14" s="44">
        <f>'DNSP Inputs O &amp; M'!I16</f>
        <v>8</v>
      </c>
      <c r="J14" s="44">
        <f>'DNSP Inputs O &amp; M'!J16</f>
        <v>8</v>
      </c>
      <c r="K14" s="44">
        <f>'DNSP Inputs O &amp; M'!K16</f>
        <v>8</v>
      </c>
      <c r="L14" s="44">
        <f>'DNSP Inputs O &amp; M'!L16</f>
        <v>8</v>
      </c>
    </row>
    <row r="15" spans="1:16" x14ac:dyDescent="0.2">
      <c r="C15" s="3"/>
      <c r="D15" s="3"/>
      <c r="E15" s="3"/>
      <c r="F15" s="3"/>
    </row>
    <row r="16" spans="1:16" x14ac:dyDescent="0.2">
      <c r="C16" s="3"/>
      <c r="D16" s="3"/>
      <c r="E16" s="3"/>
      <c r="F16" s="3"/>
    </row>
    <row r="17" spans="1:14" x14ac:dyDescent="0.2">
      <c r="C17" s="3"/>
      <c r="D17" s="3"/>
      <c r="E17" s="3"/>
      <c r="F17" s="3"/>
    </row>
    <row r="18" spans="1:14" x14ac:dyDescent="0.2">
      <c r="A18" s="4" t="s">
        <v>89</v>
      </c>
      <c r="B18" s="5"/>
      <c r="C18" s="3"/>
      <c r="D18" s="3"/>
      <c r="E18" s="3"/>
      <c r="F18" s="3"/>
    </row>
    <row r="19" spans="1:14" x14ac:dyDescent="0.2">
      <c r="C19" s="3"/>
      <c r="D19" s="3"/>
      <c r="E19" s="3"/>
      <c r="F19" s="3"/>
    </row>
    <row r="20" spans="1:14" x14ac:dyDescent="0.2">
      <c r="A20" s="3" t="s">
        <v>99</v>
      </c>
      <c r="C20" s="37">
        <f>'DNSP Inputs O &amp; M'!C29</f>
        <v>159.87653294061062</v>
      </c>
      <c r="D20" s="37">
        <f>'DNSP Inputs O &amp; M'!D29</f>
        <v>162.31143909479462</v>
      </c>
      <c r="E20" s="37">
        <f>'DNSP Inputs O &amp; M'!E29</f>
        <v>165.34059861327844</v>
      </c>
      <c r="F20" s="37">
        <f>'DNSP Inputs O &amp; M'!F29</f>
        <v>169.32682847292185</v>
      </c>
      <c r="G20" s="37">
        <f>'DNSP Inputs O &amp; M'!G29</f>
        <v>197.56050468969713</v>
      </c>
      <c r="H20" s="37">
        <f>'DNSP Inputs O &amp; M'!H29</f>
        <v>197.56050468969713</v>
      </c>
      <c r="I20" s="37">
        <f>'DNSP Inputs O &amp; M'!I29</f>
        <v>197.56050468969713</v>
      </c>
      <c r="J20" s="37">
        <f>'DNSP Inputs O &amp; M'!J29</f>
        <v>197.56050468969713</v>
      </c>
      <c r="K20" s="37">
        <f>'DNSP Inputs O &amp; M'!K29</f>
        <v>197.56050468969713</v>
      </c>
      <c r="L20" s="37">
        <f>'DNSP Inputs O &amp; M'!L29</f>
        <v>197.56050468969713</v>
      </c>
    </row>
    <row r="21" spans="1:14" x14ac:dyDescent="0.2">
      <c r="A21" s="3" t="s">
        <v>100</v>
      </c>
      <c r="C21" s="37">
        <f>'DNSP Inputs O &amp; M'!C30</f>
        <v>1.0083666536777711</v>
      </c>
      <c r="D21" s="37">
        <f>'DNSP Inputs O &amp; M'!D30</f>
        <v>1.0237239930292943</v>
      </c>
      <c r="E21" s="37">
        <f>'DNSP Inputs O &amp; M'!E30</f>
        <v>1.0428293826129198</v>
      </c>
      <c r="F21" s="37">
        <f>'DNSP Inputs O &amp; M'!F30</f>
        <v>1.0679711666535594</v>
      </c>
      <c r="G21" s="37">
        <f>'DNSP Inputs O &amp; M'!G30</f>
        <v>1.246045441120764</v>
      </c>
      <c r="H21" s="37">
        <f>'DNSP Inputs O &amp; M'!H30</f>
        <v>1.246045441120764</v>
      </c>
      <c r="I21" s="37">
        <f>'DNSP Inputs O &amp; M'!I30</f>
        <v>1.246045441120764</v>
      </c>
      <c r="J21" s="37">
        <f>'DNSP Inputs O &amp; M'!J30</f>
        <v>1.246045441120764</v>
      </c>
      <c r="K21" s="37">
        <f>'DNSP Inputs O &amp; M'!K30</f>
        <v>1.246045441120764</v>
      </c>
      <c r="L21" s="37">
        <f>'DNSP Inputs O &amp; M'!L30</f>
        <v>1.246045441120764</v>
      </c>
    </row>
    <row r="22" spans="1:14" x14ac:dyDescent="0.2">
      <c r="A22" s="3" t="s">
        <v>102</v>
      </c>
      <c r="C22" s="41">
        <f>'DNSP Inputs O &amp; M'!C32</f>
        <v>2</v>
      </c>
      <c r="D22" s="41">
        <f>'DNSP Inputs O &amp; M'!D32</f>
        <v>2</v>
      </c>
      <c r="E22" s="41">
        <f>'DNSP Inputs O &amp; M'!E32</f>
        <v>2</v>
      </c>
      <c r="F22" s="41">
        <f>'DNSP Inputs O &amp; M'!F32</f>
        <v>2</v>
      </c>
      <c r="G22" s="41">
        <f>'DNSP Inputs O &amp; M'!G32</f>
        <v>2</v>
      </c>
      <c r="H22" s="41">
        <f>'DNSP Inputs O &amp; M'!H32</f>
        <v>2</v>
      </c>
      <c r="I22" s="41">
        <f>'DNSP Inputs O &amp; M'!I32</f>
        <v>2</v>
      </c>
      <c r="J22" s="41">
        <f>'DNSP Inputs O &amp; M'!J32</f>
        <v>2</v>
      </c>
      <c r="K22" s="41">
        <f>'DNSP Inputs O &amp; M'!K32</f>
        <v>2</v>
      </c>
      <c r="L22" s="41">
        <f>'DNSP Inputs O &amp; M'!L32</f>
        <v>2</v>
      </c>
    </row>
    <row r="23" spans="1:14" x14ac:dyDescent="0.2">
      <c r="A23" s="3" t="s">
        <v>135</v>
      </c>
      <c r="C23" s="268">
        <v>15.36</v>
      </c>
      <c r="D23" s="268">
        <v>15.36</v>
      </c>
      <c r="E23" s="268">
        <v>15.36</v>
      </c>
      <c r="F23" s="268">
        <v>15.36</v>
      </c>
      <c r="G23" s="268">
        <v>15.36</v>
      </c>
      <c r="H23" s="118">
        <f t="shared" ref="H23:L23" si="0">G23</f>
        <v>15.36</v>
      </c>
      <c r="I23" s="118">
        <f t="shared" si="0"/>
        <v>15.36</v>
      </c>
      <c r="J23" s="118">
        <f t="shared" si="0"/>
        <v>15.36</v>
      </c>
      <c r="K23" s="118">
        <f t="shared" si="0"/>
        <v>15.36</v>
      </c>
      <c r="L23" s="118">
        <f t="shared" si="0"/>
        <v>15.36</v>
      </c>
      <c r="N23" s="252" t="s">
        <v>78</v>
      </c>
    </row>
    <row r="24" spans="1:14" x14ac:dyDescent="0.2">
      <c r="C24" s="48"/>
      <c r="D24" s="48"/>
      <c r="E24" s="48"/>
      <c r="F24" s="48"/>
      <c r="G24" s="48"/>
      <c r="H24" s="48"/>
      <c r="I24" s="48"/>
      <c r="J24" s="48"/>
      <c r="K24" s="48"/>
      <c r="L24" s="48"/>
    </row>
    <row r="25" spans="1:14" x14ac:dyDescent="0.2">
      <c r="A25" s="45" t="s">
        <v>136</v>
      </c>
      <c r="B25" s="204"/>
      <c r="C25" s="264">
        <v>0</v>
      </c>
      <c r="D25" s="264">
        <v>0</v>
      </c>
      <c r="E25" s="264">
        <v>0</v>
      </c>
      <c r="F25" s="264">
        <v>0</v>
      </c>
      <c r="G25" s="264">
        <v>0</v>
      </c>
      <c r="H25" s="216">
        <f>G25*(1+Escalation!L$8)</f>
        <v>0</v>
      </c>
      <c r="I25" s="216">
        <f>H25*(1+Escalation!M$8)</f>
        <v>0</v>
      </c>
      <c r="J25" s="216">
        <f>I25*(1+Escalation!N$8)</f>
        <v>0</v>
      </c>
      <c r="K25" s="216">
        <f>J25*(1+Escalation!O$8)</f>
        <v>0</v>
      </c>
      <c r="L25" s="216">
        <f>K25*(1+Escalation!P$8)</f>
        <v>0</v>
      </c>
      <c r="M25" s="3" t="s">
        <v>137</v>
      </c>
      <c r="N25" s="252" t="s">
        <v>78</v>
      </c>
    </row>
    <row r="26" spans="1:14" x14ac:dyDescent="0.2">
      <c r="B26" s="202"/>
      <c r="C26" s="37"/>
      <c r="D26" s="37"/>
      <c r="E26" s="37"/>
      <c r="F26" s="37"/>
      <c r="G26" s="37"/>
      <c r="H26" s="37"/>
      <c r="I26" s="37"/>
      <c r="J26" s="37"/>
      <c r="K26" s="37"/>
      <c r="L26" s="37"/>
    </row>
    <row r="27" spans="1:14" x14ac:dyDescent="0.2">
      <c r="A27" s="39" t="s">
        <v>138</v>
      </c>
      <c r="B27" s="40"/>
      <c r="C27" s="189"/>
      <c r="D27" s="189"/>
      <c r="E27" s="189"/>
      <c r="F27" s="189"/>
      <c r="G27" s="189"/>
      <c r="H27" s="189"/>
      <c r="I27" s="189"/>
      <c r="J27" s="189"/>
      <c r="K27" s="189"/>
      <c r="L27" s="189"/>
    </row>
    <row r="28" spans="1:14" x14ac:dyDescent="0.2">
      <c r="A28" s="3" t="s">
        <v>139</v>
      </c>
      <c r="C28" s="268">
        <v>20</v>
      </c>
      <c r="D28" s="268">
        <v>20</v>
      </c>
      <c r="E28" s="268">
        <v>20</v>
      </c>
      <c r="F28" s="268">
        <v>20</v>
      </c>
      <c r="G28" s="268">
        <v>20</v>
      </c>
      <c r="H28" s="117">
        <f t="shared" ref="H28:L28" si="1">H105</f>
        <v>51.522235979894241</v>
      </c>
      <c r="I28" s="117">
        <f t="shared" si="1"/>
        <v>29.018540050949142</v>
      </c>
      <c r="J28" s="117">
        <f t="shared" si="1"/>
        <v>24.794475714667772</v>
      </c>
      <c r="K28" s="117">
        <f t="shared" si="1"/>
        <v>22.206183214393246</v>
      </c>
      <c r="L28" s="117">
        <f t="shared" si="1"/>
        <v>19.589088812359172</v>
      </c>
      <c r="N28" s="252" t="s">
        <v>241</v>
      </c>
    </row>
    <row r="29" spans="1:14" x14ac:dyDescent="0.2">
      <c r="C29" s="189"/>
      <c r="D29" s="189"/>
      <c r="E29" s="189"/>
      <c r="F29" s="189"/>
      <c r="G29" s="189"/>
      <c r="H29" s="291"/>
      <c r="I29" s="189"/>
      <c r="J29" s="189"/>
      <c r="K29" s="189"/>
      <c r="L29" s="189"/>
    </row>
    <row r="30" spans="1:14" x14ac:dyDescent="0.2">
      <c r="A30" s="39" t="s">
        <v>188</v>
      </c>
      <c r="C30" s="189"/>
      <c r="D30" s="189"/>
      <c r="E30" s="189"/>
      <c r="F30" s="189"/>
      <c r="G30" s="189"/>
    </row>
    <row r="31" spans="1:14" x14ac:dyDescent="0.2">
      <c r="A31" s="3" t="s">
        <v>200</v>
      </c>
      <c r="C31" s="268">
        <v>5859.75</v>
      </c>
      <c r="D31" s="268">
        <v>5859.75</v>
      </c>
      <c r="E31" s="268">
        <v>859.75</v>
      </c>
      <c r="F31" s="268">
        <v>0</v>
      </c>
      <c r="G31" s="118">
        <v>1414.4400000000005</v>
      </c>
      <c r="H31" s="118">
        <v>1055.9539999999997</v>
      </c>
      <c r="I31" s="118">
        <v>2273.7365999999997</v>
      </c>
      <c r="J31" s="118">
        <v>295.61488855500602</v>
      </c>
      <c r="K31" s="118">
        <v>264.85815625239911</v>
      </c>
      <c r="L31" s="118">
        <v>237.30145418696407</v>
      </c>
      <c r="N31" s="252" t="s">
        <v>140</v>
      </c>
    </row>
    <row r="32" spans="1:14" x14ac:dyDescent="0.2">
      <c r="C32" s="189"/>
      <c r="D32" s="189"/>
      <c r="E32" s="189"/>
      <c r="F32" s="189"/>
      <c r="G32" s="189"/>
      <c r="H32" s="189"/>
      <c r="I32" s="189"/>
      <c r="J32" s="189"/>
      <c r="K32" s="189"/>
      <c r="L32" s="189"/>
    </row>
    <row r="33" spans="1:15" x14ac:dyDescent="0.2">
      <c r="C33" s="189"/>
      <c r="D33" s="189"/>
      <c r="E33" s="189"/>
      <c r="F33" s="189"/>
      <c r="G33" s="189"/>
      <c r="H33" s="189"/>
      <c r="I33" s="189"/>
      <c r="J33" s="189"/>
      <c r="K33" s="189"/>
      <c r="L33" s="189"/>
    </row>
    <row r="34" spans="1:15" x14ac:dyDescent="0.2">
      <c r="C34" s="189"/>
      <c r="D34" s="189"/>
      <c r="E34" s="189"/>
      <c r="F34" s="189"/>
      <c r="G34" s="189"/>
      <c r="H34" s="189"/>
      <c r="I34" s="189"/>
      <c r="J34" s="189"/>
      <c r="K34" s="189"/>
      <c r="L34" s="189"/>
    </row>
    <row r="35" spans="1:15" x14ac:dyDescent="0.2">
      <c r="A35" s="4" t="s">
        <v>114</v>
      </c>
      <c r="B35" s="5"/>
      <c r="C35" s="3"/>
      <c r="D35" s="3"/>
      <c r="E35" s="3"/>
      <c r="F35" s="3"/>
    </row>
    <row r="36" spans="1:15" x14ac:dyDescent="0.2">
      <c r="C36" s="3"/>
      <c r="D36" s="3"/>
      <c r="E36" s="3"/>
      <c r="F36" s="3"/>
    </row>
    <row r="37" spans="1:15" x14ac:dyDescent="0.2">
      <c r="A37" s="3" t="s">
        <v>99</v>
      </c>
      <c r="C37" s="264">
        <v>189.20991889609695</v>
      </c>
      <c r="D37" s="264">
        <v>192.09157005201678</v>
      </c>
      <c r="E37" s="264">
        <v>195.67650535348827</v>
      </c>
      <c r="F37" s="264">
        <v>200.39410971087386</v>
      </c>
      <c r="G37" s="264">
        <v>203.47434980184198</v>
      </c>
      <c r="H37" s="216">
        <f>G37*(1+Escalation!L$8)</f>
        <v>203.47434980184198</v>
      </c>
      <c r="I37" s="216">
        <f>H37*(1+Escalation!M$8)</f>
        <v>203.47434980184198</v>
      </c>
      <c r="J37" s="216">
        <f>I37*(1+Escalation!N$8)</f>
        <v>203.47434980184198</v>
      </c>
      <c r="K37" s="216">
        <f>J37*(1+Escalation!O$8)</f>
        <v>203.47434980184198</v>
      </c>
      <c r="L37" s="216">
        <f>K37*(1+Escalation!P$8)</f>
        <v>203.47434980184198</v>
      </c>
      <c r="M37" s="3" t="s">
        <v>137</v>
      </c>
      <c r="N37" s="252" t="s">
        <v>236</v>
      </c>
      <c r="O37" s="314"/>
    </row>
    <row r="38" spans="1:15" x14ac:dyDescent="0.2">
      <c r="A38" s="3" t="s">
        <v>119</v>
      </c>
      <c r="C38" s="264">
        <v>2.0167333073555422</v>
      </c>
      <c r="D38" s="264">
        <v>2.0474479860585886</v>
      </c>
      <c r="E38" s="264">
        <v>2.0856587652258396</v>
      </c>
      <c r="F38" s="264">
        <v>2.1359423333071188</v>
      </c>
      <c r="G38" s="264">
        <v>2.1687737135135579</v>
      </c>
      <c r="H38" s="37">
        <f>'DNSP Inputs O &amp; M'!H57</f>
        <v>2.492090882241528</v>
      </c>
      <c r="I38" s="37">
        <f>'DNSP Inputs O &amp; M'!I57</f>
        <v>2.492090882241528</v>
      </c>
      <c r="J38" s="37">
        <f>'DNSP Inputs O &amp; M'!J57</f>
        <v>2.492090882241528</v>
      </c>
      <c r="K38" s="37">
        <f>'DNSP Inputs O &amp; M'!K57</f>
        <v>2.492090882241528</v>
      </c>
      <c r="L38" s="37">
        <f>'DNSP Inputs O &amp; M'!L57</f>
        <v>2.492090882241528</v>
      </c>
    </row>
    <row r="39" spans="1:15" x14ac:dyDescent="0.2">
      <c r="A39" s="3" t="s">
        <v>121</v>
      </c>
      <c r="C39" s="268">
        <v>2</v>
      </c>
      <c r="D39" s="268">
        <v>2</v>
      </c>
      <c r="E39" s="268">
        <v>2</v>
      </c>
      <c r="F39" s="268">
        <v>2</v>
      </c>
      <c r="G39" s="268">
        <v>2</v>
      </c>
      <c r="H39" s="41">
        <f>'DNSP Inputs O &amp; M'!H59</f>
        <v>2</v>
      </c>
      <c r="I39" s="41">
        <f>'DNSP Inputs O &amp; M'!I59</f>
        <v>2</v>
      </c>
      <c r="J39" s="41">
        <f>'DNSP Inputs O &amp; M'!J59</f>
        <v>2</v>
      </c>
      <c r="K39" s="41">
        <f>'DNSP Inputs O &amp; M'!K59</f>
        <v>2</v>
      </c>
      <c r="L39" s="41">
        <f>'DNSP Inputs O &amp; M'!L59</f>
        <v>2</v>
      </c>
    </row>
    <row r="40" spans="1:15" x14ac:dyDescent="0.2">
      <c r="A40" s="3" t="s">
        <v>135</v>
      </c>
      <c r="C40" s="268">
        <v>15.36</v>
      </c>
      <c r="D40" s="268">
        <v>15.36</v>
      </c>
      <c r="E40" s="268">
        <v>15.36</v>
      </c>
      <c r="F40" s="268">
        <v>15.36</v>
      </c>
      <c r="G40" s="268">
        <v>15.36</v>
      </c>
      <c r="H40" s="118">
        <f t="shared" ref="H40:L40" si="2">G40</f>
        <v>15.36</v>
      </c>
      <c r="I40" s="118">
        <f t="shared" si="2"/>
        <v>15.36</v>
      </c>
      <c r="J40" s="118">
        <f t="shared" si="2"/>
        <v>15.36</v>
      </c>
      <c r="K40" s="118">
        <f t="shared" si="2"/>
        <v>15.36</v>
      </c>
      <c r="L40" s="118">
        <f t="shared" si="2"/>
        <v>15.36</v>
      </c>
      <c r="N40" s="252" t="s">
        <v>78</v>
      </c>
    </row>
    <row r="41" spans="1:15" x14ac:dyDescent="0.2">
      <c r="C41" s="48"/>
      <c r="D41" s="48"/>
      <c r="E41" s="48"/>
      <c r="F41" s="48"/>
      <c r="G41" s="48"/>
      <c r="H41" s="48"/>
      <c r="I41" s="48"/>
      <c r="J41" s="48"/>
      <c r="K41" s="48"/>
      <c r="L41" s="48"/>
    </row>
    <row r="42" spans="1:15" x14ac:dyDescent="0.2">
      <c r="A42" s="45" t="s">
        <v>136</v>
      </c>
      <c r="B42" s="204"/>
      <c r="C42" s="264">
        <v>0</v>
      </c>
      <c r="D42" s="264">
        <v>0</v>
      </c>
      <c r="E42" s="264">
        <v>0</v>
      </c>
      <c r="F42" s="264">
        <v>0</v>
      </c>
      <c r="G42" s="264">
        <v>0</v>
      </c>
      <c r="H42" s="216">
        <f>G42*(1+Escalation!L$8)</f>
        <v>0</v>
      </c>
      <c r="I42" s="216">
        <f>H42*(1+Escalation!M$8)</f>
        <v>0</v>
      </c>
      <c r="J42" s="216">
        <f>I42*(1+Escalation!N$8)</f>
        <v>0</v>
      </c>
      <c r="K42" s="216">
        <f>J42*(1+Escalation!O$8)</f>
        <v>0</v>
      </c>
      <c r="L42" s="216">
        <f>K42*(1+Escalation!P$8)</f>
        <v>0</v>
      </c>
      <c r="M42" s="3" t="s">
        <v>137</v>
      </c>
    </row>
    <row r="43" spans="1:15" x14ac:dyDescent="0.2">
      <c r="B43" s="202"/>
      <c r="C43" s="37"/>
      <c r="D43" s="37"/>
      <c r="E43" s="37"/>
      <c r="F43" s="37"/>
      <c r="G43" s="37"/>
      <c r="H43" s="37"/>
      <c r="I43" s="37"/>
      <c r="J43" s="37"/>
      <c r="K43" s="37"/>
      <c r="L43" s="37"/>
    </row>
    <row r="44" spans="1:15" x14ac:dyDescent="0.2">
      <c r="A44" s="39" t="s">
        <v>138</v>
      </c>
      <c r="B44" s="40"/>
      <c r="C44" s="189"/>
      <c r="D44" s="189"/>
      <c r="E44" s="189"/>
      <c r="F44" s="189"/>
      <c r="G44" s="189"/>
      <c r="H44" s="189"/>
      <c r="I44" s="189"/>
      <c r="J44" s="189"/>
      <c r="K44" s="189"/>
      <c r="L44" s="189"/>
    </row>
    <row r="45" spans="1:15" x14ac:dyDescent="0.2">
      <c r="A45" s="3" t="s">
        <v>139</v>
      </c>
      <c r="C45" s="268">
        <v>20</v>
      </c>
      <c r="D45" s="268">
        <v>20</v>
      </c>
      <c r="E45" s="268">
        <v>20</v>
      </c>
      <c r="F45" s="268">
        <v>20</v>
      </c>
      <c r="G45" s="268">
        <v>20</v>
      </c>
      <c r="H45" s="117">
        <f t="shared" ref="H45:L45" si="3">H96</f>
        <v>273.53333369264061</v>
      </c>
      <c r="I45" s="117">
        <f t="shared" si="3"/>
        <v>272.43399490244218</v>
      </c>
      <c r="J45" s="117">
        <f t="shared" si="3"/>
        <v>271.32881368344465</v>
      </c>
      <c r="K45" s="117">
        <f t="shared" si="3"/>
        <v>270.2178432353939</v>
      </c>
      <c r="L45" s="117">
        <f t="shared" si="3"/>
        <v>269.10113836054785</v>
      </c>
      <c r="N45" s="252" t="s">
        <v>241</v>
      </c>
    </row>
    <row r="46" spans="1:15" x14ac:dyDescent="0.2">
      <c r="C46" s="3"/>
      <c r="D46" s="3"/>
      <c r="E46" s="3"/>
      <c r="F46" s="3"/>
      <c r="H46" s="291"/>
    </row>
    <row r="47" spans="1:15" x14ac:dyDescent="0.2">
      <c r="C47" s="3"/>
      <c r="D47" s="3"/>
      <c r="E47" s="3"/>
      <c r="F47" s="3"/>
    </row>
    <row r="48" spans="1:15" x14ac:dyDescent="0.2">
      <c r="C48" s="3"/>
      <c r="D48" s="3"/>
      <c r="E48" s="3"/>
      <c r="F48" s="3"/>
    </row>
    <row r="49" spans="1:15" x14ac:dyDescent="0.2">
      <c r="A49" s="4" t="s">
        <v>123</v>
      </c>
      <c r="B49" s="5"/>
      <c r="C49" s="3"/>
      <c r="D49" s="3"/>
      <c r="E49" s="3"/>
      <c r="F49" s="3"/>
    </row>
    <row r="50" spans="1:15" x14ac:dyDescent="0.2">
      <c r="C50" s="3"/>
      <c r="D50" s="3"/>
      <c r="E50" s="3"/>
      <c r="F50" s="3"/>
    </row>
    <row r="51" spans="1:15" x14ac:dyDescent="0.2">
      <c r="A51" s="3" t="s">
        <v>99</v>
      </c>
      <c r="C51" s="264">
        <v>192.03334552639473</v>
      </c>
      <c r="D51" s="264">
        <v>194.9579972324988</v>
      </c>
      <c r="E51" s="264">
        <v>198.59642762480445</v>
      </c>
      <c r="F51" s="264">
        <v>203.38442897750386</v>
      </c>
      <c r="G51" s="264">
        <v>206.51063300076098</v>
      </c>
      <c r="H51" s="216">
        <f>G51*(1+Escalation!L$8)</f>
        <v>206.51063300076098</v>
      </c>
      <c r="I51" s="216">
        <f>H51*(1+Escalation!M$8)</f>
        <v>206.51063300076098</v>
      </c>
      <c r="J51" s="216">
        <f>I51*(1+Escalation!N$8)</f>
        <v>206.51063300076098</v>
      </c>
      <c r="K51" s="216">
        <f>J51*(1+Escalation!O$8)</f>
        <v>206.51063300076098</v>
      </c>
      <c r="L51" s="216">
        <f>K51*(1+Escalation!P$8)</f>
        <v>206.51063300076098</v>
      </c>
      <c r="M51" s="3" t="s">
        <v>137</v>
      </c>
      <c r="N51" s="252" t="s">
        <v>236</v>
      </c>
      <c r="O51" s="316"/>
    </row>
    <row r="52" spans="1:15" x14ac:dyDescent="0.2">
      <c r="A52" s="3" t="s">
        <v>119</v>
      </c>
      <c r="C52" s="264">
        <v>2.0167333073555422</v>
      </c>
      <c r="D52" s="264">
        <v>2.0474479860585886</v>
      </c>
      <c r="E52" s="264">
        <v>2.0856587652258396</v>
      </c>
      <c r="F52" s="264">
        <v>2.1359423333071188</v>
      </c>
      <c r="G52" s="264">
        <v>2.1687737135135579</v>
      </c>
      <c r="H52" s="37">
        <f>'DNSP Inputs O &amp; M'!H80</f>
        <v>2.492090882241528</v>
      </c>
      <c r="I52" s="37">
        <f>'DNSP Inputs O &amp; M'!I80</f>
        <v>2.492090882241528</v>
      </c>
      <c r="J52" s="37">
        <f>'DNSP Inputs O &amp; M'!J80</f>
        <v>2.492090882241528</v>
      </c>
      <c r="K52" s="37">
        <f>'DNSP Inputs O &amp; M'!K80</f>
        <v>2.492090882241528</v>
      </c>
      <c r="L52" s="37">
        <f>'DNSP Inputs O &amp; M'!L80</f>
        <v>2.492090882241528</v>
      </c>
    </row>
    <row r="53" spans="1:15" x14ac:dyDescent="0.2">
      <c r="A53" s="3" t="s">
        <v>121</v>
      </c>
      <c r="C53" s="268">
        <v>2</v>
      </c>
      <c r="D53" s="268">
        <v>2</v>
      </c>
      <c r="E53" s="268">
        <v>2</v>
      </c>
      <c r="F53" s="268">
        <v>2</v>
      </c>
      <c r="G53" s="268">
        <v>2</v>
      </c>
      <c r="H53" s="41">
        <f>'DNSP Inputs O &amp; M'!H82</f>
        <v>2</v>
      </c>
      <c r="I53" s="41">
        <f>'DNSP Inputs O &amp; M'!I82</f>
        <v>2</v>
      </c>
      <c r="J53" s="41">
        <f>'DNSP Inputs O &amp; M'!J82</f>
        <v>2</v>
      </c>
      <c r="K53" s="41">
        <f>'DNSP Inputs O &amp; M'!K82</f>
        <v>2</v>
      </c>
      <c r="L53" s="41">
        <f>'DNSP Inputs O &amp; M'!L82</f>
        <v>2</v>
      </c>
    </row>
    <row r="54" spans="1:15" x14ac:dyDescent="0.2">
      <c r="A54" s="3" t="s">
        <v>135</v>
      </c>
      <c r="C54" s="268">
        <v>15.36</v>
      </c>
      <c r="D54" s="268">
        <v>15.36</v>
      </c>
      <c r="E54" s="268">
        <v>15.36</v>
      </c>
      <c r="F54" s="268">
        <v>15.36</v>
      </c>
      <c r="G54" s="268">
        <v>15.36</v>
      </c>
      <c r="H54" s="118">
        <f t="shared" ref="H54:L54" si="4">G54</f>
        <v>15.36</v>
      </c>
      <c r="I54" s="118">
        <f t="shared" si="4"/>
        <v>15.36</v>
      </c>
      <c r="J54" s="118">
        <f t="shared" si="4"/>
        <v>15.36</v>
      </c>
      <c r="K54" s="118">
        <f t="shared" si="4"/>
        <v>15.36</v>
      </c>
      <c r="L54" s="118">
        <f t="shared" si="4"/>
        <v>15.36</v>
      </c>
      <c r="N54" s="252" t="s">
        <v>78</v>
      </c>
    </row>
    <row r="55" spans="1:15" x14ac:dyDescent="0.2">
      <c r="C55" s="48"/>
      <c r="D55" s="48"/>
      <c r="E55" s="48"/>
      <c r="F55" s="48"/>
      <c r="G55" s="48"/>
      <c r="H55" s="48"/>
      <c r="I55" s="48"/>
      <c r="J55" s="48"/>
      <c r="K55" s="48"/>
      <c r="L55" s="48"/>
    </row>
    <row r="56" spans="1:15" x14ac:dyDescent="0.2">
      <c r="A56" s="45" t="s">
        <v>136</v>
      </c>
      <c r="B56" s="204"/>
      <c r="C56" s="264">
        <v>0</v>
      </c>
      <c r="D56" s="264">
        <v>0</v>
      </c>
      <c r="E56" s="264">
        <v>0</v>
      </c>
      <c r="F56" s="264">
        <v>0</v>
      </c>
      <c r="G56" s="264">
        <v>0</v>
      </c>
      <c r="H56" s="216">
        <f>G56*(1+Escalation!L$8)</f>
        <v>0</v>
      </c>
      <c r="I56" s="216">
        <f>H56*(1+Escalation!M$8)</f>
        <v>0</v>
      </c>
      <c r="J56" s="216">
        <f>I56*(1+Escalation!N$8)</f>
        <v>0</v>
      </c>
      <c r="K56" s="216">
        <f>J56*(1+Escalation!O$8)</f>
        <v>0</v>
      </c>
      <c r="L56" s="216">
        <f>K56*(1+Escalation!P$8)</f>
        <v>0</v>
      </c>
      <c r="M56" s="3" t="s">
        <v>137</v>
      </c>
    </row>
    <row r="57" spans="1:15" x14ac:dyDescent="0.2">
      <c r="B57" s="202"/>
      <c r="C57" s="37"/>
      <c r="D57" s="37"/>
      <c r="E57" s="37"/>
      <c r="F57" s="37"/>
      <c r="G57" s="37"/>
      <c r="H57" s="37"/>
      <c r="I57" s="37"/>
      <c r="J57" s="37"/>
      <c r="K57" s="37"/>
      <c r="L57" s="37"/>
    </row>
    <row r="58" spans="1:15" x14ac:dyDescent="0.2">
      <c r="A58" s="39" t="s">
        <v>138</v>
      </c>
      <c r="B58" s="40"/>
      <c r="C58" s="189"/>
      <c r="D58" s="189"/>
      <c r="E58" s="189"/>
      <c r="F58" s="189"/>
      <c r="G58" s="189"/>
      <c r="H58" s="189"/>
      <c r="I58" s="189"/>
      <c r="J58" s="189"/>
      <c r="K58" s="189"/>
      <c r="L58" s="189"/>
    </row>
    <row r="59" spans="1:15" x14ac:dyDescent="0.2">
      <c r="A59" s="3" t="s">
        <v>139</v>
      </c>
      <c r="C59" s="268">
        <v>20</v>
      </c>
      <c r="D59" s="268">
        <v>20</v>
      </c>
      <c r="E59" s="268">
        <v>20</v>
      </c>
      <c r="F59" s="268">
        <v>20</v>
      </c>
      <c r="G59" s="268">
        <v>20</v>
      </c>
      <c r="H59" s="117">
        <f t="shared" ref="H59:L59" si="5">H97</f>
        <v>116.83462451623672</v>
      </c>
      <c r="I59" s="117">
        <f t="shared" si="5"/>
        <v>117.93396330643509</v>
      </c>
      <c r="J59" s="117">
        <f t="shared" si="5"/>
        <v>119.03914452543268</v>
      </c>
      <c r="K59" s="117">
        <f t="shared" si="5"/>
        <v>120.15011497348343</v>
      </c>
      <c r="L59" s="117">
        <f t="shared" si="5"/>
        <v>121.26681984832953</v>
      </c>
      <c r="N59" s="252" t="s">
        <v>241</v>
      </c>
    </row>
    <row r="60" spans="1:15" x14ac:dyDescent="0.2">
      <c r="C60" s="3"/>
      <c r="D60" s="3"/>
      <c r="E60" s="3"/>
      <c r="F60" s="3"/>
      <c r="H60" s="291"/>
    </row>
    <row r="61" spans="1:15" x14ac:dyDescent="0.2">
      <c r="C61" s="3"/>
      <c r="D61" s="3"/>
      <c r="E61" s="3"/>
      <c r="F61" s="3"/>
    </row>
    <row r="62" spans="1:15" x14ac:dyDescent="0.2">
      <c r="C62" s="3"/>
      <c r="D62" s="3"/>
      <c r="E62" s="3"/>
      <c r="F62" s="3"/>
    </row>
    <row r="63" spans="1:15" x14ac:dyDescent="0.2">
      <c r="A63" s="4" t="s">
        <v>159</v>
      </c>
      <c r="B63" s="5"/>
      <c r="C63" s="3"/>
      <c r="D63" s="3"/>
      <c r="E63" s="3"/>
      <c r="F63" s="3"/>
    </row>
    <row r="64" spans="1:15" x14ac:dyDescent="0.2">
      <c r="C64" s="3"/>
      <c r="D64" s="3"/>
      <c r="E64" s="3"/>
      <c r="F64" s="3"/>
    </row>
    <row r="65" spans="1:15" x14ac:dyDescent="0.2">
      <c r="A65" s="3" t="s">
        <v>168</v>
      </c>
      <c r="C65" s="280">
        <v>1442.53291328</v>
      </c>
      <c r="D65" s="280">
        <v>1429.27289376</v>
      </c>
      <c r="E65" s="280">
        <v>1415.5446718400001</v>
      </c>
      <c r="F65" s="280">
        <v>1402.57480592</v>
      </c>
      <c r="G65" s="280">
        <v>1390.8987612799999</v>
      </c>
      <c r="H65" s="248">
        <f>G65*(1+Escalation!L$8)</f>
        <v>1390.8987612799999</v>
      </c>
      <c r="I65" s="248">
        <f>H65*(1+Escalation!M$8)</f>
        <v>1390.8987612799999</v>
      </c>
      <c r="J65" s="248">
        <f>I65*(1+Escalation!N$8)</f>
        <v>1390.8987612799999</v>
      </c>
      <c r="K65" s="248">
        <f>J65*(1+Escalation!O$8)</f>
        <v>1390.8987612799999</v>
      </c>
      <c r="L65" s="248">
        <f>K65*(1+Escalation!P$8)</f>
        <v>1390.8987612799999</v>
      </c>
      <c r="M65" s="3" t="s">
        <v>137</v>
      </c>
      <c r="N65" s="252" t="s">
        <v>236</v>
      </c>
      <c r="O65" s="316"/>
    </row>
    <row r="66" spans="1:15" x14ac:dyDescent="0.2">
      <c r="A66" s="3" t="s">
        <v>169</v>
      </c>
      <c r="C66" s="268">
        <v>3.84</v>
      </c>
      <c r="D66" s="268">
        <v>3.84</v>
      </c>
      <c r="E66" s="268">
        <v>3.84</v>
      </c>
      <c r="F66" s="268">
        <v>3.84</v>
      </c>
      <c r="G66" s="268">
        <v>3.84</v>
      </c>
      <c r="H66" s="118">
        <f>G66</f>
        <v>3.84</v>
      </c>
      <c r="I66" s="118">
        <f>H66</f>
        <v>3.84</v>
      </c>
      <c r="J66" s="118">
        <f>I66</f>
        <v>3.84</v>
      </c>
      <c r="K66" s="118">
        <f>J66</f>
        <v>3.84</v>
      </c>
      <c r="L66" s="118">
        <f>K66</f>
        <v>3.84</v>
      </c>
      <c r="N66" s="252" t="s">
        <v>78</v>
      </c>
    </row>
    <row r="67" spans="1:15" x14ac:dyDescent="0.2">
      <c r="A67" s="3" t="s">
        <v>170</v>
      </c>
      <c r="C67" s="264">
        <v>43.750239999999998</v>
      </c>
      <c r="D67" s="264">
        <v>43.348079999999996</v>
      </c>
      <c r="E67" s="264">
        <v>42.931719999999999</v>
      </c>
      <c r="F67" s="264">
        <v>42.538359999999997</v>
      </c>
      <c r="G67" s="264">
        <v>42.184239999999996</v>
      </c>
      <c r="H67" s="217">
        <f>G67*(1+Escalation!L$8)</f>
        <v>42.184239999999996</v>
      </c>
      <c r="I67" s="217">
        <f>H67*(1+Escalation!M$8)</f>
        <v>42.184239999999996</v>
      </c>
      <c r="J67" s="217">
        <f>I67*(1+Escalation!N$8)</f>
        <v>42.184239999999996</v>
      </c>
      <c r="K67" s="217">
        <f>J67*(1+Escalation!O$8)</f>
        <v>42.184239999999996</v>
      </c>
      <c r="L67" s="217">
        <f>K67*(1+Escalation!P$8)</f>
        <v>42.184239999999996</v>
      </c>
      <c r="M67" s="3" t="s">
        <v>137</v>
      </c>
      <c r="N67" s="252" t="s">
        <v>236</v>
      </c>
      <c r="O67" s="316"/>
    </row>
    <row r="68" spans="1:15" x14ac:dyDescent="0.2">
      <c r="A68" s="3" t="s">
        <v>171</v>
      </c>
      <c r="C68" s="268">
        <v>19.2</v>
      </c>
      <c r="D68" s="268">
        <v>19.2</v>
      </c>
      <c r="E68" s="268">
        <v>19.2</v>
      </c>
      <c r="F68" s="268">
        <v>19.2</v>
      </c>
      <c r="G68" s="268">
        <v>19.2</v>
      </c>
      <c r="H68" s="118">
        <f>G68</f>
        <v>19.2</v>
      </c>
      <c r="I68" s="118">
        <f>H68</f>
        <v>19.2</v>
      </c>
      <c r="J68" s="118">
        <f>I68</f>
        <v>19.2</v>
      </c>
      <c r="K68" s="118">
        <f>J68</f>
        <v>19.2</v>
      </c>
      <c r="L68" s="118">
        <f>K68</f>
        <v>19.2</v>
      </c>
      <c r="N68" s="252" t="s">
        <v>78</v>
      </c>
    </row>
    <row r="69" spans="1:15" x14ac:dyDescent="0.2">
      <c r="C69" s="3"/>
      <c r="D69" s="3"/>
      <c r="E69" s="3"/>
      <c r="F69" s="3"/>
    </row>
    <row r="70" spans="1:15" x14ac:dyDescent="0.2">
      <c r="A70" s="45" t="s">
        <v>172</v>
      </c>
      <c r="C70" s="264">
        <v>0</v>
      </c>
      <c r="D70" s="264">
        <v>0</v>
      </c>
      <c r="E70" s="264">
        <v>0</v>
      </c>
      <c r="F70" s="264">
        <v>0</v>
      </c>
      <c r="G70" s="264">
        <v>0</v>
      </c>
      <c r="H70" s="217">
        <f>G70*(1+Escalation!L$8)</f>
        <v>0</v>
      </c>
      <c r="I70" s="217">
        <f>H70*(1+Escalation!M$8)</f>
        <v>0</v>
      </c>
      <c r="J70" s="217">
        <f>I70*(1+Escalation!N$8)</f>
        <v>0</v>
      </c>
      <c r="K70" s="217">
        <f>J70*(1+Escalation!O$8)</f>
        <v>0</v>
      </c>
      <c r="L70" s="217">
        <f>K70*(1+Escalation!P$8)</f>
        <v>0</v>
      </c>
      <c r="M70" s="3" t="s">
        <v>137</v>
      </c>
    </row>
    <row r="71" spans="1:15" x14ac:dyDescent="0.2">
      <c r="C71" s="3"/>
      <c r="D71" s="3"/>
      <c r="E71" s="3"/>
      <c r="F71" s="3"/>
    </row>
    <row r="72" spans="1:15" x14ac:dyDescent="0.2">
      <c r="C72" s="3"/>
      <c r="D72" s="3"/>
      <c r="E72" s="3"/>
      <c r="F72" s="3"/>
    </row>
    <row r="73" spans="1:15" x14ac:dyDescent="0.2">
      <c r="A73" s="39" t="s">
        <v>138</v>
      </c>
      <c r="B73" s="40"/>
      <c r="C73" s="189"/>
      <c r="D73" s="189"/>
      <c r="E73" s="189"/>
      <c r="F73" s="189"/>
      <c r="G73" s="189"/>
      <c r="H73" s="189"/>
      <c r="I73" s="189"/>
      <c r="J73" s="189"/>
      <c r="K73" s="189"/>
      <c r="L73" s="189"/>
    </row>
    <row r="74" spans="1:15" x14ac:dyDescent="0.2">
      <c r="A74" s="3" t="s">
        <v>173</v>
      </c>
      <c r="C74" s="268">
        <v>51</v>
      </c>
      <c r="D74" s="268">
        <v>51</v>
      </c>
      <c r="E74" s="268">
        <v>51</v>
      </c>
      <c r="F74" s="268">
        <v>51</v>
      </c>
      <c r="G74" s="268">
        <v>51</v>
      </c>
      <c r="H74" s="117">
        <v>61.25</v>
      </c>
      <c r="I74" s="118">
        <f t="shared" ref="I74:L74" si="6">H74</f>
        <v>61.25</v>
      </c>
      <c r="J74" s="118">
        <f t="shared" si="6"/>
        <v>61.25</v>
      </c>
      <c r="K74" s="118">
        <f t="shared" si="6"/>
        <v>61.25</v>
      </c>
      <c r="L74" s="118">
        <f t="shared" si="6"/>
        <v>61.25</v>
      </c>
      <c r="N74" s="252" t="s">
        <v>242</v>
      </c>
    </row>
    <row r="75" spans="1:15" x14ac:dyDescent="0.2">
      <c r="C75" s="3"/>
      <c r="D75" s="3"/>
      <c r="E75" s="3"/>
      <c r="F75" s="3"/>
    </row>
    <row r="76" spans="1:15" x14ac:dyDescent="0.2">
      <c r="A76" s="39" t="s">
        <v>174</v>
      </c>
      <c r="C76" s="3"/>
      <c r="D76" s="3"/>
      <c r="E76" s="3"/>
      <c r="F76" s="3"/>
    </row>
    <row r="77" spans="1:15" x14ac:dyDescent="0.2">
      <c r="A77" s="3" t="s">
        <v>175</v>
      </c>
      <c r="C77" s="268">
        <v>20</v>
      </c>
      <c r="D77" s="268">
        <v>20</v>
      </c>
      <c r="E77" s="268">
        <v>20</v>
      </c>
      <c r="F77" s="268">
        <v>20</v>
      </c>
      <c r="G77" s="268">
        <v>20</v>
      </c>
      <c r="H77" s="118">
        <f t="shared" ref="H77:L77" si="7">G77</f>
        <v>20</v>
      </c>
      <c r="I77" s="118">
        <f t="shared" si="7"/>
        <v>20</v>
      </c>
      <c r="J77" s="118">
        <f t="shared" si="7"/>
        <v>20</v>
      </c>
      <c r="K77" s="118">
        <f t="shared" si="7"/>
        <v>20</v>
      </c>
      <c r="L77" s="118">
        <f t="shared" si="7"/>
        <v>20</v>
      </c>
      <c r="N77" s="252" t="s">
        <v>78</v>
      </c>
    </row>
    <row r="78" spans="1:15" x14ac:dyDescent="0.2">
      <c r="C78" s="3"/>
      <c r="D78" s="3"/>
      <c r="E78" s="3"/>
      <c r="F78" s="3"/>
    </row>
    <row r="79" spans="1:15" x14ac:dyDescent="0.2">
      <c r="C79" s="3"/>
      <c r="D79" s="3"/>
      <c r="E79" s="3"/>
      <c r="F79" s="3"/>
    </row>
    <row r="80" spans="1:15" x14ac:dyDescent="0.2">
      <c r="C80" s="3"/>
      <c r="D80" s="3"/>
      <c r="E80" s="3"/>
      <c r="F80" s="3"/>
    </row>
    <row r="81" spans="1:14" x14ac:dyDescent="0.2">
      <c r="A81" s="4" t="s">
        <v>217</v>
      </c>
      <c r="C81" s="3"/>
      <c r="D81" s="3"/>
      <c r="E81" s="3"/>
      <c r="F81" s="3"/>
    </row>
    <row r="82" spans="1:14" x14ac:dyDescent="0.2">
      <c r="A82" s="3" t="s">
        <v>142</v>
      </c>
      <c r="C82" s="270">
        <v>0</v>
      </c>
      <c r="D82" s="270">
        <v>0</v>
      </c>
      <c r="E82" s="270">
        <v>0</v>
      </c>
      <c r="F82" s="270">
        <v>0</v>
      </c>
      <c r="G82" s="270">
        <v>0</v>
      </c>
      <c r="H82" s="117">
        <v>599.88272892800239</v>
      </c>
      <c r="I82" s="205">
        <f t="shared" ref="I82:L83" si="8">H82</f>
        <v>599.88272892800239</v>
      </c>
      <c r="J82" s="205">
        <f t="shared" si="8"/>
        <v>599.88272892800239</v>
      </c>
      <c r="K82" s="205">
        <f t="shared" si="8"/>
        <v>599.88272892800239</v>
      </c>
      <c r="L82" s="205">
        <f t="shared" si="8"/>
        <v>599.88272892800239</v>
      </c>
      <c r="N82" s="252" t="s">
        <v>242</v>
      </c>
    </row>
    <row r="83" spans="1:14" x14ac:dyDescent="0.2">
      <c r="A83" s="45" t="s">
        <v>143</v>
      </c>
      <c r="C83" s="270">
        <v>0</v>
      </c>
      <c r="D83" s="270">
        <v>0</v>
      </c>
      <c r="E83" s="270">
        <v>0</v>
      </c>
      <c r="F83" s="270">
        <v>0</v>
      </c>
      <c r="G83" s="270">
        <v>0</v>
      </c>
      <c r="H83" s="205">
        <v>453165.77547613718</v>
      </c>
      <c r="I83" s="205">
        <f t="shared" si="8"/>
        <v>453165.77547613718</v>
      </c>
      <c r="J83" s="205">
        <f t="shared" si="8"/>
        <v>453165.77547613718</v>
      </c>
      <c r="K83" s="205">
        <f t="shared" si="8"/>
        <v>453165.77547613718</v>
      </c>
      <c r="L83" s="205">
        <f t="shared" si="8"/>
        <v>453165.77547613718</v>
      </c>
      <c r="N83" s="252" t="s">
        <v>242</v>
      </c>
    </row>
    <row r="84" spans="1:14" x14ac:dyDescent="0.2">
      <c r="H84" s="291"/>
    </row>
    <row r="85" spans="1:14" x14ac:dyDescent="0.2">
      <c r="A85" s="4" t="s">
        <v>218</v>
      </c>
      <c r="H85" s="291"/>
    </row>
    <row r="86" spans="1:14" x14ac:dyDescent="0.2">
      <c r="A86" s="298" t="s">
        <v>219</v>
      </c>
      <c r="C86" s="53"/>
      <c r="D86" s="53"/>
      <c r="E86" s="53"/>
      <c r="F86" s="53"/>
      <c r="G86" s="53"/>
      <c r="H86" s="300">
        <v>0.65074045206547204</v>
      </c>
      <c r="I86" s="301">
        <f>H86</f>
        <v>0.65074045206547204</v>
      </c>
      <c r="J86" s="301">
        <f t="shared" ref="J86:L87" si="9">I86</f>
        <v>0.65074045206547204</v>
      </c>
      <c r="K86" s="301">
        <f t="shared" si="9"/>
        <v>0.65074045206547204</v>
      </c>
      <c r="L86" s="301">
        <f t="shared" si="9"/>
        <v>0.65074045206547204</v>
      </c>
    </row>
    <row r="87" spans="1:14" x14ac:dyDescent="0.2">
      <c r="A87" s="298" t="s">
        <v>220</v>
      </c>
      <c r="C87" s="53"/>
      <c r="D87" s="53"/>
      <c r="E87" s="53"/>
      <c r="F87" s="53"/>
      <c r="G87" s="53"/>
      <c r="H87" s="300">
        <v>0.34925954793452813</v>
      </c>
      <c r="I87" s="301">
        <f>H87</f>
        <v>0.34925954793452813</v>
      </c>
      <c r="J87" s="301">
        <f t="shared" si="9"/>
        <v>0.34925954793452813</v>
      </c>
      <c r="K87" s="301">
        <f t="shared" si="9"/>
        <v>0.34925954793452813</v>
      </c>
      <c r="L87" s="301">
        <f t="shared" si="9"/>
        <v>0.34925954793452813</v>
      </c>
    </row>
    <row r="88" spans="1:14" x14ac:dyDescent="0.2">
      <c r="A88" s="298" t="s">
        <v>221</v>
      </c>
      <c r="C88" s="53"/>
      <c r="D88" s="53"/>
      <c r="E88" s="53"/>
      <c r="F88" s="53"/>
      <c r="G88" s="53"/>
      <c r="H88" s="41">
        <f>H86*$H$82</f>
        <v>390.36795820887733</v>
      </c>
      <c r="I88" s="41">
        <f t="shared" ref="I88:L88" si="10">I86*$H$82</f>
        <v>390.36795820887733</v>
      </c>
      <c r="J88" s="41">
        <f t="shared" si="10"/>
        <v>390.36795820887733</v>
      </c>
      <c r="K88" s="41">
        <f t="shared" si="10"/>
        <v>390.36795820887733</v>
      </c>
      <c r="L88" s="41">
        <f t="shared" si="10"/>
        <v>390.36795820887733</v>
      </c>
    </row>
    <row r="89" spans="1:14" x14ac:dyDescent="0.2">
      <c r="A89" s="298" t="s">
        <v>222</v>
      </c>
      <c r="C89" s="53"/>
      <c r="D89" s="53"/>
      <c r="E89" s="53"/>
      <c r="F89" s="53"/>
      <c r="G89" s="53"/>
      <c r="H89" s="41">
        <f>H87*$H$82</f>
        <v>209.51477071912518</v>
      </c>
      <c r="I89" s="41">
        <f t="shared" ref="I89:L89" si="11">I87*$H$82</f>
        <v>209.51477071912518</v>
      </c>
      <c r="J89" s="41">
        <f t="shared" si="11"/>
        <v>209.51477071912518</v>
      </c>
      <c r="K89" s="41">
        <f t="shared" si="11"/>
        <v>209.51477071912518</v>
      </c>
      <c r="L89" s="41">
        <f t="shared" si="11"/>
        <v>209.51477071912518</v>
      </c>
    </row>
    <row r="90" spans="1:14" x14ac:dyDescent="0.2">
      <c r="C90" s="53"/>
      <c r="D90" s="53"/>
      <c r="E90" s="53"/>
      <c r="F90" s="53"/>
      <c r="G90" s="53"/>
    </row>
    <row r="91" spans="1:14" x14ac:dyDescent="0.2">
      <c r="A91" s="299" t="s">
        <v>223</v>
      </c>
      <c r="C91" s="53"/>
      <c r="D91" s="53"/>
      <c r="E91" s="53"/>
      <c r="F91" s="53"/>
      <c r="G91" s="53"/>
    </row>
    <row r="92" spans="1:14" x14ac:dyDescent="0.2">
      <c r="A92" s="3" t="s">
        <v>36</v>
      </c>
      <c r="C92" s="53"/>
      <c r="D92" s="53"/>
      <c r="E92" s="53"/>
      <c r="F92" s="53"/>
      <c r="G92" s="53"/>
      <c r="H92" s="302">
        <f>'DNSP Inputs General'!M57 / ('DNSP Inputs General'!M$57 + 'DNSP Inputs General'!M$58)</f>
        <v>0.70070641798494882</v>
      </c>
      <c r="I92" s="302">
        <f>'DNSP Inputs General'!N57 / ('DNSP Inputs General'!N$57 + 'DNSP Inputs General'!N$58)</f>
        <v>0.69789025757249457</v>
      </c>
      <c r="J92" s="302">
        <f>'DNSP Inputs General'!O57 / ('DNSP Inputs General'!O$57 + 'DNSP Inputs General'!O$58)</f>
        <v>0.69505913069397607</v>
      </c>
      <c r="K92" s="302">
        <f>'DNSP Inputs General'!P57 / ('DNSP Inputs General'!P$57 + 'DNSP Inputs General'!P$58)</f>
        <v>0.69221317363041945</v>
      </c>
      <c r="L92" s="302">
        <f>'DNSP Inputs General'!Q57 / ('DNSP Inputs General'!Q$57 + 'DNSP Inputs General'!Q$58)</f>
        <v>0.68935252676798264</v>
      </c>
    </row>
    <row r="93" spans="1:14" x14ac:dyDescent="0.2">
      <c r="A93" s="3" t="s">
        <v>37</v>
      </c>
      <c r="C93" s="53"/>
      <c r="D93" s="53"/>
      <c r="E93" s="53"/>
      <c r="F93" s="53"/>
      <c r="G93" s="53"/>
      <c r="H93" s="302">
        <f>'DNSP Inputs General'!M58 / ('DNSP Inputs General'!M$57 + 'DNSP Inputs General'!M$58)</f>
        <v>0.29929358201505124</v>
      </c>
      <c r="I93" s="302">
        <f>'DNSP Inputs General'!N58 / ('DNSP Inputs General'!N$57 + 'DNSP Inputs General'!N$58)</f>
        <v>0.30210974242750532</v>
      </c>
      <c r="J93" s="302">
        <f>'DNSP Inputs General'!O58 / ('DNSP Inputs General'!O$57 + 'DNSP Inputs General'!O$58)</f>
        <v>0.30494086930602393</v>
      </c>
      <c r="K93" s="302">
        <f>'DNSP Inputs General'!P58 / ('DNSP Inputs General'!P$57 + 'DNSP Inputs General'!P$58)</f>
        <v>0.3077868263695806</v>
      </c>
      <c r="L93" s="302">
        <f>'DNSP Inputs General'!Q58 / ('DNSP Inputs General'!Q$57 + 'DNSP Inputs General'!Q$58)</f>
        <v>0.31064747323201747</v>
      </c>
    </row>
    <row r="94" spans="1:14" x14ac:dyDescent="0.2">
      <c r="C94" s="53"/>
      <c r="D94" s="53"/>
      <c r="E94" s="53"/>
      <c r="F94" s="53"/>
      <c r="G94" s="53"/>
      <c r="H94" s="302"/>
      <c r="I94" s="302"/>
      <c r="J94" s="302"/>
      <c r="K94" s="302"/>
      <c r="L94" s="302"/>
    </row>
    <row r="95" spans="1:14" x14ac:dyDescent="0.2">
      <c r="A95" s="299" t="s">
        <v>224</v>
      </c>
      <c r="C95" s="53"/>
      <c r="D95" s="53"/>
      <c r="E95" s="53"/>
      <c r="F95" s="53"/>
      <c r="G95" s="53"/>
      <c r="H95" s="302"/>
      <c r="I95" s="302"/>
      <c r="J95" s="302"/>
      <c r="K95" s="302"/>
      <c r="L95" s="302"/>
    </row>
    <row r="96" spans="1:14" x14ac:dyDescent="0.2">
      <c r="A96" s="3" t="s">
        <v>36</v>
      </c>
      <c r="C96" s="53"/>
      <c r="D96" s="53"/>
      <c r="E96" s="53"/>
      <c r="F96" s="53"/>
      <c r="G96" s="53"/>
      <c r="H96" s="36">
        <f>H92*H88</f>
        <v>273.53333369264061</v>
      </c>
      <c r="I96" s="36">
        <f t="shared" ref="I96:L96" si="12">I92*I88</f>
        <v>272.43399490244218</v>
      </c>
      <c r="J96" s="36">
        <f t="shared" si="12"/>
        <v>271.32881368344465</v>
      </c>
      <c r="K96" s="36">
        <f t="shared" si="12"/>
        <v>270.2178432353939</v>
      </c>
      <c r="L96" s="36">
        <f t="shared" si="12"/>
        <v>269.10113836054785</v>
      </c>
    </row>
    <row r="97" spans="1:15" x14ac:dyDescent="0.2">
      <c r="A97" s="3" t="s">
        <v>37</v>
      </c>
      <c r="C97" s="53"/>
      <c r="D97" s="53"/>
      <c r="E97" s="53"/>
      <c r="F97" s="53"/>
      <c r="G97" s="53"/>
      <c r="H97" s="36">
        <f>H93*H88</f>
        <v>116.83462451623672</v>
      </c>
      <c r="I97" s="36">
        <f t="shared" ref="I97:L97" si="13">I93*I88</f>
        <v>117.93396330643509</v>
      </c>
      <c r="J97" s="36">
        <f t="shared" si="13"/>
        <v>119.03914452543268</v>
      </c>
      <c r="K97" s="36">
        <f t="shared" si="13"/>
        <v>120.15011497348343</v>
      </c>
      <c r="L97" s="36">
        <f t="shared" si="13"/>
        <v>121.26681984832953</v>
      </c>
    </row>
    <row r="98" spans="1:15" x14ac:dyDescent="0.2">
      <c r="C98" s="53"/>
      <c r="D98" s="53"/>
      <c r="E98" s="53"/>
      <c r="F98" s="53"/>
      <c r="G98" s="53"/>
      <c r="H98" s="302"/>
      <c r="I98" s="302"/>
      <c r="J98" s="302"/>
      <c r="K98" s="302"/>
      <c r="L98" s="302"/>
    </row>
    <row r="99" spans="1:15" x14ac:dyDescent="0.2">
      <c r="A99" s="299" t="s">
        <v>225</v>
      </c>
      <c r="C99" s="53"/>
      <c r="D99" s="53"/>
      <c r="E99" s="53"/>
      <c r="F99" s="53"/>
      <c r="G99" s="53"/>
      <c r="H99" s="302"/>
      <c r="I99" s="302"/>
      <c r="J99" s="302"/>
      <c r="K99" s="302"/>
      <c r="L99" s="302"/>
    </row>
    <row r="100" spans="1:15" x14ac:dyDescent="0.2">
      <c r="A100" s="3" t="s">
        <v>35</v>
      </c>
      <c r="C100" s="53"/>
      <c r="D100" s="53"/>
      <c r="E100" s="53"/>
      <c r="F100" s="53"/>
      <c r="G100" s="53"/>
      <c r="H100" s="302">
        <f>'DNSP Inputs General'!M56 / ('DNSP Inputs General'!M$56+'DNSP Inputs General'!M$81+'DNSP Inputs General'!M$85)</f>
        <v>0.24591218940341339</v>
      </c>
      <c r="I100" s="302">
        <f>'DNSP Inputs General'!N56 / ('DNSP Inputs General'!N$56+'DNSP Inputs General'!N$81+'DNSP Inputs General'!N$85)</f>
        <v>0.13850355252447238</v>
      </c>
      <c r="J100" s="302">
        <f>'DNSP Inputs General'!O56 / ('DNSP Inputs General'!O$56+'DNSP Inputs General'!O$81+'DNSP Inputs General'!O$85)</f>
        <v>0.11834237571682793</v>
      </c>
      <c r="K100" s="302">
        <f>'DNSP Inputs General'!P56 / ('DNSP Inputs General'!P$56+'DNSP Inputs General'!P$81+'DNSP Inputs General'!P$85)</f>
        <v>0.10598862857341348</v>
      </c>
      <c r="L100" s="302">
        <f>'DNSP Inputs General'!Q56 / ('DNSP Inputs General'!Q$56+'DNSP Inputs General'!Q$81+'DNSP Inputs General'!Q$85)</f>
        <v>9.3497411877562761E-2</v>
      </c>
    </row>
    <row r="101" spans="1:15" x14ac:dyDescent="0.2">
      <c r="A101" s="3" t="s">
        <v>49</v>
      </c>
      <c r="C101" s="53"/>
      <c r="D101" s="53"/>
      <c r="E101" s="53"/>
      <c r="F101" s="53"/>
      <c r="G101" s="53"/>
      <c r="H101" s="302">
        <f>'DNSP Inputs General'!M81 / ('DNSP Inputs General'!M$56+'DNSP Inputs General'!M$81+'DNSP Inputs General'!M$85)</f>
        <v>0.68768236663113491</v>
      </c>
      <c r="I101" s="302">
        <f>'DNSP Inputs General'!N81 / ('DNSP Inputs General'!N$56+'DNSP Inputs General'!N$81+'DNSP Inputs General'!N$85)</f>
        <v>0.68332695728184067</v>
      </c>
      <c r="J101" s="302">
        <f>'DNSP Inputs General'!O81 / ('DNSP Inputs General'!O$56+'DNSP Inputs General'!O$81+'DNSP Inputs General'!O$85)</f>
        <v>0.60604353817601686</v>
      </c>
      <c r="K101" s="302">
        <f>'DNSP Inputs General'!P81 / ('DNSP Inputs General'!P$56+'DNSP Inputs General'!P$81+'DNSP Inputs General'!P$85)</f>
        <v>0.56340242855288247</v>
      </c>
      <c r="L101" s="302">
        <f>'DNSP Inputs General'!Q81 / ('DNSP Inputs General'!Q$56+'DNSP Inputs General'!Q$81+'DNSP Inputs General'!Q$85)</f>
        <v>0.51588741290062223</v>
      </c>
    </row>
    <row r="102" spans="1:15" x14ac:dyDescent="0.2">
      <c r="A102" s="3" t="s">
        <v>213</v>
      </c>
      <c r="C102" s="53"/>
      <c r="D102" s="53"/>
      <c r="E102" s="53"/>
      <c r="F102" s="53"/>
      <c r="G102" s="53"/>
      <c r="H102" s="302">
        <f>'DNSP Inputs General'!M85 / ('DNSP Inputs General'!M$56+'DNSP Inputs General'!M$81+'DNSP Inputs General'!M$85)</f>
        <v>6.6405443965451755E-2</v>
      </c>
      <c r="I102" s="302">
        <f>'DNSP Inputs General'!N85 / ('DNSP Inputs General'!N$56+'DNSP Inputs General'!N$81+'DNSP Inputs General'!N$85)</f>
        <v>0.17816949019368686</v>
      </c>
      <c r="J102" s="302">
        <f>'DNSP Inputs General'!O85 / ('DNSP Inputs General'!O$56+'DNSP Inputs General'!O$81+'DNSP Inputs General'!O$85)</f>
        <v>0.27561408610715515</v>
      </c>
      <c r="K102" s="302">
        <f>'DNSP Inputs General'!P85 / ('DNSP Inputs General'!P$56+'DNSP Inputs General'!P$81+'DNSP Inputs General'!P$85)</f>
        <v>0.33060894287370401</v>
      </c>
      <c r="L102" s="302">
        <f>'DNSP Inputs General'!Q85 / ('DNSP Inputs General'!Q$56+'DNSP Inputs General'!Q$81+'DNSP Inputs General'!Q$85)</f>
        <v>0.3906151752218151</v>
      </c>
    </row>
    <row r="103" spans="1:15" x14ac:dyDescent="0.2">
      <c r="C103" s="53"/>
      <c r="D103" s="53"/>
      <c r="E103" s="53"/>
      <c r="F103" s="53"/>
      <c r="G103" s="53"/>
    </row>
    <row r="104" spans="1:15" x14ac:dyDescent="0.2">
      <c r="A104" s="299" t="s">
        <v>226</v>
      </c>
      <c r="C104" s="53"/>
      <c r="D104" s="53"/>
      <c r="E104" s="53"/>
      <c r="F104" s="53"/>
      <c r="G104" s="53"/>
    </row>
    <row r="105" spans="1:15" x14ac:dyDescent="0.2">
      <c r="A105" s="3" t="s">
        <v>35</v>
      </c>
      <c r="C105" s="53"/>
      <c r="D105" s="53"/>
      <c r="E105" s="53"/>
      <c r="F105" s="53"/>
      <c r="G105" s="53"/>
      <c r="H105" s="36">
        <f>H100*H89</f>
        <v>51.522235979894241</v>
      </c>
      <c r="I105" s="36">
        <f t="shared" ref="I105:L105" si="14">I100*I89</f>
        <v>29.018540050949142</v>
      </c>
      <c r="J105" s="36">
        <f t="shared" si="14"/>
        <v>24.794475714667772</v>
      </c>
      <c r="K105" s="36">
        <f t="shared" si="14"/>
        <v>22.206183214393246</v>
      </c>
      <c r="L105" s="36">
        <f t="shared" si="14"/>
        <v>19.589088812359172</v>
      </c>
    </row>
    <row r="106" spans="1:15" x14ac:dyDescent="0.2">
      <c r="A106" s="3" t="s">
        <v>49</v>
      </c>
      <c r="C106" s="53"/>
      <c r="D106" s="53"/>
      <c r="E106" s="53"/>
      <c r="F106" s="53"/>
      <c r="G106" s="53"/>
      <c r="H106" s="36">
        <f>H101*H89</f>
        <v>144.07961337230762</v>
      </c>
      <c r="I106" s="36">
        <f t="shared" ref="I106:L106" si="15">I101*I89</f>
        <v>143.1670907811023</v>
      </c>
      <c r="J106" s="36">
        <f t="shared" si="15"/>
        <v>126.97507294675556</v>
      </c>
      <c r="K106" s="36">
        <f t="shared" si="15"/>
        <v>118.04113064085547</v>
      </c>
      <c r="L106" s="36">
        <f t="shared" si="15"/>
        <v>108.08603303075652</v>
      </c>
    </row>
    <row r="107" spans="1:15" x14ac:dyDescent="0.2">
      <c r="A107" s="3" t="s">
        <v>213</v>
      </c>
      <c r="C107" s="53"/>
      <c r="D107" s="53"/>
      <c r="E107" s="53"/>
      <c r="F107" s="53"/>
      <c r="G107" s="53"/>
      <c r="H107" s="36">
        <f>H102*H89</f>
        <v>13.912921366923339</v>
      </c>
      <c r="I107" s="36">
        <f t="shared" ref="I107:L107" si="16">I102*I89</f>
        <v>37.329139887073723</v>
      </c>
      <c r="J107" s="36">
        <f t="shared" si="16"/>
        <v>57.745222057701838</v>
      </c>
      <c r="K107" s="36">
        <f t="shared" si="16"/>
        <v>69.267456863876447</v>
      </c>
      <c r="L107" s="36">
        <f t="shared" si="16"/>
        <v>81.839648876009505</v>
      </c>
    </row>
    <row r="110" spans="1:15" x14ac:dyDescent="0.2">
      <c r="A110" s="5" t="s">
        <v>130</v>
      </c>
      <c r="B110" s="5"/>
      <c r="C110" s="3"/>
      <c r="D110" s="3"/>
      <c r="E110" s="3"/>
      <c r="F110" s="3"/>
    </row>
    <row r="111" spans="1:15" x14ac:dyDescent="0.2">
      <c r="C111" s="3"/>
      <c r="D111" s="3"/>
      <c r="E111" s="3"/>
      <c r="F111" s="3"/>
    </row>
    <row r="112" spans="1:15" x14ac:dyDescent="0.2">
      <c r="A112" s="3" t="s">
        <v>99</v>
      </c>
      <c r="C112" s="197">
        <f>'DNSP Inputs O &amp; M'!C126</f>
        <v>243.19786953400484</v>
      </c>
      <c r="D112" s="197">
        <f>'DNSP Inputs O &amp; M'!D126</f>
        <v>246.90175263880519</v>
      </c>
      <c r="E112" s="197">
        <f>'DNSP Inputs O &amp; M'!E126</f>
        <v>251.509590498584</v>
      </c>
      <c r="F112" s="197">
        <f>'DNSP Inputs O &amp; M'!F126</f>
        <v>257.57328597350545</v>
      </c>
      <c r="G112" s="197">
        <f>'DNSP Inputs O &amp; M'!G126</f>
        <v>300.52123948950583</v>
      </c>
      <c r="H112" s="218">
        <f>'DNSP Inputs O &amp; M'!H126</f>
        <v>300.52123948950583</v>
      </c>
      <c r="I112" s="216">
        <f>H112*(1+Escalation!M$8)</f>
        <v>300.52123948950583</v>
      </c>
      <c r="J112" s="216">
        <f>I112*(1+Escalation!N$8)</f>
        <v>300.52123948950583</v>
      </c>
      <c r="K112" s="216">
        <f>J112*(1+Escalation!O$8)</f>
        <v>300.52123948950583</v>
      </c>
      <c r="L112" s="216">
        <f>K112*(1+Escalation!P$8)</f>
        <v>300.52123948950583</v>
      </c>
      <c r="M112" s="3" t="s">
        <v>137</v>
      </c>
      <c r="N112" s="252" t="s">
        <v>236</v>
      </c>
      <c r="O112" s="316"/>
    </row>
    <row r="113" spans="1:15" x14ac:dyDescent="0.2">
      <c r="A113" s="3" t="s">
        <v>119</v>
      </c>
      <c r="C113" s="37">
        <f>'DNSP Inputs O &amp; M'!C127</f>
        <v>1.0083666536777711</v>
      </c>
      <c r="D113" s="37">
        <f>'DNSP Inputs O &amp; M'!D127</f>
        <v>1.0237239930292943</v>
      </c>
      <c r="E113" s="37">
        <f>'DNSP Inputs O &amp; M'!E127</f>
        <v>1.0428293826129198</v>
      </c>
      <c r="F113" s="37">
        <f>'DNSP Inputs O &amp; M'!F127</f>
        <v>1.0679711666535594</v>
      </c>
      <c r="G113" s="37">
        <f>'DNSP Inputs O &amp; M'!G127</f>
        <v>1.246045441120764</v>
      </c>
      <c r="H113" s="37">
        <f>'DNSP Inputs O &amp; M'!H127</f>
        <v>1.246045441120764</v>
      </c>
      <c r="I113" s="37">
        <f>'DNSP Inputs O &amp; M'!I127</f>
        <v>1.246045441120764</v>
      </c>
      <c r="J113" s="37">
        <f>'DNSP Inputs O &amp; M'!J127</f>
        <v>1.246045441120764</v>
      </c>
      <c r="K113" s="37">
        <f>'DNSP Inputs O &amp; M'!K127</f>
        <v>1.246045441120764</v>
      </c>
      <c r="L113" s="37">
        <f>'DNSP Inputs O &amp; M'!L127</f>
        <v>1.246045441120764</v>
      </c>
    </row>
    <row r="114" spans="1:15" x14ac:dyDescent="0.2">
      <c r="A114" s="3" t="s">
        <v>121</v>
      </c>
      <c r="C114" s="41">
        <f>'DNSP Inputs O &amp; M'!C129</f>
        <v>2</v>
      </c>
      <c r="D114" s="41">
        <f>'DNSP Inputs O &amp; M'!D129</f>
        <v>2</v>
      </c>
      <c r="E114" s="41">
        <f>'DNSP Inputs O &amp; M'!E129</f>
        <v>2</v>
      </c>
      <c r="F114" s="41">
        <f>'DNSP Inputs O &amp; M'!F129</f>
        <v>2</v>
      </c>
      <c r="G114" s="41">
        <f>'DNSP Inputs O &amp; M'!G129</f>
        <v>2</v>
      </c>
      <c r="H114" s="41">
        <f>'DNSP Inputs O &amp; M'!H129</f>
        <v>2</v>
      </c>
      <c r="I114" s="41">
        <f>'DNSP Inputs O &amp; M'!I129</f>
        <v>2</v>
      </c>
      <c r="J114" s="41">
        <f>'DNSP Inputs O &amp; M'!J129</f>
        <v>2</v>
      </c>
      <c r="K114" s="41">
        <f>'DNSP Inputs O &amp; M'!K129</f>
        <v>2</v>
      </c>
      <c r="L114" s="41">
        <f>'DNSP Inputs O &amp; M'!L129</f>
        <v>2</v>
      </c>
    </row>
    <row r="115" spans="1:15" x14ac:dyDescent="0.2">
      <c r="A115" s="3" t="s">
        <v>135</v>
      </c>
      <c r="C115" s="268">
        <f>C23</f>
        <v>15.36</v>
      </c>
      <c r="D115" s="268">
        <f>D23</f>
        <v>15.36</v>
      </c>
      <c r="E115" s="268">
        <f>E23</f>
        <v>15.36</v>
      </c>
      <c r="F115" s="268">
        <f>F23</f>
        <v>15.36</v>
      </c>
      <c r="G115" s="268">
        <f>G23</f>
        <v>15.36</v>
      </c>
      <c r="H115" s="118">
        <f t="shared" ref="H115" si="17">G115</f>
        <v>15.36</v>
      </c>
      <c r="I115" s="118">
        <f t="shared" ref="I115" si="18">H115</f>
        <v>15.36</v>
      </c>
      <c r="J115" s="118">
        <f t="shared" ref="J115" si="19">I115</f>
        <v>15.36</v>
      </c>
      <c r="K115" s="118">
        <f t="shared" ref="K115" si="20">J115</f>
        <v>15.36</v>
      </c>
      <c r="L115" s="118">
        <f t="shared" ref="L115" si="21">K115</f>
        <v>15.36</v>
      </c>
      <c r="N115" s="252" t="s">
        <v>78</v>
      </c>
    </row>
    <row r="116" spans="1:15" x14ac:dyDescent="0.2">
      <c r="C116" s="252"/>
      <c r="D116" s="252"/>
      <c r="E116" s="252"/>
      <c r="F116" s="252"/>
      <c r="G116" s="252"/>
      <c r="H116" s="252"/>
      <c r="I116" s="252"/>
      <c r="J116" s="252"/>
      <c r="K116" s="252"/>
      <c r="L116" s="252"/>
    </row>
    <row r="117" spans="1:15" x14ac:dyDescent="0.2">
      <c r="A117" s="45" t="s">
        <v>136</v>
      </c>
      <c r="B117" s="204"/>
      <c r="C117" s="197">
        <v>0</v>
      </c>
      <c r="D117" s="197">
        <v>0</v>
      </c>
      <c r="E117" s="197">
        <v>0</v>
      </c>
      <c r="F117" s="197">
        <v>0</v>
      </c>
      <c r="G117" s="197">
        <v>0</v>
      </c>
      <c r="H117" s="216">
        <f>G117*(1+Escalation!L$8)</f>
        <v>0</v>
      </c>
      <c r="I117" s="216">
        <f>H117*(1+Escalation!M$8)</f>
        <v>0</v>
      </c>
      <c r="J117" s="216">
        <f>I117*(1+Escalation!N$8)</f>
        <v>0</v>
      </c>
      <c r="K117" s="216">
        <f>J117*(1+Escalation!O$8)</f>
        <v>0</v>
      </c>
      <c r="L117" s="216">
        <f>K117*(1+Escalation!P$8)</f>
        <v>0</v>
      </c>
      <c r="M117" s="3" t="s">
        <v>137</v>
      </c>
    </row>
    <row r="118" spans="1:15" x14ac:dyDescent="0.2">
      <c r="B118" s="202"/>
      <c r="C118" s="37"/>
      <c r="D118" s="37"/>
      <c r="E118" s="37"/>
      <c r="F118" s="37"/>
      <c r="G118" s="37"/>
      <c r="H118" s="37"/>
      <c r="I118" s="37"/>
      <c r="J118" s="37"/>
      <c r="K118" s="37"/>
      <c r="L118" s="37"/>
    </row>
    <row r="119" spans="1:15" x14ac:dyDescent="0.2">
      <c r="A119" s="39" t="s">
        <v>138</v>
      </c>
      <c r="B119" s="40"/>
      <c r="C119" s="189"/>
      <c r="D119" s="189"/>
      <c r="E119" s="189"/>
      <c r="F119" s="189"/>
      <c r="G119" s="189"/>
      <c r="H119" s="189"/>
      <c r="I119" s="189"/>
      <c r="J119" s="189"/>
      <c r="K119" s="189"/>
      <c r="L119" s="189"/>
    </row>
    <row r="120" spans="1:15" x14ac:dyDescent="0.2">
      <c r="A120" s="3" t="s">
        <v>139</v>
      </c>
      <c r="C120" s="268"/>
      <c r="D120" s="268"/>
      <c r="E120" s="268"/>
      <c r="F120" s="268"/>
      <c r="G120" s="268">
        <v>450</v>
      </c>
      <c r="H120" s="117">
        <f>H106</f>
        <v>144.07961337230762</v>
      </c>
      <c r="I120" s="117">
        <f t="shared" ref="I120:L120" si="22">I106</f>
        <v>143.1670907811023</v>
      </c>
      <c r="J120" s="117">
        <f t="shared" si="22"/>
        <v>126.97507294675556</v>
      </c>
      <c r="K120" s="117">
        <f t="shared" si="22"/>
        <v>118.04113064085547</v>
      </c>
      <c r="L120" s="117">
        <f t="shared" si="22"/>
        <v>108.08603303075652</v>
      </c>
      <c r="N120" s="252" t="s">
        <v>241</v>
      </c>
    </row>
    <row r="121" spans="1:15" x14ac:dyDescent="0.2">
      <c r="H121" s="291"/>
    </row>
    <row r="124" spans="1:15" x14ac:dyDescent="0.2">
      <c r="A124" s="5" t="s">
        <v>199</v>
      </c>
      <c r="B124" s="5"/>
      <c r="C124" s="3"/>
      <c r="D124" s="3"/>
      <c r="E124" s="3"/>
      <c r="F124" s="3"/>
    </row>
    <row r="125" spans="1:15" x14ac:dyDescent="0.2">
      <c r="C125" s="3"/>
      <c r="D125" s="3"/>
      <c r="E125" s="3"/>
      <c r="F125" s="3"/>
    </row>
    <row r="126" spans="1:15" x14ac:dyDescent="0.2">
      <c r="A126" s="3" t="s">
        <v>99</v>
      </c>
      <c r="C126" s="197">
        <f>'DNSP Inputs O &amp; M'!C157</f>
        <v>318</v>
      </c>
      <c r="D126" s="197">
        <f>'DNSP Inputs O &amp; M'!D157</f>
        <v>318</v>
      </c>
      <c r="E126" s="197">
        <f>'DNSP Inputs O &amp; M'!E157</f>
        <v>318</v>
      </c>
      <c r="F126" s="197">
        <f>'DNSP Inputs O &amp; M'!F157</f>
        <v>312.91199999999998</v>
      </c>
      <c r="G126" s="197">
        <f>'DNSP Inputs O &amp; M'!G157</f>
        <v>352.72875158740868</v>
      </c>
      <c r="H126" s="218">
        <f>'DNSP Inputs O &amp; M'!H157</f>
        <v>352.72875158740868</v>
      </c>
      <c r="I126" s="216">
        <f>H126*(1+Escalation!M$8)</f>
        <v>352.72875158740868</v>
      </c>
      <c r="J126" s="216">
        <f>I126*(1+Escalation!N$8)</f>
        <v>352.72875158740868</v>
      </c>
      <c r="K126" s="216">
        <f>J126*(1+Escalation!O$8)</f>
        <v>352.72875158740868</v>
      </c>
      <c r="L126" s="216">
        <f>K126*(1+Escalation!P$8)</f>
        <v>352.72875158740868</v>
      </c>
      <c r="M126" s="3" t="s">
        <v>137</v>
      </c>
      <c r="N126" s="252" t="s">
        <v>236</v>
      </c>
      <c r="O126" s="316"/>
    </row>
    <row r="127" spans="1:15" x14ac:dyDescent="0.2">
      <c r="A127" s="3" t="s">
        <v>119</v>
      </c>
      <c r="C127" s="47">
        <f>'DNSP Inputs O &amp; M'!C158</f>
        <v>1.0083666536777711</v>
      </c>
      <c r="D127" s="37">
        <f>'DNSP Inputs O &amp; M'!D158</f>
        <v>1.0237239930292943</v>
      </c>
      <c r="E127" s="37">
        <f>'DNSP Inputs O &amp; M'!E158</f>
        <v>1.0428293826129198</v>
      </c>
      <c r="F127" s="37">
        <f>'DNSP Inputs O &amp; M'!F158</f>
        <v>1.0679711666535594</v>
      </c>
      <c r="G127" s="37">
        <f>'DNSP Inputs O &amp; M'!G158</f>
        <v>1.246045441120764</v>
      </c>
      <c r="H127" s="37">
        <f>'DNSP Inputs O &amp; M'!H158</f>
        <v>1.246045441120764</v>
      </c>
      <c r="I127" s="37">
        <f>'DNSP Inputs O &amp; M'!I158</f>
        <v>1.246045441120764</v>
      </c>
      <c r="J127" s="37">
        <f>'DNSP Inputs O &amp; M'!J158</f>
        <v>1.246045441120764</v>
      </c>
      <c r="K127" s="37">
        <f>'DNSP Inputs O &amp; M'!K158</f>
        <v>1.246045441120764</v>
      </c>
      <c r="L127" s="37">
        <f>'DNSP Inputs O &amp; M'!L158</f>
        <v>1.246045441120764</v>
      </c>
    </row>
    <row r="128" spans="1:15" x14ac:dyDescent="0.2">
      <c r="A128" s="3" t="s">
        <v>121</v>
      </c>
      <c r="C128" s="41">
        <f>'DNSP Inputs O &amp; M'!C160</f>
        <v>2</v>
      </c>
      <c r="D128" s="41">
        <f>'DNSP Inputs O &amp; M'!D160</f>
        <v>2</v>
      </c>
      <c r="E128" s="41">
        <f>'DNSP Inputs O &amp; M'!E160</f>
        <v>2</v>
      </c>
      <c r="F128" s="41">
        <f>'DNSP Inputs O &amp; M'!F160</f>
        <v>2</v>
      </c>
      <c r="G128" s="41">
        <f>'DNSP Inputs O &amp; M'!G160</f>
        <v>2</v>
      </c>
      <c r="H128" s="41">
        <f>'DNSP Inputs O &amp; M'!H160</f>
        <v>2</v>
      </c>
      <c r="I128" s="41">
        <f>'DNSP Inputs O &amp; M'!I160</f>
        <v>2</v>
      </c>
      <c r="J128" s="41">
        <f>'DNSP Inputs O &amp; M'!J160</f>
        <v>2</v>
      </c>
      <c r="K128" s="41">
        <f>'DNSP Inputs O &amp; M'!K160</f>
        <v>2</v>
      </c>
      <c r="L128" s="41">
        <f>'DNSP Inputs O &amp; M'!L160</f>
        <v>2</v>
      </c>
    </row>
    <row r="129" spans="1:14" x14ac:dyDescent="0.2">
      <c r="A129" s="3" t="s">
        <v>135</v>
      </c>
      <c r="C129" s="268">
        <f>C115</f>
        <v>15.36</v>
      </c>
      <c r="D129" s="268">
        <f>D115</f>
        <v>15.36</v>
      </c>
      <c r="E129" s="268">
        <f>E115</f>
        <v>15.36</v>
      </c>
      <c r="F129" s="268">
        <f>F115</f>
        <v>15.36</v>
      </c>
      <c r="G129" s="268">
        <f>G115</f>
        <v>15.36</v>
      </c>
      <c r="H129" s="118">
        <f t="shared" ref="H129" si="23">G129</f>
        <v>15.36</v>
      </c>
      <c r="I129" s="118">
        <f t="shared" ref="I129" si="24">H129</f>
        <v>15.36</v>
      </c>
      <c r="J129" s="118">
        <f t="shared" ref="J129" si="25">I129</f>
        <v>15.36</v>
      </c>
      <c r="K129" s="118">
        <f t="shared" ref="K129" si="26">J129</f>
        <v>15.36</v>
      </c>
      <c r="L129" s="118">
        <f t="shared" ref="L129" si="27">K129</f>
        <v>15.36</v>
      </c>
      <c r="N129" s="252" t="s">
        <v>78</v>
      </c>
    </row>
    <row r="130" spans="1:14" x14ac:dyDescent="0.2">
      <c r="C130" s="252"/>
      <c r="D130" s="252"/>
      <c r="E130" s="252"/>
      <c r="F130" s="252"/>
      <c r="G130" s="252"/>
      <c r="H130" s="252"/>
      <c r="I130" s="252"/>
      <c r="J130" s="252"/>
      <c r="K130" s="252"/>
      <c r="L130" s="252"/>
    </row>
    <row r="131" spans="1:14" x14ac:dyDescent="0.2">
      <c r="A131" s="45" t="s">
        <v>136</v>
      </c>
      <c r="B131" s="204"/>
      <c r="C131" s="197">
        <v>0</v>
      </c>
      <c r="D131" s="197">
        <v>0</v>
      </c>
      <c r="E131" s="197">
        <v>0</v>
      </c>
      <c r="F131" s="197">
        <v>0</v>
      </c>
      <c r="G131" s="197">
        <v>0</v>
      </c>
      <c r="H131" s="216">
        <f>G131*(1+Escalation!L$8)</f>
        <v>0</v>
      </c>
      <c r="I131" s="216">
        <f>H131*(1+Escalation!M$8)</f>
        <v>0</v>
      </c>
      <c r="J131" s="216">
        <f>I131*(1+Escalation!N$8)</f>
        <v>0</v>
      </c>
      <c r="K131" s="216">
        <f>J131*(1+Escalation!O$8)</f>
        <v>0</v>
      </c>
      <c r="L131" s="216">
        <f>K131*(1+Escalation!P$8)</f>
        <v>0</v>
      </c>
      <c r="M131" s="3" t="s">
        <v>137</v>
      </c>
    </row>
    <row r="132" spans="1:14" x14ac:dyDescent="0.2">
      <c r="B132" s="202"/>
      <c r="C132" s="37"/>
      <c r="D132" s="37"/>
      <c r="E132" s="37"/>
      <c r="F132" s="37"/>
      <c r="G132" s="37"/>
      <c r="H132" s="37"/>
      <c r="I132" s="37"/>
      <c r="J132" s="37"/>
      <c r="K132" s="37"/>
      <c r="L132" s="37"/>
    </row>
    <row r="133" spans="1:14" x14ac:dyDescent="0.2">
      <c r="A133" s="39" t="s">
        <v>138</v>
      </c>
      <c r="B133" s="40"/>
      <c r="C133" s="189"/>
      <c r="D133" s="189"/>
      <c r="E133" s="189"/>
      <c r="F133" s="189"/>
      <c r="G133" s="189"/>
      <c r="H133" s="189"/>
      <c r="I133" s="189"/>
      <c r="J133" s="189"/>
      <c r="K133" s="189"/>
      <c r="L133" s="189"/>
    </row>
    <row r="134" spans="1:14" x14ac:dyDescent="0.2">
      <c r="A134" s="3" t="s">
        <v>139</v>
      </c>
      <c r="C134" s="268"/>
      <c r="D134" s="268"/>
      <c r="E134" s="268"/>
      <c r="F134" s="268"/>
      <c r="G134" s="268">
        <v>48.835714285714282</v>
      </c>
      <c r="H134" s="117">
        <f>H107</f>
        <v>13.912921366923339</v>
      </c>
      <c r="I134" s="117">
        <f t="shared" ref="I134:L134" si="28">I107</f>
        <v>37.329139887073723</v>
      </c>
      <c r="J134" s="117">
        <f t="shared" si="28"/>
        <v>57.745222057701838</v>
      </c>
      <c r="K134" s="117">
        <f t="shared" si="28"/>
        <v>69.267456863876447</v>
      </c>
      <c r="L134" s="117">
        <f t="shared" si="28"/>
        <v>81.839648876009505</v>
      </c>
      <c r="N134" s="252" t="s">
        <v>241</v>
      </c>
    </row>
    <row r="135" spans="1:14" x14ac:dyDescent="0.2">
      <c r="H135" s="291"/>
    </row>
  </sheetData>
  <mergeCells count="3">
    <mergeCell ref="G5:L5"/>
    <mergeCell ref="C5:F5"/>
    <mergeCell ref="C3:L3"/>
  </mergeCells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2"/>
  </sheetPr>
  <dimension ref="A1:BD183"/>
  <sheetViews>
    <sheetView zoomScale="85" zoomScaleNormal="85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RowHeight="12.75" x14ac:dyDescent="0.2"/>
  <cols>
    <col min="1" max="2" width="2.7109375" style="3" customWidth="1"/>
    <col min="3" max="3" width="53.85546875" style="3" customWidth="1"/>
    <col min="4" max="4" width="27.140625" style="3" bestFit="1" customWidth="1"/>
    <col min="5" max="5" width="23.28515625" style="3" bestFit="1" customWidth="1"/>
    <col min="6" max="16384" width="9.140625" style="3"/>
  </cols>
  <sheetData>
    <row r="1" spans="3:56" ht="14.25" thickTop="1" thickBot="1" x14ac:dyDescent="0.25">
      <c r="E1" s="202" t="s">
        <v>215</v>
      </c>
      <c r="F1" s="284">
        <f>SUM(F5:F183)</f>
        <v>0</v>
      </c>
    </row>
    <row r="2" spans="3:56" ht="15" thickTop="1" x14ac:dyDescent="0.2">
      <c r="G2" s="49" t="s">
        <v>186</v>
      </c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X2" s="50" t="s">
        <v>185</v>
      </c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O2" s="51" t="s">
        <v>179</v>
      </c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</row>
    <row r="4" spans="3:56" x14ac:dyDescent="0.2">
      <c r="F4" s="4" t="s">
        <v>65</v>
      </c>
      <c r="G4" s="1">
        <v>2005</v>
      </c>
      <c r="H4" s="1">
        <f>G4+1</f>
        <v>2006</v>
      </c>
      <c r="I4" s="1">
        <f t="shared" ref="I4:V4" si="0">H4+1</f>
        <v>2007</v>
      </c>
      <c r="J4" s="1">
        <f t="shared" si="0"/>
        <v>2008</v>
      </c>
      <c r="K4" s="1">
        <f t="shared" si="0"/>
        <v>2009</v>
      </c>
      <c r="L4" s="1">
        <f t="shared" si="0"/>
        <v>2010</v>
      </c>
      <c r="M4" s="1">
        <f t="shared" si="0"/>
        <v>2011</v>
      </c>
      <c r="N4" s="1">
        <f t="shared" si="0"/>
        <v>2012</v>
      </c>
      <c r="O4" s="1">
        <f t="shared" si="0"/>
        <v>2013</v>
      </c>
      <c r="P4" s="1">
        <f t="shared" si="0"/>
        <v>2014</v>
      </c>
      <c r="Q4" s="1">
        <f t="shared" si="0"/>
        <v>2015</v>
      </c>
      <c r="R4" s="1">
        <f t="shared" si="0"/>
        <v>2016</v>
      </c>
      <c r="S4" s="1">
        <f t="shared" si="0"/>
        <v>2017</v>
      </c>
      <c r="T4" s="1">
        <f t="shared" si="0"/>
        <v>2018</v>
      </c>
      <c r="U4" s="1">
        <f t="shared" si="0"/>
        <v>2019</v>
      </c>
      <c r="V4" s="1">
        <f t="shared" si="0"/>
        <v>2020</v>
      </c>
      <c r="X4" s="1">
        <v>2005</v>
      </c>
      <c r="Y4" s="1">
        <f>X4+1</f>
        <v>2006</v>
      </c>
      <c r="Z4" s="1">
        <f t="shared" ref="Z4" si="1">Y4+1</f>
        <v>2007</v>
      </c>
      <c r="AA4" s="1">
        <f t="shared" ref="AA4" si="2">Z4+1</f>
        <v>2008</v>
      </c>
      <c r="AB4" s="1">
        <f t="shared" ref="AB4" si="3">AA4+1</f>
        <v>2009</v>
      </c>
      <c r="AC4" s="1">
        <f t="shared" ref="AC4" si="4">AB4+1</f>
        <v>2010</v>
      </c>
      <c r="AD4" s="1">
        <f t="shared" ref="AD4" si="5">AC4+1</f>
        <v>2011</v>
      </c>
      <c r="AE4" s="1">
        <f t="shared" ref="AE4" si="6">AD4+1</f>
        <v>2012</v>
      </c>
      <c r="AF4" s="1">
        <f t="shared" ref="AF4" si="7">AE4+1</f>
        <v>2013</v>
      </c>
      <c r="AG4" s="1">
        <f t="shared" ref="AG4" si="8">AF4+1</f>
        <v>2014</v>
      </c>
      <c r="AH4" s="1">
        <f t="shared" ref="AH4" si="9">AG4+1</f>
        <v>2015</v>
      </c>
      <c r="AI4" s="1">
        <f t="shared" ref="AI4" si="10">AH4+1</f>
        <v>2016</v>
      </c>
      <c r="AJ4" s="1">
        <f t="shared" ref="AJ4" si="11">AI4+1</f>
        <v>2017</v>
      </c>
      <c r="AK4" s="1">
        <f t="shared" ref="AK4" si="12">AJ4+1</f>
        <v>2018</v>
      </c>
      <c r="AL4" s="1">
        <f t="shared" ref="AL4" si="13">AK4+1</f>
        <v>2019</v>
      </c>
      <c r="AM4" s="1">
        <f t="shared" ref="AM4" si="14">AL4+1</f>
        <v>2020</v>
      </c>
      <c r="AO4" s="1">
        <v>2005</v>
      </c>
      <c r="AP4" s="1">
        <f>AO4+1</f>
        <v>2006</v>
      </c>
      <c r="AQ4" s="1">
        <f t="shared" ref="AQ4:BD4" si="15">AP4+1</f>
        <v>2007</v>
      </c>
      <c r="AR4" s="1">
        <f t="shared" si="15"/>
        <v>2008</v>
      </c>
      <c r="AS4" s="1">
        <f t="shared" si="15"/>
        <v>2009</v>
      </c>
      <c r="AT4" s="1">
        <f t="shared" si="15"/>
        <v>2010</v>
      </c>
      <c r="AU4" s="1">
        <f t="shared" si="15"/>
        <v>2011</v>
      </c>
      <c r="AV4" s="1">
        <f t="shared" si="15"/>
        <v>2012</v>
      </c>
      <c r="AW4" s="1">
        <f t="shared" si="15"/>
        <v>2013</v>
      </c>
      <c r="AX4" s="1">
        <f t="shared" si="15"/>
        <v>2014</v>
      </c>
      <c r="AY4" s="1">
        <f t="shared" si="15"/>
        <v>2015</v>
      </c>
      <c r="AZ4" s="1">
        <f t="shared" si="15"/>
        <v>2016</v>
      </c>
      <c r="BA4" s="1">
        <f t="shared" si="15"/>
        <v>2017</v>
      </c>
      <c r="BB4" s="1">
        <f t="shared" si="15"/>
        <v>2018</v>
      </c>
      <c r="BC4" s="1">
        <f t="shared" si="15"/>
        <v>2019</v>
      </c>
      <c r="BD4" s="1">
        <f t="shared" si="15"/>
        <v>2020</v>
      </c>
    </row>
    <row r="5" spans="3:56" x14ac:dyDescent="0.2"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</row>
    <row r="6" spans="3:56" ht="20.25" thickBot="1" x14ac:dyDescent="0.35">
      <c r="C6" s="52" t="s">
        <v>152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</row>
    <row r="7" spans="3:56" ht="13.5" thickTop="1" x14ac:dyDescent="0.2"/>
    <row r="8" spans="3:56" x14ac:dyDescent="0.2">
      <c r="C8" s="46" t="s">
        <v>150</v>
      </c>
    </row>
    <row r="9" spans="3:56" x14ac:dyDescent="0.2">
      <c r="C9" s="4" t="s">
        <v>6</v>
      </c>
    </row>
    <row r="11" spans="3:56" ht="14.25" x14ac:dyDescent="0.2">
      <c r="C11" s="3" t="s">
        <v>7</v>
      </c>
      <c r="F11" s="289">
        <f t="shared" ref="F11:F13" si="16">SUM(P11,AG11,AX11) - 1</f>
        <v>0</v>
      </c>
      <c r="G11" s="112">
        <f t="shared" ref="G11:N11" si="17">H11</f>
        <v>0</v>
      </c>
      <c r="H11" s="112">
        <f t="shared" si="17"/>
        <v>0</v>
      </c>
      <c r="I11" s="112">
        <f t="shared" si="17"/>
        <v>0</v>
      </c>
      <c r="J11" s="112">
        <f t="shared" si="17"/>
        <v>0</v>
      </c>
      <c r="K11" s="112">
        <f t="shared" si="17"/>
        <v>0</v>
      </c>
      <c r="L11" s="112">
        <f t="shared" si="17"/>
        <v>0</v>
      </c>
      <c r="M11" s="112">
        <f t="shared" si="17"/>
        <v>0</v>
      </c>
      <c r="N11" s="112">
        <f t="shared" si="17"/>
        <v>0</v>
      </c>
      <c r="O11" s="112">
        <f>P11</f>
        <v>0</v>
      </c>
      <c r="P11" s="109">
        <v>0</v>
      </c>
      <c r="Q11" s="112">
        <f>P11</f>
        <v>0</v>
      </c>
      <c r="R11" s="53"/>
      <c r="S11" s="53"/>
      <c r="T11" s="53"/>
      <c r="U11" s="53"/>
      <c r="V11" s="53"/>
      <c r="X11" s="112">
        <f t="shared" ref="X11:AE11" si="18">Y11</f>
        <v>0</v>
      </c>
      <c r="Y11" s="112">
        <f t="shared" si="18"/>
        <v>0</v>
      </c>
      <c r="Z11" s="112">
        <f t="shared" si="18"/>
        <v>0</v>
      </c>
      <c r="AA11" s="112">
        <f t="shared" si="18"/>
        <v>0</v>
      </c>
      <c r="AB11" s="112">
        <f t="shared" si="18"/>
        <v>0</v>
      </c>
      <c r="AC11" s="112">
        <f t="shared" si="18"/>
        <v>0</v>
      </c>
      <c r="AD11" s="112">
        <f t="shared" si="18"/>
        <v>0</v>
      </c>
      <c r="AE11" s="112">
        <f t="shared" si="18"/>
        <v>0</v>
      </c>
      <c r="AF11" s="112">
        <f>AG11</f>
        <v>0</v>
      </c>
      <c r="AG11" s="109">
        <v>0</v>
      </c>
      <c r="AH11" s="112">
        <f>AG11</f>
        <v>0</v>
      </c>
      <c r="AI11" s="53"/>
      <c r="AJ11" s="53"/>
      <c r="AK11" s="53"/>
      <c r="AL11" s="53"/>
      <c r="AM11" s="53"/>
      <c r="AO11" s="112">
        <f t="shared" ref="AO11:AV11" si="19">AP11</f>
        <v>1</v>
      </c>
      <c r="AP11" s="112">
        <f t="shared" si="19"/>
        <v>1</v>
      </c>
      <c r="AQ11" s="112">
        <f t="shared" si="19"/>
        <v>1</v>
      </c>
      <c r="AR11" s="112">
        <f t="shared" si="19"/>
        <v>1</v>
      </c>
      <c r="AS11" s="112">
        <f t="shared" si="19"/>
        <v>1</v>
      </c>
      <c r="AT11" s="112">
        <f t="shared" si="19"/>
        <v>1</v>
      </c>
      <c r="AU11" s="112">
        <f t="shared" si="19"/>
        <v>1</v>
      </c>
      <c r="AV11" s="112">
        <f t="shared" si="19"/>
        <v>1</v>
      </c>
      <c r="AW11" s="112">
        <f>AX11</f>
        <v>1</v>
      </c>
      <c r="AX11" s="109">
        <v>1</v>
      </c>
      <c r="AY11" s="112">
        <f>AX11</f>
        <v>1</v>
      </c>
      <c r="AZ11" s="53"/>
      <c r="BA11" s="53"/>
      <c r="BB11" s="53"/>
      <c r="BC11" s="53"/>
      <c r="BD11" s="53"/>
    </row>
    <row r="12" spans="3:56" ht="14.25" x14ac:dyDescent="0.2">
      <c r="C12" s="3" t="s">
        <v>148</v>
      </c>
      <c r="F12" s="289">
        <f t="shared" si="16"/>
        <v>0</v>
      </c>
      <c r="G12" s="112">
        <f t="shared" ref="G12:O12" si="20">H12</f>
        <v>0.76091511410612156</v>
      </c>
      <c r="H12" s="112">
        <f t="shared" si="20"/>
        <v>0.76091511410612156</v>
      </c>
      <c r="I12" s="112">
        <f t="shared" si="20"/>
        <v>0.76091511410612156</v>
      </c>
      <c r="J12" s="112">
        <f t="shared" si="20"/>
        <v>0.76091511410612156</v>
      </c>
      <c r="K12" s="112">
        <f t="shared" si="20"/>
        <v>0.76091511410612156</v>
      </c>
      <c r="L12" s="112">
        <f t="shared" si="20"/>
        <v>0.76091511410612156</v>
      </c>
      <c r="M12" s="112">
        <f t="shared" si="20"/>
        <v>0.76091511410612156</v>
      </c>
      <c r="N12" s="112">
        <f t="shared" si="20"/>
        <v>0.76091511410612156</v>
      </c>
      <c r="O12" s="112">
        <f t="shared" si="20"/>
        <v>0.76091511410612156</v>
      </c>
      <c r="P12" s="296">
        <v>0.76091511410612156</v>
      </c>
      <c r="Q12" s="112">
        <f t="shared" ref="Q12:Q16" si="21">P12</f>
        <v>0.76091511410612156</v>
      </c>
      <c r="R12" s="53"/>
      <c r="S12" s="53"/>
      <c r="T12" s="53"/>
      <c r="U12" s="53"/>
      <c r="V12" s="53"/>
      <c r="X12" s="112">
        <f t="shared" ref="X12:AF12" si="22">Y12</f>
        <v>0</v>
      </c>
      <c r="Y12" s="112">
        <f t="shared" si="22"/>
        <v>0</v>
      </c>
      <c r="Z12" s="112">
        <f t="shared" si="22"/>
        <v>0</v>
      </c>
      <c r="AA12" s="112">
        <f t="shared" si="22"/>
        <v>0</v>
      </c>
      <c r="AB12" s="112">
        <f t="shared" si="22"/>
        <v>0</v>
      </c>
      <c r="AC12" s="112">
        <f t="shared" si="22"/>
        <v>0</v>
      </c>
      <c r="AD12" s="112">
        <f t="shared" si="22"/>
        <v>0</v>
      </c>
      <c r="AE12" s="112">
        <f t="shared" si="22"/>
        <v>0</v>
      </c>
      <c r="AF12" s="112">
        <f t="shared" si="22"/>
        <v>0</v>
      </c>
      <c r="AG12" s="109">
        <v>0</v>
      </c>
      <c r="AH12" s="112">
        <f t="shared" ref="AH12:AH16" si="23">AG12</f>
        <v>0</v>
      </c>
      <c r="AI12" s="53"/>
      <c r="AJ12" s="53"/>
      <c r="AK12" s="53"/>
      <c r="AL12" s="53"/>
      <c r="AM12" s="53"/>
      <c r="AO12" s="112">
        <f t="shared" ref="AO12:AW12" si="24">AP12</f>
        <v>0.23908488589387847</v>
      </c>
      <c r="AP12" s="112">
        <f t="shared" si="24"/>
        <v>0.23908488589387847</v>
      </c>
      <c r="AQ12" s="112">
        <f t="shared" si="24"/>
        <v>0.23908488589387847</v>
      </c>
      <c r="AR12" s="112">
        <f t="shared" si="24"/>
        <v>0.23908488589387847</v>
      </c>
      <c r="AS12" s="112">
        <f t="shared" si="24"/>
        <v>0.23908488589387847</v>
      </c>
      <c r="AT12" s="112">
        <f t="shared" si="24"/>
        <v>0.23908488589387847</v>
      </c>
      <c r="AU12" s="112">
        <f t="shared" si="24"/>
        <v>0.23908488589387847</v>
      </c>
      <c r="AV12" s="112">
        <f t="shared" si="24"/>
        <v>0.23908488589387847</v>
      </c>
      <c r="AW12" s="112">
        <f t="shared" si="24"/>
        <v>0.23908488589387847</v>
      </c>
      <c r="AX12" s="296">
        <v>0.23908488589387847</v>
      </c>
      <c r="AY12" s="112">
        <f t="shared" ref="AY12:AY16" si="25">AX12</f>
        <v>0.23908488589387847</v>
      </c>
      <c r="AZ12" s="53"/>
      <c r="BA12" s="53"/>
      <c r="BB12" s="53"/>
      <c r="BC12" s="53"/>
      <c r="BD12" s="53"/>
    </row>
    <row r="13" spans="3:56" ht="14.25" x14ac:dyDescent="0.2">
      <c r="C13" s="3" t="s">
        <v>149</v>
      </c>
      <c r="F13" s="289">
        <f t="shared" si="16"/>
        <v>0</v>
      </c>
      <c r="G13" s="53"/>
      <c r="H13" s="53"/>
      <c r="I13" s="53"/>
      <c r="J13" s="53"/>
      <c r="K13" s="112">
        <f t="shared" ref="K13:O13" si="26">L13</f>
        <v>0.93502240606687348</v>
      </c>
      <c r="L13" s="112">
        <f t="shared" si="26"/>
        <v>0.93502240606687348</v>
      </c>
      <c r="M13" s="112">
        <f t="shared" si="26"/>
        <v>0.93502240606687348</v>
      </c>
      <c r="N13" s="112">
        <f t="shared" si="26"/>
        <v>0.93502240606687348</v>
      </c>
      <c r="O13" s="112">
        <f t="shared" si="26"/>
        <v>0.93502240606687348</v>
      </c>
      <c r="P13" s="296">
        <v>0.93502240606687348</v>
      </c>
      <c r="Q13" s="112">
        <f t="shared" si="21"/>
        <v>0.93502240606687348</v>
      </c>
      <c r="R13" s="53"/>
      <c r="S13" s="53"/>
      <c r="T13" s="53"/>
      <c r="U13" s="53"/>
      <c r="V13" s="53"/>
      <c r="X13" s="53"/>
      <c r="Y13" s="53"/>
      <c r="Z13" s="53"/>
      <c r="AA13" s="53"/>
      <c r="AB13" s="112">
        <f t="shared" ref="AB13:AF13" si="27">AC13</f>
        <v>0</v>
      </c>
      <c r="AC13" s="112">
        <f t="shared" si="27"/>
        <v>0</v>
      </c>
      <c r="AD13" s="112">
        <f t="shared" si="27"/>
        <v>0</v>
      </c>
      <c r="AE13" s="112">
        <f t="shared" si="27"/>
        <v>0</v>
      </c>
      <c r="AF13" s="112">
        <f t="shared" si="27"/>
        <v>0</v>
      </c>
      <c r="AG13" s="109">
        <v>0</v>
      </c>
      <c r="AH13" s="112">
        <f t="shared" si="23"/>
        <v>0</v>
      </c>
      <c r="AI13" s="53"/>
      <c r="AJ13" s="53"/>
      <c r="AK13" s="53"/>
      <c r="AL13" s="53"/>
      <c r="AM13" s="53"/>
      <c r="AO13" s="53"/>
      <c r="AP13" s="53"/>
      <c r="AQ13" s="53"/>
      <c r="AR13" s="53"/>
      <c r="AS13" s="112">
        <f t="shared" ref="AS13:AW13" si="28">AT13</f>
        <v>6.4977593933126507E-2</v>
      </c>
      <c r="AT13" s="112">
        <f t="shared" si="28"/>
        <v>6.4977593933126507E-2</v>
      </c>
      <c r="AU13" s="112">
        <f t="shared" si="28"/>
        <v>6.4977593933126507E-2</v>
      </c>
      <c r="AV13" s="112">
        <f t="shared" si="28"/>
        <v>6.4977593933126507E-2</v>
      </c>
      <c r="AW13" s="112">
        <f t="shared" si="28"/>
        <v>6.4977593933126507E-2</v>
      </c>
      <c r="AX13" s="296">
        <v>6.4977593933126507E-2</v>
      </c>
      <c r="AY13" s="112">
        <f t="shared" si="25"/>
        <v>6.4977593933126507E-2</v>
      </c>
      <c r="AZ13" s="53"/>
      <c r="BA13" s="53"/>
      <c r="BB13" s="53"/>
      <c r="BC13" s="53"/>
      <c r="BD13" s="53"/>
    </row>
    <row r="16" spans="3:56" ht="14.25" x14ac:dyDescent="0.2">
      <c r="C16" s="23" t="s">
        <v>151</v>
      </c>
      <c r="F16" s="289">
        <f t="shared" ref="F16" si="29">SUM(P16,AG16,AX16) - 1</f>
        <v>0</v>
      </c>
      <c r="G16" s="112">
        <f t="shared" ref="G16:O16" si="30">H16</f>
        <v>0.81839390031105375</v>
      </c>
      <c r="H16" s="112">
        <f t="shared" si="30"/>
        <v>0.81839390031105375</v>
      </c>
      <c r="I16" s="112">
        <f t="shared" si="30"/>
        <v>0.81839390031105375</v>
      </c>
      <c r="J16" s="112">
        <f t="shared" si="30"/>
        <v>0.81839390031105375</v>
      </c>
      <c r="K16" s="112">
        <f t="shared" si="30"/>
        <v>0.81839390031105375</v>
      </c>
      <c r="L16" s="112">
        <f t="shared" si="30"/>
        <v>0.81839390031105375</v>
      </c>
      <c r="M16" s="112">
        <f t="shared" si="30"/>
        <v>0.81839390031105375</v>
      </c>
      <c r="N16" s="112">
        <f t="shared" si="30"/>
        <v>0.81839390031105375</v>
      </c>
      <c r="O16" s="112">
        <f t="shared" si="30"/>
        <v>0.81839390031105375</v>
      </c>
      <c r="P16" s="296">
        <v>0.81839390031105375</v>
      </c>
      <c r="Q16" s="112">
        <f t="shared" si="21"/>
        <v>0.81839390031105375</v>
      </c>
      <c r="R16" s="53"/>
      <c r="S16" s="53"/>
      <c r="T16" s="53"/>
      <c r="U16" s="53"/>
      <c r="V16" s="53"/>
      <c r="X16" s="112">
        <f t="shared" ref="X16:AF16" si="31">Y16</f>
        <v>0.1816060996889462</v>
      </c>
      <c r="Y16" s="112">
        <f t="shared" si="31"/>
        <v>0.1816060996889462</v>
      </c>
      <c r="Z16" s="112">
        <f t="shared" si="31"/>
        <v>0.1816060996889462</v>
      </c>
      <c r="AA16" s="112">
        <f t="shared" si="31"/>
        <v>0.1816060996889462</v>
      </c>
      <c r="AB16" s="112">
        <f t="shared" si="31"/>
        <v>0.1816060996889462</v>
      </c>
      <c r="AC16" s="112">
        <f t="shared" si="31"/>
        <v>0.1816060996889462</v>
      </c>
      <c r="AD16" s="112">
        <f t="shared" si="31"/>
        <v>0.1816060996889462</v>
      </c>
      <c r="AE16" s="112">
        <f t="shared" si="31"/>
        <v>0.1816060996889462</v>
      </c>
      <c r="AF16" s="112">
        <f t="shared" si="31"/>
        <v>0.1816060996889462</v>
      </c>
      <c r="AG16" s="296">
        <v>0.1816060996889462</v>
      </c>
      <c r="AH16" s="112">
        <f t="shared" si="23"/>
        <v>0.1816060996889462</v>
      </c>
      <c r="AI16" s="53"/>
      <c r="AJ16" s="53"/>
      <c r="AK16" s="53"/>
      <c r="AL16" s="53"/>
      <c r="AM16" s="53"/>
      <c r="AO16" s="112">
        <f t="shared" ref="AO16:AW16" si="32">AP16</f>
        <v>0</v>
      </c>
      <c r="AP16" s="112">
        <f t="shared" si="32"/>
        <v>0</v>
      </c>
      <c r="AQ16" s="112">
        <f t="shared" si="32"/>
        <v>0</v>
      </c>
      <c r="AR16" s="112">
        <f t="shared" si="32"/>
        <v>0</v>
      </c>
      <c r="AS16" s="112">
        <f t="shared" si="32"/>
        <v>0</v>
      </c>
      <c r="AT16" s="112">
        <f t="shared" si="32"/>
        <v>0</v>
      </c>
      <c r="AU16" s="112">
        <f t="shared" si="32"/>
        <v>0</v>
      </c>
      <c r="AV16" s="112">
        <f t="shared" si="32"/>
        <v>0</v>
      </c>
      <c r="AW16" s="112">
        <f t="shared" si="32"/>
        <v>0</v>
      </c>
      <c r="AX16" s="109">
        <v>0</v>
      </c>
      <c r="AY16" s="112">
        <f t="shared" si="25"/>
        <v>0</v>
      </c>
      <c r="AZ16" s="53"/>
      <c r="BA16" s="53"/>
      <c r="BB16" s="53"/>
      <c r="BC16" s="53"/>
      <c r="BD16" s="53"/>
    </row>
    <row r="18" spans="3:56" ht="20.25" thickBot="1" x14ac:dyDescent="0.35">
      <c r="C18" s="52" t="s">
        <v>153</v>
      </c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</row>
    <row r="19" spans="3:56" ht="13.5" thickTop="1" x14ac:dyDescent="0.2"/>
    <row r="20" spans="3:56" ht="15.75" thickBot="1" x14ac:dyDescent="0.3">
      <c r="C20" s="46" t="s">
        <v>9</v>
      </c>
      <c r="D20" s="54" t="s">
        <v>33</v>
      </c>
      <c r="E20" s="54"/>
    </row>
    <row r="21" spans="3:56" ht="14.25" x14ac:dyDescent="0.2">
      <c r="C21" s="3" t="str">
        <f>'DNSP Inputs General'!A56</f>
        <v>Mercury vapour 80 watt</v>
      </c>
      <c r="D21" s="3" t="str">
        <f>'DNSP Inputs General'!B56</f>
        <v>Mercury vapour 80 watt</v>
      </c>
      <c r="E21" s="55"/>
      <c r="F21" s="289">
        <f>IF( SUM(P21,AVERAGE(AG21,AX21) ) = 0, 1, SUM(P21,AVERAGE(AG21,AX21) ) ) - 1</f>
        <v>0</v>
      </c>
      <c r="G21" s="53"/>
      <c r="H21" s="53"/>
      <c r="I21" s="53"/>
      <c r="J21" s="53"/>
      <c r="K21" s="53"/>
      <c r="L21" s="53"/>
      <c r="M21" s="53"/>
      <c r="N21" s="53"/>
      <c r="O21" s="53"/>
      <c r="P21" s="295">
        <v>0.83300382232766579</v>
      </c>
      <c r="Q21" s="56">
        <f>$P21</f>
        <v>0.83300382232766579</v>
      </c>
      <c r="R21" s="56">
        <f t="shared" ref="R21:V36" si="33">$P21</f>
        <v>0.83300382232766579</v>
      </c>
      <c r="S21" s="56">
        <f t="shared" si="33"/>
        <v>0.83300382232766579</v>
      </c>
      <c r="T21" s="56">
        <f t="shared" si="33"/>
        <v>0.83300382232766579</v>
      </c>
      <c r="U21" s="56">
        <f t="shared" si="33"/>
        <v>0.83300382232766579</v>
      </c>
      <c r="V21" s="56">
        <f t="shared" si="33"/>
        <v>0.83300382232766579</v>
      </c>
      <c r="X21" s="53"/>
      <c r="Y21" s="53"/>
      <c r="Z21" s="53"/>
      <c r="AA21" s="53"/>
      <c r="AB21" s="53"/>
      <c r="AC21" s="53"/>
      <c r="AD21" s="53"/>
      <c r="AE21" s="53"/>
      <c r="AF21" s="53"/>
      <c r="AG21" s="295">
        <v>0.16699617767233427</v>
      </c>
      <c r="AH21" s="56">
        <f t="shared" ref="AH21:AM36" si="34">$AG21</f>
        <v>0.16699617767233427</v>
      </c>
      <c r="AI21" s="56">
        <f t="shared" si="34"/>
        <v>0.16699617767233427</v>
      </c>
      <c r="AJ21" s="56">
        <f t="shared" si="34"/>
        <v>0.16699617767233427</v>
      </c>
      <c r="AK21" s="56">
        <f t="shared" si="34"/>
        <v>0.16699617767233427</v>
      </c>
      <c r="AL21" s="56">
        <f t="shared" si="34"/>
        <v>0.16699617767233427</v>
      </c>
      <c r="AM21" s="56">
        <f t="shared" si="34"/>
        <v>0.16699617767233427</v>
      </c>
      <c r="AO21" s="53"/>
      <c r="AP21" s="53"/>
      <c r="AQ21" s="53"/>
      <c r="AR21" s="53"/>
      <c r="AS21" s="53"/>
      <c r="AT21" s="53"/>
      <c r="AU21" s="53"/>
      <c r="AV21" s="53"/>
      <c r="AW21" s="53"/>
      <c r="AX21" s="295">
        <v>0.16699617767233427</v>
      </c>
      <c r="AY21" s="56">
        <f>$AX21</f>
        <v>0.16699617767233427</v>
      </c>
      <c r="AZ21" s="56">
        <f t="shared" ref="AZ21:BD36" si="35">$AX21</f>
        <v>0.16699617767233427</v>
      </c>
      <c r="BA21" s="56">
        <f t="shared" si="35"/>
        <v>0.16699617767233427</v>
      </c>
      <c r="BB21" s="56">
        <f t="shared" si="35"/>
        <v>0.16699617767233427</v>
      </c>
      <c r="BC21" s="56">
        <f t="shared" si="35"/>
        <v>0.16699617767233427</v>
      </c>
      <c r="BD21" s="56">
        <f t="shared" si="35"/>
        <v>0.16699617767233427</v>
      </c>
    </row>
    <row r="22" spans="3:56" ht="14.25" x14ac:dyDescent="0.2">
      <c r="C22" s="3" t="str">
        <f>'DNSP Inputs General'!A57</f>
        <v>Sodium high pressure 150 watt</v>
      </c>
      <c r="D22" s="3" t="str">
        <f>'DNSP Inputs General'!B57</f>
        <v>Sodium high pressure 150 watt</v>
      </c>
      <c r="E22" s="55"/>
      <c r="F22" s="289">
        <f t="shared" ref="F22:F42" si="36">IF( SUM(P22,AVERAGE(AG22,AX22) ) = 0, 1, SUM(P22,AVERAGE(AG22,AX22) ) ) - 1</f>
        <v>0</v>
      </c>
      <c r="G22" s="53"/>
      <c r="H22" s="53"/>
      <c r="I22" s="53"/>
      <c r="J22" s="53"/>
      <c r="K22" s="53"/>
      <c r="L22" s="53"/>
      <c r="M22" s="53"/>
      <c r="N22" s="53"/>
      <c r="O22" s="53"/>
      <c r="P22" s="295">
        <v>0.85116500237755588</v>
      </c>
      <c r="Q22" s="56">
        <f t="shared" ref="Q22:V37" si="37">$P22</f>
        <v>0.85116500237755588</v>
      </c>
      <c r="R22" s="56">
        <f t="shared" si="33"/>
        <v>0.85116500237755588</v>
      </c>
      <c r="S22" s="56">
        <f t="shared" si="33"/>
        <v>0.85116500237755588</v>
      </c>
      <c r="T22" s="56">
        <f t="shared" si="33"/>
        <v>0.85116500237755588</v>
      </c>
      <c r="U22" s="56">
        <f t="shared" si="33"/>
        <v>0.85116500237755588</v>
      </c>
      <c r="V22" s="56">
        <f t="shared" si="33"/>
        <v>0.85116500237755588</v>
      </c>
      <c r="X22" s="53"/>
      <c r="Y22" s="53"/>
      <c r="Z22" s="53"/>
      <c r="AA22" s="53"/>
      <c r="AB22" s="53"/>
      <c r="AC22" s="53"/>
      <c r="AD22" s="53"/>
      <c r="AE22" s="53"/>
      <c r="AF22" s="53"/>
      <c r="AG22" s="295">
        <v>0.14883499762244412</v>
      </c>
      <c r="AH22" s="56">
        <f t="shared" si="34"/>
        <v>0.14883499762244412</v>
      </c>
      <c r="AI22" s="56">
        <f t="shared" si="34"/>
        <v>0.14883499762244412</v>
      </c>
      <c r="AJ22" s="56">
        <f t="shared" si="34"/>
        <v>0.14883499762244412</v>
      </c>
      <c r="AK22" s="56">
        <f t="shared" si="34"/>
        <v>0.14883499762244412</v>
      </c>
      <c r="AL22" s="56">
        <f t="shared" si="34"/>
        <v>0.14883499762244412</v>
      </c>
      <c r="AM22" s="56">
        <f t="shared" si="34"/>
        <v>0.14883499762244412</v>
      </c>
      <c r="AO22" s="53"/>
      <c r="AP22" s="53"/>
      <c r="AQ22" s="53"/>
      <c r="AR22" s="53"/>
      <c r="AS22" s="53"/>
      <c r="AT22" s="53"/>
      <c r="AU22" s="53"/>
      <c r="AV22" s="53"/>
      <c r="AW22" s="53"/>
      <c r="AX22" s="295">
        <v>0.14883499762244412</v>
      </c>
      <c r="AY22" s="56">
        <f t="shared" ref="AY22:BD37" si="38">$AX22</f>
        <v>0.14883499762244412</v>
      </c>
      <c r="AZ22" s="56">
        <f t="shared" si="35"/>
        <v>0.14883499762244412</v>
      </c>
      <c r="BA22" s="56">
        <f t="shared" si="35"/>
        <v>0.14883499762244412</v>
      </c>
      <c r="BB22" s="56">
        <f t="shared" si="35"/>
        <v>0.14883499762244412</v>
      </c>
      <c r="BC22" s="56">
        <f t="shared" si="35"/>
        <v>0.14883499762244412</v>
      </c>
      <c r="BD22" s="56">
        <f t="shared" si="35"/>
        <v>0.14883499762244412</v>
      </c>
    </row>
    <row r="23" spans="3:56" ht="14.25" x14ac:dyDescent="0.2">
      <c r="C23" s="3" t="str">
        <f>'DNSP Inputs General'!A58</f>
        <v>Sodium high pressure 250 watt</v>
      </c>
      <c r="D23" s="3" t="str">
        <f>'DNSP Inputs General'!B58</f>
        <v>Sodium high pressure 250 watt</v>
      </c>
      <c r="E23" s="55"/>
      <c r="F23" s="289">
        <f t="shared" si="36"/>
        <v>0</v>
      </c>
      <c r="G23" s="53"/>
      <c r="H23" s="53"/>
      <c r="I23" s="53"/>
      <c r="J23" s="53"/>
      <c r="K23" s="53"/>
      <c r="L23" s="53"/>
      <c r="M23" s="53"/>
      <c r="N23" s="53"/>
      <c r="O23" s="53"/>
      <c r="P23" s="295">
        <v>0.67174119885823025</v>
      </c>
      <c r="Q23" s="56">
        <f t="shared" si="37"/>
        <v>0.67174119885823025</v>
      </c>
      <c r="R23" s="56">
        <f t="shared" si="33"/>
        <v>0.67174119885823025</v>
      </c>
      <c r="S23" s="56">
        <f t="shared" si="33"/>
        <v>0.67174119885823025</v>
      </c>
      <c r="T23" s="56">
        <f t="shared" si="33"/>
        <v>0.67174119885823025</v>
      </c>
      <c r="U23" s="56">
        <f t="shared" si="33"/>
        <v>0.67174119885823025</v>
      </c>
      <c r="V23" s="56">
        <f t="shared" si="33"/>
        <v>0.67174119885823025</v>
      </c>
      <c r="X23" s="53"/>
      <c r="Y23" s="53"/>
      <c r="Z23" s="53"/>
      <c r="AA23" s="53"/>
      <c r="AB23" s="53"/>
      <c r="AC23" s="53"/>
      <c r="AD23" s="53"/>
      <c r="AE23" s="53"/>
      <c r="AF23" s="53"/>
      <c r="AG23" s="295">
        <v>0.32825880114176975</v>
      </c>
      <c r="AH23" s="56">
        <f t="shared" si="34"/>
        <v>0.32825880114176975</v>
      </c>
      <c r="AI23" s="56">
        <f t="shared" si="34"/>
        <v>0.32825880114176975</v>
      </c>
      <c r="AJ23" s="56">
        <f t="shared" si="34"/>
        <v>0.32825880114176975</v>
      </c>
      <c r="AK23" s="56">
        <f t="shared" si="34"/>
        <v>0.32825880114176975</v>
      </c>
      <c r="AL23" s="56">
        <f t="shared" si="34"/>
        <v>0.32825880114176975</v>
      </c>
      <c r="AM23" s="56">
        <f t="shared" si="34"/>
        <v>0.32825880114176975</v>
      </c>
      <c r="AO23" s="53"/>
      <c r="AP23" s="53"/>
      <c r="AQ23" s="53"/>
      <c r="AR23" s="53"/>
      <c r="AS23" s="53"/>
      <c r="AT23" s="53"/>
      <c r="AU23" s="53"/>
      <c r="AV23" s="53"/>
      <c r="AW23" s="53"/>
      <c r="AX23" s="295">
        <v>0.32825880114176975</v>
      </c>
      <c r="AY23" s="56">
        <f t="shared" si="38"/>
        <v>0.32825880114176975</v>
      </c>
      <c r="AZ23" s="56">
        <f t="shared" si="35"/>
        <v>0.32825880114176975</v>
      </c>
      <c r="BA23" s="56">
        <f t="shared" si="35"/>
        <v>0.32825880114176975</v>
      </c>
      <c r="BB23" s="56">
        <f t="shared" si="35"/>
        <v>0.32825880114176975</v>
      </c>
      <c r="BC23" s="56">
        <f t="shared" si="35"/>
        <v>0.32825880114176975</v>
      </c>
      <c r="BD23" s="56">
        <f t="shared" si="35"/>
        <v>0.32825880114176975</v>
      </c>
    </row>
    <row r="24" spans="3:56" ht="14.25" x14ac:dyDescent="0.2">
      <c r="C24" s="3" t="str">
        <f>'DNSP Inputs General'!A59</f>
        <v>Fluorescent 20 watt</v>
      </c>
      <c r="D24" s="3" t="str">
        <f>'DNSP Inputs General'!B59</f>
        <v>Mercury vapour 80 watt</v>
      </c>
      <c r="E24" s="55"/>
      <c r="F24" s="289">
        <f t="shared" si="36"/>
        <v>0</v>
      </c>
      <c r="G24" s="53"/>
      <c r="H24" s="53"/>
      <c r="I24" s="53"/>
      <c r="J24" s="53"/>
      <c r="K24" s="53"/>
      <c r="L24" s="53"/>
      <c r="M24" s="53"/>
      <c r="N24" s="53"/>
      <c r="O24" s="53"/>
      <c r="P24" s="295">
        <v>6.4102564102564097E-2</v>
      </c>
      <c r="Q24" s="56">
        <f t="shared" si="37"/>
        <v>6.4102564102564097E-2</v>
      </c>
      <c r="R24" s="56">
        <f t="shared" si="33"/>
        <v>6.4102564102564097E-2</v>
      </c>
      <c r="S24" s="56">
        <f t="shared" si="33"/>
        <v>6.4102564102564097E-2</v>
      </c>
      <c r="T24" s="56">
        <f t="shared" si="33"/>
        <v>6.4102564102564097E-2</v>
      </c>
      <c r="U24" s="56">
        <f t="shared" si="33"/>
        <v>6.4102564102564097E-2</v>
      </c>
      <c r="V24" s="56">
        <f t="shared" si="33"/>
        <v>6.4102564102564097E-2</v>
      </c>
      <c r="X24" s="53"/>
      <c r="Y24" s="53"/>
      <c r="Z24" s="53"/>
      <c r="AA24" s="53"/>
      <c r="AB24" s="53"/>
      <c r="AC24" s="53"/>
      <c r="AD24" s="53"/>
      <c r="AE24" s="53"/>
      <c r="AF24" s="53"/>
      <c r="AG24" s="295">
        <v>0.9358974358974359</v>
      </c>
      <c r="AH24" s="56">
        <f t="shared" si="34"/>
        <v>0.9358974358974359</v>
      </c>
      <c r="AI24" s="56">
        <f t="shared" si="34"/>
        <v>0.9358974358974359</v>
      </c>
      <c r="AJ24" s="56">
        <f t="shared" si="34"/>
        <v>0.9358974358974359</v>
      </c>
      <c r="AK24" s="56">
        <f t="shared" si="34"/>
        <v>0.9358974358974359</v>
      </c>
      <c r="AL24" s="56">
        <f t="shared" si="34"/>
        <v>0.9358974358974359</v>
      </c>
      <c r="AM24" s="56">
        <f t="shared" si="34"/>
        <v>0.9358974358974359</v>
      </c>
      <c r="AO24" s="53"/>
      <c r="AP24" s="53"/>
      <c r="AQ24" s="53"/>
      <c r="AR24" s="53"/>
      <c r="AS24" s="53"/>
      <c r="AT24" s="53"/>
      <c r="AU24" s="53"/>
      <c r="AV24" s="53"/>
      <c r="AW24" s="53"/>
      <c r="AX24" s="295">
        <v>0.9358974358974359</v>
      </c>
      <c r="AY24" s="56">
        <f t="shared" si="38"/>
        <v>0.9358974358974359</v>
      </c>
      <c r="AZ24" s="56">
        <f t="shared" si="35"/>
        <v>0.9358974358974359</v>
      </c>
      <c r="BA24" s="56">
        <f t="shared" si="35"/>
        <v>0.9358974358974359</v>
      </c>
      <c r="BB24" s="56">
        <f t="shared" si="35"/>
        <v>0.9358974358974359</v>
      </c>
      <c r="BC24" s="56">
        <f t="shared" si="35"/>
        <v>0.9358974358974359</v>
      </c>
      <c r="BD24" s="56">
        <f t="shared" si="35"/>
        <v>0.9358974358974359</v>
      </c>
    </row>
    <row r="25" spans="3:56" ht="14.25" x14ac:dyDescent="0.2">
      <c r="C25" s="3" t="str">
        <f>'DNSP Inputs General'!A60</f>
        <v>Fluorescent 40 watt</v>
      </c>
      <c r="D25" s="3" t="str">
        <f>'DNSP Inputs General'!B60</f>
        <v>Mercury vapour 80 watt</v>
      </c>
      <c r="E25" s="55"/>
      <c r="F25" s="289">
        <f t="shared" si="36"/>
        <v>0</v>
      </c>
      <c r="G25" s="53"/>
      <c r="H25" s="53"/>
      <c r="I25" s="53"/>
      <c r="J25" s="53"/>
      <c r="K25" s="53"/>
      <c r="L25" s="53"/>
      <c r="M25" s="53"/>
      <c r="N25" s="53"/>
      <c r="O25" s="53"/>
      <c r="P25" s="295">
        <v>0</v>
      </c>
      <c r="Q25" s="56">
        <f t="shared" si="37"/>
        <v>0</v>
      </c>
      <c r="R25" s="56">
        <f t="shared" si="33"/>
        <v>0</v>
      </c>
      <c r="S25" s="56">
        <f t="shared" si="33"/>
        <v>0</v>
      </c>
      <c r="T25" s="56">
        <f t="shared" si="33"/>
        <v>0</v>
      </c>
      <c r="U25" s="56">
        <f t="shared" si="33"/>
        <v>0</v>
      </c>
      <c r="V25" s="56">
        <f t="shared" si="33"/>
        <v>0</v>
      </c>
      <c r="X25" s="53"/>
      <c r="Y25" s="53"/>
      <c r="Z25" s="53"/>
      <c r="AA25" s="53"/>
      <c r="AB25" s="53"/>
      <c r="AC25" s="53"/>
      <c r="AD25" s="53"/>
      <c r="AE25" s="53"/>
      <c r="AF25" s="53"/>
      <c r="AG25" s="295">
        <v>1</v>
      </c>
      <c r="AH25" s="56">
        <f t="shared" si="34"/>
        <v>1</v>
      </c>
      <c r="AI25" s="56">
        <f t="shared" si="34"/>
        <v>1</v>
      </c>
      <c r="AJ25" s="56">
        <f t="shared" si="34"/>
        <v>1</v>
      </c>
      <c r="AK25" s="56">
        <f t="shared" si="34"/>
        <v>1</v>
      </c>
      <c r="AL25" s="56">
        <f t="shared" si="34"/>
        <v>1</v>
      </c>
      <c r="AM25" s="56">
        <f t="shared" si="34"/>
        <v>1</v>
      </c>
      <c r="AO25" s="53"/>
      <c r="AP25" s="53"/>
      <c r="AQ25" s="53"/>
      <c r="AR25" s="53"/>
      <c r="AS25" s="53"/>
      <c r="AT25" s="53"/>
      <c r="AU25" s="53"/>
      <c r="AV25" s="53"/>
      <c r="AW25" s="53"/>
      <c r="AX25" s="295">
        <v>1</v>
      </c>
      <c r="AY25" s="56">
        <f t="shared" si="38"/>
        <v>1</v>
      </c>
      <c r="AZ25" s="56">
        <f t="shared" si="35"/>
        <v>1</v>
      </c>
      <c r="BA25" s="56">
        <f t="shared" si="35"/>
        <v>1</v>
      </c>
      <c r="BB25" s="56">
        <f t="shared" si="35"/>
        <v>1</v>
      </c>
      <c r="BC25" s="56">
        <f t="shared" si="35"/>
        <v>1</v>
      </c>
      <c r="BD25" s="56">
        <f t="shared" si="35"/>
        <v>1</v>
      </c>
    </row>
    <row r="26" spans="3:56" ht="14.25" x14ac:dyDescent="0.2">
      <c r="C26" s="3" t="str">
        <f>'DNSP Inputs General'!A61</f>
        <v>Mercury vapour 50 watt</v>
      </c>
      <c r="D26" s="3" t="str">
        <f>'DNSP Inputs General'!B61</f>
        <v>Mercury vapour 80 watt</v>
      </c>
      <c r="E26" s="55"/>
      <c r="F26" s="289">
        <f t="shared" si="36"/>
        <v>0</v>
      </c>
      <c r="G26" s="53"/>
      <c r="H26" s="53"/>
      <c r="I26" s="53"/>
      <c r="J26" s="53"/>
      <c r="K26" s="53"/>
      <c r="L26" s="53"/>
      <c r="M26" s="53"/>
      <c r="N26" s="53"/>
      <c r="O26" s="53"/>
      <c r="P26" s="295">
        <v>0.5305039787798409</v>
      </c>
      <c r="Q26" s="56">
        <f t="shared" si="37"/>
        <v>0.5305039787798409</v>
      </c>
      <c r="R26" s="56">
        <f t="shared" si="33"/>
        <v>0.5305039787798409</v>
      </c>
      <c r="S26" s="56">
        <f t="shared" si="33"/>
        <v>0.5305039787798409</v>
      </c>
      <c r="T26" s="56">
        <f t="shared" si="33"/>
        <v>0.5305039787798409</v>
      </c>
      <c r="U26" s="56">
        <f t="shared" si="33"/>
        <v>0.5305039787798409</v>
      </c>
      <c r="V26" s="56">
        <f t="shared" si="33"/>
        <v>0.5305039787798409</v>
      </c>
      <c r="X26" s="53"/>
      <c r="Y26" s="53"/>
      <c r="Z26" s="53"/>
      <c r="AA26" s="53"/>
      <c r="AB26" s="53"/>
      <c r="AC26" s="53"/>
      <c r="AD26" s="53"/>
      <c r="AE26" s="53"/>
      <c r="AF26" s="53"/>
      <c r="AG26" s="295">
        <v>0.46949602122015915</v>
      </c>
      <c r="AH26" s="56">
        <f t="shared" si="34"/>
        <v>0.46949602122015915</v>
      </c>
      <c r="AI26" s="56">
        <f t="shared" si="34"/>
        <v>0.46949602122015915</v>
      </c>
      <c r="AJ26" s="56">
        <f t="shared" si="34"/>
        <v>0.46949602122015915</v>
      </c>
      <c r="AK26" s="56">
        <f t="shared" si="34"/>
        <v>0.46949602122015915</v>
      </c>
      <c r="AL26" s="56">
        <f t="shared" si="34"/>
        <v>0.46949602122015915</v>
      </c>
      <c r="AM26" s="56">
        <f t="shared" si="34"/>
        <v>0.46949602122015915</v>
      </c>
      <c r="AO26" s="53"/>
      <c r="AP26" s="53"/>
      <c r="AQ26" s="53"/>
      <c r="AR26" s="53"/>
      <c r="AS26" s="53"/>
      <c r="AT26" s="53"/>
      <c r="AU26" s="53"/>
      <c r="AV26" s="53"/>
      <c r="AW26" s="53"/>
      <c r="AX26" s="295">
        <v>0.46949602122015915</v>
      </c>
      <c r="AY26" s="56">
        <f t="shared" si="38"/>
        <v>0.46949602122015915</v>
      </c>
      <c r="AZ26" s="56">
        <f t="shared" si="35"/>
        <v>0.46949602122015915</v>
      </c>
      <c r="BA26" s="56">
        <f t="shared" si="35"/>
        <v>0.46949602122015915</v>
      </c>
      <c r="BB26" s="56">
        <f t="shared" si="35"/>
        <v>0.46949602122015915</v>
      </c>
      <c r="BC26" s="56">
        <f t="shared" si="35"/>
        <v>0.46949602122015915</v>
      </c>
      <c r="BD26" s="56">
        <f t="shared" si="35"/>
        <v>0.46949602122015915</v>
      </c>
    </row>
    <row r="27" spans="3:56" ht="14.25" x14ac:dyDescent="0.2">
      <c r="C27" s="3" t="str">
        <f>'DNSP Inputs General'!A62</f>
        <v>Mercury vapour 125 watt</v>
      </c>
      <c r="D27" s="3" t="str">
        <f>'DNSP Inputs General'!B62</f>
        <v>Mercury vapour 80 watt</v>
      </c>
      <c r="E27" s="55"/>
      <c r="F27" s="289">
        <f t="shared" si="36"/>
        <v>0</v>
      </c>
      <c r="G27" s="53"/>
      <c r="H27" s="53"/>
      <c r="I27" s="53"/>
      <c r="J27" s="53"/>
      <c r="K27" s="53"/>
      <c r="L27" s="53"/>
      <c r="M27" s="53"/>
      <c r="N27" s="53"/>
      <c r="O27" s="53"/>
      <c r="P27" s="295">
        <v>0.7756653992395437</v>
      </c>
      <c r="Q27" s="56">
        <f t="shared" si="37"/>
        <v>0.7756653992395437</v>
      </c>
      <c r="R27" s="56">
        <f t="shared" si="33"/>
        <v>0.7756653992395437</v>
      </c>
      <c r="S27" s="56">
        <f t="shared" si="33"/>
        <v>0.7756653992395437</v>
      </c>
      <c r="T27" s="56">
        <f t="shared" si="33"/>
        <v>0.7756653992395437</v>
      </c>
      <c r="U27" s="56">
        <f t="shared" si="33"/>
        <v>0.7756653992395437</v>
      </c>
      <c r="V27" s="56">
        <f t="shared" si="33"/>
        <v>0.7756653992395437</v>
      </c>
      <c r="X27" s="53"/>
      <c r="Y27" s="53"/>
      <c r="Z27" s="53"/>
      <c r="AA27" s="53"/>
      <c r="AB27" s="53"/>
      <c r="AC27" s="53"/>
      <c r="AD27" s="53"/>
      <c r="AE27" s="53"/>
      <c r="AF27" s="53"/>
      <c r="AG27" s="295">
        <v>0.22433460076045628</v>
      </c>
      <c r="AH27" s="56">
        <f t="shared" si="34"/>
        <v>0.22433460076045628</v>
      </c>
      <c r="AI27" s="56">
        <f t="shared" si="34"/>
        <v>0.22433460076045628</v>
      </c>
      <c r="AJ27" s="56">
        <f t="shared" si="34"/>
        <v>0.22433460076045628</v>
      </c>
      <c r="AK27" s="56">
        <f t="shared" si="34"/>
        <v>0.22433460076045628</v>
      </c>
      <c r="AL27" s="56">
        <f t="shared" si="34"/>
        <v>0.22433460076045628</v>
      </c>
      <c r="AM27" s="56">
        <f t="shared" si="34"/>
        <v>0.22433460076045628</v>
      </c>
      <c r="AO27" s="53"/>
      <c r="AP27" s="53"/>
      <c r="AQ27" s="53"/>
      <c r="AR27" s="53"/>
      <c r="AS27" s="53"/>
      <c r="AT27" s="53"/>
      <c r="AU27" s="53"/>
      <c r="AV27" s="53"/>
      <c r="AW27" s="53"/>
      <c r="AX27" s="295">
        <v>0.22433460076045628</v>
      </c>
      <c r="AY27" s="56">
        <f t="shared" si="38"/>
        <v>0.22433460076045628</v>
      </c>
      <c r="AZ27" s="56">
        <f t="shared" si="35"/>
        <v>0.22433460076045628</v>
      </c>
      <c r="BA27" s="56">
        <f t="shared" si="35"/>
        <v>0.22433460076045628</v>
      </c>
      <c r="BB27" s="56">
        <f t="shared" si="35"/>
        <v>0.22433460076045628</v>
      </c>
      <c r="BC27" s="56">
        <f t="shared" si="35"/>
        <v>0.22433460076045628</v>
      </c>
      <c r="BD27" s="56">
        <f t="shared" si="35"/>
        <v>0.22433460076045628</v>
      </c>
    </row>
    <row r="28" spans="3:56" ht="14.25" x14ac:dyDescent="0.2">
      <c r="C28" s="3" t="str">
        <f>'DNSP Inputs General'!A63</f>
        <v>Mercury vapour 250 watt</v>
      </c>
      <c r="D28" s="3" t="str">
        <f>'DNSP Inputs General'!B63</f>
        <v>Sodium high pressure 250 watt</v>
      </c>
      <c r="E28" s="55"/>
      <c r="F28" s="289">
        <f t="shared" si="36"/>
        <v>0</v>
      </c>
      <c r="G28" s="53"/>
      <c r="H28" s="53"/>
      <c r="I28" s="53"/>
      <c r="J28" s="53"/>
      <c r="K28" s="53"/>
      <c r="L28" s="53"/>
      <c r="M28" s="53"/>
      <c r="N28" s="53"/>
      <c r="O28" s="53"/>
      <c r="P28" s="295">
        <v>0.93696763202725719</v>
      </c>
      <c r="Q28" s="56">
        <f t="shared" si="37"/>
        <v>0.93696763202725719</v>
      </c>
      <c r="R28" s="56">
        <f t="shared" si="33"/>
        <v>0.93696763202725719</v>
      </c>
      <c r="S28" s="56">
        <f t="shared" si="33"/>
        <v>0.93696763202725719</v>
      </c>
      <c r="T28" s="56">
        <f t="shared" si="33"/>
        <v>0.93696763202725719</v>
      </c>
      <c r="U28" s="56">
        <f t="shared" si="33"/>
        <v>0.93696763202725719</v>
      </c>
      <c r="V28" s="56">
        <f t="shared" si="33"/>
        <v>0.93696763202725719</v>
      </c>
      <c r="X28" s="53"/>
      <c r="Y28" s="53"/>
      <c r="Z28" s="53"/>
      <c r="AA28" s="53"/>
      <c r="AB28" s="53"/>
      <c r="AC28" s="53"/>
      <c r="AD28" s="53"/>
      <c r="AE28" s="53"/>
      <c r="AF28" s="53"/>
      <c r="AG28" s="295">
        <v>6.3032367972742753E-2</v>
      </c>
      <c r="AH28" s="56">
        <f t="shared" si="34"/>
        <v>6.3032367972742753E-2</v>
      </c>
      <c r="AI28" s="56">
        <f t="shared" si="34"/>
        <v>6.3032367972742753E-2</v>
      </c>
      <c r="AJ28" s="56">
        <f t="shared" si="34"/>
        <v>6.3032367972742753E-2</v>
      </c>
      <c r="AK28" s="56">
        <f t="shared" si="34"/>
        <v>6.3032367972742753E-2</v>
      </c>
      <c r="AL28" s="56">
        <f t="shared" si="34"/>
        <v>6.3032367972742753E-2</v>
      </c>
      <c r="AM28" s="56">
        <f t="shared" si="34"/>
        <v>6.3032367972742753E-2</v>
      </c>
      <c r="AO28" s="53"/>
      <c r="AP28" s="53"/>
      <c r="AQ28" s="53"/>
      <c r="AR28" s="53"/>
      <c r="AS28" s="53"/>
      <c r="AT28" s="53"/>
      <c r="AU28" s="53"/>
      <c r="AV28" s="53"/>
      <c r="AW28" s="53"/>
      <c r="AX28" s="295">
        <v>6.3032367972742753E-2</v>
      </c>
      <c r="AY28" s="56">
        <f t="shared" si="38"/>
        <v>6.3032367972742753E-2</v>
      </c>
      <c r="AZ28" s="56">
        <f t="shared" si="35"/>
        <v>6.3032367972742753E-2</v>
      </c>
      <c r="BA28" s="56">
        <f t="shared" si="35"/>
        <v>6.3032367972742753E-2</v>
      </c>
      <c r="BB28" s="56">
        <f t="shared" si="35"/>
        <v>6.3032367972742753E-2</v>
      </c>
      <c r="BC28" s="56">
        <f t="shared" si="35"/>
        <v>6.3032367972742753E-2</v>
      </c>
      <c r="BD28" s="56">
        <f t="shared" si="35"/>
        <v>6.3032367972742753E-2</v>
      </c>
    </row>
    <row r="29" spans="3:56" ht="14.25" x14ac:dyDescent="0.2">
      <c r="C29" s="3" t="str">
        <f>'DNSP Inputs General'!A64</f>
        <v>Mercury vapour 400 watt</v>
      </c>
      <c r="D29" s="3" t="str">
        <f>'DNSP Inputs General'!B64</f>
        <v>Sodium high pressure 250 watt</v>
      </c>
      <c r="E29" s="55"/>
      <c r="F29" s="289">
        <f t="shared" si="36"/>
        <v>0</v>
      </c>
      <c r="G29" s="53"/>
      <c r="H29" s="53"/>
      <c r="I29" s="53"/>
      <c r="J29" s="53"/>
      <c r="K29" s="53"/>
      <c r="L29" s="53"/>
      <c r="M29" s="53"/>
      <c r="N29" s="53"/>
      <c r="O29" s="53"/>
      <c r="P29" s="295">
        <v>0.90540540540540537</v>
      </c>
      <c r="Q29" s="56">
        <f t="shared" si="37"/>
        <v>0.90540540540540537</v>
      </c>
      <c r="R29" s="56">
        <f t="shared" si="33"/>
        <v>0.90540540540540537</v>
      </c>
      <c r="S29" s="56">
        <f t="shared" si="33"/>
        <v>0.90540540540540537</v>
      </c>
      <c r="T29" s="56">
        <f t="shared" si="33"/>
        <v>0.90540540540540537</v>
      </c>
      <c r="U29" s="56">
        <f t="shared" si="33"/>
        <v>0.90540540540540537</v>
      </c>
      <c r="V29" s="56">
        <f t="shared" si="33"/>
        <v>0.90540540540540537</v>
      </c>
      <c r="X29" s="53"/>
      <c r="Y29" s="53"/>
      <c r="Z29" s="53"/>
      <c r="AA29" s="53"/>
      <c r="AB29" s="53"/>
      <c r="AC29" s="53"/>
      <c r="AD29" s="53"/>
      <c r="AE29" s="53"/>
      <c r="AF29" s="53"/>
      <c r="AG29" s="295">
        <v>9.45945945945946E-2</v>
      </c>
      <c r="AH29" s="56">
        <f t="shared" si="34"/>
        <v>9.45945945945946E-2</v>
      </c>
      <c r="AI29" s="56">
        <f t="shared" si="34"/>
        <v>9.45945945945946E-2</v>
      </c>
      <c r="AJ29" s="56">
        <f t="shared" si="34"/>
        <v>9.45945945945946E-2</v>
      </c>
      <c r="AK29" s="56">
        <f t="shared" si="34"/>
        <v>9.45945945945946E-2</v>
      </c>
      <c r="AL29" s="56">
        <f t="shared" si="34"/>
        <v>9.45945945945946E-2</v>
      </c>
      <c r="AM29" s="56">
        <f t="shared" si="34"/>
        <v>9.45945945945946E-2</v>
      </c>
      <c r="AO29" s="53"/>
      <c r="AP29" s="53"/>
      <c r="AQ29" s="53"/>
      <c r="AR29" s="53"/>
      <c r="AS29" s="53"/>
      <c r="AT29" s="53"/>
      <c r="AU29" s="53"/>
      <c r="AV29" s="53"/>
      <c r="AW29" s="53"/>
      <c r="AX29" s="295">
        <v>9.45945945945946E-2</v>
      </c>
      <c r="AY29" s="56">
        <f t="shared" si="38"/>
        <v>9.45945945945946E-2</v>
      </c>
      <c r="AZ29" s="56">
        <f t="shared" si="35"/>
        <v>9.45945945945946E-2</v>
      </c>
      <c r="BA29" s="56">
        <f t="shared" si="35"/>
        <v>9.45945945945946E-2</v>
      </c>
      <c r="BB29" s="56">
        <f t="shared" si="35"/>
        <v>9.45945945945946E-2</v>
      </c>
      <c r="BC29" s="56">
        <f t="shared" si="35"/>
        <v>9.45945945945946E-2</v>
      </c>
      <c r="BD29" s="56">
        <f t="shared" si="35"/>
        <v>9.45945945945946E-2</v>
      </c>
    </row>
    <row r="30" spans="3:56" ht="14.25" x14ac:dyDescent="0.2">
      <c r="C30" s="3" t="str">
        <f>'DNSP Inputs General'!A65</f>
        <v>Mercury vapour 700 watt</v>
      </c>
      <c r="D30" s="3" t="str">
        <f>'DNSP Inputs General'!B65</f>
        <v>Sodium high pressure 250 watt</v>
      </c>
      <c r="E30" s="55"/>
      <c r="F30" s="289">
        <f t="shared" si="36"/>
        <v>0</v>
      </c>
      <c r="G30" s="53"/>
      <c r="H30" s="53"/>
      <c r="I30" s="53"/>
      <c r="J30" s="53"/>
      <c r="K30" s="53"/>
      <c r="L30" s="53"/>
      <c r="M30" s="53"/>
      <c r="N30" s="53"/>
      <c r="O30" s="293"/>
      <c r="P30" s="109">
        <v>0</v>
      </c>
      <c r="Q30" s="56">
        <f t="shared" si="37"/>
        <v>0</v>
      </c>
      <c r="R30" s="56">
        <f t="shared" si="33"/>
        <v>0</v>
      </c>
      <c r="S30" s="56">
        <f t="shared" si="33"/>
        <v>0</v>
      </c>
      <c r="T30" s="56">
        <f t="shared" si="33"/>
        <v>0</v>
      </c>
      <c r="U30" s="56">
        <f t="shared" si="33"/>
        <v>0</v>
      </c>
      <c r="V30" s="56">
        <f t="shared" si="33"/>
        <v>0</v>
      </c>
      <c r="X30" s="53"/>
      <c r="Y30" s="53"/>
      <c r="Z30" s="53"/>
      <c r="AA30" s="53"/>
      <c r="AB30" s="53"/>
      <c r="AC30" s="53"/>
      <c r="AD30" s="53"/>
      <c r="AE30" s="53"/>
      <c r="AF30" s="53"/>
      <c r="AG30" s="109">
        <v>1</v>
      </c>
      <c r="AH30" s="56">
        <f t="shared" si="34"/>
        <v>1</v>
      </c>
      <c r="AI30" s="56">
        <f t="shared" si="34"/>
        <v>1</v>
      </c>
      <c r="AJ30" s="56">
        <f t="shared" si="34"/>
        <v>1</v>
      </c>
      <c r="AK30" s="56">
        <f t="shared" si="34"/>
        <v>1</v>
      </c>
      <c r="AL30" s="56">
        <f t="shared" si="34"/>
        <v>1</v>
      </c>
      <c r="AM30" s="56">
        <f t="shared" si="34"/>
        <v>1</v>
      </c>
      <c r="AO30" s="53"/>
      <c r="AP30" s="53"/>
      <c r="AQ30" s="53"/>
      <c r="AR30" s="53"/>
      <c r="AS30" s="53"/>
      <c r="AT30" s="53"/>
      <c r="AU30" s="53"/>
      <c r="AV30" s="53"/>
      <c r="AW30" s="53"/>
      <c r="AX30" s="109">
        <v>1</v>
      </c>
      <c r="AY30" s="56">
        <f t="shared" si="38"/>
        <v>1</v>
      </c>
      <c r="AZ30" s="56">
        <f t="shared" si="35"/>
        <v>1</v>
      </c>
      <c r="BA30" s="56">
        <f t="shared" si="35"/>
        <v>1</v>
      </c>
      <c r="BB30" s="56">
        <f t="shared" si="35"/>
        <v>1</v>
      </c>
      <c r="BC30" s="56">
        <f t="shared" si="35"/>
        <v>1</v>
      </c>
      <c r="BD30" s="56">
        <f t="shared" si="35"/>
        <v>1</v>
      </c>
    </row>
    <row r="31" spans="3:56" ht="14.25" x14ac:dyDescent="0.2">
      <c r="C31" s="3" t="str">
        <f>'DNSP Inputs General'!A66</f>
        <v>Sodium high pressure 70 watt</v>
      </c>
      <c r="D31" s="3" t="str">
        <f>'DNSP Inputs General'!B66</f>
        <v>Mercury vapour 80 watt</v>
      </c>
      <c r="E31" s="55"/>
      <c r="F31" s="289">
        <f t="shared" si="36"/>
        <v>0</v>
      </c>
      <c r="G31" s="53"/>
      <c r="H31" s="53"/>
      <c r="I31" s="53"/>
      <c r="J31" s="53"/>
      <c r="K31" s="53"/>
      <c r="L31" s="53"/>
      <c r="M31" s="53"/>
      <c r="N31" s="53"/>
      <c r="O31" s="53"/>
      <c r="P31" s="295">
        <v>0.39735099337748342</v>
      </c>
      <c r="Q31" s="56">
        <f t="shared" si="37"/>
        <v>0.39735099337748342</v>
      </c>
      <c r="R31" s="56">
        <f t="shared" si="33"/>
        <v>0.39735099337748342</v>
      </c>
      <c r="S31" s="56">
        <f t="shared" si="33"/>
        <v>0.39735099337748342</v>
      </c>
      <c r="T31" s="56">
        <f t="shared" si="33"/>
        <v>0.39735099337748342</v>
      </c>
      <c r="U31" s="56">
        <f t="shared" si="33"/>
        <v>0.39735099337748342</v>
      </c>
      <c r="V31" s="56">
        <f t="shared" si="33"/>
        <v>0.39735099337748342</v>
      </c>
      <c r="X31" s="53"/>
      <c r="Y31" s="53"/>
      <c r="Z31" s="53"/>
      <c r="AA31" s="53"/>
      <c r="AB31" s="53"/>
      <c r="AC31" s="53"/>
      <c r="AD31" s="53"/>
      <c r="AE31" s="53"/>
      <c r="AF31" s="53"/>
      <c r="AG31" s="295">
        <v>0.60264900662251653</v>
      </c>
      <c r="AH31" s="56">
        <f t="shared" si="34"/>
        <v>0.60264900662251653</v>
      </c>
      <c r="AI31" s="56">
        <f t="shared" si="34"/>
        <v>0.60264900662251653</v>
      </c>
      <c r="AJ31" s="56">
        <f t="shared" si="34"/>
        <v>0.60264900662251653</v>
      </c>
      <c r="AK31" s="56">
        <f t="shared" si="34"/>
        <v>0.60264900662251653</v>
      </c>
      <c r="AL31" s="56">
        <f t="shared" si="34"/>
        <v>0.60264900662251653</v>
      </c>
      <c r="AM31" s="56">
        <f t="shared" si="34"/>
        <v>0.60264900662251653</v>
      </c>
      <c r="AO31" s="53"/>
      <c r="AP31" s="53"/>
      <c r="AQ31" s="53"/>
      <c r="AR31" s="53"/>
      <c r="AS31" s="53"/>
      <c r="AT31" s="53"/>
      <c r="AU31" s="53"/>
      <c r="AV31" s="53"/>
      <c r="AW31" s="53"/>
      <c r="AX31" s="295">
        <v>0.60264900662251653</v>
      </c>
      <c r="AY31" s="56">
        <f t="shared" si="38"/>
        <v>0.60264900662251653</v>
      </c>
      <c r="AZ31" s="56">
        <f t="shared" si="35"/>
        <v>0.60264900662251653</v>
      </c>
      <c r="BA31" s="56">
        <f t="shared" si="35"/>
        <v>0.60264900662251653</v>
      </c>
      <c r="BB31" s="56">
        <f t="shared" si="35"/>
        <v>0.60264900662251653</v>
      </c>
      <c r="BC31" s="56">
        <f t="shared" si="35"/>
        <v>0.60264900662251653</v>
      </c>
      <c r="BD31" s="56">
        <f t="shared" si="35"/>
        <v>0.60264900662251653</v>
      </c>
    </row>
    <row r="32" spans="3:56" ht="14.25" x14ac:dyDescent="0.2">
      <c r="C32" s="3" t="str">
        <f>'DNSP Inputs General'!A67</f>
        <v>Sodium high pressure 100 watt</v>
      </c>
      <c r="D32" s="3" t="str">
        <f>'DNSP Inputs General'!B67</f>
        <v>Sodium high pressure 150 watt</v>
      </c>
      <c r="E32" s="55"/>
      <c r="F32" s="289">
        <f t="shared" si="36"/>
        <v>0</v>
      </c>
      <c r="G32" s="53"/>
      <c r="H32" s="53"/>
      <c r="I32" s="53"/>
      <c r="J32" s="53"/>
      <c r="K32" s="53"/>
      <c r="L32" s="53"/>
      <c r="M32" s="53"/>
      <c r="N32" s="53"/>
      <c r="O32" s="53"/>
      <c r="P32" s="295">
        <v>0.72432432432432436</v>
      </c>
      <c r="Q32" s="56">
        <f t="shared" si="37"/>
        <v>0.72432432432432436</v>
      </c>
      <c r="R32" s="56">
        <f t="shared" si="33"/>
        <v>0.72432432432432436</v>
      </c>
      <c r="S32" s="56">
        <f t="shared" si="33"/>
        <v>0.72432432432432436</v>
      </c>
      <c r="T32" s="56">
        <f t="shared" si="33"/>
        <v>0.72432432432432436</v>
      </c>
      <c r="U32" s="56">
        <f t="shared" si="33"/>
        <v>0.72432432432432436</v>
      </c>
      <c r="V32" s="56">
        <f t="shared" si="33"/>
        <v>0.72432432432432436</v>
      </c>
      <c r="X32" s="53"/>
      <c r="Y32" s="53"/>
      <c r="Z32" s="53"/>
      <c r="AA32" s="53"/>
      <c r="AB32" s="53"/>
      <c r="AC32" s="53"/>
      <c r="AD32" s="53"/>
      <c r="AE32" s="53"/>
      <c r="AF32" s="53"/>
      <c r="AG32" s="295">
        <v>0.27567567567567569</v>
      </c>
      <c r="AH32" s="56">
        <f t="shared" si="34"/>
        <v>0.27567567567567569</v>
      </c>
      <c r="AI32" s="56">
        <f t="shared" si="34"/>
        <v>0.27567567567567569</v>
      </c>
      <c r="AJ32" s="56">
        <f t="shared" si="34"/>
        <v>0.27567567567567569</v>
      </c>
      <c r="AK32" s="56">
        <f t="shared" si="34"/>
        <v>0.27567567567567569</v>
      </c>
      <c r="AL32" s="56">
        <f t="shared" si="34"/>
        <v>0.27567567567567569</v>
      </c>
      <c r="AM32" s="56">
        <f t="shared" si="34"/>
        <v>0.27567567567567569</v>
      </c>
      <c r="AO32" s="53"/>
      <c r="AP32" s="53"/>
      <c r="AQ32" s="53"/>
      <c r="AR32" s="53"/>
      <c r="AS32" s="53"/>
      <c r="AT32" s="53"/>
      <c r="AU32" s="53"/>
      <c r="AV32" s="53"/>
      <c r="AW32" s="53"/>
      <c r="AX32" s="295">
        <v>0.27567567567567569</v>
      </c>
      <c r="AY32" s="56">
        <f t="shared" si="38"/>
        <v>0.27567567567567569</v>
      </c>
      <c r="AZ32" s="56">
        <f t="shared" si="35"/>
        <v>0.27567567567567569</v>
      </c>
      <c r="BA32" s="56">
        <f t="shared" si="35"/>
        <v>0.27567567567567569</v>
      </c>
      <c r="BB32" s="56">
        <f t="shared" si="35"/>
        <v>0.27567567567567569</v>
      </c>
      <c r="BC32" s="56">
        <f t="shared" si="35"/>
        <v>0.27567567567567569</v>
      </c>
      <c r="BD32" s="56">
        <f t="shared" si="35"/>
        <v>0.27567567567567569</v>
      </c>
    </row>
    <row r="33" spans="3:56" ht="14.25" x14ac:dyDescent="0.2">
      <c r="C33" s="3" t="str">
        <f>'DNSP Inputs General'!A68</f>
        <v>Sodium high pressure 220 watt</v>
      </c>
      <c r="D33" s="3" t="str">
        <f>'DNSP Inputs General'!B68</f>
        <v>Sodium high pressure 250 watt</v>
      </c>
      <c r="E33" s="55"/>
      <c r="F33" s="289">
        <f t="shared" si="36"/>
        <v>0</v>
      </c>
      <c r="G33" s="53"/>
      <c r="H33" s="53"/>
      <c r="I33" s="53"/>
      <c r="J33" s="53"/>
      <c r="K33" s="53"/>
      <c r="L33" s="53"/>
      <c r="M33" s="53"/>
      <c r="N33" s="53"/>
      <c r="O33" s="53"/>
      <c r="P33" s="295">
        <v>0.93736730360934184</v>
      </c>
      <c r="Q33" s="56">
        <f t="shared" si="37"/>
        <v>0.93736730360934184</v>
      </c>
      <c r="R33" s="56">
        <f t="shared" si="33"/>
        <v>0.93736730360934184</v>
      </c>
      <c r="S33" s="56">
        <f t="shared" si="33"/>
        <v>0.93736730360934184</v>
      </c>
      <c r="T33" s="56">
        <f t="shared" si="33"/>
        <v>0.93736730360934184</v>
      </c>
      <c r="U33" s="56">
        <f t="shared" si="33"/>
        <v>0.93736730360934184</v>
      </c>
      <c r="V33" s="56">
        <f t="shared" si="33"/>
        <v>0.93736730360934184</v>
      </c>
      <c r="X33" s="53"/>
      <c r="Y33" s="53"/>
      <c r="Z33" s="53"/>
      <c r="AA33" s="53"/>
      <c r="AB33" s="53"/>
      <c r="AC33" s="53"/>
      <c r="AD33" s="53"/>
      <c r="AE33" s="53"/>
      <c r="AF33" s="53"/>
      <c r="AG33" s="295">
        <v>6.2632696390658174E-2</v>
      </c>
      <c r="AH33" s="56">
        <f t="shared" si="34"/>
        <v>6.2632696390658174E-2</v>
      </c>
      <c r="AI33" s="56">
        <f t="shared" si="34"/>
        <v>6.2632696390658174E-2</v>
      </c>
      <c r="AJ33" s="56">
        <f t="shared" si="34"/>
        <v>6.2632696390658174E-2</v>
      </c>
      <c r="AK33" s="56">
        <f t="shared" si="34"/>
        <v>6.2632696390658174E-2</v>
      </c>
      <c r="AL33" s="56">
        <f t="shared" si="34"/>
        <v>6.2632696390658174E-2</v>
      </c>
      <c r="AM33" s="56">
        <f t="shared" si="34"/>
        <v>6.2632696390658174E-2</v>
      </c>
      <c r="AO33" s="53"/>
      <c r="AP33" s="53"/>
      <c r="AQ33" s="53"/>
      <c r="AR33" s="53"/>
      <c r="AS33" s="53"/>
      <c r="AT33" s="53"/>
      <c r="AU33" s="53"/>
      <c r="AV33" s="53"/>
      <c r="AW33" s="53"/>
      <c r="AX33" s="295">
        <v>6.2632696390658174E-2</v>
      </c>
      <c r="AY33" s="56">
        <f t="shared" si="38"/>
        <v>6.2632696390658174E-2</v>
      </c>
      <c r="AZ33" s="56">
        <f t="shared" si="35"/>
        <v>6.2632696390658174E-2</v>
      </c>
      <c r="BA33" s="56">
        <f t="shared" si="35"/>
        <v>6.2632696390658174E-2</v>
      </c>
      <c r="BB33" s="56">
        <f t="shared" si="35"/>
        <v>6.2632696390658174E-2</v>
      </c>
      <c r="BC33" s="56">
        <f t="shared" si="35"/>
        <v>6.2632696390658174E-2</v>
      </c>
      <c r="BD33" s="56">
        <f t="shared" si="35"/>
        <v>6.2632696390658174E-2</v>
      </c>
    </row>
    <row r="34" spans="3:56" ht="14.25" x14ac:dyDescent="0.2">
      <c r="C34" s="3" t="str">
        <f>'DNSP Inputs General'!A69</f>
        <v>Sodium high pressure 360 watt</v>
      </c>
      <c r="D34" s="3" t="str">
        <f>'DNSP Inputs General'!B69</f>
        <v>Sodium high pressure 250 watt</v>
      </c>
      <c r="E34" s="55"/>
      <c r="F34" s="289">
        <f t="shared" si="36"/>
        <v>0</v>
      </c>
      <c r="G34" s="53"/>
      <c r="H34" s="53"/>
      <c r="I34" s="53"/>
      <c r="J34" s="53"/>
      <c r="K34" s="53"/>
      <c r="L34" s="53"/>
      <c r="M34" s="53"/>
      <c r="N34" s="53"/>
      <c r="O34" s="53"/>
      <c r="P34" s="295">
        <v>0.92703862660944203</v>
      </c>
      <c r="Q34" s="56">
        <f t="shared" si="37"/>
        <v>0.92703862660944203</v>
      </c>
      <c r="R34" s="56">
        <f t="shared" si="33"/>
        <v>0.92703862660944203</v>
      </c>
      <c r="S34" s="56">
        <f t="shared" si="33"/>
        <v>0.92703862660944203</v>
      </c>
      <c r="T34" s="56">
        <f t="shared" si="33"/>
        <v>0.92703862660944203</v>
      </c>
      <c r="U34" s="56">
        <f t="shared" si="33"/>
        <v>0.92703862660944203</v>
      </c>
      <c r="V34" s="56">
        <f t="shared" si="33"/>
        <v>0.92703862660944203</v>
      </c>
      <c r="X34" s="53"/>
      <c r="Y34" s="53"/>
      <c r="Z34" s="53"/>
      <c r="AA34" s="53"/>
      <c r="AB34" s="53"/>
      <c r="AC34" s="53"/>
      <c r="AD34" s="53"/>
      <c r="AE34" s="53"/>
      <c r="AF34" s="53"/>
      <c r="AG34" s="295">
        <v>7.2961373390557943E-2</v>
      </c>
      <c r="AH34" s="56">
        <f t="shared" si="34"/>
        <v>7.2961373390557943E-2</v>
      </c>
      <c r="AI34" s="56">
        <f t="shared" si="34"/>
        <v>7.2961373390557943E-2</v>
      </c>
      <c r="AJ34" s="56">
        <f t="shared" si="34"/>
        <v>7.2961373390557943E-2</v>
      </c>
      <c r="AK34" s="56">
        <f t="shared" si="34"/>
        <v>7.2961373390557943E-2</v>
      </c>
      <c r="AL34" s="56">
        <f t="shared" si="34"/>
        <v>7.2961373390557943E-2</v>
      </c>
      <c r="AM34" s="56">
        <f t="shared" si="34"/>
        <v>7.2961373390557943E-2</v>
      </c>
      <c r="AO34" s="53"/>
      <c r="AP34" s="53"/>
      <c r="AQ34" s="53"/>
      <c r="AR34" s="53"/>
      <c r="AS34" s="53"/>
      <c r="AT34" s="53"/>
      <c r="AU34" s="53"/>
      <c r="AV34" s="53"/>
      <c r="AW34" s="53"/>
      <c r="AX34" s="295">
        <v>7.2961373390557943E-2</v>
      </c>
      <c r="AY34" s="56">
        <f t="shared" si="38"/>
        <v>7.2961373390557943E-2</v>
      </c>
      <c r="AZ34" s="56">
        <f t="shared" si="35"/>
        <v>7.2961373390557943E-2</v>
      </c>
      <c r="BA34" s="56">
        <f t="shared" si="35"/>
        <v>7.2961373390557943E-2</v>
      </c>
      <c r="BB34" s="56">
        <f t="shared" si="35"/>
        <v>7.2961373390557943E-2</v>
      </c>
      <c r="BC34" s="56">
        <f t="shared" si="35"/>
        <v>7.2961373390557943E-2</v>
      </c>
      <c r="BD34" s="56">
        <f t="shared" si="35"/>
        <v>7.2961373390557943E-2</v>
      </c>
    </row>
    <row r="35" spans="3:56" ht="14.25" x14ac:dyDescent="0.2">
      <c r="C35" s="3" t="str">
        <f>'DNSP Inputs General'!A70</f>
        <v>Sodium high pressure 400 watt</v>
      </c>
      <c r="D35" s="3" t="str">
        <f>'DNSP Inputs General'!B70</f>
        <v>Sodium high pressure 250 watt</v>
      </c>
      <c r="E35" s="55"/>
      <c r="F35" s="289">
        <f t="shared" si="36"/>
        <v>0</v>
      </c>
      <c r="G35" s="53"/>
      <c r="H35" s="53"/>
      <c r="I35" s="53"/>
      <c r="J35" s="53"/>
      <c r="K35" s="53"/>
      <c r="L35" s="53"/>
      <c r="M35" s="53"/>
      <c r="N35" s="53"/>
      <c r="O35" s="53"/>
      <c r="P35" s="295">
        <v>0.48693586698337293</v>
      </c>
      <c r="Q35" s="56">
        <f t="shared" si="37"/>
        <v>0.48693586698337293</v>
      </c>
      <c r="R35" s="56">
        <f t="shared" si="33"/>
        <v>0.48693586698337293</v>
      </c>
      <c r="S35" s="56">
        <f t="shared" si="33"/>
        <v>0.48693586698337293</v>
      </c>
      <c r="T35" s="56">
        <f t="shared" si="33"/>
        <v>0.48693586698337293</v>
      </c>
      <c r="U35" s="56">
        <f t="shared" si="33"/>
        <v>0.48693586698337293</v>
      </c>
      <c r="V35" s="56">
        <f t="shared" si="33"/>
        <v>0.48693586698337293</v>
      </c>
      <c r="X35" s="53"/>
      <c r="Y35" s="53"/>
      <c r="Z35" s="53"/>
      <c r="AA35" s="53"/>
      <c r="AB35" s="53"/>
      <c r="AC35" s="53"/>
      <c r="AD35" s="53"/>
      <c r="AE35" s="53"/>
      <c r="AF35" s="53"/>
      <c r="AG35" s="295">
        <v>0.51306413301662712</v>
      </c>
      <c r="AH35" s="56">
        <f t="shared" si="34"/>
        <v>0.51306413301662712</v>
      </c>
      <c r="AI35" s="56">
        <f t="shared" si="34"/>
        <v>0.51306413301662712</v>
      </c>
      <c r="AJ35" s="56">
        <f t="shared" si="34"/>
        <v>0.51306413301662712</v>
      </c>
      <c r="AK35" s="56">
        <f t="shared" si="34"/>
        <v>0.51306413301662712</v>
      </c>
      <c r="AL35" s="56">
        <f t="shared" si="34"/>
        <v>0.51306413301662712</v>
      </c>
      <c r="AM35" s="56">
        <f t="shared" si="34"/>
        <v>0.51306413301662712</v>
      </c>
      <c r="AO35" s="53"/>
      <c r="AP35" s="53"/>
      <c r="AQ35" s="53"/>
      <c r="AR35" s="53"/>
      <c r="AS35" s="53"/>
      <c r="AT35" s="53"/>
      <c r="AU35" s="53"/>
      <c r="AV35" s="53"/>
      <c r="AW35" s="53"/>
      <c r="AX35" s="295">
        <v>0.51306413301662712</v>
      </c>
      <c r="AY35" s="56">
        <f t="shared" si="38"/>
        <v>0.51306413301662712</v>
      </c>
      <c r="AZ35" s="56">
        <f t="shared" si="35"/>
        <v>0.51306413301662712</v>
      </c>
      <c r="BA35" s="56">
        <f t="shared" si="35"/>
        <v>0.51306413301662712</v>
      </c>
      <c r="BB35" s="56">
        <f t="shared" si="35"/>
        <v>0.51306413301662712</v>
      </c>
      <c r="BC35" s="56">
        <f t="shared" si="35"/>
        <v>0.51306413301662712</v>
      </c>
      <c r="BD35" s="56">
        <f t="shared" si="35"/>
        <v>0.51306413301662712</v>
      </c>
    </row>
    <row r="36" spans="3:56" ht="14.25" x14ac:dyDescent="0.2">
      <c r="C36" s="3" t="str">
        <f>'DNSP Inputs General'!A71</f>
        <v>Sodium high pressure 1000 watt</v>
      </c>
      <c r="D36" s="3" t="str">
        <f>'DNSP Inputs General'!B71</f>
        <v>Sodium high pressure 250 watt</v>
      </c>
      <c r="E36" s="55"/>
      <c r="F36" s="289">
        <f t="shared" si="36"/>
        <v>0</v>
      </c>
      <c r="G36" s="53"/>
      <c r="H36" s="53"/>
      <c r="I36" s="53"/>
      <c r="J36" s="53"/>
      <c r="K36" s="53"/>
      <c r="L36" s="53"/>
      <c r="M36" s="53"/>
      <c r="N36" s="53"/>
      <c r="O36" s="293"/>
      <c r="P36" s="109">
        <v>0</v>
      </c>
      <c r="Q36" s="56">
        <f t="shared" si="37"/>
        <v>0</v>
      </c>
      <c r="R36" s="56">
        <f t="shared" si="33"/>
        <v>0</v>
      </c>
      <c r="S36" s="56">
        <f t="shared" si="33"/>
        <v>0</v>
      </c>
      <c r="T36" s="56">
        <f t="shared" si="33"/>
        <v>0</v>
      </c>
      <c r="U36" s="56">
        <f t="shared" si="33"/>
        <v>0</v>
      </c>
      <c r="V36" s="56">
        <f t="shared" si="33"/>
        <v>0</v>
      </c>
      <c r="X36" s="53"/>
      <c r="Y36" s="53"/>
      <c r="Z36" s="53"/>
      <c r="AA36" s="53"/>
      <c r="AB36" s="53"/>
      <c r="AC36" s="53"/>
      <c r="AD36" s="53"/>
      <c r="AE36" s="53"/>
      <c r="AF36" s="53"/>
      <c r="AG36" s="109">
        <v>1</v>
      </c>
      <c r="AH36" s="56">
        <f t="shared" si="34"/>
        <v>1</v>
      </c>
      <c r="AI36" s="56">
        <f t="shared" si="34"/>
        <v>1</v>
      </c>
      <c r="AJ36" s="56">
        <f t="shared" si="34"/>
        <v>1</v>
      </c>
      <c r="AK36" s="56">
        <f t="shared" si="34"/>
        <v>1</v>
      </c>
      <c r="AL36" s="56">
        <f t="shared" si="34"/>
        <v>1</v>
      </c>
      <c r="AM36" s="56">
        <f t="shared" si="34"/>
        <v>1</v>
      </c>
      <c r="AO36" s="53"/>
      <c r="AP36" s="53"/>
      <c r="AQ36" s="53"/>
      <c r="AR36" s="53"/>
      <c r="AS36" s="53"/>
      <c r="AT36" s="53"/>
      <c r="AU36" s="53"/>
      <c r="AV36" s="53"/>
      <c r="AW36" s="53"/>
      <c r="AX36" s="109">
        <v>1</v>
      </c>
      <c r="AY36" s="56">
        <f t="shared" si="38"/>
        <v>1</v>
      </c>
      <c r="AZ36" s="56">
        <f t="shared" si="35"/>
        <v>1</v>
      </c>
      <c r="BA36" s="56">
        <f t="shared" si="35"/>
        <v>1</v>
      </c>
      <c r="BB36" s="56">
        <f t="shared" si="35"/>
        <v>1</v>
      </c>
      <c r="BC36" s="56">
        <f t="shared" si="35"/>
        <v>1</v>
      </c>
      <c r="BD36" s="56">
        <f t="shared" si="35"/>
        <v>1</v>
      </c>
    </row>
    <row r="37" spans="3:56" ht="14.25" x14ac:dyDescent="0.2">
      <c r="C37" s="3" t="str">
        <f>'DNSP Inputs General'!A72</f>
        <v>Metal halide 70 watt</v>
      </c>
      <c r="D37" s="3" t="str">
        <f>'DNSP Inputs General'!B72</f>
        <v>Mercury vapour 80 watt</v>
      </c>
      <c r="E37" s="55"/>
      <c r="F37" s="289">
        <f t="shared" si="36"/>
        <v>0</v>
      </c>
      <c r="G37" s="53"/>
      <c r="H37" s="53"/>
      <c r="I37" s="53"/>
      <c r="J37" s="53"/>
      <c r="K37" s="53"/>
      <c r="L37" s="53"/>
      <c r="M37" s="53"/>
      <c r="N37" s="53"/>
      <c r="O37" s="53"/>
      <c r="P37" s="295">
        <v>0.18617886178861789</v>
      </c>
      <c r="Q37" s="56">
        <f t="shared" si="37"/>
        <v>0.18617886178861789</v>
      </c>
      <c r="R37" s="56">
        <f t="shared" si="37"/>
        <v>0.18617886178861789</v>
      </c>
      <c r="S37" s="56">
        <f t="shared" si="37"/>
        <v>0.18617886178861789</v>
      </c>
      <c r="T37" s="56">
        <f t="shared" si="37"/>
        <v>0.18617886178861789</v>
      </c>
      <c r="U37" s="56">
        <f t="shared" si="37"/>
        <v>0.18617886178861789</v>
      </c>
      <c r="V37" s="56">
        <f t="shared" si="37"/>
        <v>0.18617886178861789</v>
      </c>
      <c r="X37" s="53"/>
      <c r="Y37" s="53"/>
      <c r="Z37" s="53"/>
      <c r="AA37" s="53"/>
      <c r="AB37" s="53"/>
      <c r="AC37" s="53"/>
      <c r="AD37" s="53"/>
      <c r="AE37" s="53"/>
      <c r="AF37" s="53"/>
      <c r="AG37" s="295">
        <v>0.81382113821138213</v>
      </c>
      <c r="AH37" s="56">
        <f t="shared" ref="AH37:AM42" si="39">$AG37</f>
        <v>0.81382113821138213</v>
      </c>
      <c r="AI37" s="56">
        <f t="shared" si="39"/>
        <v>0.81382113821138213</v>
      </c>
      <c r="AJ37" s="56">
        <f t="shared" si="39"/>
        <v>0.81382113821138213</v>
      </c>
      <c r="AK37" s="56">
        <f t="shared" si="39"/>
        <v>0.81382113821138213</v>
      </c>
      <c r="AL37" s="56">
        <f t="shared" si="39"/>
        <v>0.81382113821138213</v>
      </c>
      <c r="AM37" s="56">
        <f t="shared" si="39"/>
        <v>0.81382113821138213</v>
      </c>
      <c r="AO37" s="53"/>
      <c r="AP37" s="53"/>
      <c r="AQ37" s="53"/>
      <c r="AR37" s="53"/>
      <c r="AS37" s="53"/>
      <c r="AT37" s="53"/>
      <c r="AU37" s="53"/>
      <c r="AV37" s="53"/>
      <c r="AW37" s="53"/>
      <c r="AX37" s="295">
        <v>0.81382113821138213</v>
      </c>
      <c r="AY37" s="56">
        <f t="shared" si="38"/>
        <v>0.81382113821138213</v>
      </c>
      <c r="AZ37" s="56">
        <f t="shared" si="38"/>
        <v>0.81382113821138213</v>
      </c>
      <c r="BA37" s="56">
        <f t="shared" si="38"/>
        <v>0.81382113821138213</v>
      </c>
      <c r="BB37" s="56">
        <f t="shared" si="38"/>
        <v>0.81382113821138213</v>
      </c>
      <c r="BC37" s="56">
        <f t="shared" si="38"/>
        <v>0.81382113821138213</v>
      </c>
      <c r="BD37" s="56">
        <f t="shared" si="38"/>
        <v>0.81382113821138213</v>
      </c>
    </row>
    <row r="38" spans="3:56" ht="14.25" x14ac:dyDescent="0.2">
      <c r="C38" s="3" t="str">
        <f>'DNSP Inputs General'!A73</f>
        <v>Metal halide 100 watt</v>
      </c>
      <c r="D38" s="3" t="str">
        <f>'DNSP Inputs General'!B73</f>
        <v>Sodium high pressure 150 watt</v>
      </c>
      <c r="E38" s="55"/>
      <c r="F38" s="289">
        <f t="shared" si="36"/>
        <v>0</v>
      </c>
      <c r="G38" s="53"/>
      <c r="H38" s="53"/>
      <c r="I38" s="53"/>
      <c r="J38" s="53"/>
      <c r="K38" s="53"/>
      <c r="L38" s="53"/>
      <c r="M38" s="53"/>
      <c r="N38" s="53"/>
      <c r="O38" s="53"/>
      <c r="P38" s="295">
        <v>0.38311688311688313</v>
      </c>
      <c r="Q38" s="56">
        <f t="shared" ref="Q38:V42" si="40">$P38</f>
        <v>0.38311688311688313</v>
      </c>
      <c r="R38" s="56">
        <f t="shared" si="40"/>
        <v>0.38311688311688313</v>
      </c>
      <c r="S38" s="56">
        <f t="shared" si="40"/>
        <v>0.38311688311688313</v>
      </c>
      <c r="T38" s="56">
        <f t="shared" si="40"/>
        <v>0.38311688311688313</v>
      </c>
      <c r="U38" s="56">
        <f t="shared" si="40"/>
        <v>0.38311688311688313</v>
      </c>
      <c r="V38" s="56">
        <f t="shared" si="40"/>
        <v>0.38311688311688313</v>
      </c>
      <c r="X38" s="53"/>
      <c r="Y38" s="53"/>
      <c r="Z38" s="53"/>
      <c r="AA38" s="53"/>
      <c r="AB38" s="53"/>
      <c r="AC38" s="53"/>
      <c r="AD38" s="53"/>
      <c r="AE38" s="53"/>
      <c r="AF38" s="53"/>
      <c r="AG38" s="295">
        <v>0.61688311688311692</v>
      </c>
      <c r="AH38" s="56">
        <f t="shared" si="39"/>
        <v>0.61688311688311692</v>
      </c>
      <c r="AI38" s="56">
        <f t="shared" si="39"/>
        <v>0.61688311688311692</v>
      </c>
      <c r="AJ38" s="56">
        <f t="shared" si="39"/>
        <v>0.61688311688311692</v>
      </c>
      <c r="AK38" s="56">
        <f t="shared" si="39"/>
        <v>0.61688311688311692</v>
      </c>
      <c r="AL38" s="56">
        <f t="shared" si="39"/>
        <v>0.61688311688311692</v>
      </c>
      <c r="AM38" s="56">
        <f t="shared" si="39"/>
        <v>0.61688311688311692</v>
      </c>
      <c r="AO38" s="53"/>
      <c r="AP38" s="53"/>
      <c r="AQ38" s="53"/>
      <c r="AR38" s="53"/>
      <c r="AS38" s="53"/>
      <c r="AT38" s="53"/>
      <c r="AU38" s="53"/>
      <c r="AV38" s="53"/>
      <c r="AW38" s="53"/>
      <c r="AX38" s="295">
        <v>0.61688311688311692</v>
      </c>
      <c r="AY38" s="56">
        <f t="shared" ref="AY38:BD42" si="41">$AX38</f>
        <v>0.61688311688311692</v>
      </c>
      <c r="AZ38" s="56">
        <f t="shared" si="41"/>
        <v>0.61688311688311692</v>
      </c>
      <c r="BA38" s="56">
        <f t="shared" si="41"/>
        <v>0.61688311688311692</v>
      </c>
      <c r="BB38" s="56">
        <f t="shared" si="41"/>
        <v>0.61688311688311692</v>
      </c>
      <c r="BC38" s="56">
        <f t="shared" si="41"/>
        <v>0.61688311688311692</v>
      </c>
      <c r="BD38" s="56">
        <f t="shared" si="41"/>
        <v>0.61688311688311692</v>
      </c>
    </row>
    <row r="39" spans="3:56" ht="14.25" x14ac:dyDescent="0.2">
      <c r="C39" s="3" t="str">
        <f>'DNSP Inputs General'!A74</f>
        <v>Metal halide 150 watt</v>
      </c>
      <c r="D39" s="3" t="str">
        <f>'DNSP Inputs General'!B74</f>
        <v>Sodium high pressure 150 watt</v>
      </c>
      <c r="E39" s="55"/>
      <c r="F39" s="289">
        <f t="shared" si="36"/>
        <v>0</v>
      </c>
      <c r="G39" s="53"/>
      <c r="H39" s="53"/>
      <c r="I39" s="53"/>
      <c r="J39" s="53"/>
      <c r="K39" s="53"/>
      <c r="L39" s="53"/>
      <c r="M39" s="53"/>
      <c r="N39" s="53"/>
      <c r="O39" s="53"/>
      <c r="P39" s="295">
        <v>0.22514619883040934</v>
      </c>
      <c r="Q39" s="56">
        <f t="shared" si="40"/>
        <v>0.22514619883040934</v>
      </c>
      <c r="R39" s="56">
        <f t="shared" si="40"/>
        <v>0.22514619883040934</v>
      </c>
      <c r="S39" s="56">
        <f t="shared" si="40"/>
        <v>0.22514619883040934</v>
      </c>
      <c r="T39" s="56">
        <f t="shared" si="40"/>
        <v>0.22514619883040934</v>
      </c>
      <c r="U39" s="56">
        <f t="shared" si="40"/>
        <v>0.22514619883040934</v>
      </c>
      <c r="V39" s="56">
        <f t="shared" si="40"/>
        <v>0.22514619883040934</v>
      </c>
      <c r="X39" s="53"/>
      <c r="Y39" s="53"/>
      <c r="Z39" s="53"/>
      <c r="AA39" s="53"/>
      <c r="AB39" s="53"/>
      <c r="AC39" s="53"/>
      <c r="AD39" s="53"/>
      <c r="AE39" s="53"/>
      <c r="AF39" s="53"/>
      <c r="AG39" s="295">
        <v>0.77485380116959068</v>
      </c>
      <c r="AH39" s="56">
        <f t="shared" si="39"/>
        <v>0.77485380116959068</v>
      </c>
      <c r="AI39" s="56">
        <f t="shared" si="39"/>
        <v>0.77485380116959068</v>
      </c>
      <c r="AJ39" s="56">
        <f t="shared" si="39"/>
        <v>0.77485380116959068</v>
      </c>
      <c r="AK39" s="56">
        <f t="shared" si="39"/>
        <v>0.77485380116959068</v>
      </c>
      <c r="AL39" s="56">
        <f t="shared" si="39"/>
        <v>0.77485380116959068</v>
      </c>
      <c r="AM39" s="56">
        <f t="shared" si="39"/>
        <v>0.77485380116959068</v>
      </c>
      <c r="AO39" s="53"/>
      <c r="AP39" s="53"/>
      <c r="AQ39" s="53"/>
      <c r="AR39" s="53"/>
      <c r="AS39" s="53"/>
      <c r="AT39" s="53"/>
      <c r="AU39" s="53"/>
      <c r="AV39" s="53"/>
      <c r="AW39" s="53"/>
      <c r="AX39" s="295">
        <v>0.77485380116959068</v>
      </c>
      <c r="AY39" s="56">
        <f t="shared" si="41"/>
        <v>0.77485380116959068</v>
      </c>
      <c r="AZ39" s="56">
        <f t="shared" si="41"/>
        <v>0.77485380116959068</v>
      </c>
      <c r="BA39" s="56">
        <f t="shared" si="41"/>
        <v>0.77485380116959068</v>
      </c>
      <c r="BB39" s="56">
        <f t="shared" si="41"/>
        <v>0.77485380116959068</v>
      </c>
      <c r="BC39" s="56">
        <f t="shared" si="41"/>
        <v>0.77485380116959068</v>
      </c>
      <c r="BD39" s="56">
        <f t="shared" si="41"/>
        <v>0.77485380116959068</v>
      </c>
    </row>
    <row r="40" spans="3:56" ht="14.25" x14ac:dyDescent="0.2">
      <c r="C40" s="3" t="str">
        <f>'DNSP Inputs General'!A75</f>
        <v>Metal halide 250 watt</v>
      </c>
      <c r="D40" s="3" t="str">
        <f>'DNSP Inputs General'!B75</f>
        <v>Sodium high pressure 250 watt</v>
      </c>
      <c r="E40" s="55"/>
      <c r="F40" s="289">
        <f t="shared" si="36"/>
        <v>0</v>
      </c>
      <c r="G40" s="53"/>
      <c r="H40" s="53"/>
      <c r="I40" s="53"/>
      <c r="J40" s="53"/>
      <c r="K40" s="53"/>
      <c r="L40" s="53"/>
      <c r="M40" s="53"/>
      <c r="N40" s="53"/>
      <c r="O40" s="53"/>
      <c r="P40" s="295">
        <v>0.44645550527903471</v>
      </c>
      <c r="Q40" s="56">
        <f t="shared" si="40"/>
        <v>0.44645550527903471</v>
      </c>
      <c r="R40" s="56">
        <f t="shared" si="40"/>
        <v>0.44645550527903471</v>
      </c>
      <c r="S40" s="56">
        <f t="shared" si="40"/>
        <v>0.44645550527903471</v>
      </c>
      <c r="T40" s="56">
        <f t="shared" si="40"/>
        <v>0.44645550527903471</v>
      </c>
      <c r="U40" s="56">
        <f t="shared" si="40"/>
        <v>0.44645550527903471</v>
      </c>
      <c r="V40" s="56">
        <f t="shared" si="40"/>
        <v>0.44645550527903471</v>
      </c>
      <c r="X40" s="53"/>
      <c r="Y40" s="53"/>
      <c r="Z40" s="53"/>
      <c r="AA40" s="53"/>
      <c r="AB40" s="53"/>
      <c r="AC40" s="53"/>
      <c r="AD40" s="53"/>
      <c r="AE40" s="53"/>
      <c r="AF40" s="53"/>
      <c r="AG40" s="295">
        <v>0.55354449472096534</v>
      </c>
      <c r="AH40" s="56">
        <f t="shared" si="39"/>
        <v>0.55354449472096534</v>
      </c>
      <c r="AI40" s="56">
        <f t="shared" si="39"/>
        <v>0.55354449472096534</v>
      </c>
      <c r="AJ40" s="56">
        <f t="shared" si="39"/>
        <v>0.55354449472096534</v>
      </c>
      <c r="AK40" s="56">
        <f t="shared" si="39"/>
        <v>0.55354449472096534</v>
      </c>
      <c r="AL40" s="56">
        <f t="shared" si="39"/>
        <v>0.55354449472096534</v>
      </c>
      <c r="AM40" s="56">
        <f t="shared" si="39"/>
        <v>0.55354449472096534</v>
      </c>
      <c r="AO40" s="53"/>
      <c r="AP40" s="53"/>
      <c r="AQ40" s="53"/>
      <c r="AR40" s="53"/>
      <c r="AS40" s="53"/>
      <c r="AT40" s="53"/>
      <c r="AU40" s="53"/>
      <c r="AV40" s="53"/>
      <c r="AW40" s="53"/>
      <c r="AX40" s="295">
        <v>0.55354449472096534</v>
      </c>
      <c r="AY40" s="56">
        <f t="shared" si="41"/>
        <v>0.55354449472096534</v>
      </c>
      <c r="AZ40" s="56">
        <f t="shared" si="41"/>
        <v>0.55354449472096534</v>
      </c>
      <c r="BA40" s="56">
        <f t="shared" si="41"/>
        <v>0.55354449472096534</v>
      </c>
      <c r="BB40" s="56">
        <f t="shared" si="41"/>
        <v>0.55354449472096534</v>
      </c>
      <c r="BC40" s="56">
        <f t="shared" si="41"/>
        <v>0.55354449472096534</v>
      </c>
      <c r="BD40" s="56">
        <f t="shared" si="41"/>
        <v>0.55354449472096534</v>
      </c>
    </row>
    <row r="41" spans="3:56" ht="14.25" x14ac:dyDescent="0.2">
      <c r="C41" s="3" t="str">
        <f>'DNSP Inputs General'!A76</f>
        <v>Metal halide 400 watt</v>
      </c>
      <c r="D41" s="3" t="str">
        <f>'DNSP Inputs General'!B76</f>
        <v>Sodium high pressure 250 watt</v>
      </c>
      <c r="E41" s="55"/>
      <c r="F41" s="289">
        <f t="shared" si="36"/>
        <v>0</v>
      </c>
      <c r="G41" s="53"/>
      <c r="H41" s="53"/>
      <c r="I41" s="53"/>
      <c r="J41" s="53"/>
      <c r="K41" s="53"/>
      <c r="L41" s="53"/>
      <c r="M41" s="53"/>
      <c r="N41" s="53"/>
      <c r="O41" s="53"/>
      <c r="P41" s="295">
        <v>0.72469325153374231</v>
      </c>
      <c r="Q41" s="56">
        <f t="shared" si="40"/>
        <v>0.72469325153374231</v>
      </c>
      <c r="R41" s="56">
        <f t="shared" si="40"/>
        <v>0.72469325153374231</v>
      </c>
      <c r="S41" s="56">
        <f t="shared" si="40"/>
        <v>0.72469325153374231</v>
      </c>
      <c r="T41" s="56">
        <f t="shared" si="40"/>
        <v>0.72469325153374231</v>
      </c>
      <c r="U41" s="56">
        <f t="shared" si="40"/>
        <v>0.72469325153374231</v>
      </c>
      <c r="V41" s="56">
        <f t="shared" si="40"/>
        <v>0.72469325153374231</v>
      </c>
      <c r="X41" s="53"/>
      <c r="Y41" s="53"/>
      <c r="Z41" s="53"/>
      <c r="AA41" s="53"/>
      <c r="AB41" s="53"/>
      <c r="AC41" s="53"/>
      <c r="AD41" s="53"/>
      <c r="AE41" s="53"/>
      <c r="AF41" s="53"/>
      <c r="AG41" s="295">
        <v>0.27530674846625769</v>
      </c>
      <c r="AH41" s="56">
        <f t="shared" si="39"/>
        <v>0.27530674846625769</v>
      </c>
      <c r="AI41" s="56">
        <f t="shared" si="39"/>
        <v>0.27530674846625769</v>
      </c>
      <c r="AJ41" s="56">
        <f t="shared" si="39"/>
        <v>0.27530674846625769</v>
      </c>
      <c r="AK41" s="56">
        <f t="shared" si="39"/>
        <v>0.27530674846625769</v>
      </c>
      <c r="AL41" s="56">
        <f t="shared" si="39"/>
        <v>0.27530674846625769</v>
      </c>
      <c r="AM41" s="56">
        <f t="shared" si="39"/>
        <v>0.27530674846625769</v>
      </c>
      <c r="AO41" s="53"/>
      <c r="AP41" s="53"/>
      <c r="AQ41" s="53"/>
      <c r="AR41" s="53"/>
      <c r="AS41" s="53"/>
      <c r="AT41" s="53"/>
      <c r="AU41" s="53"/>
      <c r="AV41" s="53"/>
      <c r="AW41" s="53"/>
      <c r="AX41" s="295">
        <v>0.27530674846625769</v>
      </c>
      <c r="AY41" s="56">
        <f t="shared" si="41"/>
        <v>0.27530674846625769</v>
      </c>
      <c r="AZ41" s="56">
        <f t="shared" si="41"/>
        <v>0.27530674846625769</v>
      </c>
      <c r="BA41" s="56">
        <f t="shared" si="41"/>
        <v>0.27530674846625769</v>
      </c>
      <c r="BB41" s="56">
        <f t="shared" si="41"/>
        <v>0.27530674846625769</v>
      </c>
      <c r="BC41" s="56">
        <f t="shared" si="41"/>
        <v>0.27530674846625769</v>
      </c>
      <c r="BD41" s="56">
        <f t="shared" si="41"/>
        <v>0.27530674846625769</v>
      </c>
    </row>
    <row r="42" spans="3:56" ht="14.25" x14ac:dyDescent="0.2">
      <c r="C42" s="3" t="str">
        <f>'DNSP Inputs General'!A77</f>
        <v>Metal halide 1000 watt</v>
      </c>
      <c r="D42" s="3" t="str">
        <f>'DNSP Inputs General'!B77</f>
        <v>Sodium high pressure 250 watt</v>
      </c>
      <c r="E42" s="55"/>
      <c r="F42" s="289">
        <f t="shared" si="36"/>
        <v>0</v>
      </c>
      <c r="G42" s="53"/>
      <c r="H42" s="53"/>
      <c r="I42" s="53"/>
      <c r="J42" s="53"/>
      <c r="K42" s="53"/>
      <c r="L42" s="53"/>
      <c r="M42" s="53"/>
      <c r="N42" s="53"/>
      <c r="O42" s="53"/>
      <c r="P42" s="295">
        <v>0</v>
      </c>
      <c r="Q42" s="56">
        <f t="shared" si="40"/>
        <v>0</v>
      </c>
      <c r="R42" s="56">
        <f t="shared" si="40"/>
        <v>0</v>
      </c>
      <c r="S42" s="56">
        <f t="shared" si="40"/>
        <v>0</v>
      </c>
      <c r="T42" s="56">
        <f t="shared" si="40"/>
        <v>0</v>
      </c>
      <c r="U42" s="56">
        <f t="shared" si="40"/>
        <v>0</v>
      </c>
      <c r="V42" s="56">
        <f t="shared" si="40"/>
        <v>0</v>
      </c>
      <c r="X42" s="53"/>
      <c r="Y42" s="53"/>
      <c r="Z42" s="53"/>
      <c r="AA42" s="53"/>
      <c r="AB42" s="53"/>
      <c r="AC42" s="53"/>
      <c r="AD42" s="53"/>
      <c r="AE42" s="53"/>
      <c r="AF42" s="53"/>
      <c r="AG42" s="295">
        <v>1</v>
      </c>
      <c r="AH42" s="56">
        <f t="shared" si="39"/>
        <v>1</v>
      </c>
      <c r="AI42" s="56">
        <f t="shared" si="39"/>
        <v>1</v>
      </c>
      <c r="AJ42" s="56">
        <f t="shared" si="39"/>
        <v>1</v>
      </c>
      <c r="AK42" s="56">
        <f t="shared" si="39"/>
        <v>1</v>
      </c>
      <c r="AL42" s="56">
        <f t="shared" si="39"/>
        <v>1</v>
      </c>
      <c r="AM42" s="56">
        <f t="shared" si="39"/>
        <v>1</v>
      </c>
      <c r="AO42" s="53"/>
      <c r="AP42" s="53"/>
      <c r="AQ42" s="53"/>
      <c r="AR42" s="53"/>
      <c r="AS42" s="53"/>
      <c r="AT42" s="53"/>
      <c r="AU42" s="53"/>
      <c r="AV42" s="53"/>
      <c r="AW42" s="53"/>
      <c r="AX42" s="295">
        <v>1</v>
      </c>
      <c r="AY42" s="56">
        <f t="shared" si="41"/>
        <v>1</v>
      </c>
      <c r="AZ42" s="56">
        <f t="shared" si="41"/>
        <v>1</v>
      </c>
      <c r="BA42" s="56">
        <f t="shared" si="41"/>
        <v>1</v>
      </c>
      <c r="BB42" s="56">
        <f t="shared" si="41"/>
        <v>1</v>
      </c>
      <c r="BC42" s="56">
        <f t="shared" si="41"/>
        <v>1</v>
      </c>
      <c r="BD42" s="56">
        <f t="shared" si="41"/>
        <v>1</v>
      </c>
    </row>
    <row r="44" spans="3:56" ht="15.75" thickBot="1" x14ac:dyDescent="0.3">
      <c r="C44" s="46" t="s">
        <v>10</v>
      </c>
      <c r="D44" s="54" t="s">
        <v>33</v>
      </c>
      <c r="E44" s="54"/>
    </row>
    <row r="45" spans="3:56" ht="14.25" x14ac:dyDescent="0.2">
      <c r="C45" s="3" t="str">
        <f>'DNSP Inputs General'!A81</f>
        <v>T5 2X14W</v>
      </c>
      <c r="D45" s="3" t="s">
        <v>49</v>
      </c>
      <c r="E45" s="55"/>
      <c r="F45" s="289">
        <f t="shared" ref="F45:F50" si="42">IF( SUM(P45,AVERAGE(AG45,AX45) ) = 0, 1, SUM(P45,AVERAGE(AG45,AX45) ) ) - 1</f>
        <v>0</v>
      </c>
      <c r="G45" s="53"/>
      <c r="H45" s="53"/>
      <c r="I45" s="53"/>
      <c r="J45" s="53"/>
      <c r="K45" s="53"/>
      <c r="L45" s="53"/>
      <c r="M45" s="53"/>
      <c r="N45" s="53"/>
      <c r="O45" s="53"/>
      <c r="P45" s="295">
        <v>0.96007468045382738</v>
      </c>
      <c r="Q45" s="56">
        <f t="shared" ref="Q45:V50" si="43">$P45</f>
        <v>0.96007468045382738</v>
      </c>
      <c r="R45" s="56">
        <f t="shared" si="43"/>
        <v>0.96007468045382738</v>
      </c>
      <c r="S45" s="56">
        <f t="shared" si="43"/>
        <v>0.96007468045382738</v>
      </c>
      <c r="T45" s="56">
        <f t="shared" si="43"/>
        <v>0.96007468045382738</v>
      </c>
      <c r="U45" s="56">
        <f t="shared" si="43"/>
        <v>0.96007468045382738</v>
      </c>
      <c r="V45" s="56">
        <f t="shared" si="43"/>
        <v>0.96007468045382738</v>
      </c>
      <c r="X45" s="53"/>
      <c r="Y45" s="53"/>
      <c r="Z45" s="53"/>
      <c r="AA45" s="53"/>
      <c r="AB45" s="53"/>
      <c r="AC45" s="53"/>
      <c r="AD45" s="53"/>
      <c r="AE45" s="53"/>
      <c r="AF45" s="53"/>
      <c r="AG45" s="295">
        <v>3.9925319546172629E-2</v>
      </c>
      <c r="AH45" s="56">
        <f t="shared" ref="AH45:AM50" si="44">$AG45</f>
        <v>3.9925319546172629E-2</v>
      </c>
      <c r="AI45" s="56">
        <f t="shared" si="44"/>
        <v>3.9925319546172629E-2</v>
      </c>
      <c r="AJ45" s="56">
        <f t="shared" si="44"/>
        <v>3.9925319546172629E-2</v>
      </c>
      <c r="AK45" s="56">
        <f t="shared" si="44"/>
        <v>3.9925319546172629E-2</v>
      </c>
      <c r="AL45" s="56">
        <f t="shared" si="44"/>
        <v>3.9925319546172629E-2</v>
      </c>
      <c r="AM45" s="56">
        <f t="shared" si="44"/>
        <v>3.9925319546172629E-2</v>
      </c>
      <c r="AO45" s="53"/>
      <c r="AP45" s="53"/>
      <c r="AQ45" s="53"/>
      <c r="AR45" s="53"/>
      <c r="AS45" s="53"/>
      <c r="AT45" s="53"/>
      <c r="AU45" s="53"/>
      <c r="AV45" s="53"/>
      <c r="AW45" s="53"/>
      <c r="AX45" s="295">
        <v>3.9925319546172629E-2</v>
      </c>
      <c r="AY45" s="56">
        <f t="shared" ref="AY45:BD50" si="45">$AX45</f>
        <v>3.9925319546172629E-2</v>
      </c>
      <c r="AZ45" s="56">
        <f t="shared" si="45"/>
        <v>3.9925319546172629E-2</v>
      </c>
      <c r="BA45" s="56">
        <f t="shared" si="45"/>
        <v>3.9925319546172629E-2</v>
      </c>
      <c r="BB45" s="56">
        <f t="shared" si="45"/>
        <v>3.9925319546172629E-2</v>
      </c>
      <c r="BC45" s="56">
        <f t="shared" si="45"/>
        <v>3.9925319546172629E-2</v>
      </c>
      <c r="BD45" s="56">
        <f t="shared" si="45"/>
        <v>3.9925319546172629E-2</v>
      </c>
    </row>
    <row r="46" spans="3:56" ht="14.25" x14ac:dyDescent="0.2">
      <c r="C46" s="3" t="str">
        <f>'DNSP Inputs General'!A82</f>
        <v>T5 2X24W</v>
      </c>
      <c r="D46" s="3" t="s">
        <v>49</v>
      </c>
      <c r="E46" s="55"/>
      <c r="F46" s="289">
        <f t="shared" si="42"/>
        <v>0</v>
      </c>
      <c r="G46" s="53"/>
      <c r="H46" s="53"/>
      <c r="I46" s="53"/>
      <c r="J46" s="53"/>
      <c r="K46" s="53"/>
      <c r="L46" s="53"/>
      <c r="M46" s="53"/>
      <c r="N46" s="53"/>
      <c r="O46" s="53"/>
      <c r="P46" s="295">
        <v>0.9453389830508474</v>
      </c>
      <c r="Q46" s="56">
        <f t="shared" si="43"/>
        <v>0.9453389830508474</v>
      </c>
      <c r="R46" s="56">
        <f t="shared" si="43"/>
        <v>0.9453389830508474</v>
      </c>
      <c r="S46" s="56">
        <f t="shared" si="43"/>
        <v>0.9453389830508474</v>
      </c>
      <c r="T46" s="56">
        <f t="shared" si="43"/>
        <v>0.9453389830508474</v>
      </c>
      <c r="U46" s="56">
        <f t="shared" si="43"/>
        <v>0.9453389830508474</v>
      </c>
      <c r="V46" s="56">
        <f t="shared" si="43"/>
        <v>0.9453389830508474</v>
      </c>
      <c r="X46" s="53"/>
      <c r="Y46" s="53"/>
      <c r="Z46" s="53"/>
      <c r="AA46" s="53"/>
      <c r="AB46" s="53"/>
      <c r="AC46" s="53"/>
      <c r="AD46" s="53"/>
      <c r="AE46" s="53"/>
      <c r="AF46" s="53"/>
      <c r="AG46" s="295">
        <v>5.4661016949152541E-2</v>
      </c>
      <c r="AH46" s="56">
        <f t="shared" si="44"/>
        <v>5.4661016949152541E-2</v>
      </c>
      <c r="AI46" s="56">
        <f t="shared" si="44"/>
        <v>5.4661016949152541E-2</v>
      </c>
      <c r="AJ46" s="56">
        <f t="shared" si="44"/>
        <v>5.4661016949152541E-2</v>
      </c>
      <c r="AK46" s="56">
        <f t="shared" si="44"/>
        <v>5.4661016949152541E-2</v>
      </c>
      <c r="AL46" s="56">
        <f t="shared" si="44"/>
        <v>5.4661016949152541E-2</v>
      </c>
      <c r="AM46" s="56">
        <f t="shared" si="44"/>
        <v>5.4661016949152541E-2</v>
      </c>
      <c r="AO46" s="53"/>
      <c r="AP46" s="53"/>
      <c r="AQ46" s="53"/>
      <c r="AR46" s="53"/>
      <c r="AS46" s="53"/>
      <c r="AT46" s="53"/>
      <c r="AU46" s="53"/>
      <c r="AV46" s="53"/>
      <c r="AW46" s="53"/>
      <c r="AX46" s="295">
        <v>5.4661016949152541E-2</v>
      </c>
      <c r="AY46" s="56">
        <f t="shared" si="45"/>
        <v>5.4661016949152541E-2</v>
      </c>
      <c r="AZ46" s="56">
        <f t="shared" si="45"/>
        <v>5.4661016949152541E-2</v>
      </c>
      <c r="BA46" s="56">
        <f t="shared" si="45"/>
        <v>5.4661016949152541E-2</v>
      </c>
      <c r="BB46" s="56">
        <f t="shared" si="45"/>
        <v>5.4661016949152541E-2</v>
      </c>
      <c r="BC46" s="56">
        <f t="shared" si="45"/>
        <v>5.4661016949152541E-2</v>
      </c>
      <c r="BD46" s="56">
        <f t="shared" si="45"/>
        <v>5.4661016949152541E-2</v>
      </c>
    </row>
    <row r="47" spans="3:56" ht="14.25" x14ac:dyDescent="0.2">
      <c r="C47" s="3" t="str">
        <f>'DNSP Inputs General'!A83</f>
        <v>CF32</v>
      </c>
      <c r="D47" s="3" t="s">
        <v>49</v>
      </c>
      <c r="E47" s="55"/>
      <c r="F47" s="289">
        <f t="shared" si="42"/>
        <v>0</v>
      </c>
      <c r="G47" s="53"/>
      <c r="H47" s="53"/>
      <c r="I47" s="53"/>
      <c r="J47" s="53"/>
      <c r="K47" s="53"/>
      <c r="L47" s="53"/>
      <c r="M47" s="53"/>
      <c r="N47" s="53"/>
      <c r="O47" s="53"/>
      <c r="P47" s="295">
        <v>0.6312292358803987</v>
      </c>
      <c r="Q47" s="56">
        <f t="shared" si="43"/>
        <v>0.6312292358803987</v>
      </c>
      <c r="R47" s="56">
        <f t="shared" si="43"/>
        <v>0.6312292358803987</v>
      </c>
      <c r="S47" s="56">
        <f t="shared" si="43"/>
        <v>0.6312292358803987</v>
      </c>
      <c r="T47" s="56">
        <f t="shared" si="43"/>
        <v>0.6312292358803987</v>
      </c>
      <c r="U47" s="56">
        <f t="shared" si="43"/>
        <v>0.6312292358803987</v>
      </c>
      <c r="V47" s="56">
        <f t="shared" si="43"/>
        <v>0.6312292358803987</v>
      </c>
      <c r="X47" s="53"/>
      <c r="Y47" s="53"/>
      <c r="Z47" s="53"/>
      <c r="AA47" s="53"/>
      <c r="AB47" s="53"/>
      <c r="AC47" s="53"/>
      <c r="AD47" s="53"/>
      <c r="AE47" s="53"/>
      <c r="AF47" s="53"/>
      <c r="AG47" s="295">
        <v>0.3687707641196013</v>
      </c>
      <c r="AH47" s="56">
        <f t="shared" si="44"/>
        <v>0.3687707641196013</v>
      </c>
      <c r="AI47" s="56">
        <f t="shared" si="44"/>
        <v>0.3687707641196013</v>
      </c>
      <c r="AJ47" s="56">
        <f t="shared" si="44"/>
        <v>0.3687707641196013</v>
      </c>
      <c r="AK47" s="56">
        <f t="shared" si="44"/>
        <v>0.3687707641196013</v>
      </c>
      <c r="AL47" s="56">
        <f t="shared" si="44"/>
        <v>0.3687707641196013</v>
      </c>
      <c r="AM47" s="56">
        <f t="shared" si="44"/>
        <v>0.3687707641196013</v>
      </c>
      <c r="AO47" s="53"/>
      <c r="AP47" s="53"/>
      <c r="AQ47" s="53"/>
      <c r="AR47" s="53"/>
      <c r="AS47" s="53"/>
      <c r="AT47" s="53"/>
      <c r="AU47" s="53"/>
      <c r="AV47" s="53"/>
      <c r="AW47" s="53"/>
      <c r="AX47" s="295">
        <v>0.3687707641196013</v>
      </c>
      <c r="AY47" s="56">
        <f t="shared" si="45"/>
        <v>0.3687707641196013</v>
      </c>
      <c r="AZ47" s="56">
        <f t="shared" si="45"/>
        <v>0.3687707641196013</v>
      </c>
      <c r="BA47" s="56">
        <f t="shared" si="45"/>
        <v>0.3687707641196013</v>
      </c>
      <c r="BB47" s="56">
        <f t="shared" si="45"/>
        <v>0.3687707641196013</v>
      </c>
      <c r="BC47" s="56">
        <f t="shared" si="45"/>
        <v>0.3687707641196013</v>
      </c>
      <c r="BD47" s="56">
        <f t="shared" si="45"/>
        <v>0.3687707641196013</v>
      </c>
    </row>
    <row r="48" spans="3:56" ht="14.25" x14ac:dyDescent="0.2">
      <c r="C48" s="3" t="str">
        <f>'DNSP Inputs General'!A84</f>
        <v>CF42</v>
      </c>
      <c r="D48" s="3" t="s">
        <v>49</v>
      </c>
      <c r="E48" s="55"/>
      <c r="F48" s="289">
        <f t="shared" si="42"/>
        <v>0</v>
      </c>
      <c r="G48" s="53"/>
      <c r="H48" s="53"/>
      <c r="I48" s="53"/>
      <c r="J48" s="53"/>
      <c r="K48" s="53"/>
      <c r="L48" s="53"/>
      <c r="M48" s="53"/>
      <c r="N48" s="53"/>
      <c r="O48" s="53"/>
      <c r="P48" s="295">
        <v>0.52631578947368418</v>
      </c>
      <c r="Q48" s="56">
        <f t="shared" si="43"/>
        <v>0.52631578947368418</v>
      </c>
      <c r="R48" s="56">
        <f t="shared" si="43"/>
        <v>0.52631578947368418</v>
      </c>
      <c r="S48" s="56">
        <f t="shared" si="43"/>
        <v>0.52631578947368418</v>
      </c>
      <c r="T48" s="56">
        <f t="shared" si="43"/>
        <v>0.52631578947368418</v>
      </c>
      <c r="U48" s="56">
        <f t="shared" si="43"/>
        <v>0.52631578947368418</v>
      </c>
      <c r="V48" s="56">
        <f t="shared" si="43"/>
        <v>0.52631578947368418</v>
      </c>
      <c r="X48" s="53"/>
      <c r="Y48" s="53"/>
      <c r="Z48" s="53"/>
      <c r="AA48" s="53"/>
      <c r="AB48" s="53"/>
      <c r="AC48" s="53"/>
      <c r="AD48" s="53"/>
      <c r="AE48" s="53"/>
      <c r="AF48" s="53"/>
      <c r="AG48" s="295">
        <v>0.47368421052631576</v>
      </c>
      <c r="AH48" s="56">
        <f t="shared" si="44"/>
        <v>0.47368421052631576</v>
      </c>
      <c r="AI48" s="56">
        <f t="shared" si="44"/>
        <v>0.47368421052631576</v>
      </c>
      <c r="AJ48" s="56">
        <f t="shared" si="44"/>
        <v>0.47368421052631576</v>
      </c>
      <c r="AK48" s="56">
        <f t="shared" si="44"/>
        <v>0.47368421052631576</v>
      </c>
      <c r="AL48" s="56">
        <f t="shared" si="44"/>
        <v>0.47368421052631576</v>
      </c>
      <c r="AM48" s="56">
        <f t="shared" si="44"/>
        <v>0.47368421052631576</v>
      </c>
      <c r="AO48" s="53"/>
      <c r="AP48" s="53"/>
      <c r="AQ48" s="53"/>
      <c r="AR48" s="53"/>
      <c r="AS48" s="53"/>
      <c r="AT48" s="53"/>
      <c r="AU48" s="53"/>
      <c r="AV48" s="53"/>
      <c r="AW48" s="53"/>
      <c r="AX48" s="295">
        <v>0.47368421052631576</v>
      </c>
      <c r="AY48" s="56">
        <f t="shared" si="45"/>
        <v>0.47368421052631576</v>
      </c>
      <c r="AZ48" s="56">
        <f t="shared" si="45"/>
        <v>0.47368421052631576</v>
      </c>
      <c r="BA48" s="56">
        <f t="shared" si="45"/>
        <v>0.47368421052631576</v>
      </c>
      <c r="BB48" s="56">
        <f t="shared" si="45"/>
        <v>0.47368421052631576</v>
      </c>
      <c r="BC48" s="56">
        <f t="shared" si="45"/>
        <v>0.47368421052631576</v>
      </c>
      <c r="BD48" s="56">
        <f t="shared" si="45"/>
        <v>0.47368421052631576</v>
      </c>
    </row>
    <row r="49" spans="3:56" ht="14.25" x14ac:dyDescent="0.2">
      <c r="C49" s="3" t="str">
        <f>'DNSP Inputs General'!A85</f>
        <v>Category P LED 18 Watt</v>
      </c>
      <c r="D49" s="3" t="s">
        <v>213</v>
      </c>
      <c r="E49" s="55"/>
      <c r="F49" s="289">
        <f t="shared" si="42"/>
        <v>0</v>
      </c>
      <c r="G49" s="53"/>
      <c r="H49" s="53"/>
      <c r="I49" s="53"/>
      <c r="J49" s="53"/>
      <c r="K49" s="53"/>
      <c r="L49" s="53"/>
      <c r="M49" s="53"/>
      <c r="N49" s="53"/>
      <c r="O49" s="53"/>
      <c r="P49" s="295">
        <v>0.75</v>
      </c>
      <c r="Q49" s="56">
        <f t="shared" si="43"/>
        <v>0.75</v>
      </c>
      <c r="R49" s="56">
        <f t="shared" si="43"/>
        <v>0.75</v>
      </c>
      <c r="S49" s="56">
        <f t="shared" si="43"/>
        <v>0.75</v>
      </c>
      <c r="T49" s="56">
        <f t="shared" si="43"/>
        <v>0.75</v>
      </c>
      <c r="U49" s="56">
        <f t="shared" si="43"/>
        <v>0.75</v>
      </c>
      <c r="V49" s="56">
        <f t="shared" si="43"/>
        <v>0.75</v>
      </c>
      <c r="X49" s="53"/>
      <c r="Y49" s="53"/>
      <c r="Z49" s="53"/>
      <c r="AA49" s="53"/>
      <c r="AB49" s="53"/>
      <c r="AC49" s="53"/>
      <c r="AD49" s="53"/>
      <c r="AE49" s="53"/>
      <c r="AF49" s="53"/>
      <c r="AG49" s="295">
        <v>0.25</v>
      </c>
      <c r="AH49" s="56">
        <f t="shared" si="44"/>
        <v>0.25</v>
      </c>
      <c r="AI49" s="56">
        <f t="shared" si="44"/>
        <v>0.25</v>
      </c>
      <c r="AJ49" s="56">
        <f t="shared" si="44"/>
        <v>0.25</v>
      </c>
      <c r="AK49" s="56">
        <f t="shared" si="44"/>
        <v>0.25</v>
      </c>
      <c r="AL49" s="56">
        <f t="shared" si="44"/>
        <v>0.25</v>
      </c>
      <c r="AM49" s="56">
        <f t="shared" si="44"/>
        <v>0.25</v>
      </c>
      <c r="AO49" s="53"/>
      <c r="AP49" s="53"/>
      <c r="AQ49" s="53"/>
      <c r="AR49" s="53"/>
      <c r="AS49" s="53"/>
      <c r="AT49" s="53"/>
      <c r="AU49" s="53"/>
      <c r="AV49" s="53"/>
      <c r="AW49" s="53"/>
      <c r="AX49" s="295">
        <v>0.25</v>
      </c>
      <c r="AY49" s="56">
        <f t="shared" si="45"/>
        <v>0.25</v>
      </c>
      <c r="AZ49" s="56">
        <f t="shared" si="45"/>
        <v>0.25</v>
      </c>
      <c r="BA49" s="56">
        <f t="shared" si="45"/>
        <v>0.25</v>
      </c>
      <c r="BB49" s="56">
        <f t="shared" si="45"/>
        <v>0.25</v>
      </c>
      <c r="BC49" s="56">
        <f t="shared" si="45"/>
        <v>0.25</v>
      </c>
      <c r="BD49" s="56">
        <f t="shared" si="45"/>
        <v>0.25</v>
      </c>
    </row>
    <row r="50" spans="3:56" ht="14.25" x14ac:dyDescent="0.2">
      <c r="C50" s="3" t="str">
        <f>'DNSP Inputs General'!A86</f>
        <v>Category P LED 47 Watt</v>
      </c>
      <c r="D50" s="3" t="s">
        <v>213</v>
      </c>
      <c r="E50" s="55"/>
      <c r="F50" s="289">
        <f t="shared" si="42"/>
        <v>0</v>
      </c>
      <c r="G50" s="53"/>
      <c r="H50" s="53"/>
      <c r="I50" s="53"/>
      <c r="J50" s="53"/>
      <c r="K50" s="53"/>
      <c r="L50" s="53"/>
      <c r="M50" s="53"/>
      <c r="N50" s="53"/>
      <c r="O50" s="53"/>
      <c r="P50" s="295">
        <v>0.19230769230769232</v>
      </c>
      <c r="Q50" s="56">
        <f t="shared" si="43"/>
        <v>0.19230769230769232</v>
      </c>
      <c r="R50" s="56">
        <f t="shared" si="43"/>
        <v>0.19230769230769232</v>
      </c>
      <c r="S50" s="56">
        <f t="shared" si="43"/>
        <v>0.19230769230769232</v>
      </c>
      <c r="T50" s="56">
        <f t="shared" si="43"/>
        <v>0.19230769230769232</v>
      </c>
      <c r="U50" s="56">
        <f t="shared" si="43"/>
        <v>0.19230769230769232</v>
      </c>
      <c r="V50" s="56">
        <f t="shared" si="43"/>
        <v>0.19230769230769232</v>
      </c>
      <c r="X50" s="53"/>
      <c r="Y50" s="53"/>
      <c r="Z50" s="53"/>
      <c r="AA50" s="53"/>
      <c r="AB50" s="53"/>
      <c r="AC50" s="53"/>
      <c r="AD50" s="53"/>
      <c r="AE50" s="53"/>
      <c r="AF50" s="53"/>
      <c r="AG50" s="295">
        <v>0.80769230769230771</v>
      </c>
      <c r="AH50" s="56">
        <f t="shared" si="44"/>
        <v>0.80769230769230771</v>
      </c>
      <c r="AI50" s="56">
        <f t="shared" si="44"/>
        <v>0.80769230769230771</v>
      </c>
      <c r="AJ50" s="56">
        <f t="shared" si="44"/>
        <v>0.80769230769230771</v>
      </c>
      <c r="AK50" s="56">
        <f t="shared" si="44"/>
        <v>0.80769230769230771</v>
      </c>
      <c r="AL50" s="56">
        <f t="shared" si="44"/>
        <v>0.80769230769230771</v>
      </c>
      <c r="AM50" s="56">
        <f t="shared" si="44"/>
        <v>0.80769230769230771</v>
      </c>
      <c r="AO50" s="53"/>
      <c r="AP50" s="53"/>
      <c r="AQ50" s="53"/>
      <c r="AR50" s="53"/>
      <c r="AS50" s="53"/>
      <c r="AT50" s="53"/>
      <c r="AU50" s="53"/>
      <c r="AV50" s="53"/>
      <c r="AW50" s="53"/>
      <c r="AX50" s="295">
        <v>0.80769230769230771</v>
      </c>
      <c r="AY50" s="56">
        <f t="shared" si="45"/>
        <v>0.80769230769230771</v>
      </c>
      <c r="AZ50" s="56">
        <f t="shared" si="45"/>
        <v>0.80769230769230771</v>
      </c>
      <c r="BA50" s="56">
        <f t="shared" si="45"/>
        <v>0.80769230769230771</v>
      </c>
      <c r="BB50" s="56">
        <f t="shared" si="45"/>
        <v>0.80769230769230771</v>
      </c>
      <c r="BC50" s="56">
        <f t="shared" si="45"/>
        <v>0.80769230769230771</v>
      </c>
      <c r="BD50" s="56">
        <f t="shared" si="45"/>
        <v>0.80769230769230771</v>
      </c>
    </row>
    <row r="52" spans="3:56" ht="20.25" thickBot="1" x14ac:dyDescent="0.35">
      <c r="C52" s="52" t="s">
        <v>154</v>
      </c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  <c r="AO52" s="52"/>
      <c r="AP52" s="52"/>
      <c r="AQ52" s="52"/>
      <c r="AR52" s="52"/>
      <c r="AS52" s="52"/>
      <c r="AT52" s="52"/>
      <c r="AU52" s="52"/>
      <c r="AV52" s="52"/>
      <c r="AW52" s="52"/>
      <c r="AX52" s="52"/>
      <c r="AY52" s="52"/>
      <c r="AZ52" s="52"/>
      <c r="BA52" s="52"/>
      <c r="BB52" s="52"/>
      <c r="BC52" s="52"/>
      <c r="BD52" s="52"/>
    </row>
    <row r="53" spans="3:56" ht="13.5" thickTop="1" x14ac:dyDescent="0.2"/>
    <row r="55" spans="3:56" x14ac:dyDescent="0.2">
      <c r="C55" s="46" t="s">
        <v>13</v>
      </c>
    </row>
    <row r="56" spans="3:56" ht="14.25" x14ac:dyDescent="0.2">
      <c r="C56" s="3" t="s">
        <v>145</v>
      </c>
      <c r="F56" s="289">
        <f>SUM(P56,AG56,AX56) - 1</f>
        <v>0</v>
      </c>
      <c r="G56" s="53"/>
      <c r="H56" s="53"/>
      <c r="I56" s="53"/>
      <c r="J56" s="53"/>
      <c r="K56" s="53"/>
      <c r="L56" s="112">
        <f t="shared" ref="L56" si="46">M56</f>
        <v>0.81839390031105375</v>
      </c>
      <c r="M56" s="112">
        <f t="shared" ref="M56" si="47">N56</f>
        <v>0.81839390031105375</v>
      </c>
      <c r="N56" s="112">
        <f t="shared" ref="N56" si="48">O56</f>
        <v>0.81839390031105375</v>
      </c>
      <c r="O56" s="112">
        <f t="shared" ref="O56" si="49">P56</f>
        <v>0.81839390031105375</v>
      </c>
      <c r="P56" s="296">
        <f>P16</f>
        <v>0.81839390031105375</v>
      </c>
      <c r="Q56" s="110">
        <f t="shared" ref="Q56:V59" si="50">$P56</f>
        <v>0.81839390031105375</v>
      </c>
      <c r="R56" s="110">
        <f t="shared" si="50"/>
        <v>0.81839390031105375</v>
      </c>
      <c r="S56" s="110">
        <f t="shared" si="50"/>
        <v>0.81839390031105375</v>
      </c>
      <c r="T56" s="110">
        <f t="shared" si="50"/>
        <v>0.81839390031105375</v>
      </c>
      <c r="U56" s="110">
        <f t="shared" si="50"/>
        <v>0.81839390031105375</v>
      </c>
      <c r="V56" s="110">
        <f t="shared" si="50"/>
        <v>0.81839390031105375</v>
      </c>
      <c r="X56" s="53"/>
      <c r="Y56" s="53"/>
      <c r="Z56" s="53"/>
      <c r="AA56" s="53"/>
      <c r="AB56" s="53"/>
      <c r="AC56" s="112">
        <f t="shared" ref="AC56" si="51">AD56</f>
        <v>0.1816060996889462</v>
      </c>
      <c r="AD56" s="112">
        <f t="shared" ref="AD56" si="52">AE56</f>
        <v>0.1816060996889462</v>
      </c>
      <c r="AE56" s="112">
        <f t="shared" ref="AE56" si="53">AF56</f>
        <v>0.1816060996889462</v>
      </c>
      <c r="AF56" s="112">
        <f t="shared" ref="AF56" si="54">AG56</f>
        <v>0.1816060996889462</v>
      </c>
      <c r="AG56" s="296">
        <f>AG16</f>
        <v>0.1816060996889462</v>
      </c>
      <c r="AH56" s="110">
        <f>$AG56</f>
        <v>0.1816060996889462</v>
      </c>
      <c r="AI56" s="110">
        <f t="shared" ref="AI56:AM56" si="55">$AG56</f>
        <v>0.1816060996889462</v>
      </c>
      <c r="AJ56" s="110">
        <f t="shared" si="55"/>
        <v>0.1816060996889462</v>
      </c>
      <c r="AK56" s="110">
        <f t="shared" si="55"/>
        <v>0.1816060996889462</v>
      </c>
      <c r="AL56" s="110">
        <f t="shared" si="55"/>
        <v>0.1816060996889462</v>
      </c>
      <c r="AM56" s="110">
        <f t="shared" si="55"/>
        <v>0.1816060996889462</v>
      </c>
      <c r="AO56" s="53"/>
      <c r="AP56" s="53"/>
      <c r="AQ56" s="53"/>
      <c r="AR56" s="53"/>
      <c r="AS56" s="53"/>
      <c r="AT56" s="112">
        <f t="shared" ref="AT56" si="56">AU56</f>
        <v>0</v>
      </c>
      <c r="AU56" s="112">
        <f t="shared" ref="AU56" si="57">AV56</f>
        <v>0</v>
      </c>
      <c r="AV56" s="112">
        <f t="shared" ref="AV56" si="58">AW56</f>
        <v>0</v>
      </c>
      <c r="AW56" s="112">
        <f t="shared" ref="AW56" si="59">AX56</f>
        <v>0</v>
      </c>
      <c r="AX56" s="109">
        <v>0</v>
      </c>
      <c r="AY56" s="110">
        <f t="shared" ref="AY56:BD59" si="60">$AX56</f>
        <v>0</v>
      </c>
      <c r="AZ56" s="110">
        <f t="shared" si="60"/>
        <v>0</v>
      </c>
      <c r="BA56" s="110">
        <f t="shared" si="60"/>
        <v>0</v>
      </c>
      <c r="BB56" s="110">
        <f t="shared" si="60"/>
        <v>0</v>
      </c>
      <c r="BC56" s="110">
        <f t="shared" si="60"/>
        <v>0</v>
      </c>
      <c r="BD56" s="110">
        <f t="shared" si="60"/>
        <v>0</v>
      </c>
    </row>
    <row r="57" spans="3:56" ht="14.25" x14ac:dyDescent="0.2">
      <c r="C57" s="13" t="s">
        <v>146</v>
      </c>
      <c r="F57" s="289">
        <f t="shared" ref="F57:F59" si="61">SUM(P57,AG57,AX57) - 1</f>
        <v>0</v>
      </c>
      <c r="G57" s="53"/>
      <c r="H57" s="53"/>
      <c r="I57" s="53"/>
      <c r="J57" s="53"/>
      <c r="K57" s="53"/>
      <c r="L57" s="112">
        <f t="shared" ref="L57:N57" si="62">M57</f>
        <v>0.59649122807017541</v>
      </c>
      <c r="M57" s="112">
        <f t="shared" si="62"/>
        <v>0.59649122807017541</v>
      </c>
      <c r="N57" s="112">
        <f t="shared" si="62"/>
        <v>0.59649122807017541</v>
      </c>
      <c r="O57" s="112">
        <f>P57</f>
        <v>0.59649122807017541</v>
      </c>
      <c r="P57" s="296">
        <v>0.59649122807017541</v>
      </c>
      <c r="Q57" s="110">
        <f t="shared" si="50"/>
        <v>0.59649122807017541</v>
      </c>
      <c r="R57" s="110">
        <f t="shared" si="50"/>
        <v>0.59649122807017541</v>
      </c>
      <c r="S57" s="110">
        <f t="shared" si="50"/>
        <v>0.59649122807017541</v>
      </c>
      <c r="T57" s="110">
        <f t="shared" si="50"/>
        <v>0.59649122807017541</v>
      </c>
      <c r="U57" s="110">
        <f t="shared" si="50"/>
        <v>0.59649122807017541</v>
      </c>
      <c r="V57" s="110">
        <f t="shared" si="50"/>
        <v>0.59649122807017541</v>
      </c>
      <c r="X57" s="53"/>
      <c r="Y57" s="53"/>
      <c r="Z57" s="53"/>
      <c r="AA57" s="53"/>
      <c r="AB57" s="53"/>
      <c r="AC57" s="112">
        <f t="shared" ref="AC57:AE57" si="63">AD57</f>
        <v>0.40350877192982454</v>
      </c>
      <c r="AD57" s="112">
        <f t="shared" si="63"/>
        <v>0.40350877192982454</v>
      </c>
      <c r="AE57" s="112">
        <f t="shared" si="63"/>
        <v>0.40350877192982454</v>
      </c>
      <c r="AF57" s="112">
        <f>AG57</f>
        <v>0.40350877192982454</v>
      </c>
      <c r="AG57" s="296">
        <v>0.40350877192982454</v>
      </c>
      <c r="AH57" s="110">
        <f t="shared" ref="AH57:AM59" si="64">$AG57</f>
        <v>0.40350877192982454</v>
      </c>
      <c r="AI57" s="110">
        <f t="shared" si="64"/>
        <v>0.40350877192982454</v>
      </c>
      <c r="AJ57" s="110">
        <f t="shared" si="64"/>
        <v>0.40350877192982454</v>
      </c>
      <c r="AK57" s="110">
        <f t="shared" si="64"/>
        <v>0.40350877192982454</v>
      </c>
      <c r="AL57" s="110">
        <f t="shared" si="64"/>
        <v>0.40350877192982454</v>
      </c>
      <c r="AM57" s="110">
        <f t="shared" si="64"/>
        <v>0.40350877192982454</v>
      </c>
      <c r="AO57" s="53"/>
      <c r="AP57" s="53"/>
      <c r="AQ57" s="53"/>
      <c r="AR57" s="53"/>
      <c r="AS57" s="53"/>
      <c r="AT57" s="112">
        <f t="shared" ref="AT57:AV57" si="65">AU57</f>
        <v>0</v>
      </c>
      <c r="AU57" s="112">
        <f t="shared" si="65"/>
        <v>0</v>
      </c>
      <c r="AV57" s="112">
        <f t="shared" si="65"/>
        <v>0</v>
      </c>
      <c r="AW57" s="112">
        <f>AX57</f>
        <v>0</v>
      </c>
      <c r="AX57" s="109">
        <v>0</v>
      </c>
      <c r="AY57" s="110">
        <f t="shared" si="60"/>
        <v>0</v>
      </c>
      <c r="AZ57" s="110">
        <f t="shared" si="60"/>
        <v>0</v>
      </c>
      <c r="BA57" s="110">
        <f t="shared" si="60"/>
        <v>0</v>
      </c>
      <c r="BB57" s="110">
        <f t="shared" si="60"/>
        <v>0</v>
      </c>
      <c r="BC57" s="110">
        <f t="shared" si="60"/>
        <v>0</v>
      </c>
      <c r="BD57" s="110">
        <f t="shared" si="60"/>
        <v>0</v>
      </c>
    </row>
    <row r="58" spans="3:56" ht="14.25" x14ac:dyDescent="0.2">
      <c r="C58" s="3" t="s">
        <v>147</v>
      </c>
      <c r="F58" s="289">
        <f t="shared" si="61"/>
        <v>0</v>
      </c>
      <c r="G58" s="53"/>
      <c r="H58" s="53"/>
      <c r="I58" s="53"/>
      <c r="J58" s="53"/>
      <c r="K58" s="53"/>
      <c r="L58" s="112">
        <f t="shared" ref="L58:O58" si="66">M58</f>
        <v>0</v>
      </c>
      <c r="M58" s="112">
        <f t="shared" si="66"/>
        <v>0</v>
      </c>
      <c r="N58" s="112">
        <f t="shared" si="66"/>
        <v>0</v>
      </c>
      <c r="O58" s="112">
        <f t="shared" si="66"/>
        <v>0</v>
      </c>
      <c r="P58" s="109">
        <v>0</v>
      </c>
      <c r="Q58" s="110">
        <f t="shared" si="50"/>
        <v>0</v>
      </c>
      <c r="R58" s="110">
        <f t="shared" si="50"/>
        <v>0</v>
      </c>
      <c r="S58" s="110">
        <f t="shared" si="50"/>
        <v>0</v>
      </c>
      <c r="T58" s="110">
        <f t="shared" si="50"/>
        <v>0</v>
      </c>
      <c r="U58" s="110">
        <f t="shared" si="50"/>
        <v>0</v>
      </c>
      <c r="V58" s="110">
        <f t="shared" si="50"/>
        <v>0</v>
      </c>
      <c r="X58" s="53"/>
      <c r="Y58" s="53"/>
      <c r="Z58" s="53"/>
      <c r="AA58" s="53"/>
      <c r="AB58" s="53"/>
      <c r="AC58" s="112">
        <f t="shared" ref="AC58:AF58" si="67">AD58</f>
        <v>1</v>
      </c>
      <c r="AD58" s="112">
        <f t="shared" si="67"/>
        <v>1</v>
      </c>
      <c r="AE58" s="112">
        <f t="shared" si="67"/>
        <v>1</v>
      </c>
      <c r="AF58" s="112">
        <f t="shared" si="67"/>
        <v>1</v>
      </c>
      <c r="AG58" s="109">
        <v>1</v>
      </c>
      <c r="AH58" s="110">
        <f t="shared" si="64"/>
        <v>1</v>
      </c>
      <c r="AI58" s="110">
        <f t="shared" si="64"/>
        <v>1</v>
      </c>
      <c r="AJ58" s="110">
        <f t="shared" si="64"/>
        <v>1</v>
      </c>
      <c r="AK58" s="110">
        <f t="shared" si="64"/>
        <v>1</v>
      </c>
      <c r="AL58" s="110">
        <f t="shared" si="64"/>
        <v>1</v>
      </c>
      <c r="AM58" s="110">
        <f t="shared" si="64"/>
        <v>1</v>
      </c>
      <c r="AO58" s="53"/>
      <c r="AP58" s="53"/>
      <c r="AQ58" s="53"/>
      <c r="AR58" s="53"/>
      <c r="AS58" s="53"/>
      <c r="AT58" s="112">
        <f t="shared" ref="AT58:AW58" si="68">AU58</f>
        <v>0</v>
      </c>
      <c r="AU58" s="112">
        <f t="shared" si="68"/>
        <v>0</v>
      </c>
      <c r="AV58" s="112">
        <f t="shared" si="68"/>
        <v>0</v>
      </c>
      <c r="AW58" s="112">
        <f t="shared" si="68"/>
        <v>0</v>
      </c>
      <c r="AX58" s="109">
        <v>0</v>
      </c>
      <c r="AY58" s="110">
        <f t="shared" si="60"/>
        <v>0</v>
      </c>
      <c r="AZ58" s="110">
        <f t="shared" si="60"/>
        <v>0</v>
      </c>
      <c r="BA58" s="110">
        <f t="shared" si="60"/>
        <v>0</v>
      </c>
      <c r="BB58" s="110">
        <f t="shared" si="60"/>
        <v>0</v>
      </c>
      <c r="BC58" s="110">
        <f t="shared" si="60"/>
        <v>0</v>
      </c>
      <c r="BD58" s="110">
        <f t="shared" si="60"/>
        <v>0</v>
      </c>
    </row>
    <row r="59" spans="3:56" ht="14.25" x14ac:dyDescent="0.2">
      <c r="C59" s="3" t="s">
        <v>62</v>
      </c>
      <c r="F59" s="289">
        <f t="shared" si="61"/>
        <v>0</v>
      </c>
      <c r="G59" s="53"/>
      <c r="H59" s="53"/>
      <c r="I59" s="53"/>
      <c r="J59" s="53"/>
      <c r="K59" s="53"/>
      <c r="L59" s="112">
        <f>L56</f>
        <v>0.81839390031105375</v>
      </c>
      <c r="M59" s="112">
        <f t="shared" ref="M59:P59" si="69">M56</f>
        <v>0.81839390031105375</v>
      </c>
      <c r="N59" s="112">
        <f t="shared" si="69"/>
        <v>0.81839390031105375</v>
      </c>
      <c r="O59" s="112">
        <f t="shared" si="69"/>
        <v>0.81839390031105375</v>
      </c>
      <c r="P59" s="112">
        <f t="shared" si="69"/>
        <v>0.81839390031105375</v>
      </c>
      <c r="Q59" s="110">
        <f t="shared" si="50"/>
        <v>0.81839390031105375</v>
      </c>
      <c r="R59" s="110">
        <f t="shared" si="50"/>
        <v>0.81839390031105375</v>
      </c>
      <c r="S59" s="110">
        <f t="shared" si="50"/>
        <v>0.81839390031105375</v>
      </c>
      <c r="T59" s="110">
        <f t="shared" si="50"/>
        <v>0.81839390031105375</v>
      </c>
      <c r="U59" s="110">
        <f t="shared" si="50"/>
        <v>0.81839390031105375</v>
      </c>
      <c r="V59" s="110">
        <f t="shared" si="50"/>
        <v>0.81839390031105375</v>
      </c>
      <c r="X59" s="53"/>
      <c r="Y59" s="53"/>
      <c r="Z59" s="53"/>
      <c r="AA59" s="53"/>
      <c r="AB59" s="53"/>
      <c r="AC59" s="112">
        <f>AC56</f>
        <v>0.1816060996889462</v>
      </c>
      <c r="AD59" s="112">
        <f t="shared" ref="AD59:AG59" si="70">AD56</f>
        <v>0.1816060996889462</v>
      </c>
      <c r="AE59" s="112">
        <f t="shared" si="70"/>
        <v>0.1816060996889462</v>
      </c>
      <c r="AF59" s="112">
        <f t="shared" si="70"/>
        <v>0.1816060996889462</v>
      </c>
      <c r="AG59" s="112">
        <f t="shared" si="70"/>
        <v>0.1816060996889462</v>
      </c>
      <c r="AH59" s="110">
        <f t="shared" si="64"/>
        <v>0.1816060996889462</v>
      </c>
      <c r="AI59" s="110">
        <f t="shared" si="64"/>
        <v>0.1816060996889462</v>
      </c>
      <c r="AJ59" s="110">
        <f t="shared" si="64"/>
        <v>0.1816060996889462</v>
      </c>
      <c r="AK59" s="110">
        <f t="shared" si="64"/>
        <v>0.1816060996889462</v>
      </c>
      <c r="AL59" s="110">
        <f t="shared" si="64"/>
        <v>0.1816060996889462</v>
      </c>
      <c r="AM59" s="110">
        <f t="shared" si="64"/>
        <v>0.1816060996889462</v>
      </c>
      <c r="AO59" s="53"/>
      <c r="AP59" s="53"/>
      <c r="AQ59" s="53"/>
      <c r="AR59" s="53"/>
      <c r="AS59" s="53"/>
      <c r="AT59" s="112">
        <f>AT56</f>
        <v>0</v>
      </c>
      <c r="AU59" s="112">
        <f t="shared" ref="AU59:AX59" si="71">AU56</f>
        <v>0</v>
      </c>
      <c r="AV59" s="112">
        <f t="shared" si="71"/>
        <v>0</v>
      </c>
      <c r="AW59" s="112">
        <f t="shared" si="71"/>
        <v>0</v>
      </c>
      <c r="AX59" s="112">
        <f t="shared" si="71"/>
        <v>0</v>
      </c>
      <c r="AY59" s="110">
        <f t="shared" si="60"/>
        <v>0</v>
      </c>
      <c r="AZ59" s="110">
        <f t="shared" si="60"/>
        <v>0</v>
      </c>
      <c r="BA59" s="110">
        <f t="shared" si="60"/>
        <v>0</v>
      </c>
      <c r="BB59" s="110">
        <f t="shared" si="60"/>
        <v>0</v>
      </c>
      <c r="BC59" s="110">
        <f t="shared" si="60"/>
        <v>0</v>
      </c>
      <c r="BD59" s="110">
        <f t="shared" si="60"/>
        <v>0</v>
      </c>
    </row>
    <row r="60" spans="3:56" x14ac:dyDescent="0.2">
      <c r="L60" s="111"/>
      <c r="M60" s="111"/>
      <c r="N60" s="111"/>
      <c r="O60" s="111"/>
      <c r="P60" s="111"/>
      <c r="Q60" s="111"/>
      <c r="R60" s="111"/>
      <c r="S60" s="111"/>
      <c r="T60" s="111"/>
      <c r="U60" s="111"/>
      <c r="V60" s="111"/>
      <c r="AT60" s="111"/>
      <c r="AU60" s="111"/>
      <c r="AV60" s="111"/>
      <c r="AW60" s="111"/>
      <c r="AX60" s="111"/>
      <c r="AY60" s="111"/>
      <c r="AZ60" s="111"/>
      <c r="BA60" s="111"/>
      <c r="BB60" s="111"/>
      <c r="BC60" s="111"/>
      <c r="BD60" s="111"/>
    </row>
    <row r="62" spans="3:56" ht="20.25" thickBot="1" x14ac:dyDescent="0.35">
      <c r="C62" s="52" t="s">
        <v>144</v>
      </c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2"/>
      <c r="AO62" s="52"/>
      <c r="AP62" s="52"/>
      <c r="AQ62" s="52"/>
      <c r="AR62" s="52"/>
      <c r="AS62" s="52"/>
      <c r="AT62" s="52"/>
      <c r="AU62" s="52"/>
      <c r="AV62" s="52"/>
      <c r="AW62" s="52"/>
      <c r="AX62" s="52"/>
      <c r="AY62" s="52"/>
      <c r="AZ62" s="52"/>
      <c r="BA62" s="52"/>
      <c r="BB62" s="52"/>
      <c r="BC62" s="52"/>
      <c r="BD62" s="52"/>
    </row>
    <row r="63" spans="3:56" ht="13.5" thickTop="1" x14ac:dyDescent="0.2"/>
    <row r="64" spans="3:56" x14ac:dyDescent="0.2">
      <c r="C64" s="46" t="s">
        <v>89</v>
      </c>
    </row>
    <row r="65" spans="3:56" x14ac:dyDescent="0.2">
      <c r="C65" s="4" t="s">
        <v>109</v>
      </c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AD65" s="114"/>
      <c r="AE65" s="114"/>
      <c r="AF65" s="114"/>
      <c r="AG65" s="263"/>
      <c r="AH65" s="114"/>
      <c r="AI65" s="114"/>
      <c r="AJ65" s="114"/>
      <c r="AK65" s="114"/>
      <c r="AL65" s="114"/>
      <c r="AM65" s="114"/>
      <c r="AU65" s="114"/>
      <c r="AV65" s="114"/>
      <c r="AW65" s="114"/>
      <c r="AX65" s="114"/>
      <c r="AY65" s="114"/>
      <c r="AZ65" s="114"/>
      <c r="BA65" s="114"/>
      <c r="BB65" s="114"/>
      <c r="BC65" s="114"/>
      <c r="BD65" s="114"/>
    </row>
    <row r="66" spans="3:56" ht="14.25" x14ac:dyDescent="0.2">
      <c r="C66" s="13" t="s">
        <v>110</v>
      </c>
      <c r="F66" s="289">
        <f t="shared" ref="F66:F67" si="72">SUM(P66,AG66,AX66) - 1</f>
        <v>0</v>
      </c>
      <c r="G66" s="53"/>
      <c r="H66" s="53"/>
      <c r="I66" s="53"/>
      <c r="J66" s="53"/>
      <c r="K66" s="53"/>
      <c r="L66" s="53"/>
      <c r="M66" s="112">
        <f t="shared" ref="M66:O67" si="73">N66</f>
        <v>0.89867841409691629</v>
      </c>
      <c r="N66" s="112">
        <f t="shared" si="73"/>
        <v>0.89867841409691629</v>
      </c>
      <c r="O66" s="112">
        <f t="shared" si="73"/>
        <v>0.89867841409691629</v>
      </c>
      <c r="P66" s="296">
        <v>0.89867841409691629</v>
      </c>
      <c r="Q66" s="110">
        <f t="shared" ref="Q66:V67" si="74">$P66</f>
        <v>0.89867841409691629</v>
      </c>
      <c r="R66" s="110">
        <f t="shared" si="74"/>
        <v>0.89867841409691629</v>
      </c>
      <c r="S66" s="110">
        <f t="shared" si="74"/>
        <v>0.89867841409691629</v>
      </c>
      <c r="T66" s="110">
        <f t="shared" si="74"/>
        <v>0.89867841409691629</v>
      </c>
      <c r="U66" s="110">
        <f t="shared" si="74"/>
        <v>0.89867841409691629</v>
      </c>
      <c r="V66" s="110">
        <f t="shared" si="74"/>
        <v>0.89867841409691629</v>
      </c>
      <c r="X66" s="53"/>
      <c r="Y66" s="53"/>
      <c r="Z66" s="53"/>
      <c r="AA66" s="53"/>
      <c r="AB66" s="53"/>
      <c r="AC66" s="53"/>
      <c r="AD66" s="112">
        <f t="shared" ref="AD66:AD67" si="75">AE66</f>
        <v>0.1013215859030837</v>
      </c>
      <c r="AE66" s="112">
        <f t="shared" ref="AE66:AE67" si="76">AF66</f>
        <v>0.1013215859030837</v>
      </c>
      <c r="AF66" s="112">
        <f t="shared" ref="AF66:AF67" si="77">AG66</f>
        <v>0.1013215859030837</v>
      </c>
      <c r="AG66" s="296">
        <v>0.1013215859030837</v>
      </c>
      <c r="AH66" s="110">
        <f t="shared" ref="AH66:AM67" si="78">$AG66</f>
        <v>0.1013215859030837</v>
      </c>
      <c r="AI66" s="110">
        <f t="shared" si="78"/>
        <v>0.1013215859030837</v>
      </c>
      <c r="AJ66" s="110">
        <f t="shared" si="78"/>
        <v>0.1013215859030837</v>
      </c>
      <c r="AK66" s="110">
        <f t="shared" si="78"/>
        <v>0.1013215859030837</v>
      </c>
      <c r="AL66" s="110">
        <f t="shared" si="78"/>
        <v>0.1013215859030837</v>
      </c>
      <c r="AM66" s="110">
        <f t="shared" si="78"/>
        <v>0.1013215859030837</v>
      </c>
      <c r="AO66" s="53"/>
      <c r="AP66" s="53"/>
      <c r="AQ66" s="53"/>
      <c r="AR66" s="53"/>
      <c r="AS66" s="53"/>
      <c r="AT66" s="53"/>
      <c r="AU66" s="112">
        <f t="shared" ref="AU66:AU67" si="79">AV66</f>
        <v>0</v>
      </c>
      <c r="AV66" s="112">
        <f t="shared" ref="AV66:AV67" si="80">AW66</f>
        <v>0</v>
      </c>
      <c r="AW66" s="112">
        <f t="shared" ref="AW66:AW67" si="81">AX66</f>
        <v>0</v>
      </c>
      <c r="AX66" s="109">
        <v>0</v>
      </c>
      <c r="AY66" s="110">
        <f t="shared" ref="AY66:BD67" si="82">$AX66</f>
        <v>0</v>
      </c>
      <c r="AZ66" s="110">
        <f t="shared" si="82"/>
        <v>0</v>
      </c>
      <c r="BA66" s="110">
        <f t="shared" si="82"/>
        <v>0</v>
      </c>
      <c r="BB66" s="110">
        <f t="shared" si="82"/>
        <v>0</v>
      </c>
      <c r="BC66" s="110">
        <f t="shared" si="82"/>
        <v>0</v>
      </c>
      <c r="BD66" s="110">
        <f t="shared" si="82"/>
        <v>0</v>
      </c>
    </row>
    <row r="67" spans="3:56" ht="14.25" x14ac:dyDescent="0.2">
      <c r="C67" s="3" t="s">
        <v>111</v>
      </c>
      <c r="F67" s="289">
        <f t="shared" si="72"/>
        <v>0</v>
      </c>
      <c r="G67" s="53"/>
      <c r="H67" s="53"/>
      <c r="I67" s="53"/>
      <c r="J67" s="53"/>
      <c r="K67" s="53"/>
      <c r="L67" s="53"/>
      <c r="M67" s="112">
        <f t="shared" si="73"/>
        <v>0.89867841409691629</v>
      </c>
      <c r="N67" s="112">
        <f t="shared" si="73"/>
        <v>0.89867841409691629</v>
      </c>
      <c r="O67" s="112">
        <f t="shared" si="73"/>
        <v>0.89867841409691629</v>
      </c>
      <c r="P67" s="112">
        <f>P66</f>
        <v>0.89867841409691629</v>
      </c>
      <c r="Q67" s="110">
        <f t="shared" si="74"/>
        <v>0.89867841409691629</v>
      </c>
      <c r="R67" s="110">
        <f t="shared" si="74"/>
        <v>0.89867841409691629</v>
      </c>
      <c r="S67" s="110">
        <f t="shared" si="74"/>
        <v>0.89867841409691629</v>
      </c>
      <c r="T67" s="110">
        <f t="shared" si="74"/>
        <v>0.89867841409691629</v>
      </c>
      <c r="U67" s="110">
        <f t="shared" si="74"/>
        <v>0.89867841409691629</v>
      </c>
      <c r="V67" s="110">
        <f t="shared" si="74"/>
        <v>0.89867841409691629</v>
      </c>
      <c r="X67" s="53"/>
      <c r="Y67" s="53"/>
      <c r="Z67" s="53"/>
      <c r="AA67" s="53"/>
      <c r="AB67" s="53"/>
      <c r="AC67" s="53"/>
      <c r="AD67" s="112">
        <f t="shared" si="75"/>
        <v>0.1013215859030837</v>
      </c>
      <c r="AE67" s="112">
        <f t="shared" si="76"/>
        <v>0.1013215859030837</v>
      </c>
      <c r="AF67" s="112">
        <f t="shared" si="77"/>
        <v>0.1013215859030837</v>
      </c>
      <c r="AG67" s="112">
        <f>AG66</f>
        <v>0.1013215859030837</v>
      </c>
      <c r="AH67" s="110">
        <f t="shared" si="78"/>
        <v>0.1013215859030837</v>
      </c>
      <c r="AI67" s="110">
        <f t="shared" si="78"/>
        <v>0.1013215859030837</v>
      </c>
      <c r="AJ67" s="110">
        <f t="shared" si="78"/>
        <v>0.1013215859030837</v>
      </c>
      <c r="AK67" s="110">
        <f t="shared" si="78"/>
        <v>0.1013215859030837</v>
      </c>
      <c r="AL67" s="110">
        <f t="shared" si="78"/>
        <v>0.1013215859030837</v>
      </c>
      <c r="AM67" s="110">
        <f t="shared" si="78"/>
        <v>0.1013215859030837</v>
      </c>
      <c r="AO67" s="53"/>
      <c r="AP67" s="53"/>
      <c r="AQ67" s="53"/>
      <c r="AR67" s="53"/>
      <c r="AS67" s="53"/>
      <c r="AT67" s="53"/>
      <c r="AU67" s="112">
        <f t="shared" si="79"/>
        <v>0</v>
      </c>
      <c r="AV67" s="112">
        <f t="shared" si="80"/>
        <v>0</v>
      </c>
      <c r="AW67" s="112">
        <f t="shared" si="81"/>
        <v>0</v>
      </c>
      <c r="AX67" s="112">
        <f>AX66</f>
        <v>0</v>
      </c>
      <c r="AY67" s="110">
        <f t="shared" si="82"/>
        <v>0</v>
      </c>
      <c r="AZ67" s="110">
        <f t="shared" si="82"/>
        <v>0</v>
      </c>
      <c r="BA67" s="110">
        <f t="shared" si="82"/>
        <v>0</v>
      </c>
      <c r="BB67" s="110">
        <f t="shared" si="82"/>
        <v>0</v>
      </c>
      <c r="BC67" s="110">
        <f t="shared" si="82"/>
        <v>0</v>
      </c>
      <c r="BD67" s="110">
        <f t="shared" si="82"/>
        <v>0</v>
      </c>
    </row>
    <row r="68" spans="3:56" x14ac:dyDescent="0.2"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AD68" s="114"/>
      <c r="AE68" s="114"/>
      <c r="AF68" s="114"/>
      <c r="AG68" s="114"/>
      <c r="AH68" s="114"/>
      <c r="AI68" s="114"/>
      <c r="AJ68" s="114"/>
      <c r="AK68" s="114"/>
      <c r="AL68" s="114"/>
      <c r="AM68" s="114"/>
      <c r="AU68" s="114"/>
      <c r="AV68" s="114"/>
      <c r="AW68" s="114"/>
      <c r="AX68" s="114"/>
      <c r="AY68" s="114"/>
      <c r="AZ68" s="114"/>
      <c r="BA68" s="114"/>
      <c r="BB68" s="114"/>
      <c r="BC68" s="114"/>
      <c r="BD68" s="114"/>
    </row>
    <row r="69" spans="3:56" ht="14.25" x14ac:dyDescent="0.2">
      <c r="C69" s="3" t="s">
        <v>112</v>
      </c>
      <c r="F69" s="289">
        <f t="shared" ref="F69" si="83">SUM(P69,AG69,AX69) - 1</f>
        <v>0</v>
      </c>
      <c r="G69" s="53"/>
      <c r="H69" s="53"/>
      <c r="I69" s="53"/>
      <c r="J69" s="53"/>
      <c r="K69" s="53"/>
      <c r="L69" s="53"/>
      <c r="M69" s="112">
        <f t="shared" ref="M69" si="84">N69</f>
        <v>0.83300382232766579</v>
      </c>
      <c r="N69" s="112">
        <f t="shared" ref="N69" si="85">O69</f>
        <v>0.83300382232766579</v>
      </c>
      <c r="O69" s="112">
        <f>P69</f>
        <v>0.83300382232766579</v>
      </c>
      <c r="P69" s="112">
        <f>P21</f>
        <v>0.83300382232766579</v>
      </c>
      <c r="Q69" s="115"/>
      <c r="R69" s="115"/>
      <c r="S69" s="115"/>
      <c r="T69" s="115"/>
      <c r="U69" s="115"/>
      <c r="V69" s="115"/>
      <c r="X69" s="53"/>
      <c r="Y69" s="53"/>
      <c r="Z69" s="53"/>
      <c r="AA69" s="53"/>
      <c r="AB69" s="53"/>
      <c r="AC69" s="53"/>
      <c r="AD69" s="112">
        <f t="shared" ref="AD69" si="86">AE69</f>
        <v>0.16699617767233427</v>
      </c>
      <c r="AE69" s="112">
        <f t="shared" ref="AE69" si="87">AF69</f>
        <v>0.16699617767233427</v>
      </c>
      <c r="AF69" s="112">
        <f>AG69</f>
        <v>0.16699617767233427</v>
      </c>
      <c r="AG69" s="112">
        <f>AG21</f>
        <v>0.16699617767233427</v>
      </c>
      <c r="AH69" s="115"/>
      <c r="AI69" s="115"/>
      <c r="AJ69" s="115"/>
      <c r="AK69" s="115"/>
      <c r="AL69" s="115"/>
      <c r="AM69" s="115"/>
      <c r="AO69" s="53"/>
      <c r="AP69" s="53"/>
      <c r="AQ69" s="53"/>
      <c r="AR69" s="53"/>
      <c r="AS69" s="53"/>
      <c r="AT69" s="53"/>
      <c r="AU69" s="112">
        <f t="shared" ref="AU69" si="88">AV69</f>
        <v>0</v>
      </c>
      <c r="AV69" s="112">
        <f t="shared" ref="AV69" si="89">AW69</f>
        <v>0</v>
      </c>
      <c r="AW69" s="112">
        <f>AX69</f>
        <v>0</v>
      </c>
      <c r="AX69" s="112">
        <v>0</v>
      </c>
      <c r="AY69" s="115"/>
      <c r="AZ69" s="115"/>
      <c r="BA69" s="115"/>
      <c r="BB69" s="115"/>
      <c r="BC69" s="115"/>
      <c r="BD69" s="115"/>
    </row>
    <row r="70" spans="3:56" x14ac:dyDescent="0.2">
      <c r="M70" s="251"/>
      <c r="N70" s="251"/>
      <c r="O70" s="251"/>
      <c r="P70" s="251"/>
      <c r="Q70" s="251"/>
      <c r="R70" s="251"/>
      <c r="S70" s="251"/>
      <c r="T70" s="251"/>
      <c r="U70" s="251"/>
      <c r="V70" s="251"/>
      <c r="AD70" s="251"/>
      <c r="AE70" s="251"/>
      <c r="AF70" s="251"/>
      <c r="AG70" s="251"/>
      <c r="AH70" s="251"/>
      <c r="AI70" s="251"/>
      <c r="AJ70" s="251"/>
      <c r="AK70" s="251"/>
      <c r="AL70" s="251"/>
      <c r="AM70" s="251"/>
      <c r="AU70" s="251"/>
      <c r="AV70" s="251"/>
      <c r="AW70" s="251"/>
      <c r="AX70" s="251"/>
      <c r="AY70" s="251"/>
      <c r="AZ70" s="251"/>
      <c r="BA70" s="251"/>
      <c r="BB70" s="251"/>
      <c r="BC70" s="251"/>
      <c r="BD70" s="251"/>
    </row>
    <row r="71" spans="3:56" x14ac:dyDescent="0.2">
      <c r="E71" s="13"/>
      <c r="F71" s="13"/>
      <c r="G71" s="13"/>
      <c r="H71" s="13"/>
      <c r="M71" s="251"/>
      <c r="N71" s="251"/>
      <c r="O71" s="251"/>
      <c r="P71" s="251"/>
      <c r="Q71" s="251"/>
      <c r="R71" s="251"/>
      <c r="S71" s="251"/>
      <c r="T71" s="251"/>
      <c r="U71" s="251"/>
      <c r="V71" s="251"/>
      <c r="AD71" s="251"/>
      <c r="AE71" s="251"/>
      <c r="AF71" s="251"/>
      <c r="AG71" s="251"/>
      <c r="AH71" s="251"/>
      <c r="AI71" s="251"/>
      <c r="AJ71" s="251"/>
      <c r="AK71" s="251"/>
      <c r="AL71" s="251"/>
      <c r="AM71" s="251"/>
      <c r="AU71" s="251"/>
      <c r="AV71" s="251"/>
      <c r="AW71" s="251"/>
      <c r="AX71" s="251"/>
      <c r="AY71" s="251"/>
      <c r="AZ71" s="251"/>
      <c r="BA71" s="251"/>
      <c r="BB71" s="251"/>
      <c r="BC71" s="251"/>
      <c r="BD71" s="251"/>
    </row>
    <row r="72" spans="3:56" x14ac:dyDescent="0.2">
      <c r="C72" s="46" t="s">
        <v>114</v>
      </c>
      <c r="E72" s="13"/>
      <c r="F72" s="13"/>
      <c r="G72" s="13"/>
      <c r="H72" s="13"/>
      <c r="M72" s="114"/>
      <c r="N72" s="114"/>
      <c r="O72" s="114"/>
      <c r="P72" s="114"/>
      <c r="Q72" s="114"/>
      <c r="R72" s="114"/>
      <c r="S72" s="114"/>
      <c r="T72" s="114"/>
      <c r="U72" s="114"/>
      <c r="V72" s="114"/>
      <c r="AD72" s="114"/>
      <c r="AE72" s="114"/>
      <c r="AF72" s="114"/>
      <c r="AG72" s="114"/>
      <c r="AH72" s="114"/>
      <c r="AI72" s="114"/>
      <c r="AJ72" s="114"/>
      <c r="AK72" s="114"/>
      <c r="AL72" s="114"/>
      <c r="AM72" s="114"/>
      <c r="AU72" s="114"/>
      <c r="AV72" s="114"/>
      <c r="AW72" s="114"/>
      <c r="AX72" s="114"/>
      <c r="AY72" s="114"/>
      <c r="AZ72" s="114"/>
      <c r="BA72" s="114"/>
      <c r="BB72" s="114"/>
      <c r="BC72" s="114"/>
      <c r="BD72" s="114"/>
    </row>
    <row r="73" spans="3:56" x14ac:dyDescent="0.2">
      <c r="C73" s="4" t="s">
        <v>109</v>
      </c>
      <c r="M73" s="114"/>
      <c r="N73" s="114"/>
      <c r="O73" s="114"/>
      <c r="P73" s="114"/>
      <c r="Q73" s="114"/>
      <c r="R73" s="114"/>
      <c r="S73" s="114"/>
      <c r="T73" s="114"/>
      <c r="U73" s="114"/>
      <c r="V73" s="114"/>
      <c r="AD73" s="114"/>
      <c r="AE73" s="114"/>
      <c r="AF73" s="114"/>
      <c r="AG73" s="114"/>
      <c r="AH73" s="114"/>
      <c r="AI73" s="114"/>
      <c r="AJ73" s="114"/>
      <c r="AK73" s="114"/>
      <c r="AL73" s="114"/>
      <c r="AM73" s="114"/>
      <c r="AU73" s="114"/>
      <c r="AV73" s="114"/>
      <c r="AW73" s="114"/>
      <c r="AX73" s="114"/>
      <c r="AY73" s="114"/>
      <c r="AZ73" s="114"/>
      <c r="BA73" s="114"/>
      <c r="BB73" s="114"/>
      <c r="BC73" s="114"/>
      <c r="BD73" s="114"/>
    </row>
    <row r="74" spans="3:56" ht="14.25" x14ac:dyDescent="0.2">
      <c r="C74" s="13" t="s">
        <v>110</v>
      </c>
      <c r="F74" s="289">
        <f t="shared" ref="F74:F75" si="90">SUM(P74,AG74,AX74) - 1</f>
        <v>0</v>
      </c>
      <c r="G74" s="53"/>
      <c r="H74" s="53"/>
      <c r="I74" s="53"/>
      <c r="J74" s="53"/>
      <c r="K74" s="53"/>
      <c r="L74" s="53"/>
      <c r="M74" s="112">
        <f t="shared" ref="M74:O74" si="91">N74</f>
        <v>0.8379032258064516</v>
      </c>
      <c r="N74" s="112">
        <f t="shared" si="91"/>
        <v>0.8379032258064516</v>
      </c>
      <c r="O74" s="112">
        <f t="shared" si="91"/>
        <v>0.8379032258064516</v>
      </c>
      <c r="P74" s="296">
        <v>0.8379032258064516</v>
      </c>
      <c r="Q74" s="110">
        <f t="shared" ref="Q74:V75" si="92">$P74</f>
        <v>0.8379032258064516</v>
      </c>
      <c r="R74" s="110">
        <f t="shared" si="92"/>
        <v>0.8379032258064516</v>
      </c>
      <c r="S74" s="110">
        <f t="shared" si="92"/>
        <v>0.8379032258064516</v>
      </c>
      <c r="T74" s="110">
        <f t="shared" si="92"/>
        <v>0.8379032258064516</v>
      </c>
      <c r="U74" s="110">
        <f t="shared" si="92"/>
        <v>0.8379032258064516</v>
      </c>
      <c r="V74" s="110">
        <f t="shared" si="92"/>
        <v>0.8379032258064516</v>
      </c>
      <c r="X74" s="53"/>
      <c r="Y74" s="53"/>
      <c r="Z74" s="53"/>
      <c r="AA74" s="53"/>
      <c r="AB74" s="53"/>
      <c r="AC74" s="53"/>
      <c r="AD74" s="112">
        <f t="shared" ref="AD74:AD75" si="93">AE74</f>
        <v>0.1620967741935484</v>
      </c>
      <c r="AE74" s="112">
        <f t="shared" ref="AE74:AE75" si="94">AF74</f>
        <v>0.1620967741935484</v>
      </c>
      <c r="AF74" s="112">
        <f t="shared" ref="AF74:AF75" si="95">AG74</f>
        <v>0.1620967741935484</v>
      </c>
      <c r="AG74" s="296">
        <v>0.1620967741935484</v>
      </c>
      <c r="AH74" s="110">
        <f t="shared" ref="AH74:AM75" si="96">$AG74</f>
        <v>0.1620967741935484</v>
      </c>
      <c r="AI74" s="110">
        <f t="shared" si="96"/>
        <v>0.1620967741935484</v>
      </c>
      <c r="AJ74" s="110">
        <f t="shared" si="96"/>
        <v>0.1620967741935484</v>
      </c>
      <c r="AK74" s="110">
        <f t="shared" si="96"/>
        <v>0.1620967741935484</v>
      </c>
      <c r="AL74" s="110">
        <f t="shared" si="96"/>
        <v>0.1620967741935484</v>
      </c>
      <c r="AM74" s="110">
        <f t="shared" si="96"/>
        <v>0.1620967741935484</v>
      </c>
      <c r="AO74" s="53"/>
      <c r="AP74" s="53"/>
      <c r="AQ74" s="53"/>
      <c r="AR74" s="53"/>
      <c r="AS74" s="53"/>
      <c r="AT74" s="53"/>
      <c r="AU74" s="112">
        <f t="shared" ref="AU74:AU75" si="97">AV74</f>
        <v>0</v>
      </c>
      <c r="AV74" s="112">
        <f t="shared" ref="AV74:AV75" si="98">AW74</f>
        <v>0</v>
      </c>
      <c r="AW74" s="112">
        <f t="shared" ref="AW74:AW75" si="99">AX74</f>
        <v>0</v>
      </c>
      <c r="AX74" s="109">
        <v>0</v>
      </c>
      <c r="AY74" s="110">
        <f t="shared" ref="AY74:BD75" si="100">$AX74</f>
        <v>0</v>
      </c>
      <c r="AZ74" s="110">
        <f t="shared" si="100"/>
        <v>0</v>
      </c>
      <c r="BA74" s="110">
        <f t="shared" si="100"/>
        <v>0</v>
      </c>
      <c r="BB74" s="110">
        <f t="shared" si="100"/>
        <v>0</v>
      </c>
      <c r="BC74" s="110">
        <f t="shared" si="100"/>
        <v>0</v>
      </c>
      <c r="BD74" s="110">
        <f t="shared" si="100"/>
        <v>0</v>
      </c>
    </row>
    <row r="75" spans="3:56" ht="14.25" x14ac:dyDescent="0.2">
      <c r="C75" s="3" t="s">
        <v>111</v>
      </c>
      <c r="F75" s="289">
        <f t="shared" si="90"/>
        <v>0</v>
      </c>
      <c r="G75" s="53"/>
      <c r="H75" s="53"/>
      <c r="I75" s="53"/>
      <c r="J75" s="53"/>
      <c r="K75" s="53"/>
      <c r="L75" s="53"/>
      <c r="M75" s="112">
        <f t="shared" ref="M75:O75" si="101">N75</f>
        <v>0.8379032258064516</v>
      </c>
      <c r="N75" s="112">
        <f t="shared" si="101"/>
        <v>0.8379032258064516</v>
      </c>
      <c r="O75" s="112">
        <f t="shared" si="101"/>
        <v>0.8379032258064516</v>
      </c>
      <c r="P75" s="112">
        <f>P74</f>
        <v>0.8379032258064516</v>
      </c>
      <c r="Q75" s="110">
        <f t="shared" si="92"/>
        <v>0.8379032258064516</v>
      </c>
      <c r="R75" s="110">
        <f t="shared" si="92"/>
        <v>0.8379032258064516</v>
      </c>
      <c r="S75" s="110">
        <f t="shared" si="92"/>
        <v>0.8379032258064516</v>
      </c>
      <c r="T75" s="110">
        <f t="shared" si="92"/>
        <v>0.8379032258064516</v>
      </c>
      <c r="U75" s="110">
        <f t="shared" si="92"/>
        <v>0.8379032258064516</v>
      </c>
      <c r="V75" s="110">
        <f t="shared" si="92"/>
        <v>0.8379032258064516</v>
      </c>
      <c r="X75" s="53"/>
      <c r="Y75" s="53"/>
      <c r="Z75" s="53"/>
      <c r="AA75" s="53"/>
      <c r="AB75" s="53"/>
      <c r="AC75" s="53"/>
      <c r="AD75" s="112">
        <f t="shared" si="93"/>
        <v>0.1620967741935484</v>
      </c>
      <c r="AE75" s="112">
        <f t="shared" si="94"/>
        <v>0.1620967741935484</v>
      </c>
      <c r="AF75" s="112">
        <f t="shared" si="95"/>
        <v>0.1620967741935484</v>
      </c>
      <c r="AG75" s="112">
        <f>AG74</f>
        <v>0.1620967741935484</v>
      </c>
      <c r="AH75" s="110">
        <f t="shared" si="96"/>
        <v>0.1620967741935484</v>
      </c>
      <c r="AI75" s="110">
        <f t="shared" si="96"/>
        <v>0.1620967741935484</v>
      </c>
      <c r="AJ75" s="110">
        <f t="shared" si="96"/>
        <v>0.1620967741935484</v>
      </c>
      <c r="AK75" s="110">
        <f t="shared" si="96"/>
        <v>0.1620967741935484</v>
      </c>
      <c r="AL75" s="110">
        <f t="shared" si="96"/>
        <v>0.1620967741935484</v>
      </c>
      <c r="AM75" s="110">
        <f t="shared" si="96"/>
        <v>0.1620967741935484</v>
      </c>
      <c r="AO75" s="53"/>
      <c r="AP75" s="53"/>
      <c r="AQ75" s="53"/>
      <c r="AR75" s="53"/>
      <c r="AS75" s="53"/>
      <c r="AT75" s="53"/>
      <c r="AU75" s="112">
        <f t="shared" si="97"/>
        <v>0</v>
      </c>
      <c r="AV75" s="112">
        <f t="shared" si="98"/>
        <v>0</v>
      </c>
      <c r="AW75" s="112">
        <f t="shared" si="99"/>
        <v>0</v>
      </c>
      <c r="AX75" s="112">
        <f>AX74</f>
        <v>0</v>
      </c>
      <c r="AY75" s="110">
        <f t="shared" si="100"/>
        <v>0</v>
      </c>
      <c r="AZ75" s="110">
        <f t="shared" si="100"/>
        <v>0</v>
      </c>
      <c r="BA75" s="110">
        <f t="shared" si="100"/>
        <v>0</v>
      </c>
      <c r="BB75" s="110">
        <f t="shared" si="100"/>
        <v>0</v>
      </c>
      <c r="BC75" s="110">
        <f t="shared" si="100"/>
        <v>0</v>
      </c>
      <c r="BD75" s="110">
        <f t="shared" si="100"/>
        <v>0</v>
      </c>
    </row>
    <row r="76" spans="3:56" x14ac:dyDescent="0.2">
      <c r="M76" s="114"/>
      <c r="N76" s="114"/>
      <c r="O76" s="114"/>
      <c r="P76" s="114"/>
      <c r="Q76" s="114"/>
      <c r="R76" s="114"/>
      <c r="S76" s="114"/>
      <c r="T76" s="114"/>
      <c r="U76" s="114"/>
      <c r="V76" s="114"/>
      <c r="AD76" s="114"/>
      <c r="AE76" s="114"/>
      <c r="AF76" s="114"/>
      <c r="AG76" s="114"/>
      <c r="AH76" s="114"/>
      <c r="AI76" s="114"/>
      <c r="AJ76" s="114"/>
      <c r="AK76" s="114"/>
      <c r="AL76" s="114"/>
      <c r="AM76" s="114"/>
      <c r="AU76" s="114"/>
      <c r="AV76" s="114"/>
      <c r="AW76" s="114"/>
      <c r="AX76" s="114"/>
      <c r="AY76" s="114"/>
      <c r="AZ76" s="114"/>
      <c r="BA76" s="114"/>
      <c r="BB76" s="114"/>
      <c r="BC76" s="114"/>
      <c r="BD76" s="114"/>
    </row>
    <row r="77" spans="3:56" ht="14.25" x14ac:dyDescent="0.2">
      <c r="C77" s="3" t="s">
        <v>112</v>
      </c>
      <c r="F77" s="289">
        <f t="shared" ref="F77" si="102">SUM(P77,AG77,AX77) - 1</f>
        <v>0</v>
      </c>
      <c r="G77" s="53"/>
      <c r="H77" s="53"/>
      <c r="I77" s="53"/>
      <c r="J77" s="53"/>
      <c r="K77" s="53"/>
      <c r="L77" s="53"/>
      <c r="M77" s="112">
        <f t="shared" ref="M77" si="103">N77</f>
        <v>0.85116500237755588</v>
      </c>
      <c r="N77" s="112">
        <f t="shared" ref="N77" si="104">O77</f>
        <v>0.85116500237755588</v>
      </c>
      <c r="O77" s="112">
        <f>P77</f>
        <v>0.85116500237755588</v>
      </c>
      <c r="P77" s="112">
        <f>P22</f>
        <v>0.85116500237755588</v>
      </c>
      <c r="Q77" s="115"/>
      <c r="R77" s="115"/>
      <c r="S77" s="115"/>
      <c r="T77" s="115"/>
      <c r="U77" s="115"/>
      <c r="V77" s="115"/>
      <c r="X77" s="53"/>
      <c r="Y77" s="53"/>
      <c r="Z77" s="53"/>
      <c r="AA77" s="53"/>
      <c r="AB77" s="53"/>
      <c r="AC77" s="53"/>
      <c r="AD77" s="112">
        <f t="shared" ref="AD77" si="105">AE77</f>
        <v>0.14883499762244412</v>
      </c>
      <c r="AE77" s="112">
        <f t="shared" ref="AE77" si="106">AF77</f>
        <v>0.14883499762244412</v>
      </c>
      <c r="AF77" s="112">
        <f>AG77</f>
        <v>0.14883499762244412</v>
      </c>
      <c r="AG77" s="112">
        <f>AG22</f>
        <v>0.14883499762244412</v>
      </c>
      <c r="AH77" s="115"/>
      <c r="AI77" s="115"/>
      <c r="AJ77" s="115"/>
      <c r="AK77" s="115"/>
      <c r="AL77" s="115"/>
      <c r="AM77" s="115"/>
      <c r="AO77" s="53"/>
      <c r="AP77" s="53"/>
      <c r="AQ77" s="53"/>
      <c r="AR77" s="53"/>
      <c r="AS77" s="53"/>
      <c r="AT77" s="53"/>
      <c r="AU77" s="112">
        <f t="shared" ref="AU77" si="107">AV77</f>
        <v>0</v>
      </c>
      <c r="AV77" s="112">
        <f t="shared" ref="AV77" si="108">AW77</f>
        <v>0</v>
      </c>
      <c r="AW77" s="112">
        <f>AX77</f>
        <v>0</v>
      </c>
      <c r="AX77" s="112">
        <v>0</v>
      </c>
      <c r="AY77" s="115"/>
      <c r="AZ77" s="115"/>
      <c r="BA77" s="115"/>
      <c r="BB77" s="115"/>
      <c r="BC77" s="115"/>
      <c r="BD77" s="115"/>
    </row>
    <row r="78" spans="3:56" x14ac:dyDescent="0.2">
      <c r="M78" s="114"/>
      <c r="N78" s="114"/>
      <c r="O78" s="114"/>
      <c r="P78" s="114"/>
      <c r="Q78" s="114"/>
      <c r="R78" s="114"/>
      <c r="S78" s="114"/>
      <c r="T78" s="114"/>
      <c r="U78" s="114"/>
      <c r="V78" s="114"/>
      <c r="AD78" s="114"/>
      <c r="AE78" s="114"/>
      <c r="AF78" s="114"/>
      <c r="AG78" s="114"/>
      <c r="AH78" s="114"/>
      <c r="AI78" s="114"/>
      <c r="AJ78" s="114"/>
      <c r="AK78" s="114"/>
      <c r="AL78" s="114"/>
      <c r="AM78" s="114"/>
      <c r="AU78" s="114"/>
      <c r="AV78" s="114"/>
      <c r="AW78" s="114"/>
      <c r="AX78" s="114"/>
      <c r="AY78" s="114"/>
      <c r="AZ78" s="114"/>
      <c r="BA78" s="114"/>
      <c r="BB78" s="114"/>
      <c r="BC78" s="114"/>
      <c r="BD78" s="114"/>
    </row>
    <row r="79" spans="3:56" x14ac:dyDescent="0.2">
      <c r="E79" s="13"/>
      <c r="F79" s="13"/>
      <c r="G79" s="13"/>
      <c r="H79" s="13"/>
      <c r="M79" s="251"/>
      <c r="N79" s="251"/>
      <c r="O79" s="251"/>
      <c r="P79" s="251"/>
      <c r="Q79" s="251"/>
      <c r="R79" s="251"/>
      <c r="S79" s="251"/>
      <c r="T79" s="251"/>
      <c r="U79" s="251"/>
      <c r="V79" s="251"/>
      <c r="AD79" s="251"/>
      <c r="AE79" s="251"/>
      <c r="AF79" s="251"/>
      <c r="AG79" s="251"/>
      <c r="AH79" s="251"/>
      <c r="AI79" s="251"/>
      <c r="AJ79" s="251"/>
      <c r="AK79" s="251"/>
      <c r="AL79" s="251"/>
      <c r="AM79" s="251"/>
      <c r="AU79" s="251"/>
      <c r="AV79" s="251"/>
      <c r="AW79" s="251"/>
      <c r="AX79" s="251"/>
      <c r="AY79" s="251"/>
      <c r="AZ79" s="251"/>
      <c r="BA79" s="251"/>
      <c r="BB79" s="251"/>
      <c r="BC79" s="251"/>
      <c r="BD79" s="251"/>
    </row>
    <row r="80" spans="3:56" x14ac:dyDescent="0.2">
      <c r="C80" s="46" t="s">
        <v>123</v>
      </c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AD80" s="114"/>
      <c r="AE80" s="114"/>
      <c r="AF80" s="114"/>
      <c r="AG80" s="114"/>
      <c r="AH80" s="114"/>
      <c r="AI80" s="114"/>
      <c r="AJ80" s="114"/>
      <c r="AK80" s="114"/>
      <c r="AL80" s="114"/>
      <c r="AM80" s="114"/>
      <c r="AU80" s="114"/>
      <c r="AV80" s="114"/>
      <c r="AW80" s="114"/>
      <c r="AX80" s="114"/>
      <c r="AY80" s="114"/>
      <c r="AZ80" s="114"/>
      <c r="BA80" s="114"/>
      <c r="BB80" s="114"/>
      <c r="BC80" s="114"/>
      <c r="BD80" s="114"/>
    </row>
    <row r="81" spans="3:56" x14ac:dyDescent="0.2">
      <c r="C81" s="4" t="s">
        <v>109</v>
      </c>
      <c r="M81" s="114"/>
      <c r="N81" s="114"/>
      <c r="O81" s="114"/>
      <c r="P81" s="114"/>
      <c r="Q81" s="114"/>
      <c r="R81" s="114"/>
      <c r="S81" s="114"/>
      <c r="T81" s="114"/>
      <c r="U81" s="114"/>
      <c r="V81" s="114"/>
      <c r="AD81" s="114"/>
      <c r="AE81" s="114"/>
      <c r="AF81" s="114"/>
      <c r="AG81" s="114"/>
      <c r="AH81" s="114"/>
      <c r="AI81" s="114"/>
      <c r="AJ81" s="114"/>
      <c r="AK81" s="114"/>
      <c r="AL81" s="114"/>
      <c r="AM81" s="114"/>
      <c r="AU81" s="114"/>
      <c r="AV81" s="114"/>
      <c r="AW81" s="114"/>
      <c r="AX81" s="114"/>
      <c r="AY81" s="114"/>
      <c r="AZ81" s="114"/>
      <c r="BA81" s="114"/>
      <c r="BB81" s="114"/>
      <c r="BC81" s="114"/>
      <c r="BD81" s="114"/>
    </row>
    <row r="82" spans="3:56" ht="14.25" x14ac:dyDescent="0.2">
      <c r="C82" s="13" t="s">
        <v>110</v>
      </c>
      <c r="F82" s="289">
        <f t="shared" ref="F82:F83" si="109">SUM(P82,AG82,AX82) - 1</f>
        <v>0</v>
      </c>
      <c r="G82" s="53"/>
      <c r="H82" s="53"/>
      <c r="I82" s="53"/>
      <c r="J82" s="53"/>
      <c r="K82" s="53"/>
      <c r="L82" s="53"/>
      <c r="M82" s="112">
        <f t="shared" ref="M82:O82" si="110">N82</f>
        <v>0.63662131519274379</v>
      </c>
      <c r="N82" s="112">
        <f t="shared" si="110"/>
        <v>0.63662131519274379</v>
      </c>
      <c r="O82" s="112">
        <f t="shared" si="110"/>
        <v>0.63662131519274379</v>
      </c>
      <c r="P82" s="296">
        <v>0.63662131519274379</v>
      </c>
      <c r="Q82" s="110">
        <f t="shared" ref="Q82:V83" si="111">$P82</f>
        <v>0.63662131519274379</v>
      </c>
      <c r="R82" s="110">
        <f t="shared" si="111"/>
        <v>0.63662131519274379</v>
      </c>
      <c r="S82" s="110">
        <f t="shared" si="111"/>
        <v>0.63662131519274379</v>
      </c>
      <c r="T82" s="110">
        <f t="shared" si="111"/>
        <v>0.63662131519274379</v>
      </c>
      <c r="U82" s="110">
        <f t="shared" si="111"/>
        <v>0.63662131519274379</v>
      </c>
      <c r="V82" s="110">
        <f t="shared" si="111"/>
        <v>0.63662131519274379</v>
      </c>
      <c r="X82" s="53"/>
      <c r="Y82" s="53"/>
      <c r="Z82" s="53"/>
      <c r="AA82" s="53"/>
      <c r="AB82" s="53"/>
      <c r="AC82" s="53"/>
      <c r="AD82" s="112">
        <f t="shared" ref="AD82:AD83" si="112">AE82</f>
        <v>0.36337868480725621</v>
      </c>
      <c r="AE82" s="112">
        <f t="shared" ref="AE82:AE83" si="113">AF82</f>
        <v>0.36337868480725621</v>
      </c>
      <c r="AF82" s="112">
        <f t="shared" ref="AF82:AF83" si="114">AG82</f>
        <v>0.36337868480725621</v>
      </c>
      <c r="AG82" s="296">
        <v>0.36337868480725621</v>
      </c>
      <c r="AH82" s="110">
        <f t="shared" ref="AH82:AM83" si="115">$AG82</f>
        <v>0.36337868480725621</v>
      </c>
      <c r="AI82" s="110">
        <f t="shared" si="115"/>
        <v>0.36337868480725621</v>
      </c>
      <c r="AJ82" s="110">
        <f t="shared" si="115"/>
        <v>0.36337868480725621</v>
      </c>
      <c r="AK82" s="110">
        <f t="shared" si="115"/>
        <v>0.36337868480725621</v>
      </c>
      <c r="AL82" s="110">
        <f t="shared" si="115"/>
        <v>0.36337868480725621</v>
      </c>
      <c r="AM82" s="110">
        <f t="shared" si="115"/>
        <v>0.36337868480725621</v>
      </c>
      <c r="AO82" s="53"/>
      <c r="AP82" s="53"/>
      <c r="AQ82" s="53"/>
      <c r="AR82" s="53"/>
      <c r="AS82" s="53"/>
      <c r="AT82" s="53"/>
      <c r="AU82" s="112">
        <f t="shared" ref="AU82:AU83" si="116">AV82</f>
        <v>0</v>
      </c>
      <c r="AV82" s="112">
        <f t="shared" ref="AV82:AV83" si="117">AW82</f>
        <v>0</v>
      </c>
      <c r="AW82" s="112">
        <f t="shared" ref="AW82:AW83" si="118">AX82</f>
        <v>0</v>
      </c>
      <c r="AX82" s="109">
        <v>0</v>
      </c>
      <c r="AY82" s="110">
        <f t="shared" ref="AY82:BD83" si="119">$AX82</f>
        <v>0</v>
      </c>
      <c r="AZ82" s="110">
        <f t="shared" si="119"/>
        <v>0</v>
      </c>
      <c r="BA82" s="110">
        <f t="shared" si="119"/>
        <v>0</v>
      </c>
      <c r="BB82" s="110">
        <f t="shared" si="119"/>
        <v>0</v>
      </c>
      <c r="BC82" s="110">
        <f t="shared" si="119"/>
        <v>0</v>
      </c>
      <c r="BD82" s="110">
        <f t="shared" si="119"/>
        <v>0</v>
      </c>
    </row>
    <row r="83" spans="3:56" ht="14.25" x14ac:dyDescent="0.2">
      <c r="C83" s="3" t="s">
        <v>111</v>
      </c>
      <c r="F83" s="289">
        <f t="shared" si="109"/>
        <v>0</v>
      </c>
      <c r="G83" s="53"/>
      <c r="H83" s="53"/>
      <c r="I83" s="53"/>
      <c r="J83" s="53"/>
      <c r="K83" s="53"/>
      <c r="L83" s="53"/>
      <c r="M83" s="112">
        <f t="shared" ref="M83:O83" si="120">N83</f>
        <v>0.63662131519274379</v>
      </c>
      <c r="N83" s="112">
        <f t="shared" si="120"/>
        <v>0.63662131519274379</v>
      </c>
      <c r="O83" s="112">
        <f t="shared" si="120"/>
        <v>0.63662131519274379</v>
      </c>
      <c r="P83" s="112">
        <f>P82</f>
        <v>0.63662131519274379</v>
      </c>
      <c r="Q83" s="110">
        <f t="shared" si="111"/>
        <v>0.63662131519274379</v>
      </c>
      <c r="R83" s="110">
        <f t="shared" si="111"/>
        <v>0.63662131519274379</v>
      </c>
      <c r="S83" s="110">
        <f t="shared" si="111"/>
        <v>0.63662131519274379</v>
      </c>
      <c r="T83" s="110">
        <f t="shared" si="111"/>
        <v>0.63662131519274379</v>
      </c>
      <c r="U83" s="110">
        <f t="shared" si="111"/>
        <v>0.63662131519274379</v>
      </c>
      <c r="V83" s="110">
        <f t="shared" si="111"/>
        <v>0.63662131519274379</v>
      </c>
      <c r="X83" s="53"/>
      <c r="Y83" s="53"/>
      <c r="Z83" s="53"/>
      <c r="AA83" s="53"/>
      <c r="AB83" s="53"/>
      <c r="AC83" s="53"/>
      <c r="AD83" s="112">
        <f t="shared" si="112"/>
        <v>0.36337868480725621</v>
      </c>
      <c r="AE83" s="112">
        <f t="shared" si="113"/>
        <v>0.36337868480725621</v>
      </c>
      <c r="AF83" s="112">
        <f t="shared" si="114"/>
        <v>0.36337868480725621</v>
      </c>
      <c r="AG83" s="112">
        <f>AG82</f>
        <v>0.36337868480725621</v>
      </c>
      <c r="AH83" s="110">
        <f t="shared" si="115"/>
        <v>0.36337868480725621</v>
      </c>
      <c r="AI83" s="110">
        <f t="shared" si="115"/>
        <v>0.36337868480725621</v>
      </c>
      <c r="AJ83" s="110">
        <f t="shared" si="115"/>
        <v>0.36337868480725621</v>
      </c>
      <c r="AK83" s="110">
        <f t="shared" si="115"/>
        <v>0.36337868480725621</v>
      </c>
      <c r="AL83" s="110">
        <f t="shared" si="115"/>
        <v>0.36337868480725621</v>
      </c>
      <c r="AM83" s="110">
        <f t="shared" si="115"/>
        <v>0.36337868480725621</v>
      </c>
      <c r="AO83" s="53"/>
      <c r="AP83" s="53"/>
      <c r="AQ83" s="53"/>
      <c r="AR83" s="53"/>
      <c r="AS83" s="53"/>
      <c r="AT83" s="53"/>
      <c r="AU83" s="112">
        <f t="shared" si="116"/>
        <v>0</v>
      </c>
      <c r="AV83" s="112">
        <f t="shared" si="117"/>
        <v>0</v>
      </c>
      <c r="AW83" s="112">
        <f t="shared" si="118"/>
        <v>0</v>
      </c>
      <c r="AX83" s="112">
        <f>AX82</f>
        <v>0</v>
      </c>
      <c r="AY83" s="110">
        <f t="shared" si="119"/>
        <v>0</v>
      </c>
      <c r="AZ83" s="110">
        <f t="shared" si="119"/>
        <v>0</v>
      </c>
      <c r="BA83" s="110">
        <f t="shared" si="119"/>
        <v>0</v>
      </c>
      <c r="BB83" s="110">
        <f t="shared" si="119"/>
        <v>0</v>
      </c>
      <c r="BC83" s="110">
        <f t="shared" si="119"/>
        <v>0</v>
      </c>
      <c r="BD83" s="110">
        <f t="shared" si="119"/>
        <v>0</v>
      </c>
    </row>
    <row r="84" spans="3:56" x14ac:dyDescent="0.2">
      <c r="M84" s="114"/>
      <c r="N84" s="114"/>
      <c r="O84" s="114"/>
      <c r="P84" s="114"/>
      <c r="Q84" s="114"/>
      <c r="R84" s="114"/>
      <c r="S84" s="114"/>
      <c r="T84" s="114"/>
      <c r="U84" s="114"/>
      <c r="V84" s="114"/>
      <c r="AD84" s="114"/>
      <c r="AE84" s="114"/>
      <c r="AF84" s="114"/>
      <c r="AG84" s="114"/>
      <c r="AH84" s="114"/>
      <c r="AI84" s="114"/>
      <c r="AJ84" s="114"/>
      <c r="AK84" s="114"/>
      <c r="AL84" s="114"/>
      <c r="AM84" s="114"/>
      <c r="AU84" s="114"/>
      <c r="AV84" s="114"/>
      <c r="AW84" s="114"/>
      <c r="AX84" s="114"/>
      <c r="AY84" s="114"/>
      <c r="AZ84" s="114"/>
      <c r="BA84" s="114"/>
      <c r="BB84" s="114"/>
      <c r="BC84" s="114"/>
      <c r="BD84" s="114"/>
    </row>
    <row r="85" spans="3:56" ht="14.25" x14ac:dyDescent="0.2">
      <c r="C85" s="3" t="s">
        <v>112</v>
      </c>
      <c r="F85" s="289">
        <f t="shared" ref="F85" si="121">SUM(P85,AG85,AX85) - 1</f>
        <v>0</v>
      </c>
      <c r="G85" s="53"/>
      <c r="H85" s="53"/>
      <c r="I85" s="53"/>
      <c r="J85" s="53"/>
      <c r="K85" s="53"/>
      <c r="L85" s="53"/>
      <c r="M85" s="112">
        <f t="shared" ref="M85" si="122">N85</f>
        <v>0.67174119885823025</v>
      </c>
      <c r="N85" s="112">
        <f t="shared" ref="N85" si="123">O85</f>
        <v>0.67174119885823025</v>
      </c>
      <c r="O85" s="112">
        <f>P85</f>
        <v>0.67174119885823025</v>
      </c>
      <c r="P85" s="112">
        <f>P23</f>
        <v>0.67174119885823025</v>
      </c>
      <c r="Q85" s="115"/>
      <c r="R85" s="115"/>
      <c r="S85" s="115"/>
      <c r="T85" s="115"/>
      <c r="U85" s="115"/>
      <c r="V85" s="115"/>
      <c r="X85" s="53"/>
      <c r="Y85" s="53"/>
      <c r="Z85" s="53"/>
      <c r="AA85" s="53"/>
      <c r="AB85" s="53"/>
      <c r="AC85" s="53"/>
      <c r="AD85" s="112">
        <f t="shared" ref="AD85" si="124">AE85</f>
        <v>0.32825880114176975</v>
      </c>
      <c r="AE85" s="112">
        <f t="shared" ref="AE85" si="125">AF85</f>
        <v>0.32825880114176975</v>
      </c>
      <c r="AF85" s="112">
        <f>AG85</f>
        <v>0.32825880114176975</v>
      </c>
      <c r="AG85" s="112">
        <f>AG23</f>
        <v>0.32825880114176975</v>
      </c>
      <c r="AH85" s="115"/>
      <c r="AI85" s="115"/>
      <c r="AJ85" s="115"/>
      <c r="AK85" s="115"/>
      <c r="AL85" s="115"/>
      <c r="AM85" s="115"/>
      <c r="AO85" s="53"/>
      <c r="AP85" s="53"/>
      <c r="AQ85" s="53"/>
      <c r="AR85" s="53"/>
      <c r="AS85" s="53"/>
      <c r="AT85" s="53"/>
      <c r="AU85" s="112">
        <f t="shared" ref="AU85" si="126">AV85</f>
        <v>0</v>
      </c>
      <c r="AV85" s="112">
        <f t="shared" ref="AV85" si="127">AW85</f>
        <v>0</v>
      </c>
      <c r="AW85" s="112">
        <f>AX85</f>
        <v>0</v>
      </c>
      <c r="AX85" s="112">
        <v>0</v>
      </c>
      <c r="AY85" s="115"/>
      <c r="AZ85" s="115"/>
      <c r="BA85" s="115"/>
      <c r="BB85" s="115"/>
      <c r="BC85" s="115"/>
      <c r="BD85" s="115"/>
    </row>
    <row r="86" spans="3:56" x14ac:dyDescent="0.2"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AD86" s="114"/>
      <c r="AE86" s="114"/>
      <c r="AF86" s="114"/>
      <c r="AG86" s="114"/>
      <c r="AH86" s="114"/>
      <c r="AI86" s="114"/>
      <c r="AJ86" s="114"/>
      <c r="AK86" s="114"/>
      <c r="AL86" s="114"/>
      <c r="AM86" s="114"/>
      <c r="AU86" s="114"/>
      <c r="AV86" s="114"/>
      <c r="AW86" s="114"/>
      <c r="AX86" s="114"/>
      <c r="AY86" s="114"/>
      <c r="AZ86" s="114"/>
      <c r="BA86" s="114"/>
      <c r="BB86" s="114"/>
      <c r="BC86" s="114"/>
      <c r="BD86" s="114"/>
    </row>
    <row r="87" spans="3:56" x14ac:dyDescent="0.2">
      <c r="E87" s="13"/>
      <c r="F87" s="13"/>
      <c r="G87" s="13"/>
      <c r="H87" s="13"/>
      <c r="M87" s="251"/>
      <c r="N87" s="251"/>
      <c r="O87" s="251"/>
      <c r="P87" s="251"/>
      <c r="Q87" s="251"/>
      <c r="R87" s="251"/>
      <c r="S87" s="251"/>
      <c r="T87" s="251"/>
      <c r="U87" s="251"/>
      <c r="V87" s="251"/>
      <c r="AD87" s="251"/>
      <c r="AE87" s="251"/>
      <c r="AF87" s="251"/>
      <c r="AG87" s="251"/>
      <c r="AH87" s="251"/>
      <c r="AI87" s="251"/>
      <c r="AJ87" s="251"/>
      <c r="AK87" s="251"/>
      <c r="AL87" s="251"/>
      <c r="AM87" s="251"/>
      <c r="AU87" s="251"/>
      <c r="AV87" s="251"/>
      <c r="AW87" s="251"/>
      <c r="AX87" s="251"/>
      <c r="AY87" s="251"/>
      <c r="AZ87" s="251"/>
      <c r="BA87" s="251"/>
      <c r="BB87" s="251"/>
      <c r="BC87" s="251"/>
      <c r="BD87" s="251"/>
    </row>
    <row r="88" spans="3:56" x14ac:dyDescent="0.2">
      <c r="C88" s="46" t="s">
        <v>124</v>
      </c>
      <c r="M88" s="114"/>
      <c r="N88" s="114"/>
      <c r="O88" s="114"/>
      <c r="P88" s="114"/>
      <c r="Q88" s="114"/>
      <c r="R88" s="114"/>
      <c r="S88" s="114"/>
      <c r="T88" s="114"/>
      <c r="U88" s="114"/>
      <c r="V88" s="114"/>
      <c r="AD88" s="114"/>
      <c r="AE88" s="114"/>
      <c r="AF88" s="114"/>
      <c r="AG88" s="114"/>
      <c r="AH88" s="114"/>
      <c r="AI88" s="114"/>
      <c r="AJ88" s="114"/>
      <c r="AK88" s="114"/>
      <c r="AL88" s="114"/>
      <c r="AM88" s="114"/>
      <c r="AU88" s="114"/>
      <c r="AV88" s="114"/>
      <c r="AW88" s="114"/>
      <c r="AX88" s="114"/>
      <c r="AY88" s="114"/>
      <c r="AZ88" s="114"/>
      <c r="BA88" s="114"/>
      <c r="BB88" s="114"/>
      <c r="BC88" s="114"/>
      <c r="BD88" s="114"/>
    </row>
    <row r="89" spans="3:56" x14ac:dyDescent="0.2">
      <c r="C89" s="4" t="s">
        <v>125</v>
      </c>
      <c r="M89" s="114"/>
      <c r="N89" s="114"/>
      <c r="O89" s="114"/>
      <c r="P89" s="114"/>
      <c r="Q89" s="114"/>
      <c r="R89" s="114"/>
      <c r="S89" s="114"/>
      <c r="T89" s="114"/>
      <c r="U89" s="114"/>
      <c r="V89" s="114"/>
      <c r="AD89" s="114"/>
      <c r="AE89" s="114"/>
      <c r="AF89" s="114"/>
      <c r="AG89" s="114"/>
      <c r="AH89" s="114"/>
      <c r="AI89" s="114"/>
      <c r="AJ89" s="114"/>
      <c r="AK89" s="114"/>
      <c r="AL89" s="114"/>
      <c r="AM89" s="114"/>
      <c r="AU89" s="114"/>
      <c r="AV89" s="114"/>
      <c r="AW89" s="114"/>
      <c r="AX89" s="114"/>
      <c r="AY89" s="114"/>
      <c r="AZ89" s="114"/>
      <c r="BA89" s="114"/>
      <c r="BB89" s="114"/>
      <c r="BC89" s="114"/>
      <c r="BD89" s="114"/>
    </row>
    <row r="90" spans="3:56" ht="14.25" x14ac:dyDescent="0.2">
      <c r="C90" s="13" t="s">
        <v>126</v>
      </c>
      <c r="F90" s="289">
        <f t="shared" ref="F90:F93" si="128">SUM(P90,AG90,AX90) - 1</f>
        <v>0</v>
      </c>
      <c r="G90" s="53"/>
      <c r="H90" s="53"/>
      <c r="I90" s="53"/>
      <c r="J90" s="53"/>
      <c r="K90" s="53"/>
      <c r="L90" s="53"/>
      <c r="M90" s="112">
        <f>M56</f>
        <v>0.81839390031105375</v>
      </c>
      <c r="N90" s="112">
        <f>N56</f>
        <v>0.81839390031105375</v>
      </c>
      <c r="O90" s="112">
        <f>O56</f>
        <v>0.81839390031105375</v>
      </c>
      <c r="P90" s="112">
        <f>P56</f>
        <v>0.81839390031105375</v>
      </c>
      <c r="Q90" s="110">
        <f t="shared" ref="Q90:V90" si="129">$P90</f>
        <v>0.81839390031105375</v>
      </c>
      <c r="R90" s="110">
        <f t="shared" si="129"/>
        <v>0.81839390031105375</v>
      </c>
      <c r="S90" s="110">
        <f t="shared" si="129"/>
        <v>0.81839390031105375</v>
      </c>
      <c r="T90" s="110">
        <f t="shared" si="129"/>
        <v>0.81839390031105375</v>
      </c>
      <c r="U90" s="110">
        <f t="shared" si="129"/>
        <v>0.81839390031105375</v>
      </c>
      <c r="V90" s="110">
        <f t="shared" si="129"/>
        <v>0.81839390031105375</v>
      </c>
      <c r="X90" s="53"/>
      <c r="Y90" s="53"/>
      <c r="Z90" s="53"/>
      <c r="AA90" s="53"/>
      <c r="AB90" s="53"/>
      <c r="AC90" s="53"/>
      <c r="AD90" s="112">
        <f>AD56</f>
        <v>0.1816060996889462</v>
      </c>
      <c r="AE90" s="112">
        <f>AE56</f>
        <v>0.1816060996889462</v>
      </c>
      <c r="AF90" s="112">
        <f>AF56</f>
        <v>0.1816060996889462</v>
      </c>
      <c r="AG90" s="112">
        <f>AG56</f>
        <v>0.1816060996889462</v>
      </c>
      <c r="AH90" s="110">
        <f t="shared" ref="AH90:AM90" si="130">$AG90</f>
        <v>0.1816060996889462</v>
      </c>
      <c r="AI90" s="110">
        <f t="shared" si="130"/>
        <v>0.1816060996889462</v>
      </c>
      <c r="AJ90" s="110">
        <f t="shared" si="130"/>
        <v>0.1816060996889462</v>
      </c>
      <c r="AK90" s="110">
        <f t="shared" si="130"/>
        <v>0.1816060996889462</v>
      </c>
      <c r="AL90" s="110">
        <f t="shared" si="130"/>
        <v>0.1816060996889462</v>
      </c>
      <c r="AM90" s="110">
        <f t="shared" si="130"/>
        <v>0.1816060996889462</v>
      </c>
      <c r="AO90" s="53"/>
      <c r="AP90" s="53"/>
      <c r="AQ90" s="53"/>
      <c r="AR90" s="53"/>
      <c r="AS90" s="53"/>
      <c r="AT90" s="53"/>
      <c r="AU90" s="112">
        <f>AU56</f>
        <v>0</v>
      </c>
      <c r="AV90" s="112">
        <f>AV56</f>
        <v>0</v>
      </c>
      <c r="AW90" s="112">
        <f>AW56</f>
        <v>0</v>
      </c>
      <c r="AX90" s="112">
        <f>AX56</f>
        <v>0</v>
      </c>
      <c r="AY90" s="110">
        <f t="shared" ref="AY90:BD90" si="131">$AX90</f>
        <v>0</v>
      </c>
      <c r="AZ90" s="110">
        <f t="shared" si="131"/>
        <v>0</v>
      </c>
      <c r="BA90" s="110">
        <f t="shared" si="131"/>
        <v>0</v>
      </c>
      <c r="BB90" s="110">
        <f t="shared" si="131"/>
        <v>0</v>
      </c>
      <c r="BC90" s="110">
        <f t="shared" si="131"/>
        <v>0</v>
      </c>
      <c r="BD90" s="110">
        <f t="shared" si="131"/>
        <v>0</v>
      </c>
    </row>
    <row r="91" spans="3:56" ht="14.25" x14ac:dyDescent="0.2">
      <c r="C91" s="13" t="s">
        <v>127</v>
      </c>
      <c r="F91" s="289">
        <f t="shared" si="128"/>
        <v>0</v>
      </c>
      <c r="G91" s="53"/>
      <c r="H91" s="53"/>
      <c r="I91" s="53"/>
      <c r="J91" s="53"/>
      <c r="K91" s="53"/>
      <c r="L91" s="53"/>
      <c r="M91" s="112">
        <f>M56</f>
        <v>0.81839390031105375</v>
      </c>
      <c r="N91" s="112">
        <f>N56</f>
        <v>0.81839390031105375</v>
      </c>
      <c r="O91" s="112">
        <f>O56</f>
        <v>0.81839390031105375</v>
      </c>
      <c r="P91" s="112">
        <f>P56</f>
        <v>0.81839390031105375</v>
      </c>
      <c r="Q91" s="110">
        <f t="shared" ref="Q91" si="132">Q90</f>
        <v>0.81839390031105375</v>
      </c>
      <c r="R91" s="110">
        <f t="shared" ref="R91" si="133">R90</f>
        <v>0.81839390031105375</v>
      </c>
      <c r="S91" s="110">
        <f t="shared" ref="S91" si="134">S90</f>
        <v>0.81839390031105375</v>
      </c>
      <c r="T91" s="110">
        <f t="shared" ref="T91" si="135">T90</f>
        <v>0.81839390031105375</v>
      </c>
      <c r="U91" s="110">
        <f t="shared" ref="U91" si="136">U90</f>
        <v>0.81839390031105375</v>
      </c>
      <c r="V91" s="110">
        <f t="shared" ref="V91" si="137">V90</f>
        <v>0.81839390031105375</v>
      </c>
      <c r="X91" s="53"/>
      <c r="Y91" s="53"/>
      <c r="Z91" s="53"/>
      <c r="AA91" s="53"/>
      <c r="AB91" s="53"/>
      <c r="AC91" s="53"/>
      <c r="AD91" s="112">
        <f>AD56</f>
        <v>0.1816060996889462</v>
      </c>
      <c r="AE91" s="112">
        <f>AE56</f>
        <v>0.1816060996889462</v>
      </c>
      <c r="AF91" s="112">
        <f>AF56</f>
        <v>0.1816060996889462</v>
      </c>
      <c r="AG91" s="112">
        <f>AG56</f>
        <v>0.1816060996889462</v>
      </c>
      <c r="AH91" s="110">
        <f t="shared" ref="AH91" si="138">AH90</f>
        <v>0.1816060996889462</v>
      </c>
      <c r="AI91" s="110">
        <f t="shared" ref="AI91" si="139">AI90</f>
        <v>0.1816060996889462</v>
      </c>
      <c r="AJ91" s="110">
        <f t="shared" ref="AJ91" si="140">AJ90</f>
        <v>0.1816060996889462</v>
      </c>
      <c r="AK91" s="110">
        <f t="shared" ref="AK91" si="141">AK90</f>
        <v>0.1816060996889462</v>
      </c>
      <c r="AL91" s="110">
        <f t="shared" ref="AL91" si="142">AL90</f>
        <v>0.1816060996889462</v>
      </c>
      <c r="AM91" s="110">
        <f t="shared" ref="AM91" si="143">AM90</f>
        <v>0.1816060996889462</v>
      </c>
      <c r="AO91" s="53"/>
      <c r="AP91" s="53"/>
      <c r="AQ91" s="53"/>
      <c r="AR91" s="53"/>
      <c r="AS91" s="53"/>
      <c r="AT91" s="53"/>
      <c r="AU91" s="112">
        <f>AU56</f>
        <v>0</v>
      </c>
      <c r="AV91" s="112">
        <f>AV56</f>
        <v>0</v>
      </c>
      <c r="AW91" s="112">
        <f>AW56</f>
        <v>0</v>
      </c>
      <c r="AX91" s="112">
        <f>AX56</f>
        <v>0</v>
      </c>
      <c r="AY91" s="110">
        <f t="shared" ref="AY91" si="144">AY90</f>
        <v>0</v>
      </c>
      <c r="AZ91" s="110">
        <f t="shared" ref="AZ91" si="145">AZ90</f>
        <v>0</v>
      </c>
      <c r="BA91" s="110">
        <f t="shared" ref="BA91" si="146">BA90</f>
        <v>0</v>
      </c>
      <c r="BB91" s="110">
        <f t="shared" ref="BB91" si="147">BB90</f>
        <v>0</v>
      </c>
      <c r="BC91" s="110">
        <f t="shared" ref="BC91" si="148">BC90</f>
        <v>0</v>
      </c>
      <c r="BD91" s="110">
        <f t="shared" ref="BD91" si="149">BD90</f>
        <v>0</v>
      </c>
    </row>
    <row r="92" spans="3:56" ht="14.25" x14ac:dyDescent="0.2">
      <c r="C92" s="13" t="s">
        <v>128</v>
      </c>
      <c r="F92" s="289">
        <f t="shared" si="128"/>
        <v>0</v>
      </c>
      <c r="G92" s="53"/>
      <c r="H92" s="53"/>
      <c r="I92" s="53"/>
      <c r="J92" s="53"/>
      <c r="K92" s="53"/>
      <c r="L92" s="53"/>
      <c r="M92" s="112">
        <f>M56</f>
        <v>0.81839390031105375</v>
      </c>
      <c r="N92" s="112">
        <f>N56</f>
        <v>0.81839390031105375</v>
      </c>
      <c r="O92" s="112">
        <f>O56</f>
        <v>0.81839390031105375</v>
      </c>
      <c r="P92" s="112">
        <f>P56</f>
        <v>0.81839390031105375</v>
      </c>
      <c r="Q92" s="110">
        <f t="shared" ref="Q92:V92" si="150">Q90</f>
        <v>0.81839390031105375</v>
      </c>
      <c r="R92" s="110">
        <f t="shared" si="150"/>
        <v>0.81839390031105375</v>
      </c>
      <c r="S92" s="110">
        <f t="shared" si="150"/>
        <v>0.81839390031105375</v>
      </c>
      <c r="T92" s="110">
        <f t="shared" si="150"/>
        <v>0.81839390031105375</v>
      </c>
      <c r="U92" s="110">
        <f t="shared" si="150"/>
        <v>0.81839390031105375</v>
      </c>
      <c r="V92" s="110">
        <f t="shared" si="150"/>
        <v>0.81839390031105375</v>
      </c>
      <c r="X92" s="53"/>
      <c r="Y92" s="53"/>
      <c r="Z92" s="53"/>
      <c r="AA92" s="53"/>
      <c r="AB92" s="53"/>
      <c r="AC92" s="53"/>
      <c r="AD92" s="112">
        <f>AD56</f>
        <v>0.1816060996889462</v>
      </c>
      <c r="AE92" s="112">
        <f>AE56</f>
        <v>0.1816060996889462</v>
      </c>
      <c r="AF92" s="112">
        <f>AF56</f>
        <v>0.1816060996889462</v>
      </c>
      <c r="AG92" s="112">
        <f>AG56</f>
        <v>0.1816060996889462</v>
      </c>
      <c r="AH92" s="110">
        <f t="shared" ref="AH92:AM92" si="151">AH90</f>
        <v>0.1816060996889462</v>
      </c>
      <c r="AI92" s="110">
        <f t="shared" si="151"/>
        <v>0.1816060996889462</v>
      </c>
      <c r="AJ92" s="110">
        <f t="shared" si="151"/>
        <v>0.1816060996889462</v>
      </c>
      <c r="AK92" s="110">
        <f t="shared" si="151"/>
        <v>0.1816060996889462</v>
      </c>
      <c r="AL92" s="110">
        <f t="shared" si="151"/>
        <v>0.1816060996889462</v>
      </c>
      <c r="AM92" s="110">
        <f t="shared" si="151"/>
        <v>0.1816060996889462</v>
      </c>
      <c r="AO92" s="53"/>
      <c r="AP92" s="53"/>
      <c r="AQ92" s="53"/>
      <c r="AR92" s="53"/>
      <c r="AS92" s="53"/>
      <c r="AT92" s="53"/>
      <c r="AU92" s="112">
        <f>AU56</f>
        <v>0</v>
      </c>
      <c r="AV92" s="112">
        <f>AV56</f>
        <v>0</v>
      </c>
      <c r="AW92" s="112">
        <f>AW56</f>
        <v>0</v>
      </c>
      <c r="AX92" s="112">
        <f>AX56</f>
        <v>0</v>
      </c>
      <c r="AY92" s="110">
        <f t="shared" ref="AY92:BD92" si="152">AY90</f>
        <v>0</v>
      </c>
      <c r="AZ92" s="110">
        <f t="shared" si="152"/>
        <v>0</v>
      </c>
      <c r="BA92" s="110">
        <f t="shared" si="152"/>
        <v>0</v>
      </c>
      <c r="BB92" s="110">
        <f t="shared" si="152"/>
        <v>0</v>
      </c>
      <c r="BC92" s="110">
        <f t="shared" si="152"/>
        <v>0</v>
      </c>
      <c r="BD92" s="110">
        <f t="shared" si="152"/>
        <v>0</v>
      </c>
    </row>
    <row r="93" spans="3:56" ht="14.25" x14ac:dyDescent="0.2">
      <c r="C93" s="13" t="s">
        <v>227</v>
      </c>
      <c r="D93" s="303" t="s">
        <v>228</v>
      </c>
      <c r="F93" s="289">
        <f t="shared" si="128"/>
        <v>0</v>
      </c>
      <c r="G93" s="53"/>
      <c r="H93" s="53"/>
      <c r="I93" s="53"/>
      <c r="J93" s="53"/>
      <c r="K93" s="53"/>
      <c r="L93" s="53"/>
      <c r="M93" s="53"/>
      <c r="N93" s="53"/>
      <c r="O93" s="53"/>
      <c r="P93" s="109">
        <v>0</v>
      </c>
      <c r="Q93" s="110">
        <f>P93</f>
        <v>0</v>
      </c>
      <c r="R93" s="110">
        <f t="shared" ref="R93:V93" si="153">Q93</f>
        <v>0</v>
      </c>
      <c r="S93" s="110">
        <f t="shared" si="153"/>
        <v>0</v>
      </c>
      <c r="T93" s="110">
        <f t="shared" si="153"/>
        <v>0</v>
      </c>
      <c r="U93" s="110">
        <f t="shared" si="153"/>
        <v>0</v>
      </c>
      <c r="V93" s="110">
        <f t="shared" si="153"/>
        <v>0</v>
      </c>
      <c r="X93" s="53"/>
      <c r="Y93" s="53"/>
      <c r="Z93" s="53"/>
      <c r="AA93" s="53"/>
      <c r="AB93" s="53"/>
      <c r="AC93" s="53"/>
      <c r="AD93" s="53"/>
      <c r="AE93" s="53"/>
      <c r="AF93" s="53"/>
      <c r="AG93" s="109">
        <v>1</v>
      </c>
      <c r="AH93" s="110">
        <f>AG93</f>
        <v>1</v>
      </c>
      <c r="AI93" s="110">
        <f t="shared" ref="AI93:AM93" si="154">AH93</f>
        <v>1</v>
      </c>
      <c r="AJ93" s="110">
        <f t="shared" si="154"/>
        <v>1</v>
      </c>
      <c r="AK93" s="110">
        <f t="shared" si="154"/>
        <v>1</v>
      </c>
      <c r="AL93" s="110">
        <f t="shared" si="154"/>
        <v>1</v>
      </c>
      <c r="AM93" s="110">
        <f t="shared" si="154"/>
        <v>1</v>
      </c>
      <c r="AO93" s="53"/>
      <c r="AP93" s="53"/>
      <c r="AQ93" s="53"/>
      <c r="AR93" s="53"/>
      <c r="AS93" s="53"/>
      <c r="AT93" s="53"/>
      <c r="AU93" s="53"/>
      <c r="AV93" s="53"/>
      <c r="AW93" s="53"/>
      <c r="AX93" s="109">
        <v>0</v>
      </c>
      <c r="AY93" s="110">
        <f>AX93</f>
        <v>0</v>
      </c>
      <c r="AZ93" s="110">
        <f t="shared" ref="AZ93:BD93" si="155">AY93</f>
        <v>0</v>
      </c>
      <c r="BA93" s="110">
        <f t="shared" si="155"/>
        <v>0</v>
      </c>
      <c r="BB93" s="110">
        <f t="shared" si="155"/>
        <v>0</v>
      </c>
      <c r="BC93" s="110">
        <f t="shared" si="155"/>
        <v>0</v>
      </c>
      <c r="BD93" s="110">
        <f t="shared" si="155"/>
        <v>0</v>
      </c>
    </row>
    <row r="94" spans="3:56" x14ac:dyDescent="0.2">
      <c r="M94" s="114"/>
      <c r="N94" s="114"/>
      <c r="O94" s="114"/>
      <c r="P94" s="114"/>
      <c r="Q94" s="114"/>
      <c r="R94" s="114"/>
      <c r="S94" s="114"/>
      <c r="T94" s="114"/>
      <c r="U94" s="114"/>
      <c r="V94" s="114"/>
      <c r="AD94" s="114"/>
      <c r="AE94" s="114"/>
      <c r="AF94" s="114"/>
      <c r="AG94" s="114"/>
      <c r="AH94" s="114"/>
      <c r="AI94" s="114"/>
      <c r="AJ94" s="114"/>
      <c r="AK94" s="114"/>
      <c r="AL94" s="114"/>
      <c r="AM94" s="114"/>
      <c r="AU94" s="114"/>
      <c r="AV94" s="114"/>
      <c r="AW94" s="114"/>
      <c r="AX94" s="114"/>
      <c r="AY94" s="114"/>
      <c r="AZ94" s="114"/>
      <c r="BA94" s="114"/>
      <c r="BB94" s="114"/>
      <c r="BC94" s="114"/>
      <c r="BD94" s="114"/>
    </row>
    <row r="95" spans="3:56" x14ac:dyDescent="0.2">
      <c r="C95" s="46" t="s">
        <v>130</v>
      </c>
      <c r="M95" s="114"/>
      <c r="N95" s="114"/>
      <c r="O95" s="114"/>
      <c r="P95" s="114"/>
      <c r="Q95" s="114"/>
      <c r="R95" s="114"/>
      <c r="S95" s="114"/>
      <c r="T95" s="114"/>
      <c r="U95" s="114"/>
      <c r="V95" s="114"/>
      <c r="AD95" s="114"/>
      <c r="AE95" s="114"/>
      <c r="AF95" s="114"/>
      <c r="AG95" s="114"/>
      <c r="AH95" s="114"/>
      <c r="AI95" s="114"/>
      <c r="AJ95" s="114"/>
      <c r="AK95" s="114"/>
      <c r="AL95" s="114"/>
      <c r="AM95" s="114"/>
      <c r="AU95" s="114"/>
      <c r="AV95" s="114"/>
      <c r="AW95" s="114"/>
      <c r="AX95" s="114"/>
      <c r="AY95" s="114"/>
      <c r="AZ95" s="114"/>
      <c r="BA95" s="114"/>
      <c r="BB95" s="114"/>
      <c r="BC95" s="114"/>
      <c r="BD95" s="114"/>
    </row>
    <row r="96" spans="3:56" x14ac:dyDescent="0.2">
      <c r="C96" s="4" t="s">
        <v>109</v>
      </c>
      <c r="M96" s="114"/>
      <c r="N96" s="114"/>
      <c r="O96" s="114"/>
      <c r="P96" s="114"/>
      <c r="Q96" s="114"/>
      <c r="R96" s="114"/>
      <c r="S96" s="114"/>
      <c r="T96" s="114"/>
      <c r="U96" s="114"/>
      <c r="V96" s="114"/>
      <c r="AD96" s="114"/>
      <c r="AE96" s="114"/>
      <c r="AF96" s="114"/>
      <c r="AG96" s="114"/>
      <c r="AH96" s="114"/>
      <c r="AI96" s="114"/>
      <c r="AJ96" s="114"/>
      <c r="AK96" s="114"/>
      <c r="AL96" s="114"/>
      <c r="AM96" s="114"/>
      <c r="AU96" s="114"/>
      <c r="AV96" s="114"/>
      <c r="AW96" s="114"/>
      <c r="AX96" s="114"/>
      <c r="AY96" s="114"/>
      <c r="AZ96" s="114"/>
      <c r="BA96" s="114"/>
      <c r="BB96" s="114"/>
      <c r="BC96" s="114"/>
      <c r="BD96" s="114"/>
    </row>
    <row r="97" spans="3:56" ht="14.25" x14ac:dyDescent="0.2">
      <c r="C97" s="13" t="s">
        <v>110</v>
      </c>
      <c r="F97" s="289">
        <f t="shared" ref="F97:F98" si="156">SUM(P97,AG97,AX97) - 1</f>
        <v>0</v>
      </c>
      <c r="G97" s="53"/>
      <c r="H97" s="53"/>
      <c r="I97" s="53"/>
      <c r="J97" s="53"/>
      <c r="K97" s="53"/>
      <c r="L97" s="53"/>
      <c r="M97" s="112">
        <f t="shared" ref="M97:O97" si="157">N97</f>
        <v>0.88235294117647056</v>
      </c>
      <c r="N97" s="112">
        <f t="shared" si="157"/>
        <v>0.88235294117647056</v>
      </c>
      <c r="O97" s="112">
        <f t="shared" si="157"/>
        <v>0.88235294117647056</v>
      </c>
      <c r="P97" s="296">
        <v>0.88235294117647056</v>
      </c>
      <c r="Q97" s="110">
        <f t="shared" ref="Q97:V98" si="158">$P97</f>
        <v>0.88235294117647056</v>
      </c>
      <c r="R97" s="110">
        <f t="shared" si="158"/>
        <v>0.88235294117647056</v>
      </c>
      <c r="S97" s="110">
        <f t="shared" si="158"/>
        <v>0.88235294117647056</v>
      </c>
      <c r="T97" s="110">
        <f t="shared" si="158"/>
        <v>0.88235294117647056</v>
      </c>
      <c r="U97" s="110">
        <f t="shared" si="158"/>
        <v>0.88235294117647056</v>
      </c>
      <c r="V97" s="110">
        <f t="shared" si="158"/>
        <v>0.88235294117647056</v>
      </c>
      <c r="X97" s="53"/>
      <c r="Y97" s="53"/>
      <c r="Z97" s="53"/>
      <c r="AA97" s="53"/>
      <c r="AB97" s="53"/>
      <c r="AC97" s="53"/>
      <c r="AD97" s="112">
        <f t="shared" ref="AD97:AD98" si="159">AE97</f>
        <v>0.11764705882352941</v>
      </c>
      <c r="AE97" s="112">
        <f t="shared" ref="AE97:AE98" si="160">AF97</f>
        <v>0.11764705882352941</v>
      </c>
      <c r="AF97" s="112">
        <f t="shared" ref="AF97:AF98" si="161">AG97</f>
        <v>0.11764705882352941</v>
      </c>
      <c r="AG97" s="296">
        <v>0.11764705882352941</v>
      </c>
      <c r="AH97" s="110">
        <f t="shared" ref="AH97:AM98" si="162">$AG97</f>
        <v>0.11764705882352941</v>
      </c>
      <c r="AI97" s="110">
        <f t="shared" si="162"/>
        <v>0.11764705882352941</v>
      </c>
      <c r="AJ97" s="110">
        <f t="shared" si="162"/>
        <v>0.11764705882352941</v>
      </c>
      <c r="AK97" s="110">
        <f t="shared" si="162"/>
        <v>0.11764705882352941</v>
      </c>
      <c r="AL97" s="110">
        <f t="shared" si="162"/>
        <v>0.11764705882352941</v>
      </c>
      <c r="AM97" s="110">
        <f t="shared" si="162"/>
        <v>0.11764705882352941</v>
      </c>
      <c r="AO97" s="53"/>
      <c r="AP97" s="53"/>
      <c r="AQ97" s="53"/>
      <c r="AR97" s="53"/>
      <c r="AS97" s="53"/>
      <c r="AT97" s="53"/>
      <c r="AU97" s="112">
        <f t="shared" ref="AU97:AU98" si="163">AV97</f>
        <v>0</v>
      </c>
      <c r="AV97" s="112">
        <f t="shared" ref="AV97:AV98" si="164">AW97</f>
        <v>0</v>
      </c>
      <c r="AW97" s="112">
        <f t="shared" ref="AW97:AW98" si="165">AX97</f>
        <v>0</v>
      </c>
      <c r="AX97" s="109">
        <v>0</v>
      </c>
      <c r="AY97" s="110">
        <f t="shared" ref="AY97:BD98" si="166">$AX97</f>
        <v>0</v>
      </c>
      <c r="AZ97" s="110">
        <f t="shared" si="166"/>
        <v>0</v>
      </c>
      <c r="BA97" s="110">
        <f t="shared" si="166"/>
        <v>0</v>
      </c>
      <c r="BB97" s="110">
        <f t="shared" si="166"/>
        <v>0</v>
      </c>
      <c r="BC97" s="110">
        <f t="shared" si="166"/>
        <v>0</v>
      </c>
      <c r="BD97" s="110">
        <f t="shared" si="166"/>
        <v>0</v>
      </c>
    </row>
    <row r="98" spans="3:56" ht="14.25" x14ac:dyDescent="0.2">
      <c r="C98" s="3" t="s">
        <v>111</v>
      </c>
      <c r="F98" s="289">
        <f t="shared" si="156"/>
        <v>0</v>
      </c>
      <c r="G98" s="53"/>
      <c r="H98" s="53"/>
      <c r="I98" s="53"/>
      <c r="J98" s="53"/>
      <c r="K98" s="53"/>
      <c r="L98" s="53"/>
      <c r="M98" s="112">
        <f t="shared" ref="M98:O98" si="167">N98</f>
        <v>0.96007468045382738</v>
      </c>
      <c r="N98" s="112">
        <f t="shared" si="167"/>
        <v>0.96007468045382738</v>
      </c>
      <c r="O98" s="112">
        <f t="shared" si="167"/>
        <v>0.96007468045382738</v>
      </c>
      <c r="P98" s="109">
        <f>P45</f>
        <v>0.96007468045382738</v>
      </c>
      <c r="Q98" s="110">
        <f t="shared" si="158"/>
        <v>0.96007468045382738</v>
      </c>
      <c r="R98" s="110">
        <f t="shared" si="158"/>
        <v>0.96007468045382738</v>
      </c>
      <c r="S98" s="110">
        <f t="shared" si="158"/>
        <v>0.96007468045382738</v>
      </c>
      <c r="T98" s="110">
        <f t="shared" si="158"/>
        <v>0.96007468045382738</v>
      </c>
      <c r="U98" s="110">
        <f t="shared" si="158"/>
        <v>0.96007468045382738</v>
      </c>
      <c r="V98" s="110">
        <f t="shared" si="158"/>
        <v>0.96007468045382738</v>
      </c>
      <c r="X98" s="53"/>
      <c r="Y98" s="53"/>
      <c r="Z98" s="53"/>
      <c r="AA98" s="53"/>
      <c r="AB98" s="53"/>
      <c r="AC98" s="53"/>
      <c r="AD98" s="112">
        <f t="shared" si="159"/>
        <v>3.9925319546172629E-2</v>
      </c>
      <c r="AE98" s="112">
        <f t="shared" si="160"/>
        <v>3.9925319546172629E-2</v>
      </c>
      <c r="AF98" s="112">
        <f t="shared" si="161"/>
        <v>3.9925319546172629E-2</v>
      </c>
      <c r="AG98" s="109">
        <f>AG45</f>
        <v>3.9925319546172629E-2</v>
      </c>
      <c r="AH98" s="110">
        <f t="shared" si="162"/>
        <v>3.9925319546172629E-2</v>
      </c>
      <c r="AI98" s="110">
        <f t="shared" si="162"/>
        <v>3.9925319546172629E-2</v>
      </c>
      <c r="AJ98" s="110">
        <f t="shared" si="162"/>
        <v>3.9925319546172629E-2</v>
      </c>
      <c r="AK98" s="110">
        <f t="shared" si="162"/>
        <v>3.9925319546172629E-2</v>
      </c>
      <c r="AL98" s="110">
        <f t="shared" si="162"/>
        <v>3.9925319546172629E-2</v>
      </c>
      <c r="AM98" s="110">
        <f t="shared" si="162"/>
        <v>3.9925319546172629E-2</v>
      </c>
      <c r="AO98" s="53"/>
      <c r="AP98" s="53"/>
      <c r="AQ98" s="53"/>
      <c r="AR98" s="53"/>
      <c r="AS98" s="53"/>
      <c r="AT98" s="53"/>
      <c r="AU98" s="112">
        <f t="shared" si="163"/>
        <v>0</v>
      </c>
      <c r="AV98" s="112">
        <f t="shared" si="164"/>
        <v>0</v>
      </c>
      <c r="AW98" s="112">
        <f t="shared" si="165"/>
        <v>0</v>
      </c>
      <c r="AX98" s="112">
        <f>AX97</f>
        <v>0</v>
      </c>
      <c r="AY98" s="110">
        <f t="shared" si="166"/>
        <v>0</v>
      </c>
      <c r="AZ98" s="110">
        <f t="shared" si="166"/>
        <v>0</v>
      </c>
      <c r="BA98" s="110">
        <f t="shared" si="166"/>
        <v>0</v>
      </c>
      <c r="BB98" s="110">
        <f t="shared" si="166"/>
        <v>0</v>
      </c>
      <c r="BC98" s="110">
        <f t="shared" si="166"/>
        <v>0</v>
      </c>
      <c r="BD98" s="110">
        <f t="shared" si="166"/>
        <v>0</v>
      </c>
    </row>
    <row r="99" spans="3:56" x14ac:dyDescent="0.2">
      <c r="M99" s="114"/>
      <c r="N99" s="114"/>
      <c r="O99" s="114"/>
      <c r="P99" s="114"/>
      <c r="Q99" s="114"/>
      <c r="R99" s="114"/>
      <c r="S99" s="114"/>
      <c r="T99" s="114"/>
      <c r="U99" s="114"/>
      <c r="V99" s="114"/>
      <c r="AD99" s="114"/>
      <c r="AE99" s="114"/>
      <c r="AF99" s="114"/>
      <c r="AG99" s="114"/>
      <c r="AH99" s="114"/>
      <c r="AI99" s="114"/>
      <c r="AJ99" s="114"/>
      <c r="AK99" s="114"/>
      <c r="AL99" s="114"/>
      <c r="AM99" s="114"/>
      <c r="AU99" s="114"/>
      <c r="AV99" s="114"/>
      <c r="AW99" s="114"/>
      <c r="AX99" s="114"/>
      <c r="AY99" s="114"/>
      <c r="AZ99" s="114"/>
      <c r="BA99" s="114"/>
      <c r="BB99" s="114"/>
      <c r="BC99" s="114"/>
      <c r="BD99" s="114"/>
    </row>
    <row r="100" spans="3:56" ht="14.25" x14ac:dyDescent="0.2">
      <c r="C100" s="3" t="s">
        <v>112</v>
      </c>
      <c r="F100" s="289">
        <f t="shared" ref="F100" si="168">SUM(P100,AG100,AX100) - 1</f>
        <v>0</v>
      </c>
      <c r="G100" s="53"/>
      <c r="H100" s="53"/>
      <c r="I100" s="53"/>
      <c r="J100" s="53"/>
      <c r="K100" s="53"/>
      <c r="L100" s="53"/>
      <c r="M100" s="112">
        <f t="shared" ref="M100" si="169">N100</f>
        <v>0.96007468045382738</v>
      </c>
      <c r="N100" s="112">
        <f t="shared" ref="N100" si="170">O100</f>
        <v>0.96007468045382738</v>
      </c>
      <c r="O100" s="112">
        <f>P100</f>
        <v>0.96007468045382738</v>
      </c>
      <c r="P100" s="112">
        <f>P45</f>
        <v>0.96007468045382738</v>
      </c>
      <c r="Q100" s="115"/>
      <c r="R100" s="115"/>
      <c r="S100" s="115"/>
      <c r="T100" s="115"/>
      <c r="U100" s="115"/>
      <c r="V100" s="115"/>
      <c r="X100" s="53"/>
      <c r="Y100" s="53"/>
      <c r="Z100" s="53"/>
      <c r="AA100" s="53"/>
      <c r="AB100" s="53"/>
      <c r="AC100" s="53"/>
      <c r="AD100" s="112">
        <f t="shared" ref="AD100" si="171">AE100</f>
        <v>3.9925319546172629E-2</v>
      </c>
      <c r="AE100" s="112">
        <f t="shared" ref="AE100" si="172">AF100</f>
        <v>3.9925319546172629E-2</v>
      </c>
      <c r="AF100" s="112">
        <f>AG100</f>
        <v>3.9925319546172629E-2</v>
      </c>
      <c r="AG100" s="112">
        <f>AG45</f>
        <v>3.9925319546172629E-2</v>
      </c>
      <c r="AH100" s="115"/>
      <c r="AI100" s="115"/>
      <c r="AJ100" s="115"/>
      <c r="AK100" s="115"/>
      <c r="AL100" s="115"/>
      <c r="AM100" s="115"/>
      <c r="AO100" s="53"/>
      <c r="AP100" s="53"/>
      <c r="AQ100" s="53"/>
      <c r="AR100" s="53"/>
      <c r="AS100" s="53"/>
      <c r="AT100" s="53"/>
      <c r="AU100" s="112">
        <f t="shared" ref="AU100" si="173">AV100</f>
        <v>0</v>
      </c>
      <c r="AV100" s="112">
        <f t="shared" ref="AV100" si="174">AW100</f>
        <v>0</v>
      </c>
      <c r="AW100" s="112">
        <f>AX100</f>
        <v>0</v>
      </c>
      <c r="AX100" s="112">
        <v>0</v>
      </c>
      <c r="AY100" s="115"/>
      <c r="AZ100" s="115"/>
      <c r="BA100" s="115"/>
      <c r="BB100" s="115"/>
      <c r="BC100" s="115"/>
      <c r="BD100" s="115"/>
    </row>
    <row r="101" spans="3:56" x14ac:dyDescent="0.2">
      <c r="M101" s="114"/>
      <c r="N101" s="114"/>
      <c r="O101" s="114"/>
      <c r="P101" s="114"/>
      <c r="Q101" s="114"/>
      <c r="R101" s="114"/>
      <c r="S101" s="114"/>
      <c r="T101" s="114"/>
      <c r="U101" s="114"/>
      <c r="V101" s="114"/>
      <c r="AD101" s="114"/>
      <c r="AE101" s="114"/>
      <c r="AF101" s="114"/>
      <c r="AG101" s="114"/>
      <c r="AH101" s="114"/>
      <c r="AI101" s="114"/>
      <c r="AJ101" s="114"/>
      <c r="AK101" s="114"/>
      <c r="AL101" s="114"/>
      <c r="AM101" s="114"/>
      <c r="AU101" s="114"/>
      <c r="AV101" s="114"/>
      <c r="AW101" s="114"/>
      <c r="AX101" s="114"/>
      <c r="AY101" s="114"/>
      <c r="AZ101" s="114"/>
      <c r="BA101" s="114"/>
      <c r="BB101" s="114"/>
      <c r="BC101" s="114"/>
      <c r="BD101" s="114"/>
    </row>
    <row r="102" spans="3:56" x14ac:dyDescent="0.2">
      <c r="E102" s="13"/>
      <c r="F102" s="13"/>
      <c r="G102" s="13"/>
      <c r="H102" s="13"/>
      <c r="M102" s="251"/>
      <c r="N102" s="251"/>
      <c r="O102" s="251"/>
      <c r="P102" s="251"/>
      <c r="Q102" s="251"/>
      <c r="R102" s="251"/>
      <c r="S102" s="251"/>
      <c r="T102" s="251"/>
      <c r="U102" s="251"/>
      <c r="V102" s="251"/>
      <c r="AD102" s="251"/>
      <c r="AE102" s="251"/>
      <c r="AF102" s="251"/>
      <c r="AG102" s="251"/>
      <c r="AH102" s="251"/>
      <c r="AI102" s="251"/>
      <c r="AJ102" s="251"/>
      <c r="AK102" s="251"/>
      <c r="AL102" s="251"/>
      <c r="AM102" s="251"/>
      <c r="AU102" s="251"/>
      <c r="AV102" s="251"/>
      <c r="AW102" s="251"/>
      <c r="AX102" s="251"/>
      <c r="AY102" s="251"/>
      <c r="AZ102" s="251"/>
      <c r="BA102" s="251"/>
      <c r="BB102" s="251"/>
      <c r="BC102" s="251"/>
      <c r="BD102" s="251"/>
    </row>
    <row r="103" spans="3:56" x14ac:dyDescent="0.2">
      <c r="C103" s="46" t="s">
        <v>133</v>
      </c>
      <c r="E103" s="13"/>
      <c r="F103" s="13"/>
      <c r="G103" s="13"/>
      <c r="H103" s="13"/>
      <c r="M103" s="114"/>
      <c r="N103" s="114"/>
      <c r="O103" s="114"/>
      <c r="P103" s="114"/>
      <c r="Q103" s="114"/>
      <c r="R103" s="114"/>
      <c r="S103" s="114"/>
      <c r="T103" s="114"/>
      <c r="U103" s="114"/>
      <c r="V103" s="114"/>
      <c r="AD103" s="114"/>
      <c r="AE103" s="114"/>
      <c r="AF103" s="114"/>
      <c r="AG103" s="114"/>
      <c r="AH103" s="114"/>
      <c r="AI103" s="114"/>
      <c r="AJ103" s="114"/>
      <c r="AK103" s="114"/>
      <c r="AL103" s="114"/>
      <c r="AM103" s="114"/>
      <c r="AU103" s="114"/>
      <c r="AV103" s="114"/>
      <c r="AW103" s="114"/>
      <c r="AX103" s="114"/>
      <c r="AY103" s="114"/>
      <c r="AZ103" s="114"/>
      <c r="BA103" s="114"/>
      <c r="BB103" s="114"/>
      <c r="BC103" s="114"/>
      <c r="BD103" s="114"/>
    </row>
    <row r="104" spans="3:56" x14ac:dyDescent="0.2">
      <c r="C104" s="4" t="s">
        <v>109</v>
      </c>
      <c r="M104" s="114"/>
      <c r="N104" s="114"/>
      <c r="O104" s="114"/>
      <c r="P104" s="114"/>
      <c r="Q104" s="114"/>
      <c r="R104" s="114"/>
      <c r="S104" s="114"/>
      <c r="T104" s="114"/>
      <c r="U104" s="114"/>
      <c r="V104" s="114"/>
      <c r="AD104" s="114"/>
      <c r="AE104" s="114"/>
      <c r="AF104" s="114"/>
      <c r="AG104" s="114"/>
      <c r="AH104" s="114"/>
      <c r="AI104" s="114"/>
      <c r="AJ104" s="114"/>
      <c r="AK104" s="114"/>
      <c r="AL104" s="114"/>
      <c r="AM104" s="114"/>
      <c r="AU104" s="114"/>
      <c r="AV104" s="114"/>
      <c r="AW104" s="114"/>
      <c r="AX104" s="114"/>
      <c r="AY104" s="114"/>
      <c r="AZ104" s="114"/>
      <c r="BA104" s="114"/>
      <c r="BB104" s="114"/>
      <c r="BC104" s="114"/>
      <c r="BD104" s="114"/>
    </row>
    <row r="105" spans="3:56" ht="14.25" x14ac:dyDescent="0.2">
      <c r="C105" s="13" t="s">
        <v>110</v>
      </c>
      <c r="F105" s="289">
        <f t="shared" ref="F105:F106" si="175">SUM(P105,AG105,AX105) - 1</f>
        <v>0</v>
      </c>
      <c r="G105" s="53"/>
      <c r="H105" s="53"/>
      <c r="I105" s="53"/>
      <c r="J105" s="53"/>
      <c r="K105" s="53"/>
      <c r="L105" s="53"/>
      <c r="M105" s="112">
        <f t="shared" ref="M105:O105" si="176">N105</f>
        <v>0.88235294117647056</v>
      </c>
      <c r="N105" s="112">
        <f t="shared" si="176"/>
        <v>0.88235294117647056</v>
      </c>
      <c r="O105" s="112">
        <f t="shared" si="176"/>
        <v>0.88235294117647056</v>
      </c>
      <c r="P105" s="109">
        <f>P97</f>
        <v>0.88235294117647056</v>
      </c>
      <c r="Q105" s="110">
        <f t="shared" ref="Q105:V106" si="177">$P105</f>
        <v>0.88235294117647056</v>
      </c>
      <c r="R105" s="110">
        <f t="shared" si="177"/>
        <v>0.88235294117647056</v>
      </c>
      <c r="S105" s="110">
        <f t="shared" si="177"/>
        <v>0.88235294117647056</v>
      </c>
      <c r="T105" s="110">
        <f t="shared" si="177"/>
        <v>0.88235294117647056</v>
      </c>
      <c r="U105" s="110">
        <f t="shared" si="177"/>
        <v>0.88235294117647056</v>
      </c>
      <c r="V105" s="110">
        <f t="shared" si="177"/>
        <v>0.88235294117647056</v>
      </c>
      <c r="X105" s="53"/>
      <c r="Y105" s="53"/>
      <c r="Z105" s="53"/>
      <c r="AA105" s="53"/>
      <c r="AB105" s="53"/>
      <c r="AC105" s="53"/>
      <c r="AD105" s="112">
        <f t="shared" ref="AD105:AD106" si="178">AE105</f>
        <v>0.11764705882352941</v>
      </c>
      <c r="AE105" s="112">
        <f t="shared" ref="AE105:AE106" si="179">AF105</f>
        <v>0.11764705882352941</v>
      </c>
      <c r="AF105" s="112">
        <f t="shared" ref="AF105:AF106" si="180">AG105</f>
        <v>0.11764705882352941</v>
      </c>
      <c r="AG105" s="109">
        <f>AG97</f>
        <v>0.11764705882352941</v>
      </c>
      <c r="AH105" s="110">
        <f t="shared" ref="AH105:AM106" si="181">$AG105</f>
        <v>0.11764705882352941</v>
      </c>
      <c r="AI105" s="110">
        <f t="shared" si="181"/>
        <v>0.11764705882352941</v>
      </c>
      <c r="AJ105" s="110">
        <f t="shared" si="181"/>
        <v>0.11764705882352941</v>
      </c>
      <c r="AK105" s="110">
        <f t="shared" si="181"/>
        <v>0.11764705882352941</v>
      </c>
      <c r="AL105" s="110">
        <f t="shared" si="181"/>
        <v>0.11764705882352941</v>
      </c>
      <c r="AM105" s="110">
        <f t="shared" si="181"/>
        <v>0.11764705882352941</v>
      </c>
      <c r="AO105" s="53"/>
      <c r="AP105" s="53"/>
      <c r="AQ105" s="53"/>
      <c r="AR105" s="53"/>
      <c r="AS105" s="53"/>
      <c r="AT105" s="53"/>
      <c r="AU105" s="112">
        <f t="shared" ref="AU105:AU106" si="182">AV105</f>
        <v>0</v>
      </c>
      <c r="AV105" s="112">
        <f t="shared" ref="AV105:AV106" si="183">AW105</f>
        <v>0</v>
      </c>
      <c r="AW105" s="112">
        <f t="shared" ref="AW105:AW106" si="184">AX105</f>
        <v>0</v>
      </c>
      <c r="AX105" s="109">
        <v>0</v>
      </c>
      <c r="AY105" s="110">
        <f t="shared" ref="AY105:BD106" si="185">$AX105</f>
        <v>0</v>
      </c>
      <c r="AZ105" s="110">
        <f t="shared" si="185"/>
        <v>0</v>
      </c>
      <c r="BA105" s="110">
        <f t="shared" si="185"/>
        <v>0</v>
      </c>
      <c r="BB105" s="110">
        <f t="shared" si="185"/>
        <v>0</v>
      </c>
      <c r="BC105" s="110">
        <f t="shared" si="185"/>
        <v>0</v>
      </c>
      <c r="BD105" s="110">
        <f t="shared" si="185"/>
        <v>0</v>
      </c>
    </row>
    <row r="106" spans="3:56" ht="14.25" x14ac:dyDescent="0.2">
      <c r="C106" s="3" t="s">
        <v>111</v>
      </c>
      <c r="F106" s="289">
        <f t="shared" si="175"/>
        <v>0</v>
      </c>
      <c r="G106" s="53"/>
      <c r="H106" s="53"/>
      <c r="I106" s="53"/>
      <c r="J106" s="53"/>
      <c r="K106" s="53"/>
      <c r="L106" s="53"/>
      <c r="M106" s="112">
        <f t="shared" ref="M106:O106" si="186">N106</f>
        <v>0.75</v>
      </c>
      <c r="N106" s="112">
        <f t="shared" si="186"/>
        <v>0.75</v>
      </c>
      <c r="O106" s="112">
        <f t="shared" si="186"/>
        <v>0.75</v>
      </c>
      <c r="P106" s="109">
        <f>P49</f>
        <v>0.75</v>
      </c>
      <c r="Q106" s="110">
        <f t="shared" si="177"/>
        <v>0.75</v>
      </c>
      <c r="R106" s="110">
        <f t="shared" si="177"/>
        <v>0.75</v>
      </c>
      <c r="S106" s="110">
        <f t="shared" si="177"/>
        <v>0.75</v>
      </c>
      <c r="T106" s="110">
        <f t="shared" si="177"/>
        <v>0.75</v>
      </c>
      <c r="U106" s="110">
        <f t="shared" si="177"/>
        <v>0.75</v>
      </c>
      <c r="V106" s="110">
        <f t="shared" si="177"/>
        <v>0.75</v>
      </c>
      <c r="X106" s="53"/>
      <c r="Y106" s="53"/>
      <c r="Z106" s="53"/>
      <c r="AA106" s="53"/>
      <c r="AB106" s="53"/>
      <c r="AC106" s="53"/>
      <c r="AD106" s="112">
        <f t="shared" si="178"/>
        <v>0.25</v>
      </c>
      <c r="AE106" s="112">
        <f t="shared" si="179"/>
        <v>0.25</v>
      </c>
      <c r="AF106" s="112">
        <f t="shared" si="180"/>
        <v>0.25</v>
      </c>
      <c r="AG106" s="109">
        <f>AG49</f>
        <v>0.25</v>
      </c>
      <c r="AH106" s="110">
        <f t="shared" si="181"/>
        <v>0.25</v>
      </c>
      <c r="AI106" s="110">
        <f t="shared" si="181"/>
        <v>0.25</v>
      </c>
      <c r="AJ106" s="110">
        <f t="shared" si="181"/>
        <v>0.25</v>
      </c>
      <c r="AK106" s="110">
        <f t="shared" si="181"/>
        <v>0.25</v>
      </c>
      <c r="AL106" s="110">
        <f t="shared" si="181"/>
        <v>0.25</v>
      </c>
      <c r="AM106" s="110">
        <f t="shared" si="181"/>
        <v>0.25</v>
      </c>
      <c r="AO106" s="53"/>
      <c r="AP106" s="53"/>
      <c r="AQ106" s="53"/>
      <c r="AR106" s="53"/>
      <c r="AS106" s="53"/>
      <c r="AT106" s="53"/>
      <c r="AU106" s="112">
        <f t="shared" si="182"/>
        <v>0</v>
      </c>
      <c r="AV106" s="112">
        <f t="shared" si="183"/>
        <v>0</v>
      </c>
      <c r="AW106" s="112">
        <f t="shared" si="184"/>
        <v>0</v>
      </c>
      <c r="AX106" s="112">
        <f>AX105</f>
        <v>0</v>
      </c>
      <c r="AY106" s="110">
        <f t="shared" si="185"/>
        <v>0</v>
      </c>
      <c r="AZ106" s="110">
        <f t="shared" si="185"/>
        <v>0</v>
      </c>
      <c r="BA106" s="110">
        <f t="shared" si="185"/>
        <v>0</v>
      </c>
      <c r="BB106" s="110">
        <f t="shared" si="185"/>
        <v>0</v>
      </c>
      <c r="BC106" s="110">
        <f t="shared" si="185"/>
        <v>0</v>
      </c>
      <c r="BD106" s="110">
        <f t="shared" si="185"/>
        <v>0</v>
      </c>
    </row>
    <row r="107" spans="3:56" x14ac:dyDescent="0.2">
      <c r="M107" s="114"/>
      <c r="N107" s="114"/>
      <c r="O107" s="114"/>
      <c r="P107" s="114"/>
      <c r="Q107" s="114"/>
      <c r="R107" s="114"/>
      <c r="S107" s="114"/>
      <c r="T107" s="114"/>
      <c r="U107" s="114"/>
      <c r="V107" s="114"/>
      <c r="AD107" s="114"/>
      <c r="AE107" s="114"/>
      <c r="AF107" s="114"/>
      <c r="AG107" s="114"/>
      <c r="AH107" s="114"/>
      <c r="AI107" s="114"/>
      <c r="AJ107" s="114"/>
      <c r="AK107" s="114"/>
      <c r="AL107" s="114"/>
      <c r="AM107" s="114"/>
      <c r="AU107" s="114"/>
      <c r="AV107" s="114"/>
      <c r="AW107" s="114"/>
      <c r="AX107" s="114"/>
      <c r="AY107" s="114"/>
      <c r="AZ107" s="114"/>
      <c r="BA107" s="114"/>
      <c r="BB107" s="114"/>
      <c r="BC107" s="114"/>
      <c r="BD107" s="114"/>
    </row>
    <row r="108" spans="3:56" ht="14.25" x14ac:dyDescent="0.2">
      <c r="C108" s="3" t="s">
        <v>112</v>
      </c>
      <c r="F108" s="289">
        <f t="shared" ref="F108" si="187">SUM(P108,AG108,AX108) - 1</f>
        <v>0</v>
      </c>
      <c r="G108" s="53"/>
      <c r="H108" s="53"/>
      <c r="I108" s="53"/>
      <c r="J108" s="53"/>
      <c r="K108" s="53"/>
      <c r="L108" s="53"/>
      <c r="M108" s="112">
        <f t="shared" ref="M108" si="188">N108</f>
        <v>0.75</v>
      </c>
      <c r="N108" s="112">
        <f t="shared" ref="N108" si="189">O108</f>
        <v>0.75</v>
      </c>
      <c r="O108" s="112">
        <f>P108</f>
        <v>0.75</v>
      </c>
      <c r="P108" s="112">
        <f>P49</f>
        <v>0.75</v>
      </c>
      <c r="Q108" s="115"/>
      <c r="R108" s="115"/>
      <c r="S108" s="115"/>
      <c r="T108" s="115"/>
      <c r="U108" s="115"/>
      <c r="V108" s="115"/>
      <c r="X108" s="53"/>
      <c r="Y108" s="53"/>
      <c r="Z108" s="53"/>
      <c r="AA108" s="53"/>
      <c r="AB108" s="53"/>
      <c r="AC108" s="53"/>
      <c r="AD108" s="112">
        <f t="shared" ref="AD108" si="190">AE108</f>
        <v>0.25</v>
      </c>
      <c r="AE108" s="112">
        <f t="shared" ref="AE108" si="191">AF108</f>
        <v>0.25</v>
      </c>
      <c r="AF108" s="112">
        <f>AG108</f>
        <v>0.25</v>
      </c>
      <c r="AG108" s="112">
        <f>AG49</f>
        <v>0.25</v>
      </c>
      <c r="AH108" s="115"/>
      <c r="AI108" s="115"/>
      <c r="AJ108" s="115"/>
      <c r="AK108" s="115"/>
      <c r="AL108" s="115"/>
      <c r="AM108" s="115"/>
      <c r="AO108" s="53"/>
      <c r="AP108" s="53"/>
      <c r="AQ108" s="53"/>
      <c r="AR108" s="53"/>
      <c r="AS108" s="53"/>
      <c r="AT108" s="53"/>
      <c r="AU108" s="112">
        <f t="shared" ref="AU108" si="192">AV108</f>
        <v>0</v>
      </c>
      <c r="AV108" s="112">
        <f t="shared" ref="AV108" si="193">AW108</f>
        <v>0</v>
      </c>
      <c r="AW108" s="112">
        <f>AX108</f>
        <v>0</v>
      </c>
      <c r="AX108" s="112">
        <v>0</v>
      </c>
      <c r="AY108" s="115"/>
      <c r="AZ108" s="115"/>
      <c r="BA108" s="115"/>
      <c r="BB108" s="115"/>
      <c r="BC108" s="115"/>
      <c r="BD108" s="115"/>
    </row>
    <row r="110" spans="3:56" ht="14.25" x14ac:dyDescent="0.2">
      <c r="D110" s="13"/>
      <c r="E110" s="252"/>
      <c r="F110" s="252"/>
      <c r="G110" s="252"/>
      <c r="H110" s="13"/>
      <c r="M110" s="256"/>
      <c r="N110" s="256"/>
      <c r="O110" s="256"/>
      <c r="P110" s="256"/>
      <c r="Q110" s="256"/>
      <c r="R110" s="256"/>
      <c r="S110" s="256"/>
      <c r="T110" s="256"/>
      <c r="U110" s="256"/>
      <c r="V110" s="256"/>
      <c r="W110" s="13"/>
      <c r="AD110" s="251"/>
      <c r="AE110" s="251"/>
      <c r="AF110" s="251"/>
      <c r="AG110" s="251"/>
      <c r="AH110" s="251"/>
      <c r="AI110" s="251"/>
      <c r="AJ110" s="251"/>
      <c r="AK110" s="251"/>
      <c r="AL110" s="251"/>
      <c r="AM110" s="251"/>
      <c r="AU110" s="251"/>
      <c r="AV110" s="251"/>
      <c r="AW110" s="251"/>
      <c r="AX110" s="251"/>
      <c r="AY110" s="251"/>
      <c r="AZ110" s="251"/>
      <c r="BA110" s="251"/>
      <c r="BB110" s="251"/>
      <c r="BC110" s="251"/>
      <c r="BD110" s="251"/>
    </row>
    <row r="111" spans="3:56" ht="20.25" thickBot="1" x14ac:dyDescent="0.35">
      <c r="C111" s="52" t="s">
        <v>155</v>
      </c>
      <c r="D111" s="52"/>
      <c r="E111" s="52"/>
      <c r="F111" s="52"/>
      <c r="G111" s="52"/>
      <c r="H111" s="52"/>
      <c r="I111" s="52"/>
      <c r="J111" s="52"/>
      <c r="K111" s="52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X111" s="57"/>
      <c r="Y111" s="57"/>
      <c r="Z111" s="57"/>
      <c r="AA111" s="57"/>
      <c r="AB111" s="57"/>
      <c r="AC111" s="57"/>
      <c r="AD111" s="57"/>
      <c r="AE111" s="57"/>
      <c r="AF111" s="57"/>
      <c r="AG111" s="57"/>
      <c r="AH111" s="57"/>
      <c r="AI111" s="57"/>
      <c r="AJ111" s="57"/>
      <c r="AK111" s="57"/>
      <c r="AL111" s="57"/>
      <c r="AM111" s="57"/>
      <c r="AO111" s="57"/>
      <c r="AP111" s="57"/>
      <c r="AQ111" s="57"/>
      <c r="AR111" s="57"/>
      <c r="AS111" s="57"/>
      <c r="AT111" s="57"/>
      <c r="AU111" s="57"/>
      <c r="AV111" s="57"/>
      <c r="AW111" s="57"/>
      <c r="AX111" s="57"/>
      <c r="AY111" s="57"/>
      <c r="AZ111" s="57"/>
      <c r="BA111" s="57"/>
      <c r="BB111" s="57"/>
      <c r="BC111" s="57"/>
      <c r="BD111" s="57"/>
    </row>
    <row r="112" spans="3:56" ht="13.5" thickTop="1" x14ac:dyDescent="0.2"/>
    <row r="113" spans="3:56" x14ac:dyDescent="0.2">
      <c r="C113" s="46" t="s">
        <v>89</v>
      </c>
    </row>
    <row r="114" spans="3:56" x14ac:dyDescent="0.2">
      <c r="C114" s="4" t="s">
        <v>138</v>
      </c>
    </row>
    <row r="115" spans="3:56" ht="14.25" x14ac:dyDescent="0.2">
      <c r="C115" s="3" t="s">
        <v>139</v>
      </c>
      <c r="F115" s="289">
        <f t="shared" ref="F115" si="194">SUM(P115,AG115,AX115) - 1</f>
        <v>0</v>
      </c>
      <c r="G115" s="53"/>
      <c r="H115" s="53"/>
      <c r="I115" s="53"/>
      <c r="J115" s="53"/>
      <c r="K115" s="53"/>
      <c r="L115" s="53"/>
      <c r="M115" s="112">
        <f t="shared" ref="M115" si="195">N115</f>
        <v>0.83300382232766579</v>
      </c>
      <c r="N115" s="112">
        <f t="shared" ref="N115" si="196">O115</f>
        <v>0.83300382232766579</v>
      </c>
      <c r="O115" s="112">
        <f t="shared" ref="O115" si="197">P115</f>
        <v>0.83300382232766579</v>
      </c>
      <c r="P115" s="112">
        <f>P21</f>
        <v>0.83300382232766579</v>
      </c>
      <c r="Q115" s="110">
        <f t="shared" ref="Q115:V115" si="198">$P115</f>
        <v>0.83300382232766579</v>
      </c>
      <c r="R115" s="110">
        <f t="shared" si="198"/>
        <v>0.83300382232766579</v>
      </c>
      <c r="S115" s="110">
        <f t="shared" si="198"/>
        <v>0.83300382232766579</v>
      </c>
      <c r="T115" s="110">
        <f t="shared" si="198"/>
        <v>0.83300382232766579</v>
      </c>
      <c r="U115" s="110">
        <f t="shared" si="198"/>
        <v>0.83300382232766579</v>
      </c>
      <c r="V115" s="110">
        <f t="shared" si="198"/>
        <v>0.83300382232766579</v>
      </c>
      <c r="X115" s="53"/>
      <c r="Y115" s="53"/>
      <c r="Z115" s="53"/>
      <c r="AA115" s="53"/>
      <c r="AB115" s="53"/>
      <c r="AC115" s="53"/>
      <c r="AD115" s="112">
        <v>0</v>
      </c>
      <c r="AE115" s="112">
        <v>0</v>
      </c>
      <c r="AF115" s="112">
        <v>0</v>
      </c>
      <c r="AG115" s="109">
        <v>0</v>
      </c>
      <c r="AH115" s="110">
        <f t="shared" ref="AH115:AM115" si="199">$AG115</f>
        <v>0</v>
      </c>
      <c r="AI115" s="110">
        <f t="shared" si="199"/>
        <v>0</v>
      </c>
      <c r="AJ115" s="110">
        <f t="shared" si="199"/>
        <v>0</v>
      </c>
      <c r="AK115" s="110">
        <f t="shared" si="199"/>
        <v>0</v>
      </c>
      <c r="AL115" s="110">
        <f t="shared" si="199"/>
        <v>0</v>
      </c>
      <c r="AM115" s="110">
        <f t="shared" si="199"/>
        <v>0</v>
      </c>
      <c r="AO115" s="53"/>
      <c r="AP115" s="53"/>
      <c r="AQ115" s="53"/>
      <c r="AR115" s="53"/>
      <c r="AS115" s="53"/>
      <c r="AT115" s="53"/>
      <c r="AU115" s="112">
        <f t="shared" ref="AU115:AW115" si="200">AV115</f>
        <v>0.16699617767233427</v>
      </c>
      <c r="AV115" s="112">
        <f t="shared" si="200"/>
        <v>0.16699617767233427</v>
      </c>
      <c r="AW115" s="112">
        <f t="shared" si="200"/>
        <v>0.16699617767233427</v>
      </c>
      <c r="AX115" s="112">
        <f>AX21</f>
        <v>0.16699617767233427</v>
      </c>
      <c r="AY115" s="110">
        <f t="shared" ref="AY115:BD115" si="201">$AX115</f>
        <v>0.16699617767233427</v>
      </c>
      <c r="AZ115" s="110">
        <f t="shared" si="201"/>
        <v>0.16699617767233427</v>
      </c>
      <c r="BA115" s="110">
        <f t="shared" si="201"/>
        <v>0.16699617767233427</v>
      </c>
      <c r="BB115" s="110">
        <f t="shared" si="201"/>
        <v>0.16699617767233427</v>
      </c>
      <c r="BC115" s="110">
        <f t="shared" si="201"/>
        <v>0.16699617767233427</v>
      </c>
      <c r="BD115" s="110">
        <f t="shared" si="201"/>
        <v>0.16699617767233427</v>
      </c>
    </row>
    <row r="116" spans="3:56" x14ac:dyDescent="0.2">
      <c r="Q116" s="111"/>
      <c r="R116" s="111"/>
      <c r="S116" s="111"/>
      <c r="T116" s="111"/>
      <c r="U116" s="111"/>
      <c r="V116" s="111"/>
      <c r="AH116" s="111"/>
      <c r="AI116" s="111"/>
      <c r="AJ116" s="111"/>
      <c r="AK116" s="111"/>
      <c r="AL116" s="111"/>
      <c r="AM116" s="111"/>
      <c r="AY116" s="111"/>
      <c r="AZ116" s="111"/>
      <c r="BA116" s="111"/>
      <c r="BB116" s="111"/>
      <c r="BC116" s="111"/>
      <c r="BD116" s="111"/>
    </row>
    <row r="117" spans="3:56" x14ac:dyDescent="0.2">
      <c r="C117" s="5" t="s">
        <v>188</v>
      </c>
      <c r="Q117" s="111"/>
      <c r="R117" s="111"/>
      <c r="S117" s="111"/>
      <c r="T117" s="111"/>
      <c r="U117" s="111"/>
      <c r="V117" s="111"/>
      <c r="AH117" s="111"/>
      <c r="AI117" s="111"/>
      <c r="AJ117" s="111"/>
      <c r="AK117" s="111"/>
      <c r="AL117" s="111"/>
      <c r="AM117" s="111"/>
      <c r="AY117" s="111"/>
      <c r="AZ117" s="111"/>
      <c r="BA117" s="111"/>
      <c r="BB117" s="111"/>
      <c r="BC117" s="111"/>
      <c r="BD117" s="111"/>
    </row>
    <row r="118" spans="3:56" ht="14.25" x14ac:dyDescent="0.2">
      <c r="C118" s="13" t="s">
        <v>187</v>
      </c>
      <c r="F118" s="289">
        <f t="shared" ref="F118" si="202">SUM(P118,AG118,AX118) - 1</f>
        <v>0</v>
      </c>
      <c r="G118" s="53"/>
      <c r="H118" s="53"/>
      <c r="I118" s="53"/>
      <c r="J118" s="53"/>
      <c r="K118" s="53"/>
      <c r="L118" s="53"/>
      <c r="M118" s="112">
        <f t="shared" ref="M118" si="203">N118</f>
        <v>0.83300382232766579</v>
      </c>
      <c r="N118" s="112">
        <f t="shared" ref="N118" si="204">O118</f>
        <v>0.83300382232766579</v>
      </c>
      <c r="O118" s="112">
        <f t="shared" ref="O118" si="205">P118</f>
        <v>0.83300382232766579</v>
      </c>
      <c r="P118" s="112">
        <f>P21</f>
        <v>0.83300382232766579</v>
      </c>
      <c r="Q118" s="110">
        <f t="shared" ref="Q118:V118" si="206">$P118</f>
        <v>0.83300382232766579</v>
      </c>
      <c r="R118" s="110">
        <f t="shared" si="206"/>
        <v>0.83300382232766579</v>
      </c>
      <c r="S118" s="110">
        <f t="shared" si="206"/>
        <v>0.83300382232766579</v>
      </c>
      <c r="T118" s="110">
        <f t="shared" si="206"/>
        <v>0.83300382232766579</v>
      </c>
      <c r="U118" s="110">
        <f t="shared" si="206"/>
        <v>0.83300382232766579</v>
      </c>
      <c r="V118" s="110">
        <f t="shared" si="206"/>
        <v>0.83300382232766579</v>
      </c>
      <c r="X118" s="53"/>
      <c r="Y118" s="53"/>
      <c r="Z118" s="53"/>
      <c r="AA118" s="53"/>
      <c r="AB118" s="53"/>
      <c r="AC118" s="53"/>
      <c r="AD118" s="112">
        <v>0</v>
      </c>
      <c r="AE118" s="112">
        <v>0</v>
      </c>
      <c r="AF118" s="112">
        <v>0</v>
      </c>
      <c r="AG118" s="109">
        <v>0</v>
      </c>
      <c r="AH118" s="110">
        <f t="shared" ref="AH118:AM118" si="207">$AG118</f>
        <v>0</v>
      </c>
      <c r="AI118" s="110">
        <f t="shared" si="207"/>
        <v>0</v>
      </c>
      <c r="AJ118" s="110">
        <f t="shared" si="207"/>
        <v>0</v>
      </c>
      <c r="AK118" s="110">
        <f t="shared" si="207"/>
        <v>0</v>
      </c>
      <c r="AL118" s="110">
        <f t="shared" si="207"/>
        <v>0</v>
      </c>
      <c r="AM118" s="110">
        <f t="shared" si="207"/>
        <v>0</v>
      </c>
      <c r="AO118" s="53"/>
      <c r="AP118" s="53"/>
      <c r="AQ118" s="53"/>
      <c r="AR118" s="53"/>
      <c r="AS118" s="53"/>
      <c r="AT118" s="53"/>
      <c r="AU118" s="112">
        <f t="shared" ref="AU118" si="208">AV118</f>
        <v>0.16699617767233427</v>
      </c>
      <c r="AV118" s="112">
        <f t="shared" ref="AV118" si="209">AW118</f>
        <v>0.16699617767233427</v>
      </c>
      <c r="AW118" s="112">
        <f t="shared" ref="AW118" si="210">AX118</f>
        <v>0.16699617767233427</v>
      </c>
      <c r="AX118" s="112">
        <f>AX21</f>
        <v>0.16699617767233427</v>
      </c>
      <c r="AY118" s="110">
        <f t="shared" ref="AY118:BD118" si="211">$AX118</f>
        <v>0.16699617767233427</v>
      </c>
      <c r="AZ118" s="110">
        <f t="shared" si="211"/>
        <v>0.16699617767233427</v>
      </c>
      <c r="BA118" s="110">
        <f t="shared" si="211"/>
        <v>0.16699617767233427</v>
      </c>
      <c r="BB118" s="110">
        <f t="shared" si="211"/>
        <v>0.16699617767233427</v>
      </c>
      <c r="BC118" s="110">
        <f t="shared" si="211"/>
        <v>0.16699617767233427</v>
      </c>
      <c r="BD118" s="110">
        <f t="shared" si="211"/>
        <v>0.16699617767233427</v>
      </c>
    </row>
    <row r="119" spans="3:56" x14ac:dyDescent="0.2">
      <c r="Q119" s="111"/>
      <c r="R119" s="111"/>
      <c r="S119" s="111"/>
      <c r="T119" s="111"/>
      <c r="U119" s="111"/>
      <c r="V119" s="111"/>
      <c r="AH119" s="111"/>
      <c r="AI119" s="111"/>
      <c r="AJ119" s="111"/>
      <c r="AK119" s="111"/>
      <c r="AL119" s="111"/>
      <c r="AM119" s="111"/>
      <c r="AY119" s="111"/>
      <c r="AZ119" s="111"/>
      <c r="BA119" s="111"/>
      <c r="BB119" s="111"/>
      <c r="BC119" s="111"/>
      <c r="BD119" s="111"/>
    </row>
    <row r="120" spans="3:56" x14ac:dyDescent="0.2">
      <c r="C120" s="46" t="s">
        <v>114</v>
      </c>
      <c r="Q120" s="111"/>
      <c r="R120" s="111"/>
      <c r="S120" s="111"/>
      <c r="T120" s="111"/>
      <c r="U120" s="111"/>
      <c r="V120" s="111"/>
      <c r="AH120" s="111"/>
      <c r="AI120" s="111"/>
      <c r="AJ120" s="111"/>
      <c r="AK120" s="111"/>
      <c r="AL120" s="111"/>
      <c r="AM120" s="111"/>
      <c r="AY120" s="111"/>
      <c r="AZ120" s="111"/>
      <c r="BA120" s="111"/>
      <c r="BB120" s="111"/>
      <c r="BC120" s="111"/>
      <c r="BD120" s="111"/>
    </row>
    <row r="121" spans="3:56" x14ac:dyDescent="0.2">
      <c r="C121" s="4" t="s">
        <v>138</v>
      </c>
      <c r="Q121" s="111"/>
      <c r="R121" s="111"/>
      <c r="S121" s="111"/>
      <c r="T121" s="111"/>
      <c r="U121" s="111"/>
      <c r="V121" s="111"/>
      <c r="AH121" s="111"/>
      <c r="AI121" s="111"/>
      <c r="AJ121" s="111"/>
      <c r="AK121" s="111"/>
      <c r="AL121" s="111"/>
      <c r="AM121" s="111"/>
      <c r="AY121" s="111"/>
      <c r="AZ121" s="111"/>
      <c r="BA121" s="111"/>
      <c r="BB121" s="111"/>
      <c r="BC121" s="111"/>
      <c r="BD121" s="111"/>
    </row>
    <row r="122" spans="3:56" ht="14.25" x14ac:dyDescent="0.2">
      <c r="C122" s="3" t="s">
        <v>139</v>
      </c>
      <c r="F122" s="289">
        <f t="shared" ref="F122" si="212">SUM(P122,AG122,AX122) - 1</f>
        <v>0</v>
      </c>
      <c r="G122" s="53"/>
      <c r="H122" s="53"/>
      <c r="I122" s="53"/>
      <c r="J122" s="53"/>
      <c r="K122" s="53"/>
      <c r="L122" s="53"/>
      <c r="M122" s="112">
        <f t="shared" ref="M122" si="213">N122</f>
        <v>0.85116500237755588</v>
      </c>
      <c r="N122" s="112">
        <f t="shared" ref="N122" si="214">O122</f>
        <v>0.85116500237755588</v>
      </c>
      <c r="O122" s="112">
        <f t="shared" ref="O122" si="215">P122</f>
        <v>0.85116500237755588</v>
      </c>
      <c r="P122" s="112">
        <f>P22</f>
        <v>0.85116500237755588</v>
      </c>
      <c r="Q122" s="110">
        <f t="shared" ref="Q122:V122" si="216">$P122</f>
        <v>0.85116500237755588</v>
      </c>
      <c r="R122" s="110">
        <f t="shared" si="216"/>
        <v>0.85116500237755588</v>
      </c>
      <c r="S122" s="110">
        <f t="shared" si="216"/>
        <v>0.85116500237755588</v>
      </c>
      <c r="T122" s="110">
        <f t="shared" si="216"/>
        <v>0.85116500237755588</v>
      </c>
      <c r="U122" s="110">
        <f t="shared" si="216"/>
        <v>0.85116500237755588</v>
      </c>
      <c r="V122" s="110">
        <f t="shared" si="216"/>
        <v>0.85116500237755588</v>
      </c>
      <c r="X122" s="53"/>
      <c r="Y122" s="53"/>
      <c r="Z122" s="53"/>
      <c r="AA122" s="53"/>
      <c r="AB122" s="53"/>
      <c r="AC122" s="53"/>
      <c r="AD122" s="112">
        <v>0</v>
      </c>
      <c r="AE122" s="112">
        <v>0</v>
      </c>
      <c r="AF122" s="112">
        <v>0</v>
      </c>
      <c r="AG122" s="109">
        <v>0</v>
      </c>
      <c r="AH122" s="110">
        <f t="shared" ref="AH122:AM122" si="217">$AG122</f>
        <v>0</v>
      </c>
      <c r="AI122" s="110">
        <f t="shared" si="217"/>
        <v>0</v>
      </c>
      <c r="AJ122" s="110">
        <f t="shared" si="217"/>
        <v>0</v>
      </c>
      <c r="AK122" s="110">
        <f t="shared" si="217"/>
        <v>0</v>
      </c>
      <c r="AL122" s="110">
        <f t="shared" si="217"/>
        <v>0</v>
      </c>
      <c r="AM122" s="110">
        <f t="shared" si="217"/>
        <v>0</v>
      </c>
      <c r="AO122" s="53"/>
      <c r="AP122" s="53"/>
      <c r="AQ122" s="53"/>
      <c r="AR122" s="53"/>
      <c r="AS122" s="53"/>
      <c r="AT122" s="53"/>
      <c r="AU122" s="112">
        <f t="shared" ref="AU122:AW122" si="218">AV122</f>
        <v>0.14883499762244412</v>
      </c>
      <c r="AV122" s="112">
        <f t="shared" si="218"/>
        <v>0.14883499762244412</v>
      </c>
      <c r="AW122" s="112">
        <f t="shared" si="218"/>
        <v>0.14883499762244412</v>
      </c>
      <c r="AX122" s="112">
        <f>AX22</f>
        <v>0.14883499762244412</v>
      </c>
      <c r="AY122" s="110">
        <f t="shared" ref="AY122:BD137" si="219">$AX122</f>
        <v>0.14883499762244412</v>
      </c>
      <c r="AZ122" s="110">
        <f t="shared" si="219"/>
        <v>0.14883499762244412</v>
      </c>
      <c r="BA122" s="110">
        <f t="shared" si="219"/>
        <v>0.14883499762244412</v>
      </c>
      <c r="BB122" s="110">
        <f t="shared" si="219"/>
        <v>0.14883499762244412</v>
      </c>
      <c r="BC122" s="110">
        <f t="shared" si="219"/>
        <v>0.14883499762244412</v>
      </c>
      <c r="BD122" s="110">
        <f t="shared" si="219"/>
        <v>0.14883499762244412</v>
      </c>
    </row>
    <row r="123" spans="3:56" x14ac:dyDescent="0.2">
      <c r="Q123" s="111"/>
      <c r="R123" s="111"/>
      <c r="S123" s="111"/>
      <c r="T123" s="111"/>
      <c r="U123" s="111"/>
      <c r="V123" s="111"/>
      <c r="AH123" s="111"/>
      <c r="AI123" s="111"/>
      <c r="AJ123" s="111"/>
      <c r="AK123" s="111"/>
      <c r="AL123" s="111"/>
      <c r="AM123" s="111"/>
      <c r="AY123" s="111"/>
      <c r="AZ123" s="111"/>
      <c r="BA123" s="111"/>
      <c r="BB123" s="111"/>
      <c r="BC123" s="111"/>
      <c r="BD123" s="111"/>
    </row>
    <row r="124" spans="3:56" x14ac:dyDescent="0.2">
      <c r="C124" s="46" t="s">
        <v>123</v>
      </c>
      <c r="Q124" s="111"/>
      <c r="R124" s="111"/>
      <c r="S124" s="111"/>
      <c r="T124" s="111"/>
      <c r="U124" s="111"/>
      <c r="V124" s="111"/>
      <c r="AH124" s="111"/>
      <c r="AI124" s="111"/>
      <c r="AJ124" s="111"/>
      <c r="AK124" s="111"/>
      <c r="AL124" s="111"/>
      <c r="AM124" s="111"/>
      <c r="AY124" s="111"/>
      <c r="AZ124" s="111"/>
      <c r="BA124" s="111"/>
      <c r="BB124" s="111"/>
      <c r="BC124" s="111"/>
      <c r="BD124" s="111"/>
    </row>
    <row r="125" spans="3:56" x14ac:dyDescent="0.2">
      <c r="C125" s="4" t="s">
        <v>138</v>
      </c>
      <c r="Q125" s="111"/>
      <c r="R125" s="111"/>
      <c r="S125" s="111"/>
      <c r="T125" s="111"/>
      <c r="U125" s="111"/>
      <c r="V125" s="111"/>
      <c r="AH125" s="111"/>
      <c r="AI125" s="111"/>
      <c r="AJ125" s="111"/>
      <c r="AK125" s="111"/>
      <c r="AL125" s="111"/>
      <c r="AM125" s="111"/>
      <c r="AY125" s="111"/>
      <c r="AZ125" s="111"/>
      <c r="BA125" s="111"/>
      <c r="BB125" s="111"/>
      <c r="BC125" s="111"/>
      <c r="BD125" s="111"/>
    </row>
    <row r="126" spans="3:56" ht="14.25" x14ac:dyDescent="0.2">
      <c r="C126" s="3" t="s">
        <v>139</v>
      </c>
      <c r="F126" s="289">
        <f t="shared" ref="F126" si="220">SUM(P126,AG126,AX126) - 1</f>
        <v>0</v>
      </c>
      <c r="G126" s="53"/>
      <c r="H126" s="53"/>
      <c r="I126" s="53"/>
      <c r="J126" s="53"/>
      <c r="K126" s="53"/>
      <c r="L126" s="53"/>
      <c r="M126" s="112">
        <f t="shared" ref="M126" si="221">N126</f>
        <v>0.67174119885823025</v>
      </c>
      <c r="N126" s="112">
        <f t="shared" ref="N126" si="222">O126</f>
        <v>0.67174119885823025</v>
      </c>
      <c r="O126" s="112">
        <f t="shared" ref="O126" si="223">P126</f>
        <v>0.67174119885823025</v>
      </c>
      <c r="P126" s="112">
        <f>P23</f>
        <v>0.67174119885823025</v>
      </c>
      <c r="Q126" s="110">
        <f t="shared" ref="Q126:V126" si="224">$P126</f>
        <v>0.67174119885823025</v>
      </c>
      <c r="R126" s="110">
        <f t="shared" si="224"/>
        <v>0.67174119885823025</v>
      </c>
      <c r="S126" s="110">
        <f t="shared" si="224"/>
        <v>0.67174119885823025</v>
      </c>
      <c r="T126" s="110">
        <f t="shared" si="224"/>
        <v>0.67174119885823025</v>
      </c>
      <c r="U126" s="110">
        <f t="shared" si="224"/>
        <v>0.67174119885823025</v>
      </c>
      <c r="V126" s="110">
        <f t="shared" si="224"/>
        <v>0.67174119885823025</v>
      </c>
      <c r="X126" s="53"/>
      <c r="Y126" s="53"/>
      <c r="Z126" s="53"/>
      <c r="AA126" s="53"/>
      <c r="AB126" s="53"/>
      <c r="AC126" s="53"/>
      <c r="AD126" s="112">
        <v>0</v>
      </c>
      <c r="AE126" s="112">
        <v>0</v>
      </c>
      <c r="AF126" s="112">
        <v>0</v>
      </c>
      <c r="AG126" s="109">
        <v>0</v>
      </c>
      <c r="AH126" s="110">
        <f t="shared" ref="AH126:AM126" si="225">$AG126</f>
        <v>0</v>
      </c>
      <c r="AI126" s="110">
        <f t="shared" si="225"/>
        <v>0</v>
      </c>
      <c r="AJ126" s="110">
        <f t="shared" si="225"/>
        <v>0</v>
      </c>
      <c r="AK126" s="110">
        <f t="shared" si="225"/>
        <v>0</v>
      </c>
      <c r="AL126" s="110">
        <f t="shared" si="225"/>
        <v>0</v>
      </c>
      <c r="AM126" s="110">
        <f t="shared" si="225"/>
        <v>0</v>
      </c>
      <c r="AO126" s="53"/>
      <c r="AP126" s="53"/>
      <c r="AQ126" s="53"/>
      <c r="AR126" s="53"/>
      <c r="AS126" s="53"/>
      <c r="AT126" s="53"/>
      <c r="AU126" s="112">
        <f t="shared" ref="AU126:AW126" si="226">AV126</f>
        <v>0.32825880114176975</v>
      </c>
      <c r="AV126" s="112">
        <f t="shared" si="226"/>
        <v>0.32825880114176975</v>
      </c>
      <c r="AW126" s="112">
        <f t="shared" si="226"/>
        <v>0.32825880114176975</v>
      </c>
      <c r="AX126" s="112">
        <f>AX23</f>
        <v>0.32825880114176975</v>
      </c>
      <c r="AY126" s="110">
        <f t="shared" si="219"/>
        <v>0.32825880114176975</v>
      </c>
      <c r="AZ126" s="110">
        <f t="shared" si="219"/>
        <v>0.32825880114176975</v>
      </c>
      <c r="BA126" s="110">
        <f t="shared" si="219"/>
        <v>0.32825880114176975</v>
      </c>
      <c r="BB126" s="110">
        <f t="shared" si="219"/>
        <v>0.32825880114176975</v>
      </c>
      <c r="BC126" s="110">
        <f t="shared" si="219"/>
        <v>0.32825880114176975</v>
      </c>
      <c r="BD126" s="110">
        <f t="shared" si="219"/>
        <v>0.32825880114176975</v>
      </c>
    </row>
    <row r="127" spans="3:56" x14ac:dyDescent="0.2">
      <c r="Q127" s="111"/>
      <c r="R127" s="111"/>
      <c r="S127" s="111"/>
      <c r="T127" s="111"/>
      <c r="U127" s="111"/>
      <c r="V127" s="111"/>
      <c r="AH127" s="111"/>
      <c r="AI127" s="111"/>
      <c r="AJ127" s="111"/>
      <c r="AK127" s="111"/>
      <c r="AL127" s="111"/>
      <c r="AM127" s="111"/>
      <c r="AY127" s="111"/>
      <c r="AZ127" s="111"/>
      <c r="BA127" s="111"/>
      <c r="BB127" s="111"/>
      <c r="BC127" s="111"/>
      <c r="BD127" s="111"/>
    </row>
    <row r="128" spans="3:56" x14ac:dyDescent="0.2">
      <c r="C128" s="23" t="s">
        <v>159</v>
      </c>
      <c r="Q128" s="111"/>
      <c r="R128" s="111"/>
      <c r="S128" s="111"/>
      <c r="T128" s="111"/>
      <c r="U128" s="111"/>
      <c r="V128" s="111"/>
      <c r="AH128" s="111"/>
      <c r="AI128" s="111"/>
      <c r="AJ128" s="111"/>
      <c r="AK128" s="111"/>
      <c r="AL128" s="111"/>
      <c r="AM128" s="111"/>
      <c r="AY128" s="111"/>
      <c r="AZ128" s="111"/>
      <c r="BA128" s="111"/>
      <c r="BB128" s="111"/>
      <c r="BC128" s="111"/>
      <c r="BD128" s="111"/>
    </row>
    <row r="129" spans="3:56" x14ac:dyDescent="0.2">
      <c r="C129" s="5" t="s">
        <v>138</v>
      </c>
      <c r="Q129" s="111"/>
      <c r="R129" s="111"/>
      <c r="S129" s="111"/>
      <c r="T129" s="111"/>
      <c r="U129" s="111"/>
      <c r="V129" s="111"/>
      <c r="AH129" s="111"/>
      <c r="AI129" s="111"/>
      <c r="AJ129" s="111"/>
      <c r="AK129" s="111"/>
      <c r="AL129" s="111"/>
      <c r="AM129" s="111"/>
      <c r="AY129" s="111"/>
      <c r="AZ129" s="111"/>
      <c r="BA129" s="111"/>
      <c r="BB129" s="111"/>
      <c r="BC129" s="111"/>
      <c r="BD129" s="111"/>
    </row>
    <row r="130" spans="3:56" ht="14.25" x14ac:dyDescent="0.2">
      <c r="C130" s="13" t="s">
        <v>173</v>
      </c>
      <c r="F130" s="289">
        <f t="shared" ref="F130" si="227">SUM(P130,AG130,AX130) - 1</f>
        <v>0</v>
      </c>
      <c r="G130" s="53"/>
      <c r="H130" s="53"/>
      <c r="I130" s="53"/>
      <c r="J130" s="53"/>
      <c r="K130" s="53"/>
      <c r="L130" s="53"/>
      <c r="M130" s="112">
        <f t="shared" ref="M130" si="228">N130</f>
        <v>0</v>
      </c>
      <c r="N130" s="112">
        <f t="shared" ref="N130" si="229">O130</f>
        <v>0</v>
      </c>
      <c r="O130" s="112">
        <f t="shared" ref="O130" si="230">P130</f>
        <v>0</v>
      </c>
      <c r="P130" s="109">
        <v>0</v>
      </c>
      <c r="Q130" s="110">
        <f t="shared" ref="Q130:V130" si="231">$P130</f>
        <v>0</v>
      </c>
      <c r="R130" s="110">
        <f t="shared" si="231"/>
        <v>0</v>
      </c>
      <c r="S130" s="110">
        <f t="shared" si="231"/>
        <v>0</v>
      </c>
      <c r="T130" s="110">
        <f t="shared" si="231"/>
        <v>0</v>
      </c>
      <c r="U130" s="110">
        <f t="shared" si="231"/>
        <v>0</v>
      </c>
      <c r="V130" s="110">
        <f t="shared" si="231"/>
        <v>0</v>
      </c>
      <c r="X130" s="53"/>
      <c r="Y130" s="53"/>
      <c r="Z130" s="53"/>
      <c r="AA130" s="53"/>
      <c r="AB130" s="53"/>
      <c r="AC130" s="53"/>
      <c r="AD130" s="112">
        <v>0</v>
      </c>
      <c r="AE130" s="112">
        <v>0</v>
      </c>
      <c r="AF130" s="112">
        <v>0</v>
      </c>
      <c r="AG130" s="109">
        <v>0</v>
      </c>
      <c r="AH130" s="110">
        <f t="shared" ref="AH130:AM130" si="232">$AG130</f>
        <v>0</v>
      </c>
      <c r="AI130" s="110">
        <f t="shared" si="232"/>
        <v>0</v>
      </c>
      <c r="AJ130" s="110">
        <f t="shared" si="232"/>
        <v>0</v>
      </c>
      <c r="AK130" s="110">
        <f t="shared" si="232"/>
        <v>0</v>
      </c>
      <c r="AL130" s="110">
        <f t="shared" si="232"/>
        <v>0</v>
      </c>
      <c r="AM130" s="110">
        <f t="shared" si="232"/>
        <v>0</v>
      </c>
      <c r="AO130" s="53"/>
      <c r="AP130" s="53"/>
      <c r="AQ130" s="53"/>
      <c r="AR130" s="53"/>
      <c r="AS130" s="53"/>
      <c r="AT130" s="53"/>
      <c r="AU130" s="112">
        <f t="shared" ref="AU130:AW130" si="233">AV130</f>
        <v>1</v>
      </c>
      <c r="AV130" s="112">
        <f t="shared" si="233"/>
        <v>1</v>
      </c>
      <c r="AW130" s="112">
        <f t="shared" si="233"/>
        <v>1</v>
      </c>
      <c r="AX130" s="109">
        <v>1</v>
      </c>
      <c r="AY130" s="110">
        <f t="shared" si="219"/>
        <v>1</v>
      </c>
      <c r="AZ130" s="110">
        <f t="shared" si="219"/>
        <v>1</v>
      </c>
      <c r="BA130" s="110">
        <f t="shared" si="219"/>
        <v>1</v>
      </c>
      <c r="BB130" s="110">
        <f t="shared" si="219"/>
        <v>1</v>
      </c>
      <c r="BC130" s="110">
        <f t="shared" si="219"/>
        <v>1</v>
      </c>
      <c r="BD130" s="110">
        <f t="shared" si="219"/>
        <v>1</v>
      </c>
    </row>
    <row r="131" spans="3:56" x14ac:dyDescent="0.2">
      <c r="C131" s="13"/>
      <c r="Q131" s="111"/>
      <c r="R131" s="111"/>
      <c r="S131" s="111"/>
      <c r="T131" s="111"/>
      <c r="U131" s="111"/>
      <c r="V131" s="111"/>
      <c r="AH131" s="111"/>
      <c r="AI131" s="111"/>
      <c r="AJ131" s="111"/>
      <c r="AK131" s="111"/>
      <c r="AL131" s="111"/>
      <c r="AM131" s="111"/>
      <c r="AY131" s="111"/>
      <c r="AZ131" s="111"/>
      <c r="BA131" s="111"/>
      <c r="BB131" s="111"/>
      <c r="BC131" s="111"/>
      <c r="BD131" s="111"/>
    </row>
    <row r="132" spans="3:56" x14ac:dyDescent="0.2">
      <c r="C132" s="5" t="s">
        <v>174</v>
      </c>
      <c r="Q132" s="111"/>
      <c r="R132" s="111"/>
      <c r="S132" s="111"/>
      <c r="T132" s="111"/>
      <c r="U132" s="111"/>
      <c r="V132" s="111"/>
      <c r="AH132" s="111"/>
      <c r="AI132" s="111"/>
      <c r="AJ132" s="111"/>
      <c r="AK132" s="111"/>
      <c r="AL132" s="111"/>
      <c r="AM132" s="111"/>
      <c r="AY132" s="111"/>
      <c r="AZ132" s="111"/>
      <c r="BA132" s="111"/>
      <c r="BB132" s="111"/>
      <c r="BC132" s="111"/>
      <c r="BD132" s="111"/>
    </row>
    <row r="133" spans="3:56" ht="14.25" x14ac:dyDescent="0.2">
      <c r="C133" s="13" t="s">
        <v>175</v>
      </c>
      <c r="F133" s="289">
        <f t="shared" ref="F133" si="234">SUM(P133,AG133,AX133) - 1</f>
        <v>0</v>
      </c>
      <c r="G133" s="53"/>
      <c r="H133" s="53"/>
      <c r="I133" s="53"/>
      <c r="J133" s="53"/>
      <c r="K133" s="53"/>
      <c r="L133" s="53"/>
      <c r="M133" s="112">
        <f t="shared" ref="M133" si="235">N133</f>
        <v>1</v>
      </c>
      <c r="N133" s="112">
        <f t="shared" ref="N133" si="236">O133</f>
        <v>1</v>
      </c>
      <c r="O133" s="112">
        <f t="shared" ref="O133" si="237">P133</f>
        <v>1</v>
      </c>
      <c r="P133" s="109">
        <v>1</v>
      </c>
      <c r="Q133" s="110">
        <f t="shared" ref="Q133:V133" si="238">$P133</f>
        <v>1</v>
      </c>
      <c r="R133" s="110">
        <f t="shared" si="238"/>
        <v>1</v>
      </c>
      <c r="S133" s="110">
        <f t="shared" si="238"/>
        <v>1</v>
      </c>
      <c r="T133" s="110">
        <f t="shared" si="238"/>
        <v>1</v>
      </c>
      <c r="U133" s="110">
        <f t="shared" si="238"/>
        <v>1</v>
      </c>
      <c r="V133" s="110">
        <f t="shared" si="238"/>
        <v>1</v>
      </c>
      <c r="X133" s="53"/>
      <c r="Y133" s="53"/>
      <c r="Z133" s="53"/>
      <c r="AA133" s="53"/>
      <c r="AB133" s="53"/>
      <c r="AC133" s="53"/>
      <c r="AD133" s="112">
        <v>0</v>
      </c>
      <c r="AE133" s="112">
        <v>0</v>
      </c>
      <c r="AF133" s="112">
        <v>0</v>
      </c>
      <c r="AG133" s="109">
        <v>0</v>
      </c>
      <c r="AH133" s="110">
        <f t="shared" ref="AH133:AM133" si="239">$AG133</f>
        <v>0</v>
      </c>
      <c r="AI133" s="110">
        <f t="shared" si="239"/>
        <v>0</v>
      </c>
      <c r="AJ133" s="110">
        <f t="shared" si="239"/>
        <v>0</v>
      </c>
      <c r="AK133" s="110">
        <f t="shared" si="239"/>
        <v>0</v>
      </c>
      <c r="AL133" s="110">
        <f t="shared" si="239"/>
        <v>0</v>
      </c>
      <c r="AM133" s="110">
        <f t="shared" si="239"/>
        <v>0</v>
      </c>
      <c r="AO133" s="53"/>
      <c r="AP133" s="53"/>
      <c r="AQ133" s="53"/>
      <c r="AR133" s="53"/>
      <c r="AS133" s="53"/>
      <c r="AT133" s="53"/>
      <c r="AU133" s="112">
        <f t="shared" ref="AU133:AW133" si="240">AV133</f>
        <v>0</v>
      </c>
      <c r="AV133" s="112">
        <f t="shared" si="240"/>
        <v>0</v>
      </c>
      <c r="AW133" s="112">
        <f t="shared" si="240"/>
        <v>0</v>
      </c>
      <c r="AX133" s="109">
        <v>0</v>
      </c>
      <c r="AY133" s="110">
        <f t="shared" si="219"/>
        <v>0</v>
      </c>
      <c r="AZ133" s="110">
        <f t="shared" si="219"/>
        <v>0</v>
      </c>
      <c r="BA133" s="110">
        <f t="shared" si="219"/>
        <v>0</v>
      </c>
      <c r="BB133" s="110">
        <f t="shared" si="219"/>
        <v>0</v>
      </c>
      <c r="BC133" s="110">
        <f t="shared" si="219"/>
        <v>0</v>
      </c>
      <c r="BD133" s="110">
        <f t="shared" si="219"/>
        <v>0</v>
      </c>
    </row>
    <row r="134" spans="3:56" x14ac:dyDescent="0.2">
      <c r="C134" s="13"/>
      <c r="Q134" s="111"/>
      <c r="R134" s="111"/>
      <c r="S134" s="111"/>
      <c r="T134" s="111"/>
      <c r="U134" s="111"/>
      <c r="V134" s="111"/>
      <c r="AH134" s="111"/>
      <c r="AI134" s="111"/>
      <c r="AJ134" s="111"/>
      <c r="AK134" s="111"/>
      <c r="AL134" s="111"/>
      <c r="AM134" s="111"/>
      <c r="AY134" s="111"/>
      <c r="AZ134" s="111"/>
      <c r="BA134" s="111"/>
      <c r="BB134" s="111"/>
      <c r="BC134" s="111"/>
      <c r="BD134" s="111"/>
    </row>
    <row r="135" spans="3:56" x14ac:dyDescent="0.2">
      <c r="C135" s="23" t="s">
        <v>189</v>
      </c>
      <c r="Q135" s="111"/>
      <c r="R135" s="111"/>
      <c r="S135" s="111"/>
      <c r="T135" s="111"/>
      <c r="U135" s="111"/>
      <c r="V135" s="111"/>
      <c r="AH135" s="111"/>
      <c r="AI135" s="111"/>
      <c r="AJ135" s="111"/>
      <c r="AK135" s="111"/>
      <c r="AL135" s="111"/>
      <c r="AM135" s="111"/>
      <c r="AY135" s="111"/>
      <c r="AZ135" s="111"/>
      <c r="BA135" s="111"/>
      <c r="BB135" s="111"/>
      <c r="BC135" s="111"/>
      <c r="BD135" s="111"/>
    </row>
    <row r="136" spans="3:56" ht="14.25" x14ac:dyDescent="0.2">
      <c r="C136" s="13" t="s">
        <v>142</v>
      </c>
      <c r="E136" s="297" t="s">
        <v>234</v>
      </c>
      <c r="F136" s="289">
        <f t="shared" ref="F136:F137" si="241">SUM(P136,AG136,AX136) - 1</f>
        <v>0</v>
      </c>
      <c r="G136" s="53"/>
      <c r="H136" s="53"/>
      <c r="I136" s="53"/>
      <c r="J136" s="53"/>
      <c r="K136" s="53"/>
      <c r="L136" s="53"/>
      <c r="M136" s="112">
        <f t="shared" ref="M136:M137" si="242">N136</f>
        <v>0.56915116766885754</v>
      </c>
      <c r="N136" s="112">
        <f t="shared" ref="N136:N137" si="243">O136</f>
        <v>0.56915116766885754</v>
      </c>
      <c r="O136" s="112">
        <f t="shared" ref="O136:O137" si="244">P136</f>
        <v>0.56915116766885754</v>
      </c>
      <c r="P136" s="296">
        <v>0.56915116766885754</v>
      </c>
      <c r="Q136" s="110">
        <f t="shared" ref="Q136:V137" si="245">$P136</f>
        <v>0.56915116766885754</v>
      </c>
      <c r="R136" s="110">
        <f t="shared" si="245"/>
        <v>0.56915116766885754</v>
      </c>
      <c r="S136" s="110">
        <f t="shared" si="245"/>
        <v>0.56915116766885754</v>
      </c>
      <c r="T136" s="110">
        <f t="shared" si="245"/>
        <v>0.56915116766885754</v>
      </c>
      <c r="U136" s="110">
        <f t="shared" si="245"/>
        <v>0.56915116766885754</v>
      </c>
      <c r="V136" s="110">
        <f t="shared" si="245"/>
        <v>0.56915116766885754</v>
      </c>
      <c r="X136" s="53"/>
      <c r="Y136" s="53"/>
      <c r="Z136" s="53"/>
      <c r="AA136" s="53"/>
      <c r="AB136" s="53"/>
      <c r="AC136" s="53"/>
      <c r="AD136" s="112">
        <v>0</v>
      </c>
      <c r="AE136" s="112">
        <v>0</v>
      </c>
      <c r="AF136" s="112">
        <v>0</v>
      </c>
      <c r="AG136" s="109">
        <v>0</v>
      </c>
      <c r="AH136" s="110">
        <f t="shared" ref="AH136:AM137" si="246">$AG136</f>
        <v>0</v>
      </c>
      <c r="AI136" s="110">
        <f t="shared" si="246"/>
        <v>0</v>
      </c>
      <c r="AJ136" s="110">
        <f t="shared" si="246"/>
        <v>0</v>
      </c>
      <c r="AK136" s="110">
        <f t="shared" si="246"/>
        <v>0</v>
      </c>
      <c r="AL136" s="110">
        <f t="shared" si="246"/>
        <v>0</v>
      </c>
      <c r="AM136" s="110">
        <f t="shared" si="246"/>
        <v>0</v>
      </c>
      <c r="AO136" s="53"/>
      <c r="AP136" s="53"/>
      <c r="AQ136" s="53"/>
      <c r="AR136" s="53"/>
      <c r="AS136" s="53"/>
      <c r="AT136" s="53"/>
      <c r="AU136" s="112">
        <f t="shared" ref="AU136" si="247">AV136</f>
        <v>0.43084883233114252</v>
      </c>
      <c r="AV136" s="112">
        <f t="shared" ref="AV136" si="248">AW136</f>
        <v>0.43084883233114252</v>
      </c>
      <c r="AW136" s="112">
        <f t="shared" ref="AW136" si="249">AX136</f>
        <v>0.43084883233114252</v>
      </c>
      <c r="AX136" s="296">
        <v>0.43084883233114252</v>
      </c>
      <c r="AY136" s="110">
        <f t="shared" si="219"/>
        <v>0.43084883233114252</v>
      </c>
      <c r="AZ136" s="110">
        <f t="shared" si="219"/>
        <v>0.43084883233114252</v>
      </c>
      <c r="BA136" s="110">
        <f t="shared" si="219"/>
        <v>0.43084883233114252</v>
      </c>
      <c r="BB136" s="110">
        <f t="shared" si="219"/>
        <v>0.43084883233114252</v>
      </c>
      <c r="BC136" s="110">
        <f t="shared" si="219"/>
        <v>0.43084883233114252</v>
      </c>
      <c r="BD136" s="110">
        <f t="shared" si="219"/>
        <v>0.43084883233114252</v>
      </c>
    </row>
    <row r="137" spans="3:56" ht="14.25" x14ac:dyDescent="0.2">
      <c r="C137" s="116" t="s">
        <v>143</v>
      </c>
      <c r="E137" s="297" t="s">
        <v>234</v>
      </c>
      <c r="F137" s="289">
        <f t="shared" si="241"/>
        <v>0</v>
      </c>
      <c r="G137" s="53"/>
      <c r="H137" s="53"/>
      <c r="I137" s="53"/>
      <c r="J137" s="53"/>
      <c r="K137" s="53"/>
      <c r="L137" s="53"/>
      <c r="M137" s="112">
        <f t="shared" si="242"/>
        <v>0.56915116766885754</v>
      </c>
      <c r="N137" s="112">
        <f t="shared" si="243"/>
        <v>0.56915116766885754</v>
      </c>
      <c r="O137" s="112">
        <f t="shared" si="244"/>
        <v>0.56915116766885754</v>
      </c>
      <c r="P137" s="112">
        <f>P136</f>
        <v>0.56915116766885754</v>
      </c>
      <c r="Q137" s="110">
        <f t="shared" si="245"/>
        <v>0.56915116766885754</v>
      </c>
      <c r="R137" s="110">
        <f t="shared" si="245"/>
        <v>0.56915116766885754</v>
      </c>
      <c r="S137" s="110">
        <f t="shared" si="245"/>
        <v>0.56915116766885754</v>
      </c>
      <c r="T137" s="110">
        <f t="shared" si="245"/>
        <v>0.56915116766885754</v>
      </c>
      <c r="U137" s="110">
        <f t="shared" si="245"/>
        <v>0.56915116766885754</v>
      </c>
      <c r="V137" s="110">
        <f t="shared" si="245"/>
        <v>0.56915116766885754</v>
      </c>
      <c r="X137" s="53"/>
      <c r="Y137" s="53"/>
      <c r="Z137" s="53"/>
      <c r="AA137" s="53"/>
      <c r="AB137" s="53"/>
      <c r="AC137" s="53"/>
      <c r="AD137" s="112">
        <f t="shared" ref="AD137:AG137" si="250">AD136</f>
        <v>0</v>
      </c>
      <c r="AE137" s="112">
        <f t="shared" si="250"/>
        <v>0</v>
      </c>
      <c r="AF137" s="112">
        <f t="shared" si="250"/>
        <v>0</v>
      </c>
      <c r="AG137" s="109">
        <f t="shared" si="250"/>
        <v>0</v>
      </c>
      <c r="AH137" s="110">
        <f t="shared" si="246"/>
        <v>0</v>
      </c>
      <c r="AI137" s="110">
        <f t="shared" si="246"/>
        <v>0</v>
      </c>
      <c r="AJ137" s="110">
        <f t="shared" si="246"/>
        <v>0</v>
      </c>
      <c r="AK137" s="110">
        <f t="shared" si="246"/>
        <v>0</v>
      </c>
      <c r="AL137" s="110">
        <f t="shared" si="246"/>
        <v>0</v>
      </c>
      <c r="AM137" s="110">
        <f t="shared" si="246"/>
        <v>0</v>
      </c>
      <c r="AO137" s="53"/>
      <c r="AP137" s="53"/>
      <c r="AQ137" s="53"/>
      <c r="AR137" s="53"/>
      <c r="AS137" s="53"/>
      <c r="AT137" s="53"/>
      <c r="AU137" s="112">
        <f t="shared" ref="AU137" si="251">AU136</f>
        <v>0.43084883233114252</v>
      </c>
      <c r="AV137" s="112">
        <f t="shared" ref="AV137" si="252">AV136</f>
        <v>0.43084883233114252</v>
      </c>
      <c r="AW137" s="112">
        <f t="shared" ref="AW137" si="253">AW136</f>
        <v>0.43084883233114252</v>
      </c>
      <c r="AX137" s="112">
        <f t="shared" ref="AX137" si="254">AX136</f>
        <v>0.43084883233114252</v>
      </c>
      <c r="AY137" s="110">
        <f t="shared" si="219"/>
        <v>0.43084883233114252</v>
      </c>
      <c r="AZ137" s="110">
        <f t="shared" si="219"/>
        <v>0.43084883233114252</v>
      </c>
      <c r="BA137" s="110">
        <f t="shared" si="219"/>
        <v>0.43084883233114252</v>
      </c>
      <c r="BB137" s="110">
        <f t="shared" si="219"/>
        <v>0.43084883233114252</v>
      </c>
      <c r="BC137" s="110">
        <f t="shared" si="219"/>
        <v>0.43084883233114252</v>
      </c>
      <c r="BD137" s="110">
        <f t="shared" si="219"/>
        <v>0.43084883233114252</v>
      </c>
    </row>
    <row r="139" spans="3:56" x14ac:dyDescent="0.2">
      <c r="C139" s="5" t="s">
        <v>130</v>
      </c>
      <c r="Q139" s="111"/>
      <c r="R139" s="111"/>
      <c r="S139" s="111"/>
      <c r="T139" s="111"/>
      <c r="U139" s="111"/>
      <c r="V139" s="111"/>
      <c r="AH139" s="111"/>
      <c r="AI139" s="111"/>
      <c r="AJ139" s="111"/>
      <c r="AK139" s="111"/>
      <c r="AL139" s="111"/>
      <c r="AM139" s="111"/>
      <c r="AY139" s="111"/>
      <c r="AZ139" s="111"/>
      <c r="BA139" s="111"/>
      <c r="BB139" s="111"/>
      <c r="BC139" s="111"/>
      <c r="BD139" s="111"/>
    </row>
    <row r="140" spans="3:56" x14ac:dyDescent="0.2">
      <c r="C140" s="4" t="s">
        <v>138</v>
      </c>
      <c r="Q140" s="111"/>
      <c r="R140" s="111"/>
      <c r="S140" s="111"/>
      <c r="T140" s="111"/>
      <c r="U140" s="111"/>
      <c r="V140" s="111"/>
      <c r="AH140" s="111"/>
      <c r="AI140" s="111"/>
      <c r="AJ140" s="111"/>
      <c r="AK140" s="111"/>
      <c r="AL140" s="111"/>
      <c r="AM140" s="111"/>
      <c r="AY140" s="111"/>
      <c r="AZ140" s="111"/>
      <c r="BA140" s="111"/>
      <c r="BB140" s="111"/>
      <c r="BC140" s="111"/>
      <c r="BD140" s="111"/>
    </row>
    <row r="141" spans="3:56" ht="14.25" x14ac:dyDescent="0.2">
      <c r="C141" s="3" t="s">
        <v>139</v>
      </c>
      <c r="F141" s="289">
        <f t="shared" ref="F141" si="255">SUM(P141,AG141,AX141) - 1</f>
        <v>0</v>
      </c>
      <c r="G141" s="53"/>
      <c r="H141" s="53"/>
      <c r="I141" s="53"/>
      <c r="J141" s="53"/>
      <c r="K141" s="53"/>
      <c r="L141" s="53"/>
      <c r="M141" s="112">
        <f t="shared" ref="M141" si="256">N141</f>
        <v>0.96007468045382738</v>
      </c>
      <c r="N141" s="112">
        <f t="shared" ref="N141" si="257">O141</f>
        <v>0.96007468045382738</v>
      </c>
      <c r="O141" s="112">
        <f t="shared" ref="O141" si="258">P141</f>
        <v>0.96007468045382738</v>
      </c>
      <c r="P141" s="112">
        <f>P45</f>
        <v>0.96007468045382738</v>
      </c>
      <c r="Q141" s="110">
        <f t="shared" ref="Q141:V141" si="259">$P141</f>
        <v>0.96007468045382738</v>
      </c>
      <c r="R141" s="110">
        <f t="shared" si="259"/>
        <v>0.96007468045382738</v>
      </c>
      <c r="S141" s="110">
        <f t="shared" si="259"/>
        <v>0.96007468045382738</v>
      </c>
      <c r="T141" s="110">
        <f t="shared" si="259"/>
        <v>0.96007468045382738</v>
      </c>
      <c r="U141" s="110">
        <f t="shared" si="259"/>
        <v>0.96007468045382738</v>
      </c>
      <c r="V141" s="110">
        <f t="shared" si="259"/>
        <v>0.96007468045382738</v>
      </c>
      <c r="X141" s="53"/>
      <c r="Y141" s="53"/>
      <c r="Z141" s="53"/>
      <c r="AA141" s="53"/>
      <c r="AB141" s="53"/>
      <c r="AC141" s="53"/>
      <c r="AD141" s="112">
        <v>0</v>
      </c>
      <c r="AE141" s="112">
        <v>0</v>
      </c>
      <c r="AF141" s="112">
        <v>0</v>
      </c>
      <c r="AG141" s="109">
        <v>0</v>
      </c>
      <c r="AH141" s="110">
        <f t="shared" ref="AH141:AM141" si="260">$AG141</f>
        <v>0</v>
      </c>
      <c r="AI141" s="110">
        <f t="shared" si="260"/>
        <v>0</v>
      </c>
      <c r="AJ141" s="110">
        <f t="shared" si="260"/>
        <v>0</v>
      </c>
      <c r="AK141" s="110">
        <f t="shared" si="260"/>
        <v>0</v>
      </c>
      <c r="AL141" s="110">
        <f t="shared" si="260"/>
        <v>0</v>
      </c>
      <c r="AM141" s="110">
        <f t="shared" si="260"/>
        <v>0</v>
      </c>
      <c r="AO141" s="53"/>
      <c r="AP141" s="53"/>
      <c r="AQ141" s="53"/>
      <c r="AR141" s="53"/>
      <c r="AS141" s="53"/>
      <c r="AT141" s="53"/>
      <c r="AU141" s="112">
        <f t="shared" ref="AU141" si="261">AV141</f>
        <v>3.9925319546172629E-2</v>
      </c>
      <c r="AV141" s="112">
        <f t="shared" ref="AV141" si="262">AW141</f>
        <v>3.9925319546172629E-2</v>
      </c>
      <c r="AW141" s="112">
        <f t="shared" ref="AW141" si="263">AX141</f>
        <v>3.9925319546172629E-2</v>
      </c>
      <c r="AX141" s="112">
        <f>AX45</f>
        <v>3.9925319546172629E-2</v>
      </c>
      <c r="AY141" s="110">
        <f t="shared" ref="AY141:BD141" si="264">$AX141</f>
        <v>3.9925319546172629E-2</v>
      </c>
      <c r="AZ141" s="110">
        <f t="shared" si="264"/>
        <v>3.9925319546172629E-2</v>
      </c>
      <c r="BA141" s="110">
        <f t="shared" si="264"/>
        <v>3.9925319546172629E-2</v>
      </c>
      <c r="BB141" s="110">
        <f t="shared" si="264"/>
        <v>3.9925319546172629E-2</v>
      </c>
      <c r="BC141" s="110">
        <f t="shared" si="264"/>
        <v>3.9925319546172629E-2</v>
      </c>
      <c r="BD141" s="110">
        <f t="shared" si="264"/>
        <v>3.9925319546172629E-2</v>
      </c>
    </row>
    <row r="142" spans="3:56" x14ac:dyDescent="0.2">
      <c r="Q142" s="111"/>
      <c r="R142" s="111"/>
      <c r="S142" s="111"/>
      <c r="T142" s="111"/>
      <c r="U142" s="111"/>
      <c r="V142" s="111"/>
      <c r="AH142" s="111"/>
      <c r="AI142" s="111"/>
      <c r="AJ142" s="111"/>
      <c r="AK142" s="111"/>
      <c r="AL142" s="111"/>
      <c r="AM142" s="111"/>
      <c r="AY142" s="111"/>
      <c r="AZ142" s="111"/>
      <c r="BA142" s="111"/>
      <c r="BB142" s="111"/>
      <c r="BC142" s="111"/>
      <c r="BD142" s="111"/>
    </row>
    <row r="143" spans="3:56" x14ac:dyDescent="0.2">
      <c r="C143" s="5" t="s">
        <v>199</v>
      </c>
      <c r="Q143" s="111"/>
      <c r="R143" s="111"/>
      <c r="S143" s="111"/>
      <c r="T143" s="111"/>
      <c r="U143" s="111"/>
      <c r="V143" s="111"/>
      <c r="AH143" s="111"/>
      <c r="AI143" s="111"/>
      <c r="AJ143" s="111"/>
      <c r="AK143" s="111"/>
      <c r="AL143" s="111"/>
      <c r="AM143" s="111"/>
      <c r="AY143" s="111"/>
      <c r="AZ143" s="111"/>
      <c r="BA143" s="111"/>
      <c r="BB143" s="111"/>
      <c r="BC143" s="111"/>
      <c r="BD143" s="111"/>
    </row>
    <row r="144" spans="3:56" x14ac:dyDescent="0.2">
      <c r="C144" s="4" t="s">
        <v>138</v>
      </c>
      <c r="Q144" s="111"/>
      <c r="R144" s="111"/>
      <c r="S144" s="111"/>
      <c r="T144" s="111"/>
      <c r="U144" s="111"/>
      <c r="V144" s="111"/>
      <c r="AH144" s="111"/>
      <c r="AI144" s="111"/>
      <c r="AJ144" s="111"/>
      <c r="AK144" s="111"/>
      <c r="AL144" s="111"/>
      <c r="AM144" s="111"/>
      <c r="AY144" s="111"/>
      <c r="AZ144" s="111"/>
      <c r="BA144" s="111"/>
      <c r="BB144" s="111"/>
      <c r="BC144" s="111"/>
      <c r="BD144" s="111"/>
    </row>
    <row r="145" spans="3:56" ht="14.25" x14ac:dyDescent="0.2">
      <c r="C145" s="3" t="s">
        <v>139</v>
      </c>
      <c r="F145" s="289">
        <f t="shared" ref="F145" si="265">SUM(P145,AG145,AX145) - 1</f>
        <v>0</v>
      </c>
      <c r="G145" s="53"/>
      <c r="H145" s="53"/>
      <c r="I145" s="53"/>
      <c r="J145" s="53"/>
      <c r="K145" s="53"/>
      <c r="L145" s="53"/>
      <c r="M145" s="112">
        <f t="shared" ref="M145" si="266">N145</f>
        <v>0.75</v>
      </c>
      <c r="N145" s="112">
        <f t="shared" ref="N145" si="267">O145</f>
        <v>0.75</v>
      </c>
      <c r="O145" s="112">
        <f t="shared" ref="O145" si="268">P145</f>
        <v>0.75</v>
      </c>
      <c r="P145" s="112">
        <f>P49</f>
        <v>0.75</v>
      </c>
      <c r="Q145" s="110">
        <f t="shared" ref="Q145:V145" si="269">$P145</f>
        <v>0.75</v>
      </c>
      <c r="R145" s="110">
        <f t="shared" si="269"/>
        <v>0.75</v>
      </c>
      <c r="S145" s="110">
        <f t="shared" si="269"/>
        <v>0.75</v>
      </c>
      <c r="T145" s="110">
        <f t="shared" si="269"/>
        <v>0.75</v>
      </c>
      <c r="U145" s="110">
        <f t="shared" si="269"/>
        <v>0.75</v>
      </c>
      <c r="V145" s="110">
        <f t="shared" si="269"/>
        <v>0.75</v>
      </c>
      <c r="X145" s="53"/>
      <c r="Y145" s="53"/>
      <c r="Z145" s="53"/>
      <c r="AA145" s="53"/>
      <c r="AB145" s="53"/>
      <c r="AC145" s="53"/>
      <c r="AD145" s="112">
        <v>0</v>
      </c>
      <c r="AE145" s="112">
        <v>0</v>
      </c>
      <c r="AF145" s="112">
        <v>0</v>
      </c>
      <c r="AG145" s="109">
        <v>0</v>
      </c>
      <c r="AH145" s="110">
        <f t="shared" ref="AH145:AM145" si="270">$AG145</f>
        <v>0</v>
      </c>
      <c r="AI145" s="110">
        <f t="shared" si="270"/>
        <v>0</v>
      </c>
      <c r="AJ145" s="110">
        <f t="shared" si="270"/>
        <v>0</v>
      </c>
      <c r="AK145" s="110">
        <f t="shared" si="270"/>
        <v>0</v>
      </c>
      <c r="AL145" s="110">
        <f t="shared" si="270"/>
        <v>0</v>
      </c>
      <c r="AM145" s="110">
        <f t="shared" si="270"/>
        <v>0</v>
      </c>
      <c r="AO145" s="53"/>
      <c r="AP145" s="53"/>
      <c r="AQ145" s="53"/>
      <c r="AR145" s="53"/>
      <c r="AS145" s="53"/>
      <c r="AT145" s="53"/>
      <c r="AU145" s="112">
        <f t="shared" ref="AU145" si="271">AV145</f>
        <v>0.25</v>
      </c>
      <c r="AV145" s="112">
        <f t="shared" ref="AV145" si="272">AW145</f>
        <v>0.25</v>
      </c>
      <c r="AW145" s="112">
        <f t="shared" ref="AW145" si="273">AX145</f>
        <v>0.25</v>
      </c>
      <c r="AX145" s="112">
        <f>AX49</f>
        <v>0.25</v>
      </c>
      <c r="AY145" s="110">
        <f t="shared" ref="AY145:BD145" si="274">$AX145</f>
        <v>0.25</v>
      </c>
      <c r="AZ145" s="110">
        <f t="shared" si="274"/>
        <v>0.25</v>
      </c>
      <c r="BA145" s="110">
        <f t="shared" si="274"/>
        <v>0.25</v>
      </c>
      <c r="BB145" s="110">
        <f t="shared" si="274"/>
        <v>0.25</v>
      </c>
      <c r="BC145" s="110">
        <f t="shared" si="274"/>
        <v>0.25</v>
      </c>
      <c r="BD145" s="110">
        <f t="shared" si="274"/>
        <v>0.25</v>
      </c>
    </row>
    <row r="146" spans="3:56" x14ac:dyDescent="0.2">
      <c r="Q146" s="111"/>
      <c r="R146" s="111"/>
      <c r="S146" s="111"/>
      <c r="T146" s="111"/>
      <c r="U146" s="111"/>
      <c r="V146" s="111"/>
      <c r="AH146" s="111"/>
      <c r="AI146" s="111"/>
      <c r="AJ146" s="111"/>
      <c r="AK146" s="111"/>
      <c r="AL146" s="111"/>
      <c r="AM146" s="111"/>
      <c r="AY146" s="111"/>
      <c r="AZ146" s="111"/>
      <c r="BA146" s="111"/>
      <c r="BB146" s="111"/>
      <c r="BC146" s="111"/>
      <c r="BD146" s="111"/>
    </row>
    <row r="183" spans="1:56" x14ac:dyDescent="0.2">
      <c r="A183" s="285" t="s">
        <v>216</v>
      </c>
      <c r="B183" s="285"/>
      <c r="C183" s="286"/>
      <c r="D183" s="287"/>
      <c r="E183" s="288"/>
      <c r="F183" s="288"/>
      <c r="G183" s="288"/>
      <c r="H183" s="288"/>
      <c r="I183" s="288"/>
      <c r="J183" s="288"/>
      <c r="K183" s="288"/>
      <c r="L183" s="288"/>
      <c r="M183" s="288"/>
      <c r="N183" s="288"/>
      <c r="O183" s="288"/>
      <c r="P183" s="288"/>
      <c r="Q183" s="288"/>
      <c r="R183" s="288"/>
      <c r="S183" s="288"/>
      <c r="T183" s="288"/>
      <c r="U183" s="288"/>
      <c r="V183" s="288"/>
      <c r="W183" s="288"/>
      <c r="X183" s="288"/>
      <c r="Y183" s="288"/>
      <c r="Z183" s="288"/>
      <c r="AA183" s="288"/>
      <c r="AB183" s="288"/>
      <c r="AC183" s="288"/>
      <c r="AD183" s="288"/>
      <c r="AE183" s="288"/>
      <c r="AF183" s="288"/>
      <c r="AG183" s="288"/>
      <c r="AH183" s="288"/>
      <c r="AI183" s="288"/>
      <c r="AJ183" s="288"/>
      <c r="AK183" s="288"/>
      <c r="AL183" s="288"/>
      <c r="AM183" s="288"/>
      <c r="AN183" s="288"/>
      <c r="AO183" s="288"/>
      <c r="AP183" s="288"/>
      <c r="AQ183" s="288"/>
      <c r="AR183" s="288"/>
      <c r="AS183" s="288"/>
      <c r="AT183" s="288"/>
      <c r="AU183" s="288"/>
      <c r="AV183" s="288"/>
      <c r="AW183" s="288"/>
      <c r="AX183" s="288"/>
      <c r="AY183" s="288"/>
      <c r="AZ183" s="288"/>
      <c r="BA183" s="288"/>
      <c r="BB183" s="288"/>
      <c r="BC183" s="288"/>
      <c r="BD183" s="288"/>
    </row>
  </sheetData>
  <conditionalFormatting sqref="F1">
    <cfRule type="cellIs" dxfId="27" priority="30" stopIfTrue="1" operator="notEqual">
      <formula>0</formula>
    </cfRule>
  </conditionalFormatting>
  <conditionalFormatting sqref="F21:F42">
    <cfRule type="cellIs" dxfId="26" priority="29" stopIfTrue="1" operator="equal">
      <formula>0</formula>
    </cfRule>
  </conditionalFormatting>
  <conditionalFormatting sqref="F56:F59">
    <cfRule type="cellIs" dxfId="25" priority="27" stopIfTrue="1" operator="equal">
      <formula>0</formula>
    </cfRule>
  </conditionalFormatting>
  <conditionalFormatting sqref="F66:F67">
    <cfRule type="cellIs" dxfId="24" priority="26" stopIfTrue="1" operator="equal">
      <formula>0</formula>
    </cfRule>
  </conditionalFormatting>
  <conditionalFormatting sqref="F69">
    <cfRule type="cellIs" dxfId="23" priority="25" stopIfTrue="1" operator="equal">
      <formula>0</formula>
    </cfRule>
  </conditionalFormatting>
  <conditionalFormatting sqref="F74:F75">
    <cfRule type="cellIs" dxfId="22" priority="24" stopIfTrue="1" operator="equal">
      <formula>0</formula>
    </cfRule>
  </conditionalFormatting>
  <conditionalFormatting sqref="F77">
    <cfRule type="cellIs" dxfId="21" priority="23" stopIfTrue="1" operator="equal">
      <formula>0</formula>
    </cfRule>
  </conditionalFormatting>
  <conditionalFormatting sqref="F82:F83">
    <cfRule type="cellIs" dxfId="20" priority="22" stopIfTrue="1" operator="equal">
      <formula>0</formula>
    </cfRule>
  </conditionalFormatting>
  <conditionalFormatting sqref="F85">
    <cfRule type="cellIs" dxfId="19" priority="21" stopIfTrue="1" operator="equal">
      <formula>0</formula>
    </cfRule>
  </conditionalFormatting>
  <conditionalFormatting sqref="F97:F98">
    <cfRule type="cellIs" dxfId="18" priority="20" stopIfTrue="1" operator="equal">
      <formula>0</formula>
    </cfRule>
  </conditionalFormatting>
  <conditionalFormatting sqref="F100">
    <cfRule type="cellIs" dxfId="17" priority="19" stopIfTrue="1" operator="equal">
      <formula>0</formula>
    </cfRule>
  </conditionalFormatting>
  <conditionalFormatting sqref="F90:F93">
    <cfRule type="cellIs" dxfId="16" priority="18" stopIfTrue="1" operator="equal">
      <formula>0</formula>
    </cfRule>
  </conditionalFormatting>
  <conditionalFormatting sqref="F105:F106">
    <cfRule type="cellIs" dxfId="15" priority="17" stopIfTrue="1" operator="equal">
      <formula>0</formula>
    </cfRule>
  </conditionalFormatting>
  <conditionalFormatting sqref="F108">
    <cfRule type="cellIs" dxfId="14" priority="16" stopIfTrue="1" operator="equal">
      <formula>0</formula>
    </cfRule>
  </conditionalFormatting>
  <conditionalFormatting sqref="F115">
    <cfRule type="cellIs" dxfId="13" priority="15" stopIfTrue="1" operator="equal">
      <formula>0</formula>
    </cfRule>
  </conditionalFormatting>
  <conditionalFormatting sqref="F118">
    <cfRule type="cellIs" dxfId="12" priority="14" stopIfTrue="1" operator="equal">
      <formula>0</formula>
    </cfRule>
  </conditionalFormatting>
  <conditionalFormatting sqref="F122">
    <cfRule type="cellIs" dxfId="11" priority="13" stopIfTrue="1" operator="equal">
      <formula>0</formula>
    </cfRule>
  </conditionalFormatting>
  <conditionalFormatting sqref="F126">
    <cfRule type="cellIs" dxfId="10" priority="12" stopIfTrue="1" operator="equal">
      <formula>0</formula>
    </cfRule>
  </conditionalFormatting>
  <conditionalFormatting sqref="F130">
    <cfRule type="cellIs" dxfId="9" priority="11" stopIfTrue="1" operator="equal">
      <formula>0</formula>
    </cfRule>
  </conditionalFormatting>
  <conditionalFormatting sqref="F133">
    <cfRule type="cellIs" dxfId="8" priority="10" stopIfTrue="1" operator="equal">
      <formula>0</formula>
    </cfRule>
  </conditionalFormatting>
  <conditionalFormatting sqref="F136:F137">
    <cfRule type="cellIs" dxfId="7" priority="9" stopIfTrue="1" operator="equal">
      <formula>0</formula>
    </cfRule>
  </conditionalFormatting>
  <conditionalFormatting sqref="F141">
    <cfRule type="cellIs" dxfId="6" priority="8" stopIfTrue="1" operator="equal">
      <formula>0</formula>
    </cfRule>
  </conditionalFormatting>
  <conditionalFormatting sqref="F145">
    <cfRule type="cellIs" dxfId="5" priority="7" stopIfTrue="1" operator="equal">
      <formula>0</formula>
    </cfRule>
  </conditionalFormatting>
  <conditionalFormatting sqref="F11">
    <cfRule type="cellIs" dxfId="4" priority="5" stopIfTrue="1" operator="equal">
      <formula>0</formula>
    </cfRule>
  </conditionalFormatting>
  <conditionalFormatting sqref="F12">
    <cfRule type="cellIs" dxfId="3" priority="4" stopIfTrue="1" operator="equal">
      <formula>0</formula>
    </cfRule>
  </conditionalFormatting>
  <conditionalFormatting sqref="F13">
    <cfRule type="cellIs" dxfId="2" priority="3" stopIfTrue="1" operator="equal">
      <formula>0</formula>
    </cfRule>
  </conditionalFormatting>
  <conditionalFormatting sqref="F16">
    <cfRule type="cellIs" dxfId="1" priority="2" stopIfTrue="1" operator="equal">
      <formula>0</formula>
    </cfRule>
  </conditionalFormatting>
  <conditionalFormatting sqref="F45:F50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theme="7" tint="0.59999389629810485"/>
  </sheetPr>
  <dimension ref="A1:R120"/>
  <sheetViews>
    <sheetView zoomScaleNormal="100" workbookViewId="0">
      <pane xSplit="1" ySplit="2" topLeftCell="B3" activePane="bottomRight" state="frozen"/>
      <selection activeCell="D12" sqref="D12"/>
      <selection pane="topRight" activeCell="D12" sqref="D12"/>
      <selection pane="bottomLeft" activeCell="D12" sqref="D12"/>
      <selection pane="bottomRight" activeCell="B3" sqref="B3"/>
    </sheetView>
  </sheetViews>
  <sheetFormatPr defaultRowHeight="12.75" x14ac:dyDescent="0.2"/>
  <cols>
    <col min="1" max="1" width="46.140625" style="3" bestFit="1" customWidth="1"/>
    <col min="2" max="2" width="27.140625" style="3" bestFit="1" customWidth="1"/>
    <col min="3" max="3" width="9.85546875" style="3" bestFit="1" customWidth="1"/>
    <col min="4" max="4" width="15" style="3" bestFit="1" customWidth="1"/>
    <col min="5" max="10" width="11.85546875" style="3" customWidth="1"/>
    <col min="11" max="12" width="10.5703125" style="3" bestFit="1" customWidth="1"/>
    <col min="13" max="16" width="9.140625" style="3"/>
    <col min="17" max="17" width="11.42578125" style="3" bestFit="1" customWidth="1"/>
    <col min="18" max="16384" width="9.140625" style="3"/>
  </cols>
  <sheetData>
    <row r="1" spans="1:15" ht="15.75" x14ac:dyDescent="0.25">
      <c r="A1" s="29">
        <v>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x14ac:dyDescent="0.2">
      <c r="A2" s="13"/>
      <c r="B2" s="13"/>
      <c r="C2" s="13"/>
      <c r="D2" s="9">
        <v>2009</v>
      </c>
      <c r="E2" s="9">
        <v>2010</v>
      </c>
      <c r="F2" s="9">
        <v>2011</v>
      </c>
      <c r="G2" s="9">
        <v>2012</v>
      </c>
      <c r="H2" s="9">
        <v>2013</v>
      </c>
      <c r="I2" s="9">
        <v>2014</v>
      </c>
      <c r="J2" s="9">
        <v>2015</v>
      </c>
    </row>
    <row r="3" spans="1:15" ht="15.75" x14ac:dyDescent="0.25">
      <c r="A3" s="16" t="s">
        <v>1</v>
      </c>
      <c r="B3" s="13"/>
      <c r="C3" s="13"/>
      <c r="D3" s="318" t="s">
        <v>2</v>
      </c>
      <c r="E3" s="318"/>
      <c r="F3" s="318"/>
      <c r="G3" s="318"/>
      <c r="H3" s="318"/>
      <c r="I3" s="318"/>
      <c r="J3" s="318"/>
    </row>
    <row r="4" spans="1:15" x14ac:dyDescent="0.2">
      <c r="A4" s="5" t="s">
        <v>6</v>
      </c>
      <c r="B4" s="13"/>
      <c r="C4" s="13"/>
      <c r="D4" s="12"/>
      <c r="E4" s="12"/>
      <c r="F4" s="12"/>
      <c r="G4" s="12"/>
      <c r="H4" s="12"/>
      <c r="I4" s="12"/>
      <c r="J4" s="25"/>
    </row>
    <row r="5" spans="1:15" x14ac:dyDescent="0.2">
      <c r="A5" s="5"/>
      <c r="B5" s="13"/>
      <c r="C5" s="13"/>
      <c r="D5" s="12"/>
      <c r="E5" s="12"/>
      <c r="F5" s="12"/>
      <c r="G5" s="12"/>
      <c r="H5" s="12"/>
      <c r="I5" s="12"/>
      <c r="J5" s="25"/>
    </row>
    <row r="6" spans="1:15" x14ac:dyDescent="0.2">
      <c r="A6" s="13" t="s">
        <v>7</v>
      </c>
      <c r="B6" s="13"/>
      <c r="C6" s="13"/>
      <c r="D6" s="177">
        <v>105950.20474964984</v>
      </c>
      <c r="E6" s="177">
        <v>11736.161669563049</v>
      </c>
      <c r="F6" s="177">
        <v>10313.314043396824</v>
      </c>
      <c r="G6" s="177">
        <v>12803.864361983717</v>
      </c>
      <c r="H6" s="177">
        <v>-44327.217146933341</v>
      </c>
      <c r="I6" s="177">
        <v>17361.838317597219</v>
      </c>
      <c r="J6" s="177">
        <v>11317.446403399023</v>
      </c>
    </row>
    <row r="7" spans="1:15" x14ac:dyDescent="0.2">
      <c r="A7" s="13"/>
      <c r="B7" s="13"/>
      <c r="C7" s="13"/>
      <c r="D7" s="14"/>
      <c r="E7" s="14"/>
      <c r="F7" s="14"/>
      <c r="G7" s="14"/>
      <c r="H7" s="14"/>
      <c r="I7" s="14"/>
      <c r="J7" s="14"/>
    </row>
    <row r="8" spans="1:15" x14ac:dyDescent="0.2">
      <c r="A8" s="23" t="s">
        <v>9</v>
      </c>
      <c r="B8" s="13"/>
      <c r="C8" s="13"/>
      <c r="D8" s="9"/>
      <c r="E8" s="9"/>
      <c r="F8" s="9"/>
      <c r="G8" s="9"/>
      <c r="H8" s="9"/>
      <c r="I8" s="9"/>
      <c r="J8" s="9"/>
    </row>
    <row r="9" spans="1:15" x14ac:dyDescent="0.2">
      <c r="A9" s="13" t="s">
        <v>8</v>
      </c>
      <c r="B9" s="13"/>
      <c r="C9" s="13"/>
      <c r="D9" s="177">
        <v>1162738.2048788732</v>
      </c>
      <c r="E9" s="177">
        <v>137572.33175100869</v>
      </c>
      <c r="F9" s="177">
        <v>118406.06289667166</v>
      </c>
      <c r="G9" s="177">
        <v>201240.37684103218</v>
      </c>
      <c r="H9" s="177">
        <v>-504639.46532092197</v>
      </c>
      <c r="I9" s="177">
        <v>741036.43678961566</v>
      </c>
      <c r="J9" s="177">
        <v>483050.23943414574</v>
      </c>
    </row>
    <row r="10" spans="1:15" x14ac:dyDescent="0.2">
      <c r="A10" s="13"/>
      <c r="B10" s="13"/>
      <c r="C10" s="13"/>
      <c r="D10" s="12"/>
      <c r="E10" s="12"/>
      <c r="F10" s="12"/>
      <c r="G10" s="12"/>
      <c r="H10" s="12"/>
      <c r="I10" s="12"/>
      <c r="J10" s="12"/>
    </row>
    <row r="11" spans="1:15" x14ac:dyDescent="0.2">
      <c r="A11" s="23" t="s">
        <v>10</v>
      </c>
      <c r="B11" s="13"/>
      <c r="C11" s="13"/>
      <c r="D11" s="12"/>
      <c r="E11" s="12"/>
      <c r="F11" s="12"/>
      <c r="G11" s="12"/>
      <c r="H11" s="12"/>
      <c r="I11" s="12"/>
      <c r="J11" s="12"/>
    </row>
    <row r="12" spans="1:15" x14ac:dyDescent="0.2">
      <c r="A12" s="13" t="s">
        <v>11</v>
      </c>
      <c r="B12" s="13"/>
      <c r="C12" s="13"/>
      <c r="D12" s="177">
        <v>558952.62230293662</v>
      </c>
      <c r="E12" s="177">
        <v>66133.902942121393</v>
      </c>
      <c r="F12" s="177">
        <v>56920.275841074341</v>
      </c>
      <c r="G12" s="177">
        <v>96740.466492406995</v>
      </c>
      <c r="H12" s="177">
        <v>-242590.76658452573</v>
      </c>
      <c r="I12" s="177">
        <v>356231.74488252855</v>
      </c>
      <c r="J12" s="177">
        <v>232212.37326067247</v>
      </c>
    </row>
    <row r="13" spans="1:15" x14ac:dyDescent="0.2">
      <c r="A13" s="13"/>
      <c r="B13" s="13"/>
      <c r="C13" s="13"/>
      <c r="D13" s="12"/>
      <c r="E13" s="12"/>
      <c r="F13" s="12"/>
      <c r="G13" s="12"/>
      <c r="H13" s="12"/>
      <c r="I13" s="12"/>
      <c r="J13" s="12"/>
    </row>
    <row r="14" spans="1:15" ht="13.5" thickBot="1" x14ac:dyDescent="0.25">
      <c r="A14" s="220" t="s">
        <v>12</v>
      </c>
      <c r="B14" s="13"/>
      <c r="C14" s="13"/>
      <c r="D14" s="14">
        <f>D6+D9+D12</f>
        <v>1827641.0319314597</v>
      </c>
      <c r="E14" s="14">
        <f t="shared" ref="E14:I14" si="0">E6+E9+E12</f>
        <v>215442.39636269311</v>
      </c>
      <c r="F14" s="14">
        <f t="shared" si="0"/>
        <v>185639.65278114282</v>
      </c>
      <c r="G14" s="14">
        <f t="shared" si="0"/>
        <v>310784.70769542293</v>
      </c>
      <c r="H14" s="14">
        <f t="shared" si="0"/>
        <v>-791557.44905238098</v>
      </c>
      <c r="I14" s="14">
        <f t="shared" si="0"/>
        <v>1114630.0199897415</v>
      </c>
      <c r="J14" s="14">
        <f t="shared" ref="J14" si="1">J6+J9+J12</f>
        <v>726580.05909821717</v>
      </c>
    </row>
    <row r="15" spans="1:15" ht="13.5" thickTop="1" x14ac:dyDescent="0.2"/>
    <row r="17" spans="1:15" x14ac:dyDescent="0.2">
      <c r="E17" s="188"/>
      <c r="F17" s="233">
        <v>2011</v>
      </c>
      <c r="G17" s="1">
        <v>2012</v>
      </c>
      <c r="H17" s="1">
        <v>2013</v>
      </c>
      <c r="I17" s="1">
        <v>2014</v>
      </c>
      <c r="J17" s="1">
        <v>2015</v>
      </c>
      <c r="K17" s="1">
        <v>2016</v>
      </c>
      <c r="L17" s="1">
        <v>2017</v>
      </c>
      <c r="M17" s="1">
        <v>2018</v>
      </c>
      <c r="N17" s="1">
        <v>2019</v>
      </c>
      <c r="O17" s="2">
        <v>2020</v>
      </c>
    </row>
    <row r="18" spans="1:15" ht="15.75" x14ac:dyDescent="0.25">
      <c r="A18" s="16" t="s">
        <v>13</v>
      </c>
      <c r="E18" s="188"/>
      <c r="F18" s="319" t="s">
        <v>2</v>
      </c>
      <c r="G18" s="322"/>
      <c r="H18" s="322"/>
      <c r="I18" s="323"/>
      <c r="J18" s="319" t="s">
        <v>4</v>
      </c>
      <c r="K18" s="322"/>
      <c r="L18" s="322"/>
      <c r="M18" s="322"/>
      <c r="N18" s="322"/>
      <c r="O18" s="323"/>
    </row>
    <row r="19" spans="1:15" ht="15.75" x14ac:dyDescent="0.25">
      <c r="A19" s="16"/>
      <c r="E19" s="188"/>
      <c r="F19" s="11"/>
      <c r="G19" s="12"/>
      <c r="H19" s="12"/>
      <c r="I19" s="139"/>
      <c r="J19" s="12"/>
      <c r="K19" s="219"/>
      <c r="L19" s="219"/>
      <c r="M19" s="219"/>
      <c r="N19" s="219"/>
      <c r="O19" s="20"/>
    </row>
    <row r="20" spans="1:15" x14ac:dyDescent="0.2">
      <c r="A20" s="13" t="s">
        <v>14</v>
      </c>
      <c r="E20" s="188"/>
      <c r="F20" s="123">
        <f>F107</f>
        <v>1651025.3008117555</v>
      </c>
      <c r="G20" s="14">
        <f t="shared" ref="G20:J20" si="2">G107</f>
        <v>2873699.7531325137</v>
      </c>
      <c r="H20" s="14">
        <f t="shared" si="2"/>
        <v>2605883.6813767841</v>
      </c>
      <c r="I20" s="15">
        <f t="shared" si="2"/>
        <v>2546123.2310059662</v>
      </c>
      <c r="J20" s="14">
        <f t="shared" si="2"/>
        <v>2419772.1334730857</v>
      </c>
      <c r="K20" s="14"/>
      <c r="L20" s="14"/>
      <c r="M20" s="14"/>
      <c r="N20" s="14"/>
      <c r="O20" s="15"/>
    </row>
    <row r="21" spans="1:15" x14ac:dyDescent="0.2">
      <c r="A21" s="12"/>
      <c r="E21" s="188"/>
      <c r="F21" s="224"/>
      <c r="G21" s="225"/>
      <c r="H21" s="225"/>
      <c r="I21" s="148"/>
      <c r="J21" s="225"/>
      <c r="K21" s="225"/>
      <c r="L21" s="225"/>
      <c r="M21" s="225"/>
      <c r="N21" s="225"/>
      <c r="O21" s="148"/>
    </row>
    <row r="22" spans="1:15" hidden="1" x14ac:dyDescent="0.2">
      <c r="A22" s="12"/>
      <c r="B22" s="25"/>
      <c r="C22" s="25"/>
      <c r="D22" s="25"/>
      <c r="E22" s="25"/>
      <c r="F22" s="25"/>
      <c r="G22" s="188"/>
    </row>
    <row r="23" spans="1:15" x14ac:dyDescent="0.2">
      <c r="A23" s="13"/>
      <c r="M23" s="188"/>
      <c r="N23" s="188"/>
      <c r="O23" s="188"/>
    </row>
    <row r="24" spans="1:15" ht="15.75" x14ac:dyDescent="0.25">
      <c r="A24" s="16" t="s">
        <v>15</v>
      </c>
      <c r="M24" s="188"/>
      <c r="N24" s="188"/>
      <c r="O24" s="188"/>
    </row>
    <row r="25" spans="1:15" x14ac:dyDescent="0.2">
      <c r="A25" s="13" t="s">
        <v>16</v>
      </c>
      <c r="K25" s="233">
        <v>2016</v>
      </c>
      <c r="L25" s="1">
        <v>2017</v>
      </c>
      <c r="M25" s="1">
        <v>2018</v>
      </c>
      <c r="N25" s="1">
        <v>2019</v>
      </c>
      <c r="O25" s="2">
        <v>2020</v>
      </c>
    </row>
    <row r="26" spans="1:15" x14ac:dyDescent="0.2">
      <c r="A26" s="13" t="s">
        <v>20</v>
      </c>
      <c r="I26" s="223"/>
      <c r="K26" s="234">
        <f>WACC!L7</f>
        <v>5.7054700522451096E-2</v>
      </c>
      <c r="L26" s="235">
        <f>WACC!M7</f>
        <v>5.7054700522451096E-2</v>
      </c>
      <c r="M26" s="235">
        <f>WACC!N7</f>
        <v>5.7054700522451096E-2</v>
      </c>
      <c r="N26" s="235">
        <f>WACC!O7</f>
        <v>5.7054700522451096E-2</v>
      </c>
      <c r="O26" s="236">
        <f>WACC!P7</f>
        <v>5.7054700522451096E-2</v>
      </c>
    </row>
    <row r="27" spans="1:15" x14ac:dyDescent="0.2">
      <c r="A27" s="13"/>
      <c r="B27" s="158"/>
      <c r="C27" s="158"/>
      <c r="D27" s="13"/>
      <c r="E27" s="158"/>
      <c r="F27" s="13"/>
      <c r="M27" s="188"/>
      <c r="N27" s="188"/>
      <c r="O27" s="188"/>
    </row>
    <row r="28" spans="1:15" hidden="1" x14ac:dyDescent="0.2">
      <c r="A28" s="13"/>
      <c r="E28" s="152"/>
      <c r="M28" s="188"/>
      <c r="N28" s="188"/>
      <c r="O28" s="188"/>
    </row>
    <row r="29" spans="1:15" ht="15.75" x14ac:dyDescent="0.25">
      <c r="A29" s="238" t="s">
        <v>23</v>
      </c>
      <c r="B29" s="239" t="s">
        <v>23</v>
      </c>
      <c r="C29" s="239" t="s">
        <v>24</v>
      </c>
      <c r="D29" s="240" t="s">
        <v>25</v>
      </c>
      <c r="E29" s="12"/>
      <c r="M29" s="188"/>
      <c r="N29" s="188"/>
      <c r="O29" s="188"/>
    </row>
    <row r="30" spans="1:15" x14ac:dyDescent="0.2">
      <c r="A30" s="241">
        <v>41912</v>
      </c>
      <c r="B30" s="226">
        <v>106.4</v>
      </c>
      <c r="C30" s="227"/>
      <c r="D30" s="242"/>
      <c r="E30" s="168"/>
    </row>
    <row r="31" spans="1:15" x14ac:dyDescent="0.2">
      <c r="A31" s="243">
        <v>42277</v>
      </c>
      <c r="B31" s="228"/>
      <c r="C31" s="161" t="s">
        <v>156</v>
      </c>
      <c r="D31" s="244">
        <f>'DNSP Inputs General'!E41</f>
        <v>2.5999999999999999E-2</v>
      </c>
      <c r="E31" s="168"/>
    </row>
    <row r="32" spans="1:15" x14ac:dyDescent="0.2">
      <c r="A32" s="243">
        <v>42643</v>
      </c>
      <c r="B32" s="228"/>
      <c r="C32" s="161" t="s">
        <v>156</v>
      </c>
      <c r="D32" s="244">
        <f>'DNSP Inputs General'!E42</f>
        <v>2.5999999999999999E-2</v>
      </c>
      <c r="E32" s="168"/>
    </row>
    <row r="33" spans="1:17" x14ac:dyDescent="0.2">
      <c r="A33" s="243">
        <v>43008</v>
      </c>
      <c r="B33" s="228"/>
      <c r="C33" s="161" t="s">
        <v>156</v>
      </c>
      <c r="D33" s="244">
        <f>'DNSP Inputs General'!E43</f>
        <v>2.5999999999999999E-2</v>
      </c>
      <c r="E33" s="13"/>
    </row>
    <row r="34" spans="1:17" x14ac:dyDescent="0.2">
      <c r="A34" s="243">
        <v>43373</v>
      </c>
      <c r="B34" s="228"/>
      <c r="C34" s="161" t="s">
        <v>156</v>
      </c>
      <c r="D34" s="244">
        <f>'DNSP Inputs General'!E44</f>
        <v>2.5999999999999999E-2</v>
      </c>
      <c r="E34" s="13"/>
    </row>
    <row r="35" spans="1:17" x14ac:dyDescent="0.2">
      <c r="A35" s="245">
        <v>43738</v>
      </c>
      <c r="B35" s="226"/>
      <c r="C35" s="227" t="s">
        <v>156</v>
      </c>
      <c r="D35" s="246">
        <f>'DNSP Inputs General'!E45</f>
        <v>2.5999999999999999E-2</v>
      </c>
      <c r="E35" s="13"/>
    </row>
    <row r="36" spans="1:17" x14ac:dyDescent="0.2">
      <c r="C36" s="13"/>
      <c r="D36" s="13"/>
      <c r="E36" s="13"/>
    </row>
    <row r="37" spans="1:17" hidden="1" x14ac:dyDescent="0.2">
      <c r="C37" s="13"/>
      <c r="D37" s="13"/>
      <c r="E37" s="13"/>
    </row>
    <row r="38" spans="1:17" x14ac:dyDescent="0.2">
      <c r="A38" s="13"/>
      <c r="C38" s="13"/>
      <c r="D38" s="13"/>
      <c r="E38" s="13"/>
    </row>
    <row r="39" spans="1:17" ht="15.75" x14ac:dyDescent="0.25">
      <c r="A39" s="16" t="s">
        <v>30</v>
      </c>
      <c r="E39" s="132">
        <v>2015</v>
      </c>
      <c r="F39" s="32">
        <v>2011</v>
      </c>
      <c r="G39" s="32">
        <v>2012</v>
      </c>
      <c r="H39" s="32">
        <v>2013</v>
      </c>
      <c r="I39" s="32">
        <v>2014</v>
      </c>
      <c r="J39" s="32">
        <v>2015</v>
      </c>
      <c r="K39" s="32">
        <v>2016</v>
      </c>
      <c r="L39" s="32">
        <v>2017</v>
      </c>
      <c r="M39" s="32">
        <v>2018</v>
      </c>
      <c r="N39" s="32">
        <v>2019</v>
      </c>
      <c r="O39" s="32">
        <v>2020</v>
      </c>
      <c r="Q39" s="255">
        <v>2004</v>
      </c>
    </row>
    <row r="40" spans="1:17" ht="15.75" x14ac:dyDescent="0.25">
      <c r="A40" s="16"/>
      <c r="B40" s="13"/>
      <c r="C40" s="13"/>
      <c r="D40" s="13"/>
      <c r="E40" s="132"/>
      <c r="F40" s="319" t="s">
        <v>157</v>
      </c>
      <c r="G40" s="327"/>
      <c r="H40" s="327"/>
      <c r="I40" s="328"/>
      <c r="J40" s="319" t="s">
        <v>158</v>
      </c>
      <c r="K40" s="322"/>
      <c r="L40" s="322"/>
      <c r="M40" s="322"/>
      <c r="N40" s="322"/>
      <c r="O40" s="323"/>
      <c r="Q40" s="255" t="s">
        <v>201</v>
      </c>
    </row>
    <row r="41" spans="1:17" x14ac:dyDescent="0.2">
      <c r="A41" s="23" t="s">
        <v>9</v>
      </c>
      <c r="B41" s="23" t="s">
        <v>33</v>
      </c>
      <c r="D41" s="24" t="s">
        <v>34</v>
      </c>
      <c r="E41" s="183"/>
      <c r="F41" s="11"/>
      <c r="G41" s="12"/>
      <c r="H41" s="12"/>
      <c r="I41" s="139"/>
      <c r="J41" s="13"/>
      <c r="K41" s="13"/>
      <c r="L41" s="13"/>
      <c r="M41" s="13"/>
      <c r="N41" s="13"/>
      <c r="O41" s="139"/>
      <c r="Q41" s="182"/>
    </row>
    <row r="42" spans="1:17" x14ac:dyDescent="0.2">
      <c r="A42" s="12" t="str">
        <f>'allocation inputs'!C21</f>
        <v>Mercury vapour 80 watt</v>
      </c>
      <c r="B42" s="25" t="str">
        <f>'allocation inputs'!D21</f>
        <v>Mercury vapour 80 watt</v>
      </c>
      <c r="C42" s="13"/>
      <c r="D42" s="173">
        <f>'DNSP Inputs General'!E56</f>
        <v>1</v>
      </c>
      <c r="E42" s="250">
        <f>'DNSP Inputs General'!F56</f>
        <v>69.065546198296715</v>
      </c>
      <c r="F42" s="123"/>
      <c r="G42" s="14"/>
      <c r="H42" s="14"/>
      <c r="I42" s="178">
        <f>'DNSP Inputs General'!K56*CHOOSE($A$1,'allocation inputs'!P21,'allocation inputs'!AG21,'allocation inputs'!AX21)</f>
        <v>6318.6671938842755</v>
      </c>
      <c r="J42" s="205">
        <f>'DNSP Inputs General'!L56*CHOOSE($A$1,'allocation inputs'!Q21,'allocation inputs'!AH21,'allocation inputs'!AY21)</f>
        <v>5140.4332674311318</v>
      </c>
      <c r="K42" s="205">
        <f>'DNSP Inputs General'!M56*CHOOSE($A$1,'allocation inputs'!R21,'allocation inputs'!AI21,'allocation inputs'!AZ21)</f>
        <v>4260.8195492289442</v>
      </c>
      <c r="L42" s="205">
        <f>'DNSP Inputs General'!N56*CHOOSE($A$1,'allocation inputs'!S21,'allocation inputs'!AJ21,'allocation inputs'!BA21)</f>
        <v>2366.7882704626331</v>
      </c>
      <c r="M42" s="205">
        <f>'DNSP Inputs General'!O56*CHOOSE($A$1,'allocation inputs'!T21,'allocation inputs'!AK21,'allocation inputs'!BB21)</f>
        <v>2120.5399383593463</v>
      </c>
      <c r="N42" s="205">
        <f>'DNSP Inputs General'!P56*CHOOSE($A$1,'allocation inputs'!U21,'allocation inputs'!AL21,'allocation inputs'!BC21)</f>
        <v>1899.9120818264398</v>
      </c>
      <c r="O42" s="178">
        <f>'DNSP Inputs General'!Q56*CHOOSE($A$1,'allocation inputs'!V21,'allocation inputs'!AM21,'allocation inputs'!BD21)</f>
        <v>1702.2390634447852</v>
      </c>
      <c r="Q42" s="253">
        <f>'DNSP Inputs General'!S56*CHOOSE($A$1,'allocation inputs'!P21,'allocation inputs'!AG21,'allocation inputs'!AX21)</f>
        <v>19481.604008932474</v>
      </c>
    </row>
    <row r="43" spans="1:17" x14ac:dyDescent="0.2">
      <c r="A43" s="12" t="str">
        <f>'allocation inputs'!C22</f>
        <v>Sodium high pressure 150 watt</v>
      </c>
      <c r="B43" s="25" t="str">
        <f>'allocation inputs'!D22</f>
        <v>Sodium high pressure 150 watt</v>
      </c>
      <c r="C43" s="13"/>
      <c r="D43" s="173">
        <f>'DNSP Inputs General'!E57</f>
        <v>1</v>
      </c>
      <c r="E43" s="250">
        <f>'DNSP Inputs General'!F57</f>
        <v>117.65487627651783</v>
      </c>
      <c r="F43" s="123"/>
      <c r="G43" s="14"/>
      <c r="H43" s="14"/>
      <c r="I43" s="178">
        <f>'DNSP Inputs General'!K57*CHOOSE($A$1,'allocation inputs'!P22,'allocation inputs'!AG22,'allocation inputs'!AX22)</f>
        <v>10738.978601997145</v>
      </c>
      <c r="J43" s="205">
        <f>'DNSP Inputs General'!L57*CHOOSE($A$1,'allocation inputs'!Q22,'allocation inputs'!AH22,'allocation inputs'!AY22)</f>
        <v>10792.435545119166</v>
      </c>
      <c r="K43" s="205">
        <f>'DNSP Inputs General'!M57*CHOOSE($A$1,'allocation inputs'!R22,'allocation inputs'!AI22,'allocation inputs'!AZ22)</f>
        <v>10846.158588479753</v>
      </c>
      <c r="L43" s="205">
        <f>'DNSP Inputs General'!N57*CHOOSE($A$1,'allocation inputs'!S22,'allocation inputs'!AJ22,'allocation inputs'!BA22)</f>
        <v>10900.14905668396</v>
      </c>
      <c r="M43" s="205">
        <f>'DNSP Inputs General'!O57*CHOOSE($A$1,'allocation inputs'!T22,'allocation inputs'!AK22,'allocation inputs'!BB22)</f>
        <v>10954.408280930515</v>
      </c>
      <c r="N43" s="205">
        <f>'DNSP Inputs General'!P57*CHOOSE($A$1,'allocation inputs'!U22,'allocation inputs'!AL22,'allocation inputs'!BC22)</f>
        <v>11008.937599044641</v>
      </c>
      <c r="O43" s="178">
        <f>'DNSP Inputs General'!Q57*CHOOSE($A$1,'allocation inputs'!V22,'allocation inputs'!AM22,'allocation inputs'!BD22)</f>
        <v>11063.738355511048</v>
      </c>
      <c r="Q43" s="253">
        <f>'DNSP Inputs General'!S57*CHOOSE($A$1,'allocation inputs'!P22,'allocation inputs'!AG22,'allocation inputs'!AX22)</f>
        <v>10464.534425425265</v>
      </c>
    </row>
    <row r="44" spans="1:17" x14ac:dyDescent="0.2">
      <c r="A44" s="12" t="str">
        <f>'allocation inputs'!C23</f>
        <v>Sodium high pressure 250 watt</v>
      </c>
      <c r="B44" s="25" t="str">
        <f>'allocation inputs'!D23</f>
        <v>Sodium high pressure 250 watt</v>
      </c>
      <c r="C44" s="13"/>
      <c r="D44" s="173">
        <f>'DNSP Inputs General'!E58</f>
        <v>1</v>
      </c>
      <c r="E44" s="250">
        <f>'DNSP Inputs General'!F58</f>
        <v>119.37232613108132</v>
      </c>
      <c r="F44" s="123"/>
      <c r="G44" s="14"/>
      <c r="H44" s="14"/>
      <c r="I44" s="178">
        <f>'DNSP Inputs General'!K58*CHOOSE($A$1,'allocation inputs'!P23,'allocation inputs'!AG23,'allocation inputs'!AX23)</f>
        <v>3524.3573739295912</v>
      </c>
      <c r="J44" s="205">
        <f>'DNSP Inputs General'!L58*CHOOSE($A$1,'allocation inputs'!Q23,'allocation inputs'!AH23,'allocation inputs'!AY23)</f>
        <v>3589.6550168561785</v>
      </c>
      <c r="K44" s="205">
        <f>'DNSP Inputs General'!M58*CHOOSE($A$1,'allocation inputs'!R23,'allocation inputs'!AI23,'allocation inputs'!AZ23)</f>
        <v>3656.1624639312631</v>
      </c>
      <c r="L44" s="205">
        <f>'DNSP Inputs General'!N58*CHOOSE($A$1,'allocation inputs'!S23,'allocation inputs'!AJ23,'allocation inputs'!BA23)</f>
        <v>3723.9021298395437</v>
      </c>
      <c r="M44" s="205">
        <f>'DNSP Inputs General'!O58*CHOOSE($A$1,'allocation inputs'!T23,'allocation inputs'!AK23,'allocation inputs'!BB23)</f>
        <v>3792.8968445544988</v>
      </c>
      <c r="N44" s="205">
        <f>'DNSP Inputs General'!P58*CHOOSE($A$1,'allocation inputs'!U23,'allocation inputs'!AL23,'allocation inputs'!BC23)</f>
        <v>3863.1698610326648</v>
      </c>
      <c r="O44" s="178">
        <f>'DNSP Inputs General'!Q58*CHOOSE($A$1,'allocation inputs'!V23,'allocation inputs'!AM23,'allocation inputs'!BD23)</f>
        <v>3934.7448630504664</v>
      </c>
      <c r="Q44" s="253">
        <f>'DNSP Inputs General'!S58*CHOOSE($A$1,'allocation inputs'!P23,'allocation inputs'!AG23,'allocation inputs'!AX23)</f>
        <v>3104.7125250062195</v>
      </c>
    </row>
    <row r="45" spans="1:17" x14ac:dyDescent="0.2">
      <c r="A45" s="12" t="str">
        <f>'allocation inputs'!C24</f>
        <v>Fluorescent 20 watt</v>
      </c>
      <c r="B45" s="25" t="str">
        <f>'allocation inputs'!D24</f>
        <v>Mercury vapour 80 watt</v>
      </c>
      <c r="C45" s="13"/>
      <c r="D45" s="173">
        <f>'DNSP Inputs General'!E59</f>
        <v>1.99</v>
      </c>
      <c r="E45" s="250">
        <f>'DNSP Inputs General'!F59</f>
        <v>137.44043693461043</v>
      </c>
      <c r="F45" s="123"/>
      <c r="G45" s="14"/>
      <c r="H45" s="14"/>
      <c r="I45" s="178">
        <f>'DNSP Inputs General'!K59*CHOOSE($A$1,'allocation inputs'!P24,'allocation inputs'!AG24,'allocation inputs'!AX24)</f>
        <v>5</v>
      </c>
      <c r="J45" s="205">
        <f>'DNSP Inputs General'!L59*CHOOSE($A$1,'allocation inputs'!Q24,'allocation inputs'!AH24,'allocation inputs'!AY24)</f>
        <v>5</v>
      </c>
      <c r="K45" s="205">
        <f>'DNSP Inputs General'!M59*CHOOSE($A$1,'allocation inputs'!R24,'allocation inputs'!AI24,'allocation inputs'!AZ24)</f>
        <v>5</v>
      </c>
      <c r="L45" s="205">
        <f>'DNSP Inputs General'!N59*CHOOSE($A$1,'allocation inputs'!S24,'allocation inputs'!AJ24,'allocation inputs'!BA24)</f>
        <v>5</v>
      </c>
      <c r="M45" s="205">
        <f>'DNSP Inputs General'!O59*CHOOSE($A$1,'allocation inputs'!T24,'allocation inputs'!AK24,'allocation inputs'!BB24)</f>
        <v>5</v>
      </c>
      <c r="N45" s="205">
        <f>'DNSP Inputs General'!P59*CHOOSE($A$1,'allocation inputs'!U24,'allocation inputs'!AL24,'allocation inputs'!BC24)</f>
        <v>5</v>
      </c>
      <c r="O45" s="178">
        <f>'DNSP Inputs General'!Q59*CHOOSE($A$1,'allocation inputs'!V24,'allocation inputs'!AM24,'allocation inputs'!BD24)</f>
        <v>5</v>
      </c>
      <c r="Q45" s="253">
        <f>'DNSP Inputs General'!S59*CHOOSE($A$1,'allocation inputs'!P24,'allocation inputs'!AG24,'allocation inputs'!AX24)</f>
        <v>2.3717948717948714</v>
      </c>
    </row>
    <row r="46" spans="1:17" x14ac:dyDescent="0.2">
      <c r="A46" s="12" t="str">
        <f>'allocation inputs'!C25</f>
        <v>Fluorescent 40 watt</v>
      </c>
      <c r="B46" s="25" t="str">
        <f>'allocation inputs'!D25</f>
        <v>Mercury vapour 80 watt</v>
      </c>
      <c r="C46" s="13"/>
      <c r="D46" s="173">
        <f>'DNSP Inputs General'!E60</f>
        <v>2</v>
      </c>
      <c r="E46" s="250">
        <f>'DNSP Inputs General'!F60</f>
        <v>136.63900855174023</v>
      </c>
      <c r="F46" s="123"/>
      <c r="G46" s="14"/>
      <c r="H46" s="14"/>
      <c r="I46" s="178">
        <f>'DNSP Inputs General'!K60*CHOOSE($A$1,'allocation inputs'!P25,'allocation inputs'!AG25,'allocation inputs'!AX25)</f>
        <v>0</v>
      </c>
      <c r="J46" s="205">
        <f>'DNSP Inputs General'!L60*CHOOSE($A$1,'allocation inputs'!Q25,'allocation inputs'!AH25,'allocation inputs'!AY25)</f>
        <v>0</v>
      </c>
      <c r="K46" s="205">
        <f>'DNSP Inputs General'!M60*CHOOSE($A$1,'allocation inputs'!R25,'allocation inputs'!AI25,'allocation inputs'!AZ25)</f>
        <v>0</v>
      </c>
      <c r="L46" s="205">
        <f>'DNSP Inputs General'!N60*CHOOSE($A$1,'allocation inputs'!S25,'allocation inputs'!AJ25,'allocation inputs'!BA25)</f>
        <v>0</v>
      </c>
      <c r="M46" s="205">
        <f>'DNSP Inputs General'!O60*CHOOSE($A$1,'allocation inputs'!T25,'allocation inputs'!AK25,'allocation inputs'!BB25)</f>
        <v>0</v>
      </c>
      <c r="N46" s="205">
        <f>'DNSP Inputs General'!P60*CHOOSE($A$1,'allocation inputs'!U25,'allocation inputs'!AL25,'allocation inputs'!BC25)</f>
        <v>0</v>
      </c>
      <c r="O46" s="178">
        <f>'DNSP Inputs General'!Q60*CHOOSE($A$1,'allocation inputs'!V25,'allocation inputs'!AM25,'allocation inputs'!BD25)</f>
        <v>0</v>
      </c>
      <c r="Q46" s="253">
        <f>'DNSP Inputs General'!S60*CHOOSE($A$1,'allocation inputs'!P25,'allocation inputs'!AG25,'allocation inputs'!AX25)</f>
        <v>0</v>
      </c>
    </row>
    <row r="47" spans="1:17" x14ac:dyDescent="0.2">
      <c r="A47" s="12" t="str">
        <f>'allocation inputs'!C26</f>
        <v>Mercury vapour 50 watt</v>
      </c>
      <c r="B47" s="25" t="str">
        <f>'allocation inputs'!D26</f>
        <v>Mercury vapour 80 watt</v>
      </c>
      <c r="C47" s="13"/>
      <c r="D47" s="173">
        <f>'DNSP Inputs General'!E61</f>
        <v>1.42</v>
      </c>
      <c r="E47" s="250">
        <f>'DNSP Inputs General'!F61</f>
        <v>98.073075601581337</v>
      </c>
      <c r="F47" s="123"/>
      <c r="G47" s="14"/>
      <c r="H47" s="14"/>
      <c r="I47" s="178">
        <f>'DNSP Inputs General'!K61*CHOOSE($A$1,'allocation inputs'!P26,'allocation inputs'!AG26,'allocation inputs'!AX26)</f>
        <v>200.00000000000003</v>
      </c>
      <c r="J47" s="205">
        <f>'DNSP Inputs General'!L61*CHOOSE($A$1,'allocation inputs'!Q26,'allocation inputs'!AH26,'allocation inputs'!AY26)</f>
        <v>186.96518074444555</v>
      </c>
      <c r="K47" s="205">
        <f>'DNSP Inputs General'!M61*CHOOSE($A$1,'allocation inputs'!R26,'allocation inputs'!AI26,'allocation inputs'!AZ26)</f>
        <v>174.77989405401595</v>
      </c>
      <c r="L47" s="205">
        <f>'DNSP Inputs General'!N61*CHOOSE($A$1,'allocation inputs'!S26,'allocation inputs'!AJ26,'allocation inputs'!BA26)</f>
        <v>163.38877241152065</v>
      </c>
      <c r="M47" s="205">
        <f>'DNSP Inputs General'!O61*CHOOSE($A$1,'allocation inputs'!T26,'allocation inputs'!AK26,'allocation inputs'!BB26)</f>
        <v>152.74005682766517</v>
      </c>
      <c r="N47" s="205">
        <f>'DNSP Inputs General'!P61*CHOOSE($A$1,'allocation inputs'!U26,'allocation inputs'!AL26,'allocation inputs'!BC26)</f>
        <v>142.78536165850647</v>
      </c>
      <c r="O47" s="178">
        <f>'DNSP Inputs General'!Q61*CHOOSE($A$1,'allocation inputs'!V26,'allocation inputs'!AM26,'allocation inputs'!BD26)</f>
        <v>133.47945475071845</v>
      </c>
      <c r="Q47" s="253">
        <f>'DNSP Inputs General'!S61*CHOOSE($A$1,'allocation inputs'!P26,'allocation inputs'!AG26,'allocation inputs'!AX26)</f>
        <v>316.36284703915106</v>
      </c>
    </row>
    <row r="48" spans="1:17" x14ac:dyDescent="0.2">
      <c r="A48" s="12" t="str">
        <f>'allocation inputs'!C27</f>
        <v>Mercury vapour 125 watt</v>
      </c>
      <c r="B48" s="25" t="str">
        <f>'allocation inputs'!D27</f>
        <v>Mercury vapour 80 watt</v>
      </c>
      <c r="C48" s="13"/>
      <c r="D48" s="173">
        <f>'DNSP Inputs General'!E62</f>
        <v>1.58</v>
      </c>
      <c r="E48" s="250">
        <f>'DNSP Inputs General'!F62</f>
        <v>109.12356299330879</v>
      </c>
      <c r="F48" s="123"/>
      <c r="G48" s="14"/>
      <c r="H48" s="14"/>
      <c r="I48" s="178">
        <f>'DNSP Inputs General'!K62*CHOOSE($A$1,'allocation inputs'!P27,'allocation inputs'!AG27,'allocation inputs'!AX27)</f>
        <v>1020.0000000000003</v>
      </c>
      <c r="J48" s="205">
        <f>'DNSP Inputs General'!L62*CHOOSE($A$1,'allocation inputs'!Q27,'allocation inputs'!AH27,'allocation inputs'!AY27)</f>
        <v>963.3741231051107</v>
      </c>
      <c r="K48" s="205">
        <f>'DNSP Inputs General'!M62*CHOOSE($A$1,'allocation inputs'!R27,'allocation inputs'!AI27,'allocation inputs'!AZ27)</f>
        <v>909.89186379268699</v>
      </c>
      <c r="L48" s="205">
        <f>'DNSP Inputs General'!N62*CHOOSE($A$1,'allocation inputs'!S27,'allocation inputs'!AJ27,'allocation inputs'!BA27)</f>
        <v>859.37870235466107</v>
      </c>
      <c r="M48" s="205">
        <f>'DNSP Inputs General'!O62*CHOOSE($A$1,'allocation inputs'!T27,'allocation inputs'!AK27,'allocation inputs'!BB27)</f>
        <v>811.66980764326399</v>
      </c>
      <c r="N48" s="205">
        <f>'DNSP Inputs General'!P62*CHOOSE($A$1,'allocation inputs'!U27,'allocation inputs'!AL27,'allocation inputs'!BC27)</f>
        <v>766.60949920512053</v>
      </c>
      <c r="O48" s="178">
        <f>'DNSP Inputs General'!Q62*CHOOSE($A$1,'allocation inputs'!V27,'allocation inputs'!AM27,'allocation inputs'!BD27)</f>
        <v>724.0507392752753</v>
      </c>
      <c r="Q48" s="253">
        <f>'DNSP Inputs General'!S62*CHOOSE($A$1,'allocation inputs'!P27,'allocation inputs'!AG27,'allocation inputs'!AX27)</f>
        <v>1812.7804501889723</v>
      </c>
    </row>
    <row r="49" spans="1:18" x14ac:dyDescent="0.2">
      <c r="A49" s="12" t="str">
        <f>'allocation inputs'!C28</f>
        <v>Mercury vapour 250 watt</v>
      </c>
      <c r="B49" s="25" t="str">
        <f>'allocation inputs'!D28</f>
        <v>Sodium high pressure 250 watt</v>
      </c>
      <c r="C49" s="13"/>
      <c r="D49" s="173">
        <f>'DNSP Inputs General'!E63</f>
        <v>0.84</v>
      </c>
      <c r="E49" s="250">
        <f>'DNSP Inputs General'!F63</f>
        <v>100.27275395010831</v>
      </c>
      <c r="F49" s="123"/>
      <c r="G49" s="14"/>
      <c r="H49" s="14"/>
      <c r="I49" s="178">
        <f>'DNSP Inputs General'!K63*CHOOSE($A$1,'allocation inputs'!P28,'allocation inputs'!AG28,'allocation inputs'!AX28)</f>
        <v>550</v>
      </c>
      <c r="J49" s="205">
        <f>'DNSP Inputs General'!L63*CHOOSE($A$1,'allocation inputs'!Q28,'allocation inputs'!AH28,'allocation inputs'!AY28)</f>
        <v>500.73919909009891</v>
      </c>
      <c r="K49" s="205">
        <f>'DNSP Inputs General'!M63*CHOOSE($A$1,'allocation inputs'!R28,'allocation inputs'!AI28,'allocation inputs'!AZ28)</f>
        <v>455.89044637344313</v>
      </c>
      <c r="L49" s="205">
        <f>'DNSP Inputs General'!N63*CHOOSE($A$1,'allocation inputs'!S28,'allocation inputs'!AJ28,'allocation inputs'!BA28)</f>
        <v>415.05857634521021</v>
      </c>
      <c r="M49" s="205">
        <f>'DNSP Inputs General'!O63*CHOOSE($A$1,'allocation inputs'!T28,'allocation inputs'!AK28,'allocation inputs'!BB28)</f>
        <v>377.88381653559497</v>
      </c>
      <c r="N49" s="205">
        <f>'DNSP Inputs General'!P63*CHOOSE($A$1,'allocation inputs'!U28,'allocation inputs'!AL28,'allocation inputs'!BC28)</f>
        <v>344.03861752935222</v>
      </c>
      <c r="O49" s="178">
        <f>'DNSP Inputs General'!Q63*CHOOSE($A$1,'allocation inputs'!V28,'allocation inputs'!AM28,'allocation inputs'!BD28)</f>
        <v>313.22476690493215</v>
      </c>
      <c r="Q49" s="253">
        <f>'DNSP Inputs General'!S63*CHOOSE($A$1,'allocation inputs'!P28,'allocation inputs'!AG28,'allocation inputs'!AX28)</f>
        <v>1064.9341826040138</v>
      </c>
    </row>
    <row r="50" spans="1:18" x14ac:dyDescent="0.2">
      <c r="A50" s="12" t="str">
        <f>'allocation inputs'!C29</f>
        <v>Mercury vapour 400 watt</v>
      </c>
      <c r="B50" s="25" t="str">
        <f>'allocation inputs'!D29</f>
        <v>Sodium high pressure 250 watt</v>
      </c>
      <c r="C50" s="13"/>
      <c r="D50" s="173">
        <f>'DNSP Inputs General'!E64</f>
        <v>0.85</v>
      </c>
      <c r="E50" s="250">
        <f>'DNSP Inputs General'!F64</f>
        <v>101.46647721141912</v>
      </c>
      <c r="F50" s="123"/>
      <c r="G50" s="14"/>
      <c r="H50" s="14"/>
      <c r="I50" s="178">
        <f>'DNSP Inputs General'!K64*CHOOSE($A$1,'allocation inputs'!P29,'allocation inputs'!AG29,'allocation inputs'!AX29)</f>
        <v>268</v>
      </c>
      <c r="J50" s="205">
        <f>'DNSP Inputs General'!L64*CHOOSE($A$1,'allocation inputs'!Q29,'allocation inputs'!AH29,'allocation inputs'!AY29)</f>
        <v>247.40032314786995</v>
      </c>
      <c r="K50" s="205">
        <f>'DNSP Inputs General'!M64*CHOOSE($A$1,'allocation inputs'!R29,'allocation inputs'!AI29,'allocation inputs'!AZ29)</f>
        <v>228.38402945399432</v>
      </c>
      <c r="L50" s="205">
        <f>'DNSP Inputs General'!N64*CHOOSE($A$1,'allocation inputs'!S29,'allocation inputs'!AJ29,'allocation inputs'!BA29)</f>
        <v>210.82941301765237</v>
      </c>
      <c r="M50" s="205">
        <f>'DNSP Inputs General'!O64*CHOOSE($A$1,'allocation inputs'!T29,'allocation inputs'!AK29,'allocation inputs'!BB29)</f>
        <v>194.62412279717515</v>
      </c>
      <c r="N50" s="205">
        <f>'DNSP Inputs General'!P64*CHOOSE($A$1,'allocation inputs'!U29,'allocation inputs'!AL29,'allocation inputs'!BC29)</f>
        <v>179.66444355370095</v>
      </c>
      <c r="O50" s="178">
        <f>'DNSP Inputs General'!Q64*CHOOSE($A$1,'allocation inputs'!V29,'allocation inputs'!AM29,'allocation inputs'!BD29)</f>
        <v>165.85463206480543</v>
      </c>
      <c r="Q50" s="253">
        <f>'DNSP Inputs General'!S64*CHOOSE($A$1,'allocation inputs'!P29,'allocation inputs'!AG29,'allocation inputs'!AX29)</f>
        <v>409.07169279910732</v>
      </c>
    </row>
    <row r="51" spans="1:18" x14ac:dyDescent="0.2">
      <c r="A51" s="12" t="str">
        <f>'allocation inputs'!C30</f>
        <v>Mercury vapour 700 watt</v>
      </c>
      <c r="B51" s="25" t="str">
        <f>'allocation inputs'!D30</f>
        <v>Sodium high pressure 250 watt</v>
      </c>
      <c r="C51" s="13"/>
      <c r="D51" s="173">
        <f>'DNSP Inputs General'!E65</f>
        <v>1.25</v>
      </c>
      <c r="E51" s="250">
        <f>'DNSP Inputs General'!F65</f>
        <v>149.21540766385164</v>
      </c>
      <c r="F51" s="123"/>
      <c r="G51" s="14"/>
      <c r="H51" s="14"/>
      <c r="I51" s="178">
        <f>'DNSP Inputs General'!K65*CHOOSE($A$1,'allocation inputs'!P30,'allocation inputs'!AG30,'allocation inputs'!AX30)</f>
        <v>0</v>
      </c>
      <c r="J51" s="205">
        <f>'DNSP Inputs General'!L65*CHOOSE($A$1,'allocation inputs'!Q30,'allocation inputs'!AH30,'allocation inputs'!AY30)</f>
        <v>0</v>
      </c>
      <c r="K51" s="205">
        <f>'DNSP Inputs General'!M65*CHOOSE($A$1,'allocation inputs'!R30,'allocation inputs'!AI30,'allocation inputs'!AZ30)</f>
        <v>0</v>
      </c>
      <c r="L51" s="205">
        <f>'DNSP Inputs General'!N65*CHOOSE($A$1,'allocation inputs'!S30,'allocation inputs'!AJ30,'allocation inputs'!BA30)</f>
        <v>0</v>
      </c>
      <c r="M51" s="205">
        <f>'DNSP Inputs General'!O65*CHOOSE($A$1,'allocation inputs'!T30,'allocation inputs'!AK30,'allocation inputs'!BB30)</f>
        <v>0</v>
      </c>
      <c r="N51" s="205">
        <f>'DNSP Inputs General'!P65*CHOOSE($A$1,'allocation inputs'!U30,'allocation inputs'!AL30,'allocation inputs'!BC30)</f>
        <v>0</v>
      </c>
      <c r="O51" s="178">
        <f>'DNSP Inputs General'!Q65*CHOOSE($A$1,'allocation inputs'!V30,'allocation inputs'!AM30,'allocation inputs'!BD30)</f>
        <v>0</v>
      </c>
      <c r="Q51" s="253">
        <f>'DNSP Inputs General'!S65*CHOOSE($A$1,'allocation inputs'!P30,'allocation inputs'!AG30,'allocation inputs'!AX30)</f>
        <v>0</v>
      </c>
    </row>
    <row r="52" spans="1:18" x14ac:dyDescent="0.2">
      <c r="A52" s="12" t="str">
        <f>'allocation inputs'!C31</f>
        <v>Sodium high pressure 70 watt</v>
      </c>
      <c r="B52" s="25" t="str">
        <f>'allocation inputs'!D31</f>
        <v>Mercury vapour 80 watt</v>
      </c>
      <c r="C52" s="13"/>
      <c r="D52" s="173">
        <f>'DNSP Inputs General'!E66</f>
        <v>2.12</v>
      </c>
      <c r="E52" s="250">
        <f>'DNSP Inputs General'!F66</f>
        <v>146.41895794038905</v>
      </c>
      <c r="F52" s="123"/>
      <c r="G52" s="14"/>
      <c r="H52" s="14"/>
      <c r="I52" s="178">
        <f>'DNSP Inputs General'!K66*CHOOSE($A$1,'allocation inputs'!P31,'allocation inputs'!AG31,'allocation inputs'!AX31)</f>
        <v>180</v>
      </c>
      <c r="J52" s="205">
        <f>'DNSP Inputs General'!L66*CHOOSE($A$1,'allocation inputs'!Q31,'allocation inputs'!AH31,'allocation inputs'!AY31)</f>
        <v>177.49641147629987</v>
      </c>
      <c r="K52" s="205">
        <f>'DNSP Inputs General'!M66*CHOOSE($A$1,'allocation inputs'!R31,'allocation inputs'!AI31,'allocation inputs'!AZ31)</f>
        <v>175.02764492757754</v>
      </c>
      <c r="L52" s="205">
        <f>'DNSP Inputs General'!N66*CHOOSE($A$1,'allocation inputs'!S31,'allocation inputs'!AJ31,'allocation inputs'!BA31)</f>
        <v>172.59321602107229</v>
      </c>
      <c r="M52" s="205">
        <f>'DNSP Inputs General'!O66*CHOOSE($A$1,'allocation inputs'!T31,'allocation inputs'!AK31,'allocation inputs'!BB31)</f>
        <v>170.19264716052311</v>
      </c>
      <c r="N52" s="205">
        <f>'DNSP Inputs General'!P66*CHOOSE($A$1,'allocation inputs'!U31,'allocation inputs'!AL31,'allocation inputs'!BC31)</f>
        <v>167.82546739247184</v>
      </c>
      <c r="O52" s="178">
        <f>'DNSP Inputs General'!Q66*CHOOSE($A$1,'allocation inputs'!V31,'allocation inputs'!AM31,'allocation inputs'!BD31)</f>
        <v>165.49121231386962</v>
      </c>
      <c r="Q52" s="253">
        <f>'DNSP Inputs General'!S66*CHOOSE($A$1,'allocation inputs'!P31,'allocation inputs'!AG31,'allocation inputs'!AX31)</f>
        <v>201.70361134155505</v>
      </c>
    </row>
    <row r="53" spans="1:18" x14ac:dyDescent="0.2">
      <c r="A53" s="12" t="str">
        <f>'allocation inputs'!C32</f>
        <v>Sodium high pressure 100 watt</v>
      </c>
      <c r="B53" s="25" t="str">
        <f>'allocation inputs'!D32</f>
        <v>Sodium high pressure 150 watt</v>
      </c>
      <c r="C53" s="13"/>
      <c r="D53" s="173">
        <f>'DNSP Inputs General'!E67</f>
        <v>1.02</v>
      </c>
      <c r="E53" s="250">
        <f>'DNSP Inputs General'!F67</f>
        <v>120.00797380204818</v>
      </c>
      <c r="F53" s="123"/>
      <c r="G53" s="14"/>
      <c r="H53" s="14"/>
      <c r="I53" s="178">
        <f>'DNSP Inputs General'!K67*CHOOSE($A$1,'allocation inputs'!P32,'allocation inputs'!AG32,'allocation inputs'!AX32)</f>
        <v>265.8270270270271</v>
      </c>
      <c r="J53" s="205">
        <f>'DNSP Inputs General'!L67*CHOOSE($A$1,'allocation inputs'!Q32,'allocation inputs'!AH32,'allocation inputs'!AY32)</f>
        <v>256.27857075907338</v>
      </c>
      <c r="K53" s="205">
        <f>'DNSP Inputs General'!M67*CHOOSE($A$1,'allocation inputs'!R32,'allocation inputs'!AI32,'allocation inputs'!AZ32)</f>
        <v>247.07309322477477</v>
      </c>
      <c r="L53" s="205">
        <f>'DNSP Inputs General'!N67*CHOOSE($A$1,'allocation inputs'!S32,'allocation inputs'!AJ32,'allocation inputs'!BA32)</f>
        <v>238.19827469323039</v>
      </c>
      <c r="M53" s="205">
        <f>'DNSP Inputs General'!O67*CHOOSE($A$1,'allocation inputs'!T32,'allocation inputs'!AK32,'allocation inputs'!BB32)</f>
        <v>229.64223795593094</v>
      </c>
      <c r="N53" s="205">
        <f>'DNSP Inputs General'!P67*CHOOSE($A$1,'allocation inputs'!U32,'allocation inputs'!AL32,'allocation inputs'!BC32)</f>
        <v>221.39353243143859</v>
      </c>
      <c r="O53" s="178">
        <f>'DNSP Inputs General'!Q67*CHOOSE($A$1,'allocation inputs'!V32,'allocation inputs'!AM32,'allocation inputs'!BD32)</f>
        <v>213.44111884102347</v>
      </c>
      <c r="Q53" s="253">
        <f>'DNSP Inputs General'!S67*CHOOSE($A$1,'allocation inputs'!P32,'allocation inputs'!AG32,'allocation inputs'!AX32)</f>
        <v>322.43914719334327</v>
      </c>
    </row>
    <row r="54" spans="1:18" x14ac:dyDescent="0.2">
      <c r="A54" s="12" t="str">
        <f>'allocation inputs'!C33</f>
        <v>Sodium high pressure 220 watt</v>
      </c>
      <c r="B54" s="25" t="str">
        <f>'allocation inputs'!D33</f>
        <v>Sodium high pressure 250 watt</v>
      </c>
      <c r="C54" s="13"/>
      <c r="D54" s="173">
        <f>'DNSP Inputs General'!E68</f>
        <v>1.002</v>
      </c>
      <c r="E54" s="250">
        <f>'DNSP Inputs General'!F68</f>
        <v>119.61107078334348</v>
      </c>
      <c r="F54" s="123"/>
      <c r="G54" s="14"/>
      <c r="H54" s="14"/>
      <c r="I54" s="178">
        <f>'DNSP Inputs General'!K68*CHOOSE($A$1,'allocation inputs'!P33,'allocation inputs'!AG33,'allocation inputs'!AX33)</f>
        <v>1766.0000000000002</v>
      </c>
      <c r="J54" s="205">
        <f>'DNSP Inputs General'!L68*CHOOSE($A$1,'allocation inputs'!Q33,'allocation inputs'!AH33,'allocation inputs'!AY33)</f>
        <v>1708.8686540865608</v>
      </c>
      <c r="K54" s="205">
        <f>'DNSP Inputs General'!M68*CHOOSE($A$1,'allocation inputs'!R33,'allocation inputs'!AI33,'allocation inputs'!AZ33)</f>
        <v>1653.5855475196001</v>
      </c>
      <c r="L54" s="205">
        <f>'DNSP Inputs General'!N68*CHOOSE($A$1,'allocation inputs'!S33,'allocation inputs'!AJ33,'allocation inputs'!BA33)</f>
        <v>1600.0908884523258</v>
      </c>
      <c r="M54" s="205">
        <f>'DNSP Inputs General'!O68*CHOOSE($A$1,'allocation inputs'!T33,'allocation inputs'!AK33,'allocation inputs'!BB33)</f>
        <v>1548.3268193463732</v>
      </c>
      <c r="N54" s="205">
        <f>'DNSP Inputs General'!P68*CHOOSE($A$1,'allocation inputs'!U33,'allocation inputs'!AL33,'allocation inputs'!BC33)</f>
        <v>1498.2373543955619</v>
      </c>
      <c r="O54" s="178">
        <f>'DNSP Inputs General'!Q68*CHOOSE($A$1,'allocation inputs'!V33,'allocation inputs'!AM33,'allocation inputs'!BD33)</f>
        <v>1449.7683189740392</v>
      </c>
      <c r="Q54" s="253">
        <f>'DNSP Inputs General'!S68*CHOOSE($A$1,'allocation inputs'!P33,'allocation inputs'!AG33,'allocation inputs'!AX33)</f>
        <v>2214.9989384288747</v>
      </c>
    </row>
    <row r="55" spans="1:18" x14ac:dyDescent="0.2">
      <c r="A55" s="12" t="str">
        <f>'allocation inputs'!C34</f>
        <v>Sodium high pressure 360 watt</v>
      </c>
      <c r="B55" s="25" t="str">
        <f>'allocation inputs'!D34</f>
        <v>Sodium high pressure 250 watt</v>
      </c>
      <c r="C55" s="13"/>
      <c r="D55" s="173">
        <f>'DNSP Inputs General'!E69</f>
        <v>1.02</v>
      </c>
      <c r="E55" s="250">
        <f>'DNSP Inputs General'!F69</f>
        <v>121.75977265370295</v>
      </c>
      <c r="F55" s="123"/>
      <c r="G55" s="14"/>
      <c r="H55" s="14"/>
      <c r="I55" s="178">
        <f>'DNSP Inputs General'!K69*CHOOSE($A$1,'allocation inputs'!P34,'allocation inputs'!AG34,'allocation inputs'!AX34)</f>
        <v>216.00000000000003</v>
      </c>
      <c r="J55" s="205">
        <f>'DNSP Inputs General'!L69*CHOOSE($A$1,'allocation inputs'!Q34,'allocation inputs'!AH34,'allocation inputs'!AY34)</f>
        <v>214.5534043934297</v>
      </c>
      <c r="K55" s="205">
        <f>'DNSP Inputs General'!M69*CHOOSE($A$1,'allocation inputs'!R34,'allocation inputs'!AI34,'allocation inputs'!AZ34)</f>
        <v>213.11649692967859</v>
      </c>
      <c r="L55" s="205">
        <f>'DNSP Inputs General'!N69*CHOOSE($A$1,'allocation inputs'!S34,'allocation inputs'!AJ34,'allocation inputs'!BA34)</f>
        <v>211.68921272529835</v>
      </c>
      <c r="M55" s="205">
        <f>'DNSP Inputs General'!O69*CHOOSE($A$1,'allocation inputs'!T34,'allocation inputs'!AK34,'allocation inputs'!BB34)</f>
        <v>210.27148733137821</v>
      </c>
      <c r="N55" s="205">
        <f>'DNSP Inputs General'!P69*CHOOSE($A$1,'allocation inputs'!U34,'allocation inputs'!AL34,'allocation inputs'!BC34)</f>
        <v>208.86325673063482</v>
      </c>
      <c r="O55" s="178">
        <f>'DNSP Inputs General'!Q69*CHOOSE($A$1,'allocation inputs'!V34,'allocation inputs'!AM34,'allocation inputs'!BD34)</f>
        <v>207.46445733452134</v>
      </c>
      <c r="Q55" s="253">
        <f>'DNSP Inputs General'!S69*CHOOSE($A$1,'allocation inputs'!P34,'allocation inputs'!AG34,'allocation inputs'!AX34)</f>
        <v>270.69527896995709</v>
      </c>
    </row>
    <row r="56" spans="1:18" x14ac:dyDescent="0.2">
      <c r="A56" s="12" t="str">
        <f>'allocation inputs'!C35</f>
        <v>Sodium high pressure 400 watt</v>
      </c>
      <c r="B56" s="25" t="str">
        <f>'allocation inputs'!D35</f>
        <v>Sodium high pressure 250 watt</v>
      </c>
      <c r="C56" s="13"/>
      <c r="D56" s="173">
        <f>'DNSP Inputs General'!E70</f>
        <v>1.1000000000000001</v>
      </c>
      <c r="E56" s="250">
        <f>'DNSP Inputs General'!F70</f>
        <v>131.30955874418947</v>
      </c>
      <c r="F56" s="123"/>
      <c r="G56" s="14"/>
      <c r="H56" s="14"/>
      <c r="I56" s="178">
        <f>'DNSP Inputs General'!K70*CHOOSE($A$1,'allocation inputs'!P35,'allocation inputs'!AG35,'allocation inputs'!AX35)</f>
        <v>204.99999999999997</v>
      </c>
      <c r="J56" s="205">
        <f>'DNSP Inputs General'!L70*CHOOSE($A$1,'allocation inputs'!Q35,'allocation inputs'!AH35,'allocation inputs'!AY35)</f>
        <v>208.73898739263444</v>
      </c>
      <c r="K56" s="205">
        <f>'DNSP Inputs General'!M70*CHOOSE($A$1,'allocation inputs'!R35,'allocation inputs'!AI35,'allocation inputs'!AZ35)</f>
        <v>212.54617003757272</v>
      </c>
      <c r="L56" s="205">
        <f>'DNSP Inputs General'!N70*CHOOSE($A$1,'allocation inputs'!S35,'allocation inputs'!AJ35,'allocation inputs'!BA35)</f>
        <v>216.42279174549091</v>
      </c>
      <c r="M56" s="205">
        <f>'DNSP Inputs General'!O70*CHOOSE($A$1,'allocation inputs'!T35,'allocation inputs'!AK35,'allocation inputs'!BB35)</f>
        <v>220.37011901288184</v>
      </c>
      <c r="N56" s="205">
        <f>'DNSP Inputs General'!P70*CHOOSE($A$1,'allocation inputs'!U35,'allocation inputs'!AL35,'allocation inputs'!BC35)</f>
        <v>224.389441435821</v>
      </c>
      <c r="O56" s="178">
        <f>'DNSP Inputs General'!Q70*CHOOSE($A$1,'allocation inputs'!V35,'allocation inputs'!AM35,'allocation inputs'!BD35)</f>
        <v>228.48207213127867</v>
      </c>
      <c r="Q56" s="253">
        <f>'DNSP Inputs General'!S70*CHOOSE($A$1,'allocation inputs'!P35,'allocation inputs'!AG35,'allocation inputs'!AX35)</f>
        <v>67.085129790404295</v>
      </c>
    </row>
    <row r="57" spans="1:18" x14ac:dyDescent="0.2">
      <c r="A57" s="12" t="str">
        <f>'allocation inputs'!C36</f>
        <v>Sodium high pressure 1000 watt</v>
      </c>
      <c r="B57" s="25" t="str">
        <f>'allocation inputs'!D36</f>
        <v>Sodium high pressure 250 watt</v>
      </c>
      <c r="C57" s="13"/>
      <c r="D57" s="173">
        <f>'DNSP Inputs General'!E71</f>
        <v>1.98</v>
      </c>
      <c r="E57" s="250">
        <f>'DNSP Inputs General'!F71</f>
        <v>236.35720573954103</v>
      </c>
      <c r="F57" s="123"/>
      <c r="G57" s="14"/>
      <c r="H57" s="14"/>
      <c r="I57" s="178">
        <f>'DNSP Inputs General'!K71*CHOOSE($A$1,'allocation inputs'!P36,'allocation inputs'!AG36,'allocation inputs'!AX36)</f>
        <v>0</v>
      </c>
      <c r="J57" s="205">
        <f>'DNSP Inputs General'!L71*CHOOSE($A$1,'allocation inputs'!Q36,'allocation inputs'!AH36,'allocation inputs'!AY36)</f>
        <v>0</v>
      </c>
      <c r="K57" s="205">
        <f>'DNSP Inputs General'!M71*CHOOSE($A$1,'allocation inputs'!R36,'allocation inputs'!AI36,'allocation inputs'!AZ36)</f>
        <v>0</v>
      </c>
      <c r="L57" s="205">
        <f>'DNSP Inputs General'!N71*CHOOSE($A$1,'allocation inputs'!S36,'allocation inputs'!AJ36,'allocation inputs'!BA36)</f>
        <v>0</v>
      </c>
      <c r="M57" s="205">
        <f>'DNSP Inputs General'!O71*CHOOSE($A$1,'allocation inputs'!T36,'allocation inputs'!AK36,'allocation inputs'!BB36)</f>
        <v>0</v>
      </c>
      <c r="N57" s="205">
        <f>'DNSP Inputs General'!P71*CHOOSE($A$1,'allocation inputs'!U36,'allocation inputs'!AL36,'allocation inputs'!BC36)</f>
        <v>0</v>
      </c>
      <c r="O57" s="178">
        <f>'DNSP Inputs General'!Q71*CHOOSE($A$1,'allocation inputs'!V36,'allocation inputs'!AM36,'allocation inputs'!BD36)</f>
        <v>0</v>
      </c>
      <c r="Q57" s="253">
        <f>'DNSP Inputs General'!S71*CHOOSE($A$1,'allocation inputs'!P36,'allocation inputs'!AG36,'allocation inputs'!AX36)</f>
        <v>0</v>
      </c>
    </row>
    <row r="58" spans="1:18" x14ac:dyDescent="0.2">
      <c r="A58" s="12" t="str">
        <f>'allocation inputs'!C37</f>
        <v>Metal halide 70 watt</v>
      </c>
      <c r="B58" s="25" t="str">
        <f>'allocation inputs'!D37</f>
        <v>Mercury vapour 80 watt</v>
      </c>
      <c r="C58" s="13"/>
      <c r="D58" s="173">
        <f>'DNSP Inputs General'!E72</f>
        <v>2.12</v>
      </c>
      <c r="E58" s="250">
        <f>'DNSP Inputs General'!F72</f>
        <v>225.84433606843024</v>
      </c>
      <c r="F58" s="123"/>
      <c r="G58" s="14"/>
      <c r="H58" s="14"/>
      <c r="I58" s="178">
        <f>'DNSP Inputs General'!K72*CHOOSE($A$1,'allocation inputs'!P37,'allocation inputs'!AG37,'allocation inputs'!AX37)</f>
        <v>215.22276422764227</v>
      </c>
      <c r="J58" s="205">
        <f>'DNSP Inputs General'!L72*CHOOSE($A$1,'allocation inputs'!Q37,'allocation inputs'!AH37,'allocation inputs'!AY37)</f>
        <v>224.12783021599952</v>
      </c>
      <c r="K58" s="205">
        <f>'DNSP Inputs General'!M72*CHOOSE($A$1,'allocation inputs'!R37,'allocation inputs'!AI37,'allocation inputs'!AZ37)</f>
        <v>233.40135258275885</v>
      </c>
      <c r="L58" s="205">
        <f>'DNSP Inputs General'!N72*CHOOSE($A$1,'allocation inputs'!S37,'allocation inputs'!AJ37,'allocation inputs'!BA37)</f>
        <v>243.05857659426218</v>
      </c>
      <c r="M58" s="205">
        <f>'DNSP Inputs General'!O72*CHOOSE($A$1,'allocation inputs'!T37,'allocation inputs'!AK37,'allocation inputs'!BB37)</f>
        <v>253.11537830562173</v>
      </c>
      <c r="N58" s="205">
        <f>'DNSP Inputs General'!P72*CHOOSE($A$1,'allocation inputs'!U37,'allocation inputs'!AL37,'allocation inputs'!BC37)</f>
        <v>263.58829066026232</v>
      </c>
      <c r="O58" s="178">
        <f>'DNSP Inputs General'!Q72*CHOOSE($A$1,'allocation inputs'!V37,'allocation inputs'!AM37,'allocation inputs'!BD37)</f>
        <v>274.49453066935916</v>
      </c>
      <c r="Q58" s="253">
        <f>'DNSP Inputs General'!S72*CHOOSE($A$1,'allocation inputs'!P37,'allocation inputs'!AG37,'allocation inputs'!AX37)</f>
        <v>181.89674796747968</v>
      </c>
    </row>
    <row r="59" spans="1:18" x14ac:dyDescent="0.2">
      <c r="A59" s="12" t="str">
        <f>'allocation inputs'!C38</f>
        <v>Metal halide 100 watt</v>
      </c>
      <c r="B59" s="25" t="str">
        <f>'allocation inputs'!D38</f>
        <v>Sodium high pressure 150 watt</v>
      </c>
      <c r="C59" s="13"/>
      <c r="D59" s="173">
        <f>'DNSP Inputs General'!E73</f>
        <v>1.57</v>
      </c>
      <c r="E59" s="250">
        <f>'DNSP Inputs General'!F73</f>
        <v>184.71815575413297</v>
      </c>
      <c r="F59" s="123"/>
      <c r="G59" s="14"/>
      <c r="H59" s="14"/>
      <c r="I59" s="178">
        <f>'DNSP Inputs General'!K73*CHOOSE($A$1,'allocation inputs'!P38,'allocation inputs'!AG38,'allocation inputs'!AX38)</f>
        <v>59</v>
      </c>
      <c r="J59" s="205">
        <f>'DNSP Inputs General'!L73*CHOOSE($A$1,'allocation inputs'!Q38,'allocation inputs'!AH38,'allocation inputs'!AY38)</f>
        <v>54.567804542095004</v>
      </c>
      <c r="K59" s="205">
        <f>'DNSP Inputs General'!M73*CHOOSE($A$1,'allocation inputs'!R38,'allocation inputs'!AI38,'allocation inputs'!AZ38)</f>
        <v>50.468564280411606</v>
      </c>
      <c r="L59" s="205">
        <f>'DNSP Inputs General'!N73*CHOOSE($A$1,'allocation inputs'!S38,'allocation inputs'!AJ38,'allocation inputs'!BA38)</f>
        <v>46.677266969045057</v>
      </c>
      <c r="M59" s="205">
        <f>'DNSP Inputs General'!O73*CHOOSE($A$1,'allocation inputs'!T38,'allocation inputs'!AK38,'allocation inputs'!BB38)</f>
        <v>43.170779330949799</v>
      </c>
      <c r="N59" s="205">
        <f>'DNSP Inputs General'!P73*CHOOSE($A$1,'allocation inputs'!U38,'allocation inputs'!AL38,'allocation inputs'!BC38)</f>
        <v>39.927705906121759</v>
      </c>
      <c r="O59" s="178">
        <f>'DNSP Inputs General'!Q73*CHOOSE($A$1,'allocation inputs'!V38,'allocation inputs'!AM38,'allocation inputs'!BD38)</f>
        <v>36.928258503381436</v>
      </c>
      <c r="Q59" s="253">
        <f>'DNSP Inputs General'!S73*CHOOSE($A$1,'allocation inputs'!P38,'allocation inputs'!AG38,'allocation inputs'!AX38)</f>
        <v>99.057282448121583</v>
      </c>
    </row>
    <row r="60" spans="1:18" x14ac:dyDescent="0.2">
      <c r="A60" s="12" t="str">
        <f>'allocation inputs'!C39</f>
        <v>Metal halide 150 watt</v>
      </c>
      <c r="B60" s="25" t="str">
        <f>'allocation inputs'!D39</f>
        <v>Sodium high pressure 150 watt</v>
      </c>
      <c r="C60" s="13"/>
      <c r="D60" s="173">
        <f>'DNSP Inputs General'!E74</f>
        <v>1.58</v>
      </c>
      <c r="E60" s="250">
        <f>'DNSP Inputs General'!F74</f>
        <v>185.89470451689817</v>
      </c>
      <c r="F60" s="123"/>
      <c r="G60" s="14"/>
      <c r="H60" s="14"/>
      <c r="I60" s="178">
        <f>'DNSP Inputs General'!K74*CHOOSE($A$1,'allocation inputs'!P39,'allocation inputs'!AG39,'allocation inputs'!AX39)</f>
        <v>72.7222222222222</v>
      </c>
      <c r="J60" s="205">
        <f>'DNSP Inputs General'!L74*CHOOSE($A$1,'allocation inputs'!Q39,'allocation inputs'!AH39,'allocation inputs'!AY39)</f>
        <v>69.643723704504879</v>
      </c>
      <c r="K60" s="205">
        <f>'DNSP Inputs General'!M74*CHOOSE($A$1,'allocation inputs'!R39,'allocation inputs'!AI39,'allocation inputs'!AZ39)</f>
        <v>66.695545092230333</v>
      </c>
      <c r="L60" s="205">
        <f>'DNSP Inputs General'!N74*CHOOSE($A$1,'allocation inputs'!S39,'allocation inputs'!AJ39,'allocation inputs'!BA39)</f>
        <v>63.872169644800209</v>
      </c>
      <c r="M60" s="205">
        <f>'DNSP Inputs General'!O74*CHOOSE($A$1,'allocation inputs'!T39,'allocation inputs'!AK39,'allocation inputs'!BB39)</f>
        <v>61.16831415790309</v>
      </c>
      <c r="N60" s="205">
        <f>'DNSP Inputs General'!P74*CHOOSE($A$1,'allocation inputs'!U39,'allocation inputs'!AL39,'allocation inputs'!BC39)</f>
        <v>58.578919077387667</v>
      </c>
      <c r="O60" s="178">
        <f>'DNSP Inputs General'!Q74*CHOOSE($A$1,'allocation inputs'!V39,'allocation inputs'!AM39,'allocation inputs'!BD39)</f>
        <v>56.099139031638252</v>
      </c>
      <c r="Q60" s="253">
        <f>'DNSP Inputs General'!S74*CHOOSE($A$1,'allocation inputs'!P39,'allocation inputs'!AG39,'allocation inputs'!AX39)</f>
        <v>100.41520467836257</v>
      </c>
    </row>
    <row r="61" spans="1:18" x14ac:dyDescent="0.2">
      <c r="A61" s="12" t="str">
        <f>'allocation inputs'!C40</f>
        <v>Metal halide 250 watt</v>
      </c>
      <c r="B61" s="25" t="str">
        <f>'allocation inputs'!D40</f>
        <v>Sodium high pressure 250 watt</v>
      </c>
      <c r="C61" s="13"/>
      <c r="D61" s="173">
        <f>'DNSP Inputs General'!E75</f>
        <v>1.2</v>
      </c>
      <c r="E61" s="250">
        <f>'DNSP Inputs General'!F75</f>
        <v>143.24679135729758</v>
      </c>
      <c r="F61" s="123"/>
      <c r="G61" s="14"/>
      <c r="H61" s="14"/>
      <c r="I61" s="178">
        <f>'DNSP Inputs General'!K75*CHOOSE($A$1,'allocation inputs'!P40,'allocation inputs'!AG40,'allocation inputs'!AX40)</f>
        <v>296</v>
      </c>
      <c r="J61" s="205">
        <f>'DNSP Inputs General'!L75*CHOOSE($A$1,'allocation inputs'!Q40,'allocation inputs'!AH40,'allocation inputs'!AY40)</f>
        <v>337.45931825956893</v>
      </c>
      <c r="K61" s="205">
        <f>'DNSP Inputs General'!M75*CHOOSE($A$1,'allocation inputs'!R40,'allocation inputs'!AI40,'allocation inputs'!AZ40)</f>
        <v>384.72564689261156</v>
      </c>
      <c r="L61" s="205">
        <f>'DNSP Inputs General'!N75*CHOOSE($A$1,'allocation inputs'!S40,'allocation inputs'!AJ40,'allocation inputs'!BA40)</f>
        <v>438.61234634240651</v>
      </c>
      <c r="M61" s="205">
        <f>'DNSP Inputs General'!O75*CHOOSE($A$1,'allocation inputs'!T40,'allocation inputs'!AK40,'allocation inputs'!BB40)</f>
        <v>500.04670059776487</v>
      </c>
      <c r="N61" s="205">
        <f>'DNSP Inputs General'!P75*CHOOSE($A$1,'allocation inputs'!U40,'allocation inputs'!AL40,'allocation inputs'!BC40)</f>
        <v>570.0858739245557</v>
      </c>
      <c r="O61" s="178">
        <f>'DNSP Inputs General'!Q75*CHOOSE($A$1,'allocation inputs'!V40,'allocation inputs'!AM40,'allocation inputs'!BD40)</f>
        <v>649.93510258105107</v>
      </c>
      <c r="Q61" s="253">
        <f>'DNSP Inputs General'!S75*CHOOSE($A$1,'allocation inputs'!P40,'allocation inputs'!AG40,'allocation inputs'!AX40)</f>
        <v>85.600326882188284</v>
      </c>
    </row>
    <row r="62" spans="1:18" x14ac:dyDescent="0.2">
      <c r="A62" s="12" t="str">
        <f>'allocation inputs'!C41</f>
        <v>Metal halide 400 watt</v>
      </c>
      <c r="B62" s="25" t="str">
        <f>'allocation inputs'!D41</f>
        <v>Sodium high pressure 250 watt</v>
      </c>
      <c r="C62" s="13"/>
      <c r="D62" s="173">
        <f>'DNSP Inputs General'!E76</f>
        <v>1.2</v>
      </c>
      <c r="E62" s="250">
        <f>'DNSP Inputs General'!F76</f>
        <v>143.24679135729758</v>
      </c>
      <c r="F62" s="123"/>
      <c r="G62" s="14"/>
      <c r="H62" s="14"/>
      <c r="I62" s="178">
        <f>'DNSP Inputs General'!K76*CHOOSE($A$1,'allocation inputs'!P41,'allocation inputs'!AG41,'allocation inputs'!AX41)</f>
        <v>944.27530674846605</v>
      </c>
      <c r="J62" s="205">
        <f>'DNSP Inputs General'!L76*CHOOSE($A$1,'allocation inputs'!Q41,'allocation inputs'!AH41,'allocation inputs'!AY41)</f>
        <v>956.8638637607396</v>
      </c>
      <c r="K62" s="205">
        <f>'DNSP Inputs General'!M76*CHOOSE($A$1,'allocation inputs'!R41,'allocation inputs'!AI41,'allocation inputs'!AZ41)</f>
        <v>969.62024446438647</v>
      </c>
      <c r="L62" s="205">
        <f>'DNSP Inputs General'!N76*CHOOSE($A$1,'allocation inputs'!S41,'allocation inputs'!AJ41,'allocation inputs'!BA41)</f>
        <v>982.54668619219706</v>
      </c>
      <c r="M62" s="205">
        <f>'DNSP Inputs General'!O76*CHOOSE($A$1,'allocation inputs'!T41,'allocation inputs'!AK41,'allocation inputs'!BB41)</f>
        <v>995.6454561038471</v>
      </c>
      <c r="N62" s="205">
        <f>'DNSP Inputs General'!P76*CHOOSE($A$1,'allocation inputs'!U41,'allocation inputs'!AL41,'allocation inputs'!BC41)</f>
        <v>1008.9188515835333</v>
      </c>
      <c r="O62" s="178">
        <f>'DNSP Inputs General'!Q76*CHOOSE($A$1,'allocation inputs'!V41,'allocation inputs'!AM41,'allocation inputs'!BD41)</f>
        <v>1022.3692006429098</v>
      </c>
      <c r="Q62" s="253">
        <f>'DNSP Inputs General'!S76*CHOOSE($A$1,'allocation inputs'!P41,'allocation inputs'!AG41,'allocation inputs'!AX41)</f>
        <v>869.04134400339626</v>
      </c>
    </row>
    <row r="63" spans="1:18" x14ac:dyDescent="0.2">
      <c r="A63" s="12" t="str">
        <f>'allocation inputs'!C42</f>
        <v>Metal halide 1000 watt</v>
      </c>
      <c r="B63" s="25" t="str">
        <f>'allocation inputs'!D42</f>
        <v>Sodium high pressure 250 watt</v>
      </c>
      <c r="C63" s="13"/>
      <c r="D63" s="173">
        <f>'DNSP Inputs General'!E77</f>
        <v>1.79</v>
      </c>
      <c r="E63" s="250">
        <f>'DNSP Inputs General'!F77</f>
        <v>213.67646377463558</v>
      </c>
      <c r="F63" s="123"/>
      <c r="G63" s="14"/>
      <c r="H63" s="14"/>
      <c r="I63" s="178">
        <f>'DNSP Inputs General'!K77*CHOOSE($A$1,'allocation inputs'!P42,'allocation inputs'!AG42,'allocation inputs'!AX42)</f>
        <v>0</v>
      </c>
      <c r="J63" s="205">
        <f>'DNSP Inputs General'!L77*CHOOSE($A$1,'allocation inputs'!Q42,'allocation inputs'!AH42,'allocation inputs'!AY42)</f>
        <v>0</v>
      </c>
      <c r="K63" s="205">
        <f>'DNSP Inputs General'!M77*CHOOSE($A$1,'allocation inputs'!R42,'allocation inputs'!AI42,'allocation inputs'!AZ42)</f>
        <v>0</v>
      </c>
      <c r="L63" s="205">
        <f>'DNSP Inputs General'!N77*CHOOSE($A$1,'allocation inputs'!S42,'allocation inputs'!AJ42,'allocation inputs'!BA42)</f>
        <v>0</v>
      </c>
      <c r="M63" s="205">
        <f>'DNSP Inputs General'!O77*CHOOSE($A$1,'allocation inputs'!T42,'allocation inputs'!AK42,'allocation inputs'!BB42)</f>
        <v>0</v>
      </c>
      <c r="N63" s="205">
        <f>'DNSP Inputs General'!P77*CHOOSE($A$1,'allocation inputs'!U42,'allocation inputs'!AL42,'allocation inputs'!BC42)</f>
        <v>0</v>
      </c>
      <c r="O63" s="178">
        <f>'DNSP Inputs General'!Q77*CHOOSE($A$1,'allocation inputs'!V42,'allocation inputs'!AM42,'allocation inputs'!BD42)</f>
        <v>0</v>
      </c>
      <c r="Q63" s="254">
        <f>'DNSP Inputs General'!S77*CHOOSE($A$1,'allocation inputs'!P42,'allocation inputs'!AG42,'allocation inputs'!AX42)</f>
        <v>0</v>
      </c>
    </row>
    <row r="64" spans="1:18" x14ac:dyDescent="0.2">
      <c r="A64" s="12"/>
      <c r="B64" s="25"/>
      <c r="C64" s="13"/>
      <c r="D64" s="179"/>
      <c r="E64" s="257"/>
      <c r="F64" s="123"/>
      <c r="G64" s="14"/>
      <c r="H64" s="14"/>
      <c r="I64" s="15"/>
      <c r="J64" s="36"/>
      <c r="K64" s="36"/>
      <c r="L64" s="36"/>
      <c r="M64" s="36"/>
      <c r="N64" s="36"/>
      <c r="O64" s="15"/>
      <c r="P64" s="13"/>
      <c r="Q64" s="258"/>
      <c r="R64" s="13"/>
    </row>
    <row r="65" spans="1:18" x14ac:dyDescent="0.2">
      <c r="A65" s="12"/>
      <c r="B65" s="25"/>
      <c r="C65" s="13"/>
      <c r="D65" s="179"/>
      <c r="E65" s="257"/>
      <c r="F65" s="123"/>
      <c r="G65" s="14"/>
      <c r="H65" s="14"/>
      <c r="I65" s="15"/>
      <c r="J65" s="36"/>
      <c r="K65" s="36"/>
      <c r="L65" s="36"/>
      <c r="M65" s="36"/>
      <c r="N65" s="36"/>
      <c r="O65" s="15"/>
      <c r="P65" s="13"/>
      <c r="Q65" s="258"/>
      <c r="R65" s="13"/>
    </row>
    <row r="66" spans="1:18" x14ac:dyDescent="0.2">
      <c r="A66" s="13" t="s">
        <v>48</v>
      </c>
      <c r="E66" s="230"/>
      <c r="F66" s="221">
        <f t="shared" ref="F66:H66" si="3">SUM(F42:F65)</f>
        <v>0</v>
      </c>
      <c r="G66" s="35">
        <f t="shared" si="3"/>
        <v>0</v>
      </c>
      <c r="H66" s="35">
        <f t="shared" si="3"/>
        <v>0</v>
      </c>
      <c r="I66" s="222">
        <f>SUM(I42:I65)</f>
        <v>26845.050490036367</v>
      </c>
      <c r="J66" s="35">
        <f t="shared" ref="J66:O66" si="4">SUM(J42:J65)</f>
        <v>25634.601224084905</v>
      </c>
      <c r="K66" s="35">
        <f t="shared" si="4"/>
        <v>24743.347141265702</v>
      </c>
      <c r="L66" s="35">
        <f t="shared" si="4"/>
        <v>22858.25635049531</v>
      </c>
      <c r="M66" s="35">
        <f t="shared" si="4"/>
        <v>22641.712806951236</v>
      </c>
      <c r="N66" s="35">
        <f t="shared" si="4"/>
        <v>22471.926157388214</v>
      </c>
      <c r="O66" s="222">
        <f t="shared" si="4"/>
        <v>22346.805286025101</v>
      </c>
    </row>
    <row r="67" spans="1:18" x14ac:dyDescent="0.2">
      <c r="A67" s="13"/>
      <c r="E67" s="230"/>
      <c r="F67" s="11"/>
      <c r="G67" s="12"/>
      <c r="H67" s="12"/>
      <c r="I67" s="10"/>
      <c r="J67" s="13"/>
      <c r="K67" s="13"/>
      <c r="L67" s="13"/>
      <c r="M67" s="13"/>
      <c r="N67" s="13"/>
      <c r="O67" s="10"/>
    </row>
    <row r="68" spans="1:18" x14ac:dyDescent="0.2">
      <c r="A68" s="23" t="s">
        <v>10</v>
      </c>
      <c r="B68" s="23" t="s">
        <v>33</v>
      </c>
      <c r="D68" s="24" t="s">
        <v>34</v>
      </c>
      <c r="E68" s="230"/>
      <c r="F68" s="11"/>
      <c r="G68" s="12"/>
      <c r="H68" s="12"/>
      <c r="I68" s="10"/>
      <c r="J68" s="13"/>
      <c r="K68" s="13"/>
      <c r="L68" s="13"/>
      <c r="M68" s="13"/>
      <c r="N68" s="13"/>
      <c r="O68" s="10"/>
    </row>
    <row r="69" spans="1:18" x14ac:dyDescent="0.2">
      <c r="A69" s="13" t="str">
        <f>'allocation inputs'!C45</f>
        <v>T5 2X14W</v>
      </c>
      <c r="B69" s="3" t="str">
        <f>'allocation inputs'!D45</f>
        <v>T5 2X14W</v>
      </c>
      <c r="C69" s="12"/>
      <c r="D69" s="173">
        <f>'DNSP Inputs General'!E81</f>
        <v>1</v>
      </c>
      <c r="E69" s="250">
        <f>'DNSP Inputs General'!F81</f>
        <v>38.14547143750579</v>
      </c>
      <c r="F69" s="13"/>
      <c r="G69" s="13"/>
      <c r="H69" s="13"/>
      <c r="I69" s="178">
        <f>'DNSP Inputs General'!K81*CHOOSE($A$1,'allocation inputs'!P45,'allocation inputs'!AG45,'allocation inputs'!AX45)</f>
        <v>13370</v>
      </c>
      <c r="J69" s="205">
        <f>'DNSP Inputs General'!L81*CHOOSE($A$1,'allocation inputs'!Q45,'allocation inputs'!AH45,'allocation inputs'!AY45)</f>
        <v>14013.058020967974</v>
      </c>
      <c r="K69" s="205">
        <f>'DNSP Inputs General'!M81*CHOOSE($A$1,'allocation inputs'!R45,'allocation inputs'!AI45,'allocation inputs'!AZ45)</f>
        <v>13732.796860548615</v>
      </c>
      <c r="L69" s="205">
        <f>'DNSP Inputs General'!N81*CHOOSE($A$1,'allocation inputs'!S45,'allocation inputs'!AJ45,'allocation inputs'!BA45)</f>
        <v>13458.140923337642</v>
      </c>
      <c r="M69" s="205">
        <f>'DNSP Inputs General'!O81*CHOOSE($A$1,'allocation inputs'!T45,'allocation inputs'!AK45,'allocation inputs'!BB45)</f>
        <v>12516.071058704007</v>
      </c>
      <c r="N69" s="205">
        <f>'DNSP Inputs General'!P81*CHOOSE($A$1,'allocation inputs'!U45,'allocation inputs'!AL45,'allocation inputs'!BC45)</f>
        <v>11639.946084594727</v>
      </c>
      <c r="O69" s="178">
        <f>'DNSP Inputs General'!Q81*CHOOSE($A$1,'allocation inputs'!V45,'allocation inputs'!AM45,'allocation inputs'!BD45)</f>
        <v>10825.149858673098</v>
      </c>
    </row>
    <row r="70" spans="1:18" x14ac:dyDescent="0.2">
      <c r="A70" s="13" t="str">
        <f>'allocation inputs'!C46</f>
        <v>T5 2X24W</v>
      </c>
      <c r="B70" s="3" t="str">
        <f>'allocation inputs'!D46</f>
        <v>T5 2X14W</v>
      </c>
      <c r="C70" s="12"/>
      <c r="D70" s="173">
        <f>'DNSP Inputs General'!E82</f>
        <v>0.9861275788496533</v>
      </c>
      <c r="E70" s="250">
        <f>'DNSP Inputs General'!F82</f>
        <v>37.616301392746188</v>
      </c>
      <c r="F70" s="13"/>
      <c r="G70" s="13"/>
      <c r="H70" s="13"/>
      <c r="I70" s="178">
        <f>'DNSP Inputs General'!K82*CHOOSE($A$1,'allocation inputs'!P46,'allocation inputs'!AG46,'allocation inputs'!AX46)</f>
        <v>2230.054661016949</v>
      </c>
      <c r="J70" s="205">
        <f>'DNSP Inputs General'!L82*CHOOSE($A$1,'allocation inputs'!Q46,'allocation inputs'!AH46,'allocation inputs'!AY46)</f>
        <v>2482.6492372881357</v>
      </c>
      <c r="K70" s="205">
        <f>'DNSP Inputs General'!M82*CHOOSE($A$1,'allocation inputs'!R46,'allocation inputs'!AI46,'allocation inputs'!AZ46)</f>
        <v>2432.996252542373</v>
      </c>
      <c r="L70" s="205">
        <f>'DNSP Inputs General'!N82*CHOOSE($A$1,'allocation inputs'!S46,'allocation inputs'!AJ46,'allocation inputs'!BA46)</f>
        <v>2384.3363274915255</v>
      </c>
      <c r="M70" s="205">
        <f>'DNSP Inputs General'!O82*CHOOSE($A$1,'allocation inputs'!T46,'allocation inputs'!AK46,'allocation inputs'!BB46)</f>
        <v>2217.4327845671187</v>
      </c>
      <c r="N70" s="205">
        <f>'DNSP Inputs General'!P82*CHOOSE($A$1,'allocation inputs'!U46,'allocation inputs'!AL46,'allocation inputs'!BC46)</f>
        <v>2062.2124896474206</v>
      </c>
      <c r="O70" s="178">
        <f>'DNSP Inputs General'!Q82*CHOOSE($A$1,'allocation inputs'!V46,'allocation inputs'!AM46,'allocation inputs'!BD46)</f>
        <v>1917.8576153721015</v>
      </c>
    </row>
    <row r="71" spans="1:18" x14ac:dyDescent="0.2">
      <c r="A71" s="13" t="str">
        <f>'allocation inputs'!C47</f>
        <v>CF32</v>
      </c>
      <c r="B71" s="3" t="str">
        <f>'allocation inputs'!D47</f>
        <v>T5 2X14W</v>
      </c>
      <c r="C71" s="12"/>
      <c r="D71" s="173">
        <f>'DNSP Inputs General'!E83</f>
        <v>0.96875203253830333</v>
      </c>
      <c r="E71" s="250">
        <f>'DNSP Inputs General'!F83</f>
        <v>36.953502987215529</v>
      </c>
      <c r="F71" s="13"/>
      <c r="G71" s="13"/>
      <c r="H71" s="13"/>
      <c r="I71" s="178">
        <f>'DNSP Inputs General'!K83*CHOOSE($A$1,'allocation inputs'!P47,'allocation inputs'!AG47,'allocation inputs'!AX47)</f>
        <v>380</v>
      </c>
      <c r="J71" s="205">
        <f>'DNSP Inputs General'!L83*CHOOSE($A$1,'allocation inputs'!Q47,'allocation inputs'!AH47,'allocation inputs'!AY47)</f>
        <v>372.40000000000003</v>
      </c>
      <c r="K71" s="205">
        <f>'DNSP Inputs General'!M83*CHOOSE($A$1,'allocation inputs'!R47,'allocation inputs'!AI47,'allocation inputs'!AZ47)</f>
        <v>364.952</v>
      </c>
      <c r="L71" s="205">
        <f>'DNSP Inputs General'!N83*CHOOSE($A$1,'allocation inputs'!S47,'allocation inputs'!AJ47,'allocation inputs'!BA47)</f>
        <v>357.65296000000001</v>
      </c>
      <c r="M71" s="205">
        <f>'DNSP Inputs General'!O83*CHOOSE($A$1,'allocation inputs'!T47,'allocation inputs'!AK47,'allocation inputs'!BB47)</f>
        <v>332.61725279999996</v>
      </c>
      <c r="N71" s="205">
        <f>'DNSP Inputs General'!P83*CHOOSE($A$1,'allocation inputs'!U47,'allocation inputs'!AL47,'allocation inputs'!BC47)</f>
        <v>309.33404510400004</v>
      </c>
      <c r="O71" s="178">
        <f>'DNSP Inputs General'!Q83*CHOOSE($A$1,'allocation inputs'!V47,'allocation inputs'!AM47,'allocation inputs'!BD47)</f>
        <v>287.68066194672002</v>
      </c>
    </row>
    <row r="72" spans="1:18" x14ac:dyDescent="0.2">
      <c r="A72" s="3" t="str">
        <f>'allocation inputs'!C48</f>
        <v>CF42</v>
      </c>
      <c r="B72" s="3" t="str">
        <f>'allocation inputs'!D48</f>
        <v>T5 2X14W</v>
      </c>
      <c r="C72" s="12"/>
      <c r="D72" s="173">
        <f>'DNSP Inputs General'!E84</f>
        <v>0.96875203253830333</v>
      </c>
      <c r="E72" s="250">
        <f>'DNSP Inputs General'!F84</f>
        <v>36.953502987215529</v>
      </c>
      <c r="F72" s="13"/>
      <c r="G72" s="13"/>
      <c r="H72" s="13"/>
      <c r="I72" s="178">
        <f>'DNSP Inputs General'!K84*CHOOSE($A$1,'allocation inputs'!P48,'allocation inputs'!AG48,'allocation inputs'!AX48)</f>
        <v>120.00000000000001</v>
      </c>
      <c r="J72" s="205">
        <f>'DNSP Inputs General'!L84*CHOOSE($A$1,'allocation inputs'!Q48,'allocation inputs'!AH48,'allocation inputs'!AY48)</f>
        <v>116.4</v>
      </c>
      <c r="K72" s="205">
        <f>'DNSP Inputs General'!M84*CHOOSE($A$1,'allocation inputs'!R48,'allocation inputs'!AI48,'allocation inputs'!AZ48)</f>
        <v>114.072</v>
      </c>
      <c r="L72" s="205">
        <f>'DNSP Inputs General'!N84*CHOOSE($A$1,'allocation inputs'!S48,'allocation inputs'!AJ48,'allocation inputs'!BA48)</f>
        <v>111.79056000000001</v>
      </c>
      <c r="M72" s="205">
        <f>'DNSP Inputs General'!O84*CHOOSE($A$1,'allocation inputs'!T48,'allocation inputs'!AK48,'allocation inputs'!BB48)</f>
        <v>103.96522080000001</v>
      </c>
      <c r="N72" s="205">
        <f>'DNSP Inputs General'!P84*CHOOSE($A$1,'allocation inputs'!U48,'allocation inputs'!AL48,'allocation inputs'!BC48)</f>
        <v>96.687655344000021</v>
      </c>
      <c r="O72" s="178">
        <f>'DNSP Inputs General'!Q84*CHOOSE($A$1,'allocation inputs'!V48,'allocation inputs'!AM48,'allocation inputs'!BD48)</f>
        <v>89.919519469920033</v>
      </c>
    </row>
    <row r="73" spans="1:18" x14ac:dyDescent="0.2">
      <c r="A73" s="3" t="str">
        <f>'allocation inputs'!C49</f>
        <v>Category P LED 18 Watt</v>
      </c>
      <c r="B73" s="3" t="str">
        <f>'allocation inputs'!D49</f>
        <v>Category P LED 18 Watt</v>
      </c>
      <c r="C73" s="12"/>
      <c r="D73" s="173">
        <f>'DNSP Inputs General'!E85</f>
        <v>1</v>
      </c>
      <c r="E73" s="250">
        <f>'DNSP Inputs General'!F85</f>
        <v>23.145057099592698</v>
      </c>
      <c r="F73" s="13"/>
      <c r="G73" s="13"/>
      <c r="H73" s="13"/>
      <c r="I73" s="178">
        <f>'DNSP Inputs General'!K85*CHOOSE($A$1,'allocation inputs'!P49,'allocation inputs'!AG49,'allocation inputs'!AX49)</f>
        <v>159</v>
      </c>
      <c r="J73" s="205">
        <f>'DNSP Inputs General'!L85*CHOOSE($A$1,'allocation inputs'!Q49,'allocation inputs'!AH49,'allocation inputs'!AY49)</f>
        <v>243.96600000000009</v>
      </c>
      <c r="K73" s="205">
        <f>'DNSP Inputs General'!M85*CHOOSE($A$1,'allocation inputs'!R49,'allocation inputs'!AI49,'allocation inputs'!AZ49)</f>
        <v>1035.9314999999997</v>
      </c>
      <c r="L73" s="205">
        <f>'DNSP Inputs General'!N85*CHOOSE($A$1,'allocation inputs'!S49,'allocation inputs'!AJ49,'allocation inputs'!BA49)</f>
        <v>2741.2339499999998</v>
      </c>
      <c r="M73" s="205">
        <f>'DNSP Inputs General'!O85*CHOOSE($A$1,'allocation inputs'!T49,'allocation inputs'!AK49,'allocation inputs'!BB49)</f>
        <v>4446.536399999999</v>
      </c>
      <c r="N73" s="205">
        <f>'DNSP Inputs General'!P85*CHOOSE($A$1,'allocation inputs'!U49,'allocation inputs'!AL49,'allocation inputs'!BC49)</f>
        <v>5335.8436799999981</v>
      </c>
      <c r="O73" s="178">
        <f>'DNSP Inputs General'!Q85*CHOOSE($A$1,'allocation inputs'!V49,'allocation inputs'!AM49,'allocation inputs'!BD49)</f>
        <v>6403.0124159999978</v>
      </c>
    </row>
    <row r="74" spans="1:18" x14ac:dyDescent="0.2">
      <c r="A74" s="3" t="str">
        <f>'allocation inputs'!C50</f>
        <v>Category P LED 47 Watt</v>
      </c>
      <c r="B74" s="3" t="str">
        <f>'allocation inputs'!D50</f>
        <v>Category P LED 18 Watt</v>
      </c>
      <c r="C74" s="12"/>
      <c r="D74" s="173">
        <f>'DNSP Inputs General'!E86</f>
        <v>1</v>
      </c>
      <c r="E74" s="250">
        <f>'DNSP Inputs General'!F86</f>
        <v>23.145057099592698</v>
      </c>
      <c r="F74" s="13"/>
      <c r="G74" s="13"/>
      <c r="H74" s="13"/>
      <c r="I74" s="178">
        <f>'DNSP Inputs General'!K86*CHOOSE($A$1,'allocation inputs'!P50,'allocation inputs'!AG50,'allocation inputs'!AX50)</f>
        <v>15</v>
      </c>
      <c r="J74" s="205">
        <f>'DNSP Inputs General'!L86*CHOOSE($A$1,'allocation inputs'!Q50,'allocation inputs'!AH50,'allocation inputs'!AY50)</f>
        <v>15</v>
      </c>
      <c r="K74" s="205">
        <f>'DNSP Inputs General'!M86*CHOOSE($A$1,'allocation inputs'!R50,'allocation inputs'!AI50,'allocation inputs'!AZ50)</f>
        <v>15</v>
      </c>
      <c r="L74" s="205">
        <f>'DNSP Inputs General'!N86*CHOOSE($A$1,'allocation inputs'!S50,'allocation inputs'!AJ50,'allocation inputs'!BA50)</f>
        <v>15</v>
      </c>
      <c r="M74" s="205">
        <f>'DNSP Inputs General'!O86*CHOOSE($A$1,'allocation inputs'!T50,'allocation inputs'!AK50,'allocation inputs'!BB50)</f>
        <v>15</v>
      </c>
      <c r="N74" s="205">
        <f>'DNSP Inputs General'!P86*CHOOSE($A$1,'allocation inputs'!U50,'allocation inputs'!AL50,'allocation inputs'!BC50)</f>
        <v>15</v>
      </c>
      <c r="O74" s="178">
        <f>'DNSP Inputs General'!Q86*CHOOSE($A$1,'allocation inputs'!V50,'allocation inputs'!AM50,'allocation inputs'!BD50)</f>
        <v>15</v>
      </c>
    </row>
    <row r="75" spans="1:18" x14ac:dyDescent="0.2">
      <c r="A75" s="3" t="s">
        <v>54</v>
      </c>
      <c r="E75" s="230"/>
      <c r="F75" s="221">
        <f t="shared" ref="F75:H75" si="5">SUM(F69:F74)</f>
        <v>0</v>
      </c>
      <c r="G75" s="35">
        <f t="shared" si="5"/>
        <v>0</v>
      </c>
      <c r="H75" s="35">
        <f t="shared" si="5"/>
        <v>0</v>
      </c>
      <c r="I75" s="222">
        <f>SUM(I69:I74)</f>
        <v>16274.054661016949</v>
      </c>
      <c r="J75" s="35">
        <f t="shared" ref="J75:O75" si="6">SUM(J69:J74)</f>
        <v>17243.473258256112</v>
      </c>
      <c r="K75" s="35">
        <f t="shared" si="6"/>
        <v>17695.748613090986</v>
      </c>
      <c r="L75" s="35">
        <f t="shared" si="6"/>
        <v>19068.154720829167</v>
      </c>
      <c r="M75" s="35">
        <f t="shared" si="6"/>
        <v>19631.622716871127</v>
      </c>
      <c r="N75" s="35">
        <f t="shared" si="6"/>
        <v>19459.023954690147</v>
      </c>
      <c r="O75" s="222">
        <f t="shared" si="6"/>
        <v>19538.620071461839</v>
      </c>
    </row>
    <row r="76" spans="1:18" x14ac:dyDescent="0.2">
      <c r="E76" s="231"/>
      <c r="F76" s="229"/>
      <c r="G76" s="25"/>
      <c r="H76" s="25"/>
      <c r="I76" s="144"/>
      <c r="O76" s="144"/>
    </row>
    <row r="77" spans="1:18" ht="13.5" thickBot="1" x14ac:dyDescent="0.25">
      <c r="A77" s="4" t="s">
        <v>55</v>
      </c>
      <c r="E77" s="232"/>
      <c r="F77" s="185">
        <f>F66+F75</f>
        <v>0</v>
      </c>
      <c r="G77" s="186">
        <f t="shared" ref="G77:O77" si="7">G66+G75</f>
        <v>0</v>
      </c>
      <c r="H77" s="186">
        <f t="shared" si="7"/>
        <v>0</v>
      </c>
      <c r="I77" s="187">
        <f t="shared" si="7"/>
        <v>43119.105151053314</v>
      </c>
      <c r="J77" s="186">
        <f t="shared" si="7"/>
        <v>42878.07448234102</v>
      </c>
      <c r="K77" s="186">
        <f t="shared" si="7"/>
        <v>42439.095754356691</v>
      </c>
      <c r="L77" s="186">
        <f t="shared" si="7"/>
        <v>41926.411071324474</v>
      </c>
      <c r="M77" s="186">
        <f t="shared" si="7"/>
        <v>42273.335523822359</v>
      </c>
      <c r="N77" s="186">
        <f t="shared" si="7"/>
        <v>41930.950112078361</v>
      </c>
      <c r="O77" s="187">
        <f t="shared" si="7"/>
        <v>41885.425357486936</v>
      </c>
    </row>
    <row r="78" spans="1:18" ht="13.5" thickTop="1" x14ac:dyDescent="0.2"/>
    <row r="79" spans="1:18" hidden="1" x14ac:dyDescent="0.2"/>
    <row r="80" spans="1:18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spans="1:15" hidden="1" x14ac:dyDescent="0.2">
      <c r="A97" s="13"/>
    </row>
    <row r="98" spans="1:15" hidden="1" x14ac:dyDescent="0.2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</row>
    <row r="99" spans="1:15" x14ac:dyDescent="0.2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</row>
    <row r="100" spans="1:15" ht="15.75" x14ac:dyDescent="0.25">
      <c r="A100" s="16" t="s">
        <v>56</v>
      </c>
      <c r="B100" s="32">
        <v>2007</v>
      </c>
      <c r="C100" s="32">
        <v>2008</v>
      </c>
      <c r="D100" s="32">
        <v>2009</v>
      </c>
      <c r="E100" s="32">
        <v>2010</v>
      </c>
      <c r="F100" s="32">
        <v>2011</v>
      </c>
      <c r="G100" s="32">
        <v>2012</v>
      </c>
      <c r="H100" s="32">
        <v>2013</v>
      </c>
      <c r="I100" s="32">
        <v>2014</v>
      </c>
      <c r="J100" s="124">
        <v>2015</v>
      </c>
      <c r="K100" s="125">
        <v>2016</v>
      </c>
      <c r="L100" s="32">
        <v>2017</v>
      </c>
      <c r="M100" s="32">
        <v>2018</v>
      </c>
      <c r="N100" s="32">
        <v>2019</v>
      </c>
      <c r="O100" s="124">
        <v>2020</v>
      </c>
    </row>
    <row r="101" spans="1:15" x14ac:dyDescent="0.2">
      <c r="A101" s="5"/>
      <c r="H101" s="27"/>
    </row>
    <row r="102" spans="1:15" x14ac:dyDescent="0.2">
      <c r="A102" s="5" t="s">
        <v>13</v>
      </c>
    </row>
    <row r="103" spans="1:15" x14ac:dyDescent="0.2">
      <c r="A103" s="13" t="s">
        <v>59</v>
      </c>
      <c r="E103" s="247">
        <f>'DNSP Inputs General'!G103*CHOOSE($A$1,'allocation inputs'!L56,'allocation inputs'!AC56,'allocation inputs'!AT56)</f>
        <v>2992411.8101543891</v>
      </c>
      <c r="F103" s="247">
        <f>'DNSP Inputs General'!H103*CHOOSE($A$1,'allocation inputs'!M56,'allocation inputs'!AD56,'allocation inputs'!AU56)</f>
        <v>1603255.7309767846</v>
      </c>
      <c r="G103" s="247">
        <f>'DNSP Inputs General'!I103*CHOOSE($A$1,'allocation inputs'!N56,'allocation inputs'!AE56,'allocation inputs'!AV56)</f>
        <v>2614972.5452771033</v>
      </c>
      <c r="H103" s="247">
        <f>'DNSP Inputs General'!J103*CHOOSE($A$1,'allocation inputs'!O56,'allocation inputs'!AF56,'allocation inputs'!AW56)</f>
        <v>2526267.0923084361</v>
      </c>
      <c r="I103" s="247">
        <f>'DNSP Inputs General'!K103*CHOOSE($A$1,'allocation inputs'!P56,'allocation inputs'!AG56,'allocation inputs'!AX56)</f>
        <v>2443460.2051923224</v>
      </c>
      <c r="J103" s="247">
        <f>'DNSP Inputs General'!L103*CHOOSE($A$1,'allocation inputs'!Q56,'allocation inputs'!AH56,'allocation inputs'!AY56)</f>
        <v>2296988.8934386615</v>
      </c>
    </row>
    <row r="104" spans="1:15" x14ac:dyDescent="0.2">
      <c r="A104" s="13" t="s">
        <v>60</v>
      </c>
      <c r="E104" s="247">
        <f>'DNSP Inputs General'!G104*CHOOSE($A$1,'allocation inputs'!L57,'allocation inputs'!AC57,'allocation inputs'!AT57)</f>
        <v>499014.15263157885</v>
      </c>
      <c r="F104" s="247">
        <f>'DNSP Inputs General'!H104*CHOOSE($A$1,'allocation inputs'!M57,'allocation inputs'!AD57,'allocation inputs'!AU57)</f>
        <v>189.39192982456268</v>
      </c>
      <c r="G104" s="247">
        <f>'DNSP Inputs General'!I104*CHOOSE($A$1,'allocation inputs'!N57,'allocation inputs'!AE57,'allocation inputs'!AV57)</f>
        <v>162497.07087719298</v>
      </c>
      <c r="H104" s="247">
        <f>'DNSP Inputs General'!J104*CHOOSE($A$1,'allocation inputs'!O57,'allocation inputs'!AF57,'allocation inputs'!AW57)</f>
        <v>3611.3129824561402</v>
      </c>
      <c r="I104" s="247">
        <f>'DNSP Inputs General'!K104*CHOOSE($A$1,'allocation inputs'!P57,'allocation inputs'!AG57,'allocation inputs'!AX57)</f>
        <v>34010.539999999994</v>
      </c>
      <c r="J104" s="247">
        <f>'DNSP Inputs General'!L104*CHOOSE($A$1,'allocation inputs'!Q57,'allocation inputs'!AH57,'allocation inputs'!AY57)</f>
        <v>50077.07894736842</v>
      </c>
    </row>
    <row r="105" spans="1:15" x14ac:dyDescent="0.2">
      <c r="A105" s="13" t="s">
        <v>61</v>
      </c>
      <c r="E105" s="247">
        <f>'DNSP Inputs General'!G105*CHOOSE($A$1,'allocation inputs'!L58,'allocation inputs'!AC58,'allocation inputs'!AT58)</f>
        <v>0</v>
      </c>
      <c r="F105" s="247">
        <f>'DNSP Inputs General'!H105*CHOOSE($A$1,'allocation inputs'!M58,'allocation inputs'!AD58,'allocation inputs'!AU58)</f>
        <v>0</v>
      </c>
      <c r="G105" s="247">
        <f>'DNSP Inputs General'!I105*CHOOSE($A$1,'allocation inputs'!N58,'allocation inputs'!AE58,'allocation inputs'!AV58)</f>
        <v>0</v>
      </c>
      <c r="H105" s="247">
        <f>'DNSP Inputs General'!J105*CHOOSE($A$1,'allocation inputs'!O58,'allocation inputs'!AF58,'allocation inputs'!AW58)</f>
        <v>0</v>
      </c>
      <c r="I105" s="247">
        <f>'DNSP Inputs General'!K105*CHOOSE($A$1,'allocation inputs'!P58,'allocation inputs'!AG58,'allocation inputs'!AX58)</f>
        <v>0</v>
      </c>
      <c r="J105" s="247">
        <f>'DNSP Inputs General'!L105*CHOOSE($A$1,'allocation inputs'!Q58,'allocation inputs'!AH58,'allocation inputs'!AY58)</f>
        <v>0</v>
      </c>
    </row>
    <row r="106" spans="1:15" x14ac:dyDescent="0.2">
      <c r="A106" s="13" t="s">
        <v>62</v>
      </c>
      <c r="E106" s="247">
        <f>'DNSP Inputs General'!G106*CHOOSE($A$1,'allocation inputs'!L59,'allocation inputs'!AC59,'allocation inputs'!AT59)</f>
        <v>140288.47904665041</v>
      </c>
      <c r="F106" s="247">
        <f>'DNSP Inputs General'!H106*CHOOSE($A$1,'allocation inputs'!M59,'allocation inputs'!AD59,'allocation inputs'!AU59)</f>
        <v>47580.17790514628</v>
      </c>
      <c r="G106" s="247">
        <f>'DNSP Inputs General'!I106*CHOOSE($A$1,'allocation inputs'!N59,'allocation inputs'!AE59,'allocation inputs'!AV59)</f>
        <v>96230.136978217488</v>
      </c>
      <c r="H106" s="247">
        <f>'DNSP Inputs General'!J106*CHOOSE($A$1,'allocation inputs'!O59,'allocation inputs'!AF59,'allocation inputs'!AW59)</f>
        <v>76005.276085891819</v>
      </c>
      <c r="I106" s="247">
        <f>'DNSP Inputs General'!K106*CHOOSE($A$1,'allocation inputs'!P59,'allocation inputs'!AG59,'allocation inputs'!AX59)</f>
        <v>68652.485813643725</v>
      </c>
      <c r="J106" s="247">
        <f>'DNSP Inputs General'!L106*CHOOSE($A$1,'allocation inputs'!Q59,'allocation inputs'!AH59,'allocation inputs'!AY59)</f>
        <v>72706.161087055807</v>
      </c>
    </row>
    <row r="107" spans="1:15" x14ac:dyDescent="0.2">
      <c r="A107" s="5" t="s">
        <v>63</v>
      </c>
      <c r="E107" s="134">
        <f t="shared" ref="E107:J107" si="8">SUM(E103:E106)</f>
        <v>3631714.4418326183</v>
      </c>
      <c r="F107" s="134">
        <f t="shared" si="8"/>
        <v>1651025.3008117555</v>
      </c>
      <c r="G107" s="134">
        <f t="shared" si="8"/>
        <v>2873699.7531325137</v>
      </c>
      <c r="H107" s="134">
        <f t="shared" si="8"/>
        <v>2605883.6813767841</v>
      </c>
      <c r="I107" s="134">
        <f t="shared" si="8"/>
        <v>2546123.2310059662</v>
      </c>
      <c r="J107" s="134">
        <f t="shared" si="8"/>
        <v>2419772.1334730857</v>
      </c>
    </row>
    <row r="108" spans="1:15" x14ac:dyDescent="0.2">
      <c r="A108" s="13"/>
    </row>
    <row r="109" spans="1:15" x14ac:dyDescent="0.2">
      <c r="A109" s="5" t="s">
        <v>64</v>
      </c>
      <c r="E109" s="134">
        <f t="shared" ref="E109:J109" si="9">E14+E107</f>
        <v>3847156.8381953114</v>
      </c>
      <c r="F109" s="134">
        <f t="shared" si="9"/>
        <v>1836664.9535928983</v>
      </c>
      <c r="G109" s="134">
        <f t="shared" si="9"/>
        <v>3184484.4608279364</v>
      </c>
      <c r="H109" s="134">
        <f t="shared" si="9"/>
        <v>1814326.2323244032</v>
      </c>
      <c r="I109" s="134">
        <f t="shared" si="9"/>
        <v>3660753.2509957077</v>
      </c>
      <c r="J109" s="134">
        <f t="shared" si="9"/>
        <v>3146352.1925713029</v>
      </c>
    </row>
    <row r="110" spans="1:15" x14ac:dyDescent="0.2">
      <c r="A110" s="13" t="s">
        <v>65</v>
      </c>
      <c r="E110" s="41"/>
      <c r="F110" s="41">
        <f>F109-SUM(F14,F20)</f>
        <v>0</v>
      </c>
      <c r="G110" s="41">
        <f>G109-SUM(G14,G20)</f>
        <v>0</v>
      </c>
      <c r="H110" s="41">
        <f>H109-SUM(H14,H20)</f>
        <v>0</v>
      </c>
      <c r="I110" s="41">
        <f>I109-SUM(I14,I20)</f>
        <v>0</v>
      </c>
      <c r="J110" s="41">
        <f>J109-SUM(J14,J20)</f>
        <v>0</v>
      </c>
    </row>
    <row r="111" spans="1:15" x14ac:dyDescent="0.2">
      <c r="A111" s="13"/>
      <c r="F111" s="223"/>
      <c r="G111" s="223"/>
      <c r="H111" s="223"/>
      <c r="I111" s="223"/>
      <c r="J111" s="223"/>
    </row>
    <row r="112" spans="1:15" x14ac:dyDescent="0.2">
      <c r="A112" s="13" t="s">
        <v>66</v>
      </c>
      <c r="E112" s="48">
        <f>E106/SUM(E103:E105)</f>
        <v>4.0180854625571902E-2</v>
      </c>
      <c r="F112" s="48">
        <f>F106/SUM(F103:F105)</f>
        <v>2.9673717687884682E-2</v>
      </c>
      <c r="G112" s="48">
        <f>G106/SUM(G103:G105)</f>
        <v>3.4646692953371853E-2</v>
      </c>
      <c r="H112" s="48">
        <f>H106/SUM(H103:H105)</f>
        <v>3.00430550049114E-2</v>
      </c>
      <c r="I112" s="223"/>
      <c r="J112" s="223"/>
    </row>
    <row r="113" spans="1:17" x14ac:dyDescent="0.2">
      <c r="A113" s="13"/>
      <c r="E113" s="189"/>
      <c r="F113" s="189"/>
      <c r="G113" s="189"/>
      <c r="H113" s="189"/>
      <c r="I113" s="27"/>
      <c r="J113" s="27"/>
    </row>
    <row r="114" spans="1:17" ht="15.75" x14ac:dyDescent="0.25">
      <c r="A114" s="16" t="s">
        <v>67</v>
      </c>
      <c r="B114" s="32">
        <v>2007</v>
      </c>
      <c r="C114" s="32">
        <v>2008</v>
      </c>
      <c r="D114" s="32">
        <v>2009</v>
      </c>
      <c r="E114" s="32">
        <v>2010</v>
      </c>
      <c r="F114" s="32">
        <v>2011</v>
      </c>
      <c r="G114" s="32">
        <v>2012</v>
      </c>
      <c r="H114" s="32">
        <v>2013</v>
      </c>
      <c r="I114" s="32">
        <v>2014</v>
      </c>
      <c r="J114" s="124">
        <v>2015</v>
      </c>
      <c r="K114" s="125">
        <v>2016</v>
      </c>
      <c r="L114" s="32">
        <v>2017</v>
      </c>
      <c r="M114" s="32">
        <v>2018</v>
      </c>
      <c r="N114" s="32">
        <v>2019</v>
      </c>
      <c r="O114" s="124">
        <v>2020</v>
      </c>
    </row>
    <row r="115" spans="1:17" x14ac:dyDescent="0.2">
      <c r="A115" s="13"/>
      <c r="I115" s="134"/>
      <c r="J115" s="134"/>
      <c r="K115" s="134"/>
      <c r="L115" s="38"/>
    </row>
    <row r="116" spans="1:17" x14ac:dyDescent="0.2">
      <c r="A116" s="13"/>
      <c r="I116" s="134"/>
      <c r="J116" s="134"/>
      <c r="K116" s="134"/>
      <c r="L116" s="38"/>
    </row>
    <row r="117" spans="1:17" x14ac:dyDescent="0.2">
      <c r="A117" s="13" t="s">
        <v>68</v>
      </c>
      <c r="I117" s="237"/>
      <c r="J117" s="237"/>
      <c r="K117" s="237"/>
      <c r="L117" s="38"/>
    </row>
    <row r="118" spans="1:17" x14ac:dyDescent="0.2">
      <c r="A118" s="13" t="s">
        <v>69</v>
      </c>
      <c r="I118" s="237"/>
      <c r="J118" s="237"/>
      <c r="K118" s="237"/>
      <c r="L118" s="13"/>
      <c r="M118" s="121"/>
      <c r="N118" s="121"/>
      <c r="O118" s="121"/>
      <c r="P118" s="121"/>
      <c r="Q118" s="121"/>
    </row>
    <row r="119" spans="1:17" x14ac:dyDescent="0.2">
      <c r="A119" s="13"/>
      <c r="I119" s="13"/>
      <c r="J119" s="13"/>
      <c r="K119" s="13"/>
      <c r="L119" s="13"/>
    </row>
    <row r="120" spans="1:17" x14ac:dyDescent="0.2">
      <c r="A120" s="13"/>
    </row>
  </sheetData>
  <mergeCells count="5">
    <mergeCell ref="F40:I40"/>
    <mergeCell ref="J40:O40"/>
    <mergeCell ref="F18:I18"/>
    <mergeCell ref="J18:O18"/>
    <mergeCell ref="D3:J3"/>
  </mergeCells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7" tint="0.59999389629810485"/>
  </sheetPr>
  <dimension ref="A1:J174"/>
  <sheetViews>
    <sheetView zoomScaleNormal="100" workbookViewId="0">
      <pane xSplit="2" ySplit="7" topLeftCell="C8" activePane="bottomRight" state="frozen"/>
      <selection activeCell="D12" sqref="D12"/>
      <selection pane="topRight" activeCell="D12" sqref="D12"/>
      <selection pane="bottomLeft" activeCell="D12" sqref="D12"/>
      <selection pane="bottomRight" activeCell="C8" sqref="C8"/>
    </sheetView>
  </sheetViews>
  <sheetFormatPr defaultRowHeight="12.75" x14ac:dyDescent="0.2"/>
  <cols>
    <col min="1" max="1" width="61.140625" style="3" bestFit="1" customWidth="1"/>
    <col min="2" max="2" width="7.140625" style="3" bestFit="1" customWidth="1"/>
    <col min="3" max="8" width="8.7109375" style="3" customWidth="1"/>
    <col min="9" max="16384" width="9.140625" style="3"/>
  </cols>
  <sheetData>
    <row r="1" spans="1:10" ht="15.75" x14ac:dyDescent="0.25">
      <c r="A1" s="28">
        <v>1</v>
      </c>
      <c r="B1" s="29"/>
      <c r="C1" s="192"/>
      <c r="D1" s="192"/>
      <c r="E1" s="192"/>
      <c r="F1" s="192"/>
      <c r="G1" s="192"/>
      <c r="H1" s="192"/>
    </row>
    <row r="2" spans="1:10" x14ac:dyDescent="0.2">
      <c r="A2" s="194"/>
      <c r="B2" s="194"/>
      <c r="C2" s="193"/>
      <c r="D2" s="193"/>
      <c r="E2" s="193"/>
      <c r="F2" s="193"/>
      <c r="G2" s="193"/>
      <c r="H2" s="193"/>
    </row>
    <row r="3" spans="1:10" ht="15.75" x14ac:dyDescent="0.25">
      <c r="A3" s="29" t="s">
        <v>212</v>
      </c>
      <c r="B3" s="29"/>
      <c r="C3" s="324" t="s">
        <v>71</v>
      </c>
      <c r="D3" s="325"/>
      <c r="E3" s="325"/>
      <c r="F3" s="325"/>
      <c r="G3" s="325"/>
      <c r="H3" s="326"/>
    </row>
    <row r="4" spans="1:10" x14ac:dyDescent="0.2">
      <c r="A4" s="194"/>
      <c r="B4" s="194"/>
      <c r="C4" s="193"/>
      <c r="D4" s="193"/>
      <c r="E4" s="193"/>
      <c r="F4" s="193"/>
      <c r="G4" s="193"/>
      <c r="H4" s="193"/>
    </row>
    <row r="5" spans="1:10" x14ac:dyDescent="0.2">
      <c r="B5" s="13"/>
      <c r="C5" s="319" t="s">
        <v>73</v>
      </c>
      <c r="D5" s="322"/>
      <c r="E5" s="322"/>
      <c r="F5" s="322"/>
      <c r="G5" s="322"/>
      <c r="H5" s="323"/>
      <c r="I5" s="13"/>
      <c r="J5" s="13"/>
    </row>
    <row r="6" spans="1:10" x14ac:dyDescent="0.2">
      <c r="B6" s="13"/>
    </row>
    <row r="7" spans="1:10" ht="18" x14ac:dyDescent="0.25">
      <c r="A7" s="30" t="s">
        <v>74</v>
      </c>
      <c r="B7" s="31"/>
      <c r="C7" s="32">
        <v>2015</v>
      </c>
      <c r="D7" s="32">
        <v>2016</v>
      </c>
      <c r="E7" s="32">
        <v>2017</v>
      </c>
      <c r="F7" s="32">
        <v>2018</v>
      </c>
      <c r="G7" s="32">
        <v>2019</v>
      </c>
      <c r="H7" s="32">
        <v>2020</v>
      </c>
    </row>
    <row r="8" spans="1:10" x14ac:dyDescent="0.2">
      <c r="B8" s="13"/>
    </row>
    <row r="9" spans="1:10" x14ac:dyDescent="0.2">
      <c r="A9" s="4" t="s">
        <v>77</v>
      </c>
      <c r="B9" s="5"/>
    </row>
    <row r="10" spans="1:10" x14ac:dyDescent="0.2">
      <c r="B10" s="13"/>
    </row>
    <row r="11" spans="1:10" x14ac:dyDescent="0.2">
      <c r="A11" s="3" t="s">
        <v>79</v>
      </c>
      <c r="B11" s="13"/>
      <c r="C11" s="218">
        <f>'DNSP Inputs O &amp; M'!G11</f>
        <v>121.49143532801831</v>
      </c>
      <c r="D11" s="218">
        <f>'DNSP Inputs O &amp; M'!H11</f>
        <v>123.76741253758392</v>
      </c>
      <c r="E11" s="218">
        <f>'DNSP Inputs O &amp; M'!I11</f>
        <v>125.85211791921601</v>
      </c>
      <c r="F11" s="218">
        <f>'DNSP Inputs O &amp; M'!J11</f>
        <v>127.97193752388223</v>
      </c>
      <c r="G11" s="218">
        <f>'DNSP Inputs O &amp; M'!K11</f>
        <v>130.12746280621701</v>
      </c>
      <c r="H11" s="218">
        <f>'DNSP Inputs O &amp; M'!L11</f>
        <v>132.31929518315928</v>
      </c>
    </row>
    <row r="12" spans="1:10" x14ac:dyDescent="0.2">
      <c r="A12" s="3" t="s">
        <v>82</v>
      </c>
      <c r="B12" s="13"/>
      <c r="C12" s="218">
        <f>'DNSP Inputs O &amp; M'!G12</f>
        <v>142.67668919367625</v>
      </c>
      <c r="D12" s="218">
        <f>'DNSP Inputs O &amp; M'!H12</f>
        <v>145.34954339170542</v>
      </c>
      <c r="E12" s="218">
        <f>'DNSP Inputs O &amp; M'!I12</f>
        <v>147.79777244581481</v>
      </c>
      <c r="F12" s="218">
        <f>'DNSP Inputs O &amp; M'!J12</f>
        <v>150.28723881902076</v>
      </c>
      <c r="G12" s="218">
        <f>'DNSP Inputs O &amp; M'!K12</f>
        <v>152.81863710175932</v>
      </c>
      <c r="H12" s="218">
        <f>'DNSP Inputs O &amp; M'!L12</f>
        <v>155.39267358396316</v>
      </c>
    </row>
    <row r="13" spans="1:10" x14ac:dyDescent="0.2">
      <c r="A13" s="3" t="s">
        <v>83</v>
      </c>
      <c r="B13" s="13"/>
      <c r="C13" s="218">
        <f>'DNSP Inputs O &amp; M'!G13</f>
        <v>76.953111203007509</v>
      </c>
      <c r="D13" s="218">
        <f>'DNSP Inputs O &amp; M'!H13</f>
        <v>77.695641223387398</v>
      </c>
      <c r="E13" s="218">
        <f>'DNSP Inputs O &amp; M'!I13</f>
        <v>79.369202306269329</v>
      </c>
      <c r="F13" s="218">
        <f>'DNSP Inputs O &amp; M'!J13</f>
        <v>80.746172872596418</v>
      </c>
      <c r="G13" s="218">
        <f>'DNSP Inputs O &amp; M'!K13</f>
        <v>82.131292407253042</v>
      </c>
      <c r="H13" s="218">
        <f>'DNSP Inputs O &amp; M'!L13</f>
        <v>83.564187274786988</v>
      </c>
    </row>
    <row r="14" spans="1:10" x14ac:dyDescent="0.2">
      <c r="A14" s="3" t="s">
        <v>85</v>
      </c>
      <c r="B14" s="13"/>
      <c r="C14" s="218">
        <f>'DNSP Inputs O &amp; M'!G14</f>
        <v>57.003422506265657</v>
      </c>
      <c r="D14" s="218">
        <f>'DNSP Inputs O &amp; M'!H14</f>
        <v>57.553455530448915</v>
      </c>
      <c r="E14" s="218">
        <f>'DNSP Inputs O &amp; M'!I14</f>
        <v>58.793154718775355</v>
      </c>
      <c r="F14" s="218">
        <f>'DNSP Inputs O &amp; M'!J14</f>
        <v>59.813152919549431</v>
      </c>
      <c r="G14" s="218">
        <f>'DNSP Inputs O &amp; M'!K14</f>
        <v>60.839187511541702</v>
      </c>
      <c r="H14" s="218">
        <f>'DNSP Inputs O &amp; M'!L14</f>
        <v>61.900611933039357</v>
      </c>
    </row>
    <row r="15" spans="1:10" x14ac:dyDescent="0.2">
      <c r="A15" s="3" t="s">
        <v>86</v>
      </c>
      <c r="B15" s="13"/>
      <c r="C15" s="218">
        <f>'DNSP Inputs O &amp; M'!G15</f>
        <v>25.263680751879697</v>
      </c>
      <c r="D15" s="218">
        <f>'DNSP Inputs O &amp; M'!H15</f>
        <v>25.507453110011866</v>
      </c>
      <c r="E15" s="218">
        <f>'DNSP Inputs O &amp; M'!I15</f>
        <v>26.056882655558908</v>
      </c>
      <c r="F15" s="218">
        <f>'DNSP Inputs O &amp; M'!J15</f>
        <v>26.508941633403886</v>
      </c>
      <c r="G15" s="218">
        <f>'DNSP Inputs O &amp; M'!K15</f>
        <v>26.963675914834596</v>
      </c>
      <c r="H15" s="218">
        <f>'DNSP Inputs O &amp; M'!L15</f>
        <v>27.434094822120695</v>
      </c>
    </row>
    <row r="16" spans="1:10" x14ac:dyDescent="0.2">
      <c r="A16" s="3" t="s">
        <v>87</v>
      </c>
      <c r="B16" s="13"/>
      <c r="C16" s="200">
        <f>'DNSP Inputs O &amp; M'!G16</f>
        <v>8</v>
      </c>
      <c r="D16" s="200">
        <f>'DNSP Inputs O &amp; M'!H16</f>
        <v>8</v>
      </c>
      <c r="E16" s="200">
        <f>'DNSP Inputs O &amp; M'!I16</f>
        <v>8</v>
      </c>
      <c r="F16" s="200">
        <f>'DNSP Inputs O &amp; M'!J16</f>
        <v>8</v>
      </c>
      <c r="G16" s="200">
        <f>'DNSP Inputs O &amp; M'!K16</f>
        <v>8</v>
      </c>
      <c r="H16" s="200">
        <f>'DNSP Inputs O &amp; M'!L16</f>
        <v>8</v>
      </c>
    </row>
    <row r="17" spans="1:8" x14ac:dyDescent="0.2">
      <c r="A17" s="3" t="s">
        <v>88</v>
      </c>
      <c r="B17" s="13"/>
      <c r="C17" s="195">
        <f>'DNSP Inputs O &amp; M'!G17</f>
        <v>0.23742230000000025</v>
      </c>
      <c r="D17" s="195">
        <f>'DNSP Inputs O &amp; M'!H17</f>
        <v>0.23742230000000025</v>
      </c>
      <c r="E17" s="195">
        <f>'DNSP Inputs O &amp; M'!I17</f>
        <v>0.23742230000000025</v>
      </c>
      <c r="F17" s="195">
        <f>'DNSP Inputs O &amp; M'!J17</f>
        <v>0.23742230000000025</v>
      </c>
      <c r="G17" s="195">
        <f>'DNSP Inputs O &amp; M'!K17</f>
        <v>0.23742230000000025</v>
      </c>
      <c r="H17" s="195">
        <f>'DNSP Inputs O &amp; M'!L17</f>
        <v>0.23742230000000025</v>
      </c>
    </row>
    <row r="18" spans="1:8" x14ac:dyDescent="0.2">
      <c r="B18" s="13"/>
    </row>
    <row r="19" spans="1:8" x14ac:dyDescent="0.2">
      <c r="B19" s="13"/>
    </row>
    <row r="20" spans="1:8" x14ac:dyDescent="0.2">
      <c r="B20" s="13"/>
    </row>
    <row r="21" spans="1:8" x14ac:dyDescent="0.2">
      <c r="A21" s="4" t="s">
        <v>89</v>
      </c>
      <c r="B21" s="5"/>
    </row>
    <row r="22" spans="1:8" x14ac:dyDescent="0.2">
      <c r="B22" s="13"/>
    </row>
    <row r="23" spans="1:8" x14ac:dyDescent="0.2">
      <c r="A23" s="3" t="s">
        <v>90</v>
      </c>
      <c r="B23" s="202" t="s">
        <v>91</v>
      </c>
      <c r="C23" s="203">
        <f>'DNSP Inputs O &amp; M'!G23</f>
        <v>20</v>
      </c>
      <c r="D23" s="203">
        <f>'DNSP Inputs O &amp; M'!H23</f>
        <v>20</v>
      </c>
      <c r="E23" s="203">
        <f>'DNSP Inputs O &amp; M'!I23</f>
        <v>20</v>
      </c>
      <c r="F23" s="203">
        <f>'DNSP Inputs O &amp; M'!J23</f>
        <v>20</v>
      </c>
      <c r="G23" s="203">
        <f>'DNSP Inputs O &amp; M'!K23</f>
        <v>20</v>
      </c>
      <c r="H23" s="203">
        <f>'DNSP Inputs O &amp; M'!L23</f>
        <v>20</v>
      </c>
    </row>
    <row r="24" spans="1:8" x14ac:dyDescent="0.2">
      <c r="A24" s="3" t="s">
        <v>92</v>
      </c>
      <c r="B24" s="202" t="s">
        <v>91</v>
      </c>
      <c r="C24" s="203">
        <f>'DNSP Inputs O &amp; M'!G24</f>
        <v>4</v>
      </c>
      <c r="D24" s="203">
        <f>'DNSP Inputs O &amp; M'!H24</f>
        <v>4</v>
      </c>
      <c r="E24" s="203">
        <f>'DNSP Inputs O &amp; M'!I24</f>
        <v>4</v>
      </c>
      <c r="F24" s="203">
        <f>'DNSP Inputs O &amp; M'!J24</f>
        <v>4</v>
      </c>
      <c r="G24" s="203">
        <f>'DNSP Inputs O &amp; M'!K24</f>
        <v>4</v>
      </c>
      <c r="H24" s="203">
        <f>'DNSP Inputs O &amp; M'!L24</f>
        <v>4</v>
      </c>
    </row>
    <row r="25" spans="1:8" x14ac:dyDescent="0.2">
      <c r="A25" s="3" t="s">
        <v>93</v>
      </c>
      <c r="B25" s="202" t="s">
        <v>91</v>
      </c>
      <c r="C25" s="203">
        <f>'DNSP Inputs O &amp; M'!G25</f>
        <v>8</v>
      </c>
      <c r="D25" s="203">
        <f>'DNSP Inputs O &amp; M'!H25</f>
        <v>8</v>
      </c>
      <c r="E25" s="203">
        <f>'DNSP Inputs O &amp; M'!I25</f>
        <v>8</v>
      </c>
      <c r="F25" s="203">
        <f>'DNSP Inputs O &amp; M'!J25</f>
        <v>8</v>
      </c>
      <c r="G25" s="203">
        <f>'DNSP Inputs O &amp; M'!K25</f>
        <v>8</v>
      </c>
      <c r="H25" s="203">
        <f>'DNSP Inputs O &amp; M'!L25</f>
        <v>8</v>
      </c>
    </row>
    <row r="26" spans="1:8" x14ac:dyDescent="0.2">
      <c r="A26" s="3" t="s">
        <v>94</v>
      </c>
      <c r="B26" s="13"/>
      <c r="C26" s="195">
        <f>'DNSP Inputs O &amp; M'!G26</f>
        <v>0.15</v>
      </c>
      <c r="D26" s="195">
        <f>'DNSP Inputs O &amp; M'!H26</f>
        <v>0.23132699382649249</v>
      </c>
      <c r="E26" s="195">
        <f>'DNSP Inputs O &amp; M'!I26</f>
        <v>0.23132699382649249</v>
      </c>
      <c r="F26" s="195">
        <f>'DNSP Inputs O &amp; M'!J26</f>
        <v>0.23132699382649249</v>
      </c>
      <c r="G26" s="195">
        <f>'DNSP Inputs O &amp; M'!K26</f>
        <v>0.23132699382649249</v>
      </c>
      <c r="H26" s="195">
        <f>'DNSP Inputs O &amp; M'!L26</f>
        <v>0.23132699382649249</v>
      </c>
    </row>
    <row r="27" spans="1:8" x14ac:dyDescent="0.2">
      <c r="A27" s="3" t="s">
        <v>96</v>
      </c>
      <c r="B27" s="13"/>
      <c r="C27" s="218">
        <f>'DNSP Inputs O &amp; M'!G27</f>
        <v>5.694427665921892</v>
      </c>
      <c r="D27" s="218">
        <f>'DNSP Inputs O &amp; M'!H27</f>
        <v>5.694427665921892</v>
      </c>
      <c r="E27" s="218">
        <f>'DNSP Inputs O &amp; M'!I27</f>
        <v>5.694427665921892</v>
      </c>
      <c r="F27" s="218">
        <f>'DNSP Inputs O &amp; M'!J27</f>
        <v>5.694427665921892</v>
      </c>
      <c r="G27" s="218">
        <f>'DNSP Inputs O &amp; M'!K27</f>
        <v>5.694427665921892</v>
      </c>
      <c r="H27" s="218">
        <f>'DNSP Inputs O &amp; M'!L27</f>
        <v>5.694427665921892</v>
      </c>
    </row>
    <row r="28" spans="1:8" x14ac:dyDescent="0.2">
      <c r="A28" s="3" t="s">
        <v>98</v>
      </c>
      <c r="B28" s="13"/>
      <c r="C28" s="218">
        <f>'DNSP Inputs O &amp; M'!G28</f>
        <v>22.989538388678096</v>
      </c>
      <c r="D28" s="218">
        <f>'DNSP Inputs O &amp; M'!H28</f>
        <v>22.989538388678096</v>
      </c>
      <c r="E28" s="218">
        <f>'DNSP Inputs O &amp; M'!I28</f>
        <v>22.989538388678096</v>
      </c>
      <c r="F28" s="218">
        <f>'DNSP Inputs O &amp; M'!J28</f>
        <v>22.989538388678096</v>
      </c>
      <c r="G28" s="218">
        <f>'DNSP Inputs O &amp; M'!K28</f>
        <v>22.989538388678096</v>
      </c>
      <c r="H28" s="218">
        <f>'DNSP Inputs O &amp; M'!L28</f>
        <v>22.989538388678096</v>
      </c>
    </row>
    <row r="29" spans="1:8" x14ac:dyDescent="0.2">
      <c r="A29" s="3" t="s">
        <v>99</v>
      </c>
      <c r="B29" s="13"/>
      <c r="C29" s="218">
        <f>'DNSP Inputs O &amp; M'!G29</f>
        <v>197.56050468969713</v>
      </c>
      <c r="D29" s="218">
        <f>'DNSP Inputs O &amp; M'!H29</f>
        <v>197.56050468969713</v>
      </c>
      <c r="E29" s="218">
        <f>'DNSP Inputs O &amp; M'!I29</f>
        <v>197.56050468969713</v>
      </c>
      <c r="F29" s="218">
        <f>'DNSP Inputs O &amp; M'!J29</f>
        <v>197.56050468969713</v>
      </c>
      <c r="G29" s="218">
        <f>'DNSP Inputs O &amp; M'!K29</f>
        <v>197.56050468969713</v>
      </c>
      <c r="H29" s="218">
        <f>'DNSP Inputs O &amp; M'!L29</f>
        <v>197.56050468969713</v>
      </c>
    </row>
    <row r="30" spans="1:8" x14ac:dyDescent="0.2">
      <c r="A30" s="3" t="s">
        <v>100</v>
      </c>
      <c r="B30" s="13"/>
      <c r="C30" s="218">
        <f>'DNSP Inputs O &amp; M'!G30</f>
        <v>1.246045441120764</v>
      </c>
      <c r="D30" s="218">
        <f>'DNSP Inputs O &amp; M'!H30</f>
        <v>1.246045441120764</v>
      </c>
      <c r="E30" s="218">
        <f>'DNSP Inputs O &amp; M'!I30</f>
        <v>1.246045441120764</v>
      </c>
      <c r="F30" s="218">
        <f>'DNSP Inputs O &amp; M'!J30</f>
        <v>1.246045441120764</v>
      </c>
      <c r="G30" s="218">
        <f>'DNSP Inputs O &amp; M'!K30</f>
        <v>1.246045441120764</v>
      </c>
      <c r="H30" s="218">
        <f>'DNSP Inputs O &amp; M'!L30</f>
        <v>1.246045441120764</v>
      </c>
    </row>
    <row r="31" spans="1:8" x14ac:dyDescent="0.2">
      <c r="A31" s="3" t="s">
        <v>101</v>
      </c>
      <c r="B31" s="13"/>
      <c r="C31" s="218">
        <f>'DNSP Inputs O &amp; M'!G31</f>
        <v>12.460454411207639</v>
      </c>
      <c r="D31" s="218">
        <f>'DNSP Inputs O &amp; M'!H31</f>
        <v>12.460454411207639</v>
      </c>
      <c r="E31" s="218">
        <f>'DNSP Inputs O &amp; M'!I31</f>
        <v>12.460454411207639</v>
      </c>
      <c r="F31" s="218">
        <f>'DNSP Inputs O &amp; M'!J31</f>
        <v>12.460454411207639</v>
      </c>
      <c r="G31" s="218">
        <f>'DNSP Inputs O &amp; M'!K31</f>
        <v>12.460454411207639</v>
      </c>
      <c r="H31" s="218">
        <f>'DNSP Inputs O &amp; M'!L31</f>
        <v>12.460454411207639</v>
      </c>
    </row>
    <row r="32" spans="1:8" x14ac:dyDescent="0.2">
      <c r="A32" s="3" t="s">
        <v>102</v>
      </c>
      <c r="B32" s="13"/>
      <c r="C32" s="117">
        <f>'DNSP Inputs O &amp; M'!G32</f>
        <v>2</v>
      </c>
      <c r="D32" s="117">
        <f>'DNSP Inputs O &amp; M'!H32</f>
        <v>2</v>
      </c>
      <c r="E32" s="117">
        <f>'DNSP Inputs O &amp; M'!I32</f>
        <v>2</v>
      </c>
      <c r="F32" s="117">
        <f>'DNSP Inputs O &amp; M'!J32</f>
        <v>2</v>
      </c>
      <c r="G32" s="117">
        <f>'DNSP Inputs O &amp; M'!K32</f>
        <v>2</v>
      </c>
      <c r="H32" s="117">
        <f>'DNSP Inputs O &amp; M'!L32</f>
        <v>2</v>
      </c>
    </row>
    <row r="33" spans="1:8" x14ac:dyDescent="0.2">
      <c r="A33" s="3" t="s">
        <v>103</v>
      </c>
      <c r="B33" s="13"/>
      <c r="C33" s="117">
        <f>'DNSP Inputs O &amp; M'!G33</f>
        <v>86.4</v>
      </c>
      <c r="D33" s="117">
        <f>'DNSP Inputs O &amp; M'!H33</f>
        <v>86.4</v>
      </c>
      <c r="E33" s="117">
        <f>'DNSP Inputs O &amp; M'!I33</f>
        <v>86.4</v>
      </c>
      <c r="F33" s="117">
        <f>'DNSP Inputs O &amp; M'!J33</f>
        <v>86.4</v>
      </c>
      <c r="G33" s="117">
        <f>'DNSP Inputs O &amp; M'!K33</f>
        <v>86.4</v>
      </c>
      <c r="H33" s="117">
        <f>'DNSP Inputs O &amp; M'!L33</f>
        <v>86.4</v>
      </c>
    </row>
    <row r="34" spans="1:8" x14ac:dyDescent="0.2">
      <c r="A34" s="3" t="s">
        <v>104</v>
      </c>
      <c r="B34" s="13"/>
      <c r="C34" s="117">
        <f>'DNSP Inputs O &amp; M'!G34</f>
        <v>28.8</v>
      </c>
      <c r="D34" s="117">
        <f>'DNSP Inputs O &amp; M'!H34</f>
        <v>28.8</v>
      </c>
      <c r="E34" s="117">
        <f>'DNSP Inputs O &amp; M'!I34</f>
        <v>28.8</v>
      </c>
      <c r="F34" s="117">
        <f>'DNSP Inputs O &amp; M'!J34</f>
        <v>28.8</v>
      </c>
      <c r="G34" s="117">
        <f>'DNSP Inputs O &amp; M'!K34</f>
        <v>28.8</v>
      </c>
      <c r="H34" s="117">
        <f>'DNSP Inputs O &amp; M'!L34</f>
        <v>28.8</v>
      </c>
    </row>
    <row r="35" spans="1:8" x14ac:dyDescent="0.2">
      <c r="A35" s="3" t="s">
        <v>105</v>
      </c>
      <c r="B35" s="13"/>
      <c r="C35" s="136">
        <f>'DNSP Inputs O &amp; M'!G35</f>
        <v>0.6</v>
      </c>
      <c r="D35" s="136">
        <f>'DNSP Inputs O &amp; M'!H35</f>
        <v>0.6</v>
      </c>
      <c r="E35" s="136">
        <f>'DNSP Inputs O &amp; M'!I35</f>
        <v>0.6</v>
      </c>
      <c r="F35" s="136">
        <f>'DNSP Inputs O &amp; M'!J35</f>
        <v>0.6</v>
      </c>
      <c r="G35" s="136">
        <f>'DNSP Inputs O &amp; M'!K35</f>
        <v>0.6</v>
      </c>
      <c r="H35" s="136">
        <f>'DNSP Inputs O &amp; M'!L35</f>
        <v>0.6</v>
      </c>
    </row>
    <row r="36" spans="1:8" x14ac:dyDescent="0.2">
      <c r="A36" s="3" t="s">
        <v>106</v>
      </c>
      <c r="B36" s="13"/>
      <c r="C36" s="136">
        <f>'DNSP Inputs O &amp; M'!G36</f>
        <v>0.5</v>
      </c>
      <c r="D36" s="136">
        <f>'DNSP Inputs O &amp; M'!H36</f>
        <v>0.5</v>
      </c>
      <c r="E36" s="136">
        <f>'DNSP Inputs O &amp; M'!I36</f>
        <v>0.5</v>
      </c>
      <c r="F36" s="136">
        <f>'DNSP Inputs O &amp; M'!J36</f>
        <v>0.5</v>
      </c>
      <c r="G36" s="136">
        <f>'DNSP Inputs O &amp; M'!K36</f>
        <v>0.5</v>
      </c>
      <c r="H36" s="136">
        <f>'DNSP Inputs O &amp; M'!L36</f>
        <v>0.5</v>
      </c>
    </row>
    <row r="37" spans="1:8" x14ac:dyDescent="0.2">
      <c r="A37" s="3" t="s">
        <v>107</v>
      </c>
      <c r="B37" s="13"/>
      <c r="C37" s="136">
        <f>'DNSP Inputs O &amp; M'!G37</f>
        <v>0.15</v>
      </c>
      <c r="D37" s="136">
        <f>'DNSP Inputs O &amp; M'!H37</f>
        <v>0.15</v>
      </c>
      <c r="E37" s="136">
        <f>'DNSP Inputs O &amp; M'!I37</f>
        <v>0.15</v>
      </c>
      <c r="F37" s="136">
        <f>'DNSP Inputs O &amp; M'!J37</f>
        <v>0.15</v>
      </c>
      <c r="G37" s="136">
        <f>'DNSP Inputs O &amp; M'!K37</f>
        <v>0.15</v>
      </c>
      <c r="H37" s="136">
        <f>'DNSP Inputs O &amp; M'!L37</f>
        <v>0.15</v>
      </c>
    </row>
    <row r="38" spans="1:8" x14ac:dyDescent="0.2">
      <c r="A38" s="3" t="s">
        <v>108</v>
      </c>
      <c r="B38" s="13"/>
      <c r="C38" s="136">
        <f>'DNSP Inputs O &amp; M'!G38</f>
        <v>0.1</v>
      </c>
      <c r="D38" s="136">
        <f>'DNSP Inputs O &amp; M'!H38</f>
        <v>0.1</v>
      </c>
      <c r="E38" s="136">
        <f>'DNSP Inputs O &amp; M'!I38</f>
        <v>0.1</v>
      </c>
      <c r="F38" s="136">
        <f>'DNSP Inputs O &amp; M'!J38</f>
        <v>0.1</v>
      </c>
      <c r="G38" s="136">
        <f>'DNSP Inputs O &amp; M'!K38</f>
        <v>0.1</v>
      </c>
      <c r="H38" s="136">
        <f>'DNSP Inputs O &amp; M'!L38</f>
        <v>0.1</v>
      </c>
    </row>
    <row r="39" spans="1:8" x14ac:dyDescent="0.2">
      <c r="B39" s="13"/>
      <c r="C39" s="189"/>
    </row>
    <row r="40" spans="1:8" x14ac:dyDescent="0.2">
      <c r="A40" s="33" t="s">
        <v>109</v>
      </c>
      <c r="B40" s="34"/>
      <c r="C40" s="204"/>
      <c r="D40" s="38"/>
      <c r="E40" s="38"/>
      <c r="F40" s="38"/>
      <c r="G40" s="38"/>
      <c r="H40" s="38"/>
    </row>
    <row r="41" spans="1:8" x14ac:dyDescent="0.2">
      <c r="A41" s="3" t="s">
        <v>110</v>
      </c>
      <c r="B41" s="13"/>
      <c r="C41" s="248">
        <f>'DNSP Inputs O &amp; M'!G41*CHOOSE($A$1,'allocation inputs'!Q66,'allocation inputs'!AH66,'allocation inputs'!AY66)</f>
        <v>6832.0590952210259</v>
      </c>
      <c r="D41" s="248">
        <f>'DNSP Inputs O &amp; M'!H41*CHOOSE($A$1,'allocation inputs'!R66,'allocation inputs'!AI66,'allocation inputs'!AZ66)</f>
        <v>5809.906517436737</v>
      </c>
      <c r="E41" s="248">
        <f>'DNSP Inputs O &amp; M'!I41*CHOOSE($A$1,'allocation inputs'!S66,'allocation inputs'!AJ66,'allocation inputs'!BA66)</f>
        <v>3348.1433971485112</v>
      </c>
      <c r="F41" s="248">
        <f>'DNSP Inputs O &amp; M'!J41*CHOOSE($A$1,'allocation inputs'!T66,'allocation inputs'!AK66,'allocation inputs'!BB66)</f>
        <v>2945.4411317367144</v>
      </c>
      <c r="G41" s="248">
        <f>'DNSP Inputs O &amp; M'!K41*CHOOSE($A$1,'allocation inputs'!U66,'allocation inputs'!AL66,'allocation inputs'!BC66)</f>
        <v>2696.1063508438151</v>
      </c>
      <c r="H41" s="248">
        <f>'DNSP Inputs O &amp; M'!L41*CHOOSE($A$1,'allocation inputs'!V66,'allocation inputs'!AM66,'allocation inputs'!BD66)</f>
        <v>2433.6438429825816</v>
      </c>
    </row>
    <row r="42" spans="1:8" x14ac:dyDescent="0.2">
      <c r="A42" s="3" t="str">
        <f>'DNSP Inputs O &amp; M'!A42</f>
        <v>Other costs : Cascading Network</v>
      </c>
      <c r="B42" s="13"/>
      <c r="C42" s="248">
        <f>'DNSP Inputs O &amp; M'!G42*CHOOSE($A$1,'allocation inputs'!Q67,'allocation inputs'!AH67,'allocation inputs'!AY67)</f>
        <v>0</v>
      </c>
      <c r="D42" s="248">
        <f>'DNSP Inputs O &amp; M'!H42*CHOOSE($A$1,'allocation inputs'!R67,'allocation inputs'!AI67,'allocation inputs'!AZ67)</f>
        <v>38398.319143830951</v>
      </c>
      <c r="E42" s="248">
        <f>'DNSP Inputs O &amp; M'!I42*CHOOSE($A$1,'allocation inputs'!S67,'allocation inputs'!AJ67,'allocation inputs'!BA67)</f>
        <v>21791.664005776554</v>
      </c>
      <c r="F42" s="248">
        <f>'DNSP Inputs O &amp; M'!J42*CHOOSE($A$1,'allocation inputs'!T67,'allocation inputs'!AK67,'allocation inputs'!BB67)</f>
        <v>19508.301439137529</v>
      </c>
      <c r="G42" s="248">
        <f>'DNSP Inputs O &amp; M'!K42*CHOOSE($A$1,'allocation inputs'!U67,'allocation inputs'!AL67,'allocation inputs'!BC67)</f>
        <v>17779.741680596111</v>
      </c>
      <c r="H42" s="248">
        <f>'DNSP Inputs O &amp; M'!L42*CHOOSE($A$1,'allocation inputs'!V67,'allocation inputs'!AM67,'allocation inputs'!BD67)</f>
        <v>16087.307685699405</v>
      </c>
    </row>
    <row r="43" spans="1:8" x14ac:dyDescent="0.2">
      <c r="B43" s="13"/>
      <c r="C43" s="35">
        <f>SUM(C41:C42)</f>
        <v>6832.0590952210259</v>
      </c>
      <c r="D43" s="35">
        <f t="shared" ref="D43:H43" si="0">SUM(D41:D42)</f>
        <v>44208.225661267687</v>
      </c>
      <c r="E43" s="35">
        <f t="shared" si="0"/>
        <v>25139.807402925064</v>
      </c>
      <c r="F43" s="35">
        <f t="shared" si="0"/>
        <v>22453.742570874245</v>
      </c>
      <c r="G43" s="35">
        <f t="shared" si="0"/>
        <v>20475.848031439928</v>
      </c>
      <c r="H43" s="35">
        <f t="shared" si="0"/>
        <v>18520.951528681988</v>
      </c>
    </row>
    <row r="44" spans="1:8" x14ac:dyDescent="0.2">
      <c r="A44" s="3" t="s">
        <v>112</v>
      </c>
      <c r="B44" s="13"/>
      <c r="C44" s="36">
        <f>'ACS - General'!J42</f>
        <v>5140.4332674311318</v>
      </c>
      <c r="D44" s="36">
        <f>'ACS - General'!K42</f>
        <v>4260.8195492289442</v>
      </c>
      <c r="E44" s="36">
        <f>'ACS - General'!L42</f>
        <v>2366.7882704626331</v>
      </c>
      <c r="F44" s="36">
        <f>'ACS - General'!M42</f>
        <v>2120.5399383593463</v>
      </c>
      <c r="G44" s="36">
        <f>'ACS - General'!N42</f>
        <v>1899.9120818264398</v>
      </c>
      <c r="H44" s="36">
        <f>'ACS - General'!O42</f>
        <v>1702.2390634447852</v>
      </c>
    </row>
    <row r="45" spans="1:8" x14ac:dyDescent="0.2">
      <c r="A45" s="3" t="s">
        <v>113</v>
      </c>
      <c r="B45" s="13"/>
      <c r="C45" s="47">
        <f t="shared" ref="C45:H45" si="1">IF(C44=0,0,C43/C44)</f>
        <v>1.3290823437992541</v>
      </c>
      <c r="D45" s="47">
        <f t="shared" si="1"/>
        <v>10.37552169259733</v>
      </c>
      <c r="E45" s="47">
        <f t="shared" si="1"/>
        <v>10.621908058556931</v>
      </c>
      <c r="F45" s="47">
        <f t="shared" si="1"/>
        <v>10.588691193548856</v>
      </c>
      <c r="G45" s="47">
        <f t="shared" si="1"/>
        <v>10.777260815014087</v>
      </c>
      <c r="H45" s="47">
        <f t="shared" si="1"/>
        <v>10.880346906856625</v>
      </c>
    </row>
    <row r="46" spans="1:8" x14ac:dyDescent="0.2">
      <c r="B46" s="13"/>
      <c r="C46" s="47"/>
      <c r="D46" s="47"/>
      <c r="E46" s="47"/>
      <c r="F46" s="47"/>
      <c r="G46" s="47"/>
      <c r="H46" s="47"/>
    </row>
    <row r="47" spans="1:8" x14ac:dyDescent="0.2">
      <c r="B47" s="13"/>
      <c r="C47" s="189"/>
    </row>
    <row r="48" spans="1:8" x14ac:dyDescent="0.2">
      <c r="B48" s="13"/>
      <c r="C48" s="189"/>
    </row>
    <row r="49" spans="1:8" x14ac:dyDescent="0.2">
      <c r="A49" s="4" t="s">
        <v>114</v>
      </c>
      <c r="B49" s="5"/>
    </row>
    <row r="50" spans="1:8" x14ac:dyDescent="0.2">
      <c r="B50" s="13"/>
    </row>
    <row r="51" spans="1:8" x14ac:dyDescent="0.2">
      <c r="A51" s="3" t="s">
        <v>115</v>
      </c>
      <c r="B51" s="202" t="s">
        <v>91</v>
      </c>
      <c r="C51" s="203">
        <f>'DNSP Inputs O &amp; M'!G51</f>
        <v>20</v>
      </c>
      <c r="D51" s="203">
        <f>'DNSP Inputs O &amp; M'!H51</f>
        <v>20</v>
      </c>
      <c r="E51" s="203">
        <f>'DNSP Inputs O &amp; M'!I51</f>
        <v>20</v>
      </c>
      <c r="F51" s="203">
        <f>'DNSP Inputs O &amp; M'!J51</f>
        <v>20</v>
      </c>
      <c r="G51" s="203">
        <f>'DNSP Inputs O &amp; M'!K51</f>
        <v>20</v>
      </c>
      <c r="H51" s="203">
        <f>'DNSP Inputs O &amp; M'!L51</f>
        <v>20</v>
      </c>
    </row>
    <row r="52" spans="1:8" x14ac:dyDescent="0.2">
      <c r="A52" s="3" t="s">
        <v>116</v>
      </c>
      <c r="B52" s="202"/>
      <c r="C52" s="203">
        <f>'DNSP Inputs O &amp; M'!G52</f>
        <v>3</v>
      </c>
      <c r="D52" s="203">
        <f>'DNSP Inputs O &amp; M'!H52</f>
        <v>3</v>
      </c>
      <c r="E52" s="203">
        <f>'DNSP Inputs O &amp; M'!I52</f>
        <v>3</v>
      </c>
      <c r="F52" s="203">
        <f>'DNSP Inputs O &amp; M'!J52</f>
        <v>3</v>
      </c>
      <c r="G52" s="203">
        <f>'DNSP Inputs O &amp; M'!K52</f>
        <v>3</v>
      </c>
      <c r="H52" s="203">
        <f>'DNSP Inputs O &amp; M'!L52</f>
        <v>3</v>
      </c>
    </row>
    <row r="53" spans="1:8" x14ac:dyDescent="0.2">
      <c r="A53" s="3" t="s">
        <v>117</v>
      </c>
      <c r="B53" s="202" t="s">
        <v>91</v>
      </c>
      <c r="C53" s="203">
        <f>'DNSP Inputs O &amp; M'!G53</f>
        <v>5</v>
      </c>
      <c r="D53" s="203">
        <f>'DNSP Inputs O &amp; M'!H53</f>
        <v>5</v>
      </c>
      <c r="E53" s="203">
        <f>'DNSP Inputs O &amp; M'!I53</f>
        <v>5</v>
      </c>
      <c r="F53" s="203">
        <f>'DNSP Inputs O &amp; M'!J53</f>
        <v>5</v>
      </c>
      <c r="G53" s="203">
        <f>'DNSP Inputs O &amp; M'!K53</f>
        <v>5</v>
      </c>
      <c r="H53" s="203">
        <f>'DNSP Inputs O &amp; M'!L53</f>
        <v>5</v>
      </c>
    </row>
    <row r="54" spans="1:8" x14ac:dyDescent="0.2">
      <c r="A54" s="3" t="s">
        <v>118</v>
      </c>
      <c r="B54" s="202" t="s">
        <v>91</v>
      </c>
      <c r="C54" s="203">
        <f>'DNSP Inputs O &amp; M'!G54</f>
        <v>10</v>
      </c>
      <c r="D54" s="203">
        <f>'DNSP Inputs O &amp; M'!H54</f>
        <v>10</v>
      </c>
      <c r="E54" s="203">
        <f>'DNSP Inputs O &amp; M'!I54</f>
        <v>10</v>
      </c>
      <c r="F54" s="203">
        <f>'DNSP Inputs O &amp; M'!J54</f>
        <v>10</v>
      </c>
      <c r="G54" s="203">
        <f>'DNSP Inputs O &amp; M'!K54</f>
        <v>10</v>
      </c>
      <c r="H54" s="203">
        <f>'DNSP Inputs O &amp; M'!L54</f>
        <v>10</v>
      </c>
    </row>
    <row r="55" spans="1:8" x14ac:dyDescent="0.2">
      <c r="A55" s="3" t="s">
        <v>96</v>
      </c>
      <c r="B55" s="13"/>
      <c r="C55" s="218">
        <f>'DNSP Inputs O &amp; M'!G55</f>
        <v>41.181801829041241</v>
      </c>
      <c r="D55" s="218">
        <f>'DNSP Inputs O &amp; M'!H55</f>
        <v>41.181801829041241</v>
      </c>
      <c r="E55" s="218">
        <f>'DNSP Inputs O &amp; M'!I55</f>
        <v>41.181801829041241</v>
      </c>
      <c r="F55" s="218">
        <f>'DNSP Inputs O &amp; M'!J55</f>
        <v>41.181801829041241</v>
      </c>
      <c r="G55" s="218">
        <f>'DNSP Inputs O &amp; M'!K55</f>
        <v>41.181801829041241</v>
      </c>
      <c r="H55" s="218">
        <f>'DNSP Inputs O &amp; M'!L55</f>
        <v>41.181801829041241</v>
      </c>
    </row>
    <row r="56" spans="1:8" x14ac:dyDescent="0.2">
      <c r="A56" s="3" t="s">
        <v>98</v>
      </c>
      <c r="B56" s="13"/>
      <c r="C56" s="218">
        <f>'DNSP Inputs O &amp; M'!G56</f>
        <v>22.366515668117714</v>
      </c>
      <c r="D56" s="218">
        <f>'DNSP Inputs O &amp; M'!H56</f>
        <v>22.366515668117714</v>
      </c>
      <c r="E56" s="218">
        <f>'DNSP Inputs O &amp; M'!I56</f>
        <v>22.366515668117714</v>
      </c>
      <c r="F56" s="218">
        <f>'DNSP Inputs O &amp; M'!J56</f>
        <v>22.366515668117714</v>
      </c>
      <c r="G56" s="218">
        <f>'DNSP Inputs O &amp; M'!K56</f>
        <v>22.366515668117714</v>
      </c>
      <c r="H56" s="218">
        <f>'DNSP Inputs O &amp; M'!L56</f>
        <v>22.366515668117714</v>
      </c>
    </row>
    <row r="57" spans="1:8" x14ac:dyDescent="0.2">
      <c r="A57" s="3" t="s">
        <v>119</v>
      </c>
      <c r="B57" s="13"/>
      <c r="C57" s="218">
        <f>'DNSP Inputs O &amp; M'!G57</f>
        <v>2.492090882241528</v>
      </c>
      <c r="D57" s="218">
        <f>'DNSP Inputs O &amp; M'!H57</f>
        <v>2.492090882241528</v>
      </c>
      <c r="E57" s="218">
        <f>'DNSP Inputs O &amp; M'!I57</f>
        <v>2.492090882241528</v>
      </c>
      <c r="F57" s="218">
        <f>'DNSP Inputs O &amp; M'!J57</f>
        <v>2.492090882241528</v>
      </c>
      <c r="G57" s="218">
        <f>'DNSP Inputs O &amp; M'!K57</f>
        <v>2.492090882241528</v>
      </c>
      <c r="H57" s="218">
        <f>'DNSP Inputs O &amp; M'!L57</f>
        <v>2.492090882241528</v>
      </c>
    </row>
    <row r="58" spans="1:8" x14ac:dyDescent="0.2">
      <c r="A58" s="3" t="s">
        <v>120</v>
      </c>
      <c r="B58" s="13"/>
      <c r="C58" s="117">
        <f>'DNSP Inputs O &amp; M'!G58</f>
        <v>2</v>
      </c>
      <c r="D58" s="117">
        <f>'DNSP Inputs O &amp; M'!H58</f>
        <v>2</v>
      </c>
      <c r="E58" s="117">
        <f>'DNSP Inputs O &amp; M'!I58</f>
        <v>2</v>
      </c>
      <c r="F58" s="117">
        <f>'DNSP Inputs O &amp; M'!J58</f>
        <v>2</v>
      </c>
      <c r="G58" s="117">
        <f>'DNSP Inputs O &amp; M'!K58</f>
        <v>2</v>
      </c>
      <c r="H58" s="117">
        <f>'DNSP Inputs O &amp; M'!L58</f>
        <v>2</v>
      </c>
    </row>
    <row r="59" spans="1:8" x14ac:dyDescent="0.2">
      <c r="A59" s="3" t="s">
        <v>121</v>
      </c>
      <c r="B59" s="13"/>
      <c r="C59" s="117">
        <f>'DNSP Inputs O &amp; M'!G59</f>
        <v>2</v>
      </c>
      <c r="D59" s="117">
        <f>'DNSP Inputs O &amp; M'!H59</f>
        <v>2</v>
      </c>
      <c r="E59" s="117">
        <f>'DNSP Inputs O &amp; M'!I59</f>
        <v>2</v>
      </c>
      <c r="F59" s="117">
        <f>'DNSP Inputs O &amp; M'!J59</f>
        <v>2</v>
      </c>
      <c r="G59" s="117">
        <f>'DNSP Inputs O &amp; M'!K59</f>
        <v>2</v>
      </c>
      <c r="H59" s="117">
        <f>'DNSP Inputs O &amp; M'!L59</f>
        <v>2</v>
      </c>
    </row>
    <row r="60" spans="1:8" x14ac:dyDescent="0.2">
      <c r="A60" s="3" t="s">
        <v>122</v>
      </c>
      <c r="B60" s="13"/>
      <c r="C60" s="117">
        <f>'DNSP Inputs O &amp; M'!G60</f>
        <v>3000</v>
      </c>
      <c r="D60" s="117">
        <f>'DNSP Inputs O &amp; M'!H60</f>
        <v>3000</v>
      </c>
      <c r="E60" s="117">
        <f>'DNSP Inputs O &amp; M'!I60</f>
        <v>3000</v>
      </c>
      <c r="F60" s="117">
        <f>'DNSP Inputs O &amp; M'!J60</f>
        <v>3000</v>
      </c>
      <c r="G60" s="117">
        <f>'DNSP Inputs O &amp; M'!K60</f>
        <v>3000</v>
      </c>
      <c r="H60" s="117">
        <f>'DNSP Inputs O &amp; M'!L60</f>
        <v>3000</v>
      </c>
    </row>
    <row r="61" spans="1:8" x14ac:dyDescent="0.2">
      <c r="A61" s="3" t="s">
        <v>104</v>
      </c>
      <c r="B61" s="13"/>
      <c r="C61" s="117">
        <f>'DNSP Inputs O &amp; M'!G61</f>
        <v>19.2</v>
      </c>
      <c r="D61" s="117">
        <f>'DNSP Inputs O &amp; M'!H61</f>
        <v>19.2</v>
      </c>
      <c r="E61" s="117">
        <f>'DNSP Inputs O &amp; M'!I61</f>
        <v>19.2</v>
      </c>
      <c r="F61" s="117">
        <f>'DNSP Inputs O &amp; M'!J61</f>
        <v>19.2</v>
      </c>
      <c r="G61" s="117">
        <f>'DNSP Inputs O &amp; M'!K61</f>
        <v>19.2</v>
      </c>
      <c r="H61" s="117">
        <f>'DNSP Inputs O &amp; M'!L61</f>
        <v>19.2</v>
      </c>
    </row>
    <row r="62" spans="1:8" x14ac:dyDescent="0.2">
      <c r="B62" s="13"/>
    </row>
    <row r="63" spans="1:8" x14ac:dyDescent="0.2">
      <c r="A63" s="33" t="s">
        <v>109</v>
      </c>
      <c r="B63" s="34"/>
      <c r="C63" s="204"/>
      <c r="D63" s="38"/>
      <c r="E63" s="38"/>
      <c r="F63" s="38"/>
      <c r="G63" s="38"/>
      <c r="H63" s="38"/>
    </row>
    <row r="64" spans="1:8" x14ac:dyDescent="0.2">
      <c r="A64" s="3" t="s">
        <v>110</v>
      </c>
      <c r="B64" s="13"/>
      <c r="C64" s="248">
        <f>'DNSP Inputs O &amp; M'!G64*CHOOSE($A$1,'allocation inputs'!Q74,'allocation inputs'!AH74,'allocation inputs'!AY74)</f>
        <v>28538.781238460717</v>
      </c>
      <c r="D64" s="248">
        <f>'DNSP Inputs O &amp; M'!H64*CHOOSE($A$1,'allocation inputs'!R74,'allocation inputs'!AI74,'allocation inputs'!AZ74)</f>
        <v>28759.031254270983</v>
      </c>
      <c r="E64" s="248">
        <f>'DNSP Inputs O &amp; M'!I64*CHOOSE($A$1,'allocation inputs'!S74,'allocation inputs'!AJ74,'allocation inputs'!BA74)</f>
        <v>29307.538362940311</v>
      </c>
      <c r="F64" s="248">
        <f>'DNSP Inputs O &amp; M'!J64*CHOOSE($A$1,'allocation inputs'!T74,'allocation inputs'!AK74,'allocation inputs'!BB74)</f>
        <v>30052.519383360439</v>
      </c>
      <c r="G64" s="248">
        <f>'DNSP Inputs O &amp; M'!K64*CHOOSE($A$1,'allocation inputs'!U74,'allocation inputs'!AL74,'allocation inputs'!BC74)</f>
        <v>30589.098376296763</v>
      </c>
      <c r="H64" s="248">
        <f>'DNSP Inputs O &amp; M'!L64*CHOOSE($A$1,'allocation inputs'!V74,'allocation inputs'!AM74,'allocation inputs'!BD74)</f>
        <v>31170.794546053628</v>
      </c>
    </row>
    <row r="65" spans="1:8" x14ac:dyDescent="0.2">
      <c r="A65" s="3" t="str">
        <f>'DNSP Inputs O &amp; M'!A65</f>
        <v>Other costs : Cascading Network</v>
      </c>
      <c r="B65" s="13"/>
      <c r="C65" s="248">
        <f>'DNSP Inputs O &amp; M'!G65*CHOOSE($A$1,'allocation inputs'!Q75,'allocation inputs'!AH75,'allocation inputs'!AY75)</f>
        <v>0</v>
      </c>
      <c r="D65" s="248">
        <f>'DNSP Inputs O &amp; M'!H65*CHOOSE($A$1,'allocation inputs'!R75,'allocation inputs'!AI75,'allocation inputs'!AZ75)</f>
        <v>89190.338155207442</v>
      </c>
      <c r="E65" s="248">
        <f>'DNSP Inputs O &amp; M'!I65*CHOOSE($A$1,'allocation inputs'!S75,'allocation inputs'!AJ75,'allocation inputs'!BA75)</f>
        <v>91576.957516789291</v>
      </c>
      <c r="F65" s="248">
        <f>'DNSP Inputs O &amp; M'!J65*CHOOSE($A$1,'allocation inputs'!T75,'allocation inputs'!AK75,'allocation inputs'!BB75)</f>
        <v>91956.982707537158</v>
      </c>
      <c r="G65" s="248">
        <f>'DNSP Inputs O &amp; M'!K65*CHOOSE($A$1,'allocation inputs'!U75,'allocation inputs'!AL75,'allocation inputs'!BC75)</f>
        <v>94006.988537935147</v>
      </c>
      <c r="H65" s="248">
        <f>'DNSP Inputs O &amp; M'!L65*CHOOSE($A$1,'allocation inputs'!V75,'allocation inputs'!AM75,'allocation inputs'!BD75)</f>
        <v>95408.594987465054</v>
      </c>
    </row>
    <row r="66" spans="1:8" x14ac:dyDescent="0.2">
      <c r="B66" s="13"/>
      <c r="C66" s="35">
        <f t="shared" ref="C66:H66" si="2">SUM(C64:C65)</f>
        <v>28538.781238460717</v>
      </c>
      <c r="D66" s="35">
        <f t="shared" si="2"/>
        <v>117949.36940947843</v>
      </c>
      <c r="E66" s="35">
        <f t="shared" si="2"/>
        <v>120884.4958797296</v>
      </c>
      <c r="F66" s="35">
        <f t="shared" si="2"/>
        <v>122009.5020908976</v>
      </c>
      <c r="G66" s="35">
        <f t="shared" si="2"/>
        <v>124596.08691423191</v>
      </c>
      <c r="H66" s="35">
        <f t="shared" si="2"/>
        <v>126579.38953351868</v>
      </c>
    </row>
    <row r="67" spans="1:8" x14ac:dyDescent="0.2">
      <c r="A67" s="3" t="s">
        <v>112</v>
      </c>
      <c r="B67" s="13"/>
      <c r="C67" s="36">
        <f>'ACS - General'!J$43</f>
        <v>10792.435545119166</v>
      </c>
      <c r="D67" s="36">
        <f>'ACS - General'!K$43</f>
        <v>10846.158588479753</v>
      </c>
      <c r="E67" s="36">
        <f>'ACS - General'!L$43</f>
        <v>10900.14905668396</v>
      </c>
      <c r="F67" s="36">
        <f>'ACS - General'!M$43</f>
        <v>10954.408280930515</v>
      </c>
      <c r="G67" s="36">
        <f>'ACS - General'!N$43</f>
        <v>11008.937599044641</v>
      </c>
      <c r="H67" s="36">
        <f>'ACS - General'!O$43</f>
        <v>11063.738355511048</v>
      </c>
    </row>
    <row r="68" spans="1:8" x14ac:dyDescent="0.2">
      <c r="A68" s="3" t="s">
        <v>113</v>
      </c>
      <c r="B68" s="13"/>
      <c r="C68" s="47">
        <f t="shared" ref="C68:H68" si="3">IF(C67=0,0,C66/C67)</f>
        <v>2.6443318673667928</v>
      </c>
      <c r="D68" s="47">
        <f t="shared" si="3"/>
        <v>10.874759800650375</v>
      </c>
      <c r="E68" s="47">
        <f t="shared" si="3"/>
        <v>11.090169065679277</v>
      </c>
      <c r="F68" s="47">
        <f t="shared" si="3"/>
        <v>11.137936341417209</v>
      </c>
      <c r="G68" s="47">
        <f t="shared" si="3"/>
        <v>11.317721241788528</v>
      </c>
      <c r="H68" s="47">
        <f t="shared" si="3"/>
        <v>11.440923986643918</v>
      </c>
    </row>
    <row r="69" spans="1:8" x14ac:dyDescent="0.2">
      <c r="B69" s="13"/>
      <c r="C69" s="47"/>
      <c r="D69" s="47"/>
      <c r="E69" s="47"/>
      <c r="F69" s="47"/>
      <c r="G69" s="47"/>
      <c r="H69" s="47"/>
    </row>
    <row r="70" spans="1:8" x14ac:dyDescent="0.2">
      <c r="B70" s="13"/>
    </row>
    <row r="71" spans="1:8" x14ac:dyDescent="0.2">
      <c r="B71" s="13"/>
    </row>
    <row r="72" spans="1:8" x14ac:dyDescent="0.2">
      <c r="A72" s="4" t="s">
        <v>123</v>
      </c>
      <c r="B72" s="5"/>
    </row>
    <row r="73" spans="1:8" x14ac:dyDescent="0.2">
      <c r="B73" s="13"/>
    </row>
    <row r="74" spans="1:8" x14ac:dyDescent="0.2">
      <c r="A74" s="3" t="s">
        <v>115</v>
      </c>
      <c r="B74" s="202" t="s">
        <v>91</v>
      </c>
      <c r="C74" s="13">
        <f t="shared" ref="C74:H84" si="4">C51</f>
        <v>20</v>
      </c>
      <c r="D74" s="13">
        <f t="shared" si="4"/>
        <v>20</v>
      </c>
      <c r="E74" s="13">
        <f t="shared" si="4"/>
        <v>20</v>
      </c>
      <c r="F74" s="13">
        <f t="shared" si="4"/>
        <v>20</v>
      </c>
      <c r="G74" s="13">
        <f t="shared" si="4"/>
        <v>20</v>
      </c>
      <c r="H74" s="13">
        <f t="shared" si="4"/>
        <v>20</v>
      </c>
    </row>
    <row r="75" spans="1:8" x14ac:dyDescent="0.2">
      <c r="A75" s="3" t="s">
        <v>116</v>
      </c>
      <c r="B75" s="202"/>
      <c r="C75" s="13">
        <f t="shared" si="4"/>
        <v>3</v>
      </c>
      <c r="D75" s="13">
        <f t="shared" si="4"/>
        <v>3</v>
      </c>
      <c r="E75" s="13">
        <f t="shared" si="4"/>
        <v>3</v>
      </c>
      <c r="F75" s="13">
        <f t="shared" si="4"/>
        <v>3</v>
      </c>
      <c r="G75" s="13">
        <f t="shared" si="4"/>
        <v>3</v>
      </c>
      <c r="H75" s="13">
        <f t="shared" si="4"/>
        <v>3</v>
      </c>
    </row>
    <row r="76" spans="1:8" x14ac:dyDescent="0.2">
      <c r="A76" s="3" t="s">
        <v>117</v>
      </c>
      <c r="B76" s="202" t="s">
        <v>91</v>
      </c>
      <c r="C76" s="13">
        <f t="shared" si="4"/>
        <v>5</v>
      </c>
      <c r="D76" s="13">
        <f t="shared" si="4"/>
        <v>5</v>
      </c>
      <c r="E76" s="13">
        <f t="shared" si="4"/>
        <v>5</v>
      </c>
      <c r="F76" s="13">
        <f t="shared" si="4"/>
        <v>5</v>
      </c>
      <c r="G76" s="13">
        <f t="shared" si="4"/>
        <v>5</v>
      </c>
      <c r="H76" s="13">
        <f t="shared" si="4"/>
        <v>5</v>
      </c>
    </row>
    <row r="77" spans="1:8" x14ac:dyDescent="0.2">
      <c r="A77" s="3" t="s">
        <v>118</v>
      </c>
      <c r="B77" s="202" t="s">
        <v>91</v>
      </c>
      <c r="C77" s="13">
        <f t="shared" si="4"/>
        <v>10</v>
      </c>
      <c r="D77" s="13">
        <f t="shared" si="4"/>
        <v>10</v>
      </c>
      <c r="E77" s="13">
        <f t="shared" si="4"/>
        <v>10</v>
      </c>
      <c r="F77" s="13">
        <f t="shared" si="4"/>
        <v>10</v>
      </c>
      <c r="G77" s="13">
        <f t="shared" si="4"/>
        <v>10</v>
      </c>
      <c r="H77" s="13">
        <f t="shared" si="4"/>
        <v>10</v>
      </c>
    </row>
    <row r="78" spans="1:8" x14ac:dyDescent="0.2">
      <c r="A78" s="3" t="s">
        <v>96</v>
      </c>
      <c r="B78" s="13"/>
      <c r="C78" s="47">
        <f t="shared" si="4"/>
        <v>41.181801829041241</v>
      </c>
      <c r="D78" s="47">
        <f t="shared" si="4"/>
        <v>41.181801829041241</v>
      </c>
      <c r="E78" s="47">
        <f t="shared" si="4"/>
        <v>41.181801829041241</v>
      </c>
      <c r="F78" s="47">
        <f t="shared" si="4"/>
        <v>41.181801829041241</v>
      </c>
      <c r="G78" s="47">
        <f t="shared" si="4"/>
        <v>41.181801829041241</v>
      </c>
      <c r="H78" s="47">
        <f t="shared" si="4"/>
        <v>41.181801829041241</v>
      </c>
    </row>
    <row r="79" spans="1:8" x14ac:dyDescent="0.2">
      <c r="A79" s="3" t="s">
        <v>98</v>
      </c>
      <c r="B79" s="13"/>
      <c r="C79" s="47">
        <f t="shared" si="4"/>
        <v>22.366515668117714</v>
      </c>
      <c r="D79" s="47">
        <f t="shared" si="4"/>
        <v>22.366515668117714</v>
      </c>
      <c r="E79" s="47">
        <f t="shared" si="4"/>
        <v>22.366515668117714</v>
      </c>
      <c r="F79" s="47">
        <f t="shared" si="4"/>
        <v>22.366515668117714</v>
      </c>
      <c r="G79" s="47">
        <f t="shared" si="4"/>
        <v>22.366515668117714</v>
      </c>
      <c r="H79" s="47">
        <f t="shared" si="4"/>
        <v>22.366515668117714</v>
      </c>
    </row>
    <row r="80" spans="1:8" x14ac:dyDescent="0.2">
      <c r="A80" s="3" t="s">
        <v>119</v>
      </c>
      <c r="B80" s="13"/>
      <c r="C80" s="47">
        <f t="shared" si="4"/>
        <v>2.492090882241528</v>
      </c>
      <c r="D80" s="47">
        <f t="shared" si="4"/>
        <v>2.492090882241528</v>
      </c>
      <c r="E80" s="47">
        <f t="shared" si="4"/>
        <v>2.492090882241528</v>
      </c>
      <c r="F80" s="47">
        <f t="shared" si="4"/>
        <v>2.492090882241528</v>
      </c>
      <c r="G80" s="47">
        <f t="shared" si="4"/>
        <v>2.492090882241528</v>
      </c>
      <c r="H80" s="47">
        <f t="shared" si="4"/>
        <v>2.492090882241528</v>
      </c>
    </row>
    <row r="81" spans="1:8" x14ac:dyDescent="0.2">
      <c r="A81" s="3" t="s">
        <v>120</v>
      </c>
      <c r="B81" s="13"/>
      <c r="C81" s="13">
        <f t="shared" si="4"/>
        <v>2</v>
      </c>
      <c r="D81" s="13">
        <f t="shared" si="4"/>
        <v>2</v>
      </c>
      <c r="E81" s="13">
        <f t="shared" si="4"/>
        <v>2</v>
      </c>
      <c r="F81" s="13">
        <f t="shared" si="4"/>
        <v>2</v>
      </c>
      <c r="G81" s="13">
        <f t="shared" si="4"/>
        <v>2</v>
      </c>
      <c r="H81" s="13">
        <f t="shared" si="4"/>
        <v>2</v>
      </c>
    </row>
    <row r="82" spans="1:8" x14ac:dyDescent="0.2">
      <c r="A82" s="3" t="s">
        <v>121</v>
      </c>
      <c r="B82" s="13"/>
      <c r="C82" s="13">
        <f t="shared" si="4"/>
        <v>2</v>
      </c>
      <c r="D82" s="13">
        <f t="shared" si="4"/>
        <v>2</v>
      </c>
      <c r="E82" s="13">
        <f t="shared" si="4"/>
        <v>2</v>
      </c>
      <c r="F82" s="13">
        <f t="shared" si="4"/>
        <v>2</v>
      </c>
      <c r="G82" s="13">
        <f t="shared" si="4"/>
        <v>2</v>
      </c>
      <c r="H82" s="13">
        <f t="shared" si="4"/>
        <v>2</v>
      </c>
    </row>
    <row r="83" spans="1:8" x14ac:dyDescent="0.2">
      <c r="A83" s="3" t="s">
        <v>122</v>
      </c>
      <c r="B83" s="13"/>
      <c r="C83" s="134">
        <f t="shared" si="4"/>
        <v>3000</v>
      </c>
      <c r="D83" s="134">
        <f t="shared" si="4"/>
        <v>3000</v>
      </c>
      <c r="E83" s="134">
        <f t="shared" si="4"/>
        <v>3000</v>
      </c>
      <c r="F83" s="134">
        <f t="shared" si="4"/>
        <v>3000</v>
      </c>
      <c r="G83" s="134">
        <f t="shared" si="4"/>
        <v>3000</v>
      </c>
      <c r="H83" s="134">
        <f t="shared" si="4"/>
        <v>3000</v>
      </c>
    </row>
    <row r="84" spans="1:8" x14ac:dyDescent="0.2">
      <c r="A84" s="3" t="s">
        <v>104</v>
      </c>
      <c r="B84" s="13"/>
      <c r="C84" s="13">
        <f t="shared" si="4"/>
        <v>19.2</v>
      </c>
      <c r="D84" s="13">
        <f t="shared" si="4"/>
        <v>19.2</v>
      </c>
      <c r="E84" s="13">
        <f t="shared" si="4"/>
        <v>19.2</v>
      </c>
      <c r="F84" s="13">
        <f t="shared" si="4"/>
        <v>19.2</v>
      </c>
      <c r="G84" s="13">
        <f t="shared" si="4"/>
        <v>19.2</v>
      </c>
      <c r="H84" s="13">
        <f t="shared" si="4"/>
        <v>19.2</v>
      </c>
    </row>
    <row r="85" spans="1:8" x14ac:dyDescent="0.2">
      <c r="B85" s="13"/>
    </row>
    <row r="86" spans="1:8" x14ac:dyDescent="0.2">
      <c r="A86" s="33" t="s">
        <v>109</v>
      </c>
      <c r="B86" s="34"/>
      <c r="C86" s="204"/>
      <c r="D86" s="38"/>
      <c r="E86" s="38"/>
      <c r="F86" s="38"/>
      <c r="G86" s="38"/>
      <c r="H86" s="38"/>
    </row>
    <row r="87" spans="1:8" x14ac:dyDescent="0.2">
      <c r="A87" s="3" t="s">
        <v>110</v>
      </c>
      <c r="B87" s="13"/>
      <c r="C87" s="248">
        <f>'DNSP Inputs O &amp; M'!G87*CHOOSE($A$1,'allocation inputs'!Q82,'allocation inputs'!AH82,'allocation inputs'!AY82)</f>
        <v>9138.349376332706</v>
      </c>
      <c r="D87" s="248">
        <f>'DNSP Inputs O &amp; M'!H87*CHOOSE($A$1,'allocation inputs'!R82,'allocation inputs'!AI82,'allocation inputs'!AZ82)</f>
        <v>9333.0345711018927</v>
      </c>
      <c r="E87" s="248">
        <f>'DNSP Inputs O &amp; M'!I87*CHOOSE($A$1,'allocation inputs'!S82,'allocation inputs'!AJ82,'allocation inputs'!BA82)</f>
        <v>9639.2723288049256</v>
      </c>
      <c r="F87" s="248">
        <f>'DNSP Inputs O &amp; M'!J87*CHOOSE($A$1,'allocation inputs'!T82,'allocation inputs'!AK82,'allocation inputs'!BB82)</f>
        <v>10017.562949426912</v>
      </c>
      <c r="G87" s="248">
        <f>'DNSP Inputs O &amp; M'!K87*CHOOSE($A$1,'allocation inputs'!U82,'allocation inputs'!AL82,'allocation inputs'!BC82)</f>
        <v>10333.897670012389</v>
      </c>
      <c r="H87" s="248">
        <f>'DNSP Inputs O &amp; M'!L87*CHOOSE($A$1,'allocation inputs'!V82,'allocation inputs'!AM82,'allocation inputs'!BD82)</f>
        <v>10672.388823293877</v>
      </c>
    </row>
    <row r="88" spans="1:8" x14ac:dyDescent="0.2">
      <c r="A88" s="3" t="str">
        <f>'DNSP Inputs O &amp; M'!A88</f>
        <v>Other costs : Cascading Network</v>
      </c>
      <c r="B88" s="13"/>
      <c r="C88" s="248">
        <f>'DNSP Inputs O &amp; M'!G88*CHOOSE($A$1,'allocation inputs'!Q83,'allocation inputs'!AH83,'allocation inputs'!AY83)</f>
        <v>0</v>
      </c>
      <c r="D88" s="248">
        <f>'DNSP Inputs O &amp; M'!H88*CHOOSE($A$1,'allocation inputs'!R83,'allocation inputs'!AI83,'allocation inputs'!AZ83)</f>
        <v>28944.525358002018</v>
      </c>
      <c r="E88" s="248">
        <f>'DNSP Inputs O &amp; M'!I88*CHOOSE($A$1,'allocation inputs'!S83,'allocation inputs'!AJ83,'allocation inputs'!BA83)</f>
        <v>30119.733073998435</v>
      </c>
      <c r="F88" s="248">
        <f>'DNSP Inputs O &amp; M'!J88*CHOOSE($A$1,'allocation inputs'!T83,'allocation inputs'!AK83,'allocation inputs'!BB83)</f>
        <v>30652.500416393028</v>
      </c>
      <c r="G88" s="248">
        <f>'DNSP Inputs O &amp; M'!K88*CHOOSE($A$1,'allocation inputs'!U83,'allocation inputs'!AL83,'allocation inputs'!BC83)</f>
        <v>31758.327357887243</v>
      </c>
      <c r="H88" s="248">
        <f>'DNSP Inputs O &amp; M'!L88*CHOOSE($A$1,'allocation inputs'!V83,'allocation inputs'!AM83,'allocation inputs'!BD83)</f>
        <v>32666.39935295804</v>
      </c>
    </row>
    <row r="89" spans="1:8" x14ac:dyDescent="0.2">
      <c r="B89" s="13"/>
      <c r="C89" s="35">
        <f t="shared" ref="C89:H89" si="5">SUM(C87:C88)</f>
        <v>9138.349376332706</v>
      </c>
      <c r="D89" s="35">
        <f t="shared" si="5"/>
        <v>38277.559929103911</v>
      </c>
      <c r="E89" s="35">
        <f t="shared" si="5"/>
        <v>39759.005402803363</v>
      </c>
      <c r="F89" s="35">
        <f t="shared" si="5"/>
        <v>40670.063365819937</v>
      </c>
      <c r="G89" s="35">
        <f t="shared" si="5"/>
        <v>42092.225027899636</v>
      </c>
      <c r="H89" s="35">
        <f t="shared" si="5"/>
        <v>43338.788176251917</v>
      </c>
    </row>
    <row r="90" spans="1:8" x14ac:dyDescent="0.2">
      <c r="A90" s="3" t="s">
        <v>112</v>
      </c>
      <c r="B90" s="13"/>
      <c r="C90" s="36">
        <f>'ACS - General'!J$44</f>
        <v>3589.6550168561785</v>
      </c>
      <c r="D90" s="36">
        <f>'ACS - General'!K$44</f>
        <v>3656.1624639312631</v>
      </c>
      <c r="E90" s="36">
        <f>'ACS - General'!L$44</f>
        <v>3723.9021298395437</v>
      </c>
      <c r="F90" s="36">
        <f>'ACS - General'!M$44</f>
        <v>3792.8968445544988</v>
      </c>
      <c r="G90" s="36">
        <f>'ACS - General'!N$44</f>
        <v>3863.1698610326648</v>
      </c>
      <c r="H90" s="36">
        <f>'ACS - General'!O$44</f>
        <v>3934.7448630504664</v>
      </c>
    </row>
    <row r="91" spans="1:8" x14ac:dyDescent="0.2">
      <c r="A91" s="3" t="s">
        <v>113</v>
      </c>
      <c r="B91" s="13"/>
      <c r="C91" s="47">
        <f t="shared" ref="C91:H91" si="6">IF(C90=0,0,C89/C90)</f>
        <v>2.5457458539667908</v>
      </c>
      <c r="D91" s="47">
        <f t="shared" si="6"/>
        <v>10.469326871198779</v>
      </c>
      <c r="E91" s="47">
        <f t="shared" si="6"/>
        <v>10.676705245343413</v>
      </c>
      <c r="F91" s="47">
        <f t="shared" si="6"/>
        <v>10.722691660916212</v>
      </c>
      <c r="G91" s="47">
        <f t="shared" si="6"/>
        <v>10.895773818407237</v>
      </c>
      <c r="H91" s="47">
        <f t="shared" si="6"/>
        <v>11.014383317004425</v>
      </c>
    </row>
    <row r="92" spans="1:8" x14ac:dyDescent="0.2">
      <c r="B92" s="13"/>
      <c r="C92" s="13"/>
    </row>
    <row r="93" spans="1:8" x14ac:dyDescent="0.2">
      <c r="B93" s="13"/>
      <c r="D93" s="252"/>
      <c r="E93" s="252"/>
      <c r="F93" s="252"/>
      <c r="G93" s="252"/>
      <c r="H93" s="252"/>
    </row>
    <row r="94" spans="1:8" x14ac:dyDescent="0.2">
      <c r="B94" s="13"/>
      <c r="D94" s="252"/>
      <c r="E94" s="252"/>
      <c r="F94" s="252"/>
      <c r="G94" s="252"/>
      <c r="H94" s="252"/>
    </row>
    <row r="95" spans="1:8" x14ac:dyDescent="0.2">
      <c r="A95" s="4" t="s">
        <v>159</v>
      </c>
      <c r="B95" s="5"/>
    </row>
    <row r="96" spans="1:8" x14ac:dyDescent="0.2">
      <c r="B96" s="13"/>
    </row>
    <row r="97" spans="1:9" x14ac:dyDescent="0.2">
      <c r="A97" s="3" t="s">
        <v>160</v>
      </c>
      <c r="B97" s="202" t="s">
        <v>91</v>
      </c>
      <c r="C97" s="135"/>
      <c r="D97" s="135"/>
      <c r="E97" s="135"/>
      <c r="F97" s="135"/>
      <c r="G97" s="135"/>
      <c r="H97" s="135"/>
    </row>
    <row r="98" spans="1:9" x14ac:dyDescent="0.2">
      <c r="A98" s="3" t="s">
        <v>161</v>
      </c>
      <c r="B98" s="202" t="s">
        <v>162</v>
      </c>
      <c r="C98" s="135"/>
      <c r="D98" s="135"/>
      <c r="E98" s="135"/>
      <c r="F98" s="135"/>
      <c r="G98" s="135"/>
      <c r="H98" s="135"/>
    </row>
    <row r="99" spans="1:9" x14ac:dyDescent="0.2">
      <c r="A99" s="3" t="s">
        <v>163</v>
      </c>
      <c r="B99" s="202" t="s">
        <v>91</v>
      </c>
      <c r="C99" s="135"/>
      <c r="D99" s="135"/>
      <c r="E99" s="135"/>
      <c r="F99" s="135"/>
      <c r="G99" s="135"/>
      <c r="H99" s="135"/>
    </row>
    <row r="100" spans="1:9" x14ac:dyDescent="0.2">
      <c r="A100" s="3" t="s">
        <v>164</v>
      </c>
      <c r="B100" s="13"/>
      <c r="C100" s="237"/>
      <c r="D100" s="237"/>
      <c r="E100" s="237"/>
      <c r="F100" s="237"/>
      <c r="G100" s="237"/>
      <c r="H100" s="237"/>
    </row>
    <row r="101" spans="1:9" x14ac:dyDescent="0.2">
      <c r="A101" s="13"/>
      <c r="B101" s="13"/>
      <c r="C101" s="252"/>
      <c r="D101" s="252"/>
      <c r="E101" s="252"/>
      <c r="F101" s="252"/>
      <c r="G101" s="252"/>
      <c r="H101" s="252"/>
    </row>
    <row r="102" spans="1:9" x14ac:dyDescent="0.2">
      <c r="A102" s="13"/>
      <c r="B102" s="13"/>
      <c r="C102" s="252"/>
      <c r="D102" s="252"/>
      <c r="E102" s="252"/>
      <c r="F102" s="252"/>
      <c r="G102" s="252"/>
      <c r="H102" s="252"/>
    </row>
    <row r="103" spans="1:9" x14ac:dyDescent="0.2">
      <c r="B103" s="13"/>
    </row>
    <row r="104" spans="1:9" x14ac:dyDescent="0.2">
      <c r="A104" s="4" t="s">
        <v>124</v>
      </c>
      <c r="B104" s="5"/>
    </row>
    <row r="105" spans="1:9" x14ac:dyDescent="0.2">
      <c r="A105" s="39" t="s">
        <v>125</v>
      </c>
      <c r="B105" s="40"/>
      <c r="D105" s="13"/>
      <c r="E105" s="13"/>
      <c r="F105" s="13"/>
      <c r="G105" s="13"/>
      <c r="H105" s="13"/>
      <c r="I105" s="13"/>
    </row>
    <row r="106" spans="1:9" x14ac:dyDescent="0.2">
      <c r="A106" s="3" t="s">
        <v>126</v>
      </c>
      <c r="B106" s="13"/>
      <c r="C106" s="249">
        <f>'DNSP Inputs O &amp; M'!G106*CHOOSE($A$1,'allocation inputs'!Q90,'allocation inputs'!AH90,'allocation inputs'!AY90)</f>
        <v>1964.1453607465289</v>
      </c>
      <c r="D106" s="249">
        <f>'DNSP Inputs O &amp; M'!H106*CHOOSE($A$1,'allocation inputs'!R90,'allocation inputs'!AI90,'allocation inputs'!AZ90)</f>
        <v>3248.6538746109427</v>
      </c>
      <c r="E106" s="249">
        <f>'DNSP Inputs O &amp; M'!I106*CHOOSE($A$1,'allocation inputs'!S90,'allocation inputs'!AJ90,'allocation inputs'!BA90)</f>
        <v>3303.3733365161902</v>
      </c>
      <c r="F106" s="249">
        <f>'DNSP Inputs O &amp; M'!J106*CHOOSE($A$1,'allocation inputs'!T90,'allocation inputs'!AK90,'allocation inputs'!BB90)</f>
        <v>3359.0144784854783</v>
      </c>
      <c r="G106" s="249">
        <f>'DNSP Inputs O &amp; M'!K106*CHOOSE($A$1,'allocation inputs'!U90,'allocation inputs'!AL90,'allocation inputs'!BC90)</f>
        <v>3415.5928250526922</v>
      </c>
      <c r="H106" s="249">
        <f>'DNSP Inputs O &amp; M'!L106*CHOOSE($A$1,'allocation inputs'!V90,'allocation inputs'!AM90,'allocation inputs'!BD90)</f>
        <v>3473.1241622428342</v>
      </c>
    </row>
    <row r="107" spans="1:9" x14ac:dyDescent="0.2">
      <c r="A107" s="207" t="s">
        <v>165</v>
      </c>
      <c r="B107" s="208"/>
      <c r="C107" s="217">
        <f>'DNSP Inputs O &amp; M'!G107</f>
        <v>10</v>
      </c>
      <c r="D107" s="217">
        <f>'DNSP Inputs O &amp; M'!H107</f>
        <v>16.121735344425748</v>
      </c>
      <c r="E107" s="217">
        <f>'DNSP Inputs O &amp; M'!I107</f>
        <v>16.393285567094956</v>
      </c>
      <c r="F107" s="217">
        <f>'DNSP Inputs O &amp; M'!J107</f>
        <v>16.669409709497756</v>
      </c>
      <c r="G107" s="217">
        <f>'DNSP Inputs O &amp; M'!K107</f>
        <v>16.950184813521744</v>
      </c>
      <c r="H107" s="217">
        <f>'DNSP Inputs O &amp; M'!L107</f>
        <v>17.235689218727568</v>
      </c>
    </row>
    <row r="108" spans="1:9" x14ac:dyDescent="0.2">
      <c r="A108" s="210"/>
      <c r="B108" s="211"/>
      <c r="C108" s="35">
        <f t="shared" ref="C108:H108" si="7">C106*C107</f>
        <v>19641.45360746529</v>
      </c>
      <c r="D108" s="35">
        <f t="shared" si="7"/>
        <v>52373.937992120889</v>
      </c>
      <c r="E108" s="35">
        <f t="shared" si="7"/>
        <v>54153.14244023717</v>
      </c>
      <c r="F108" s="35">
        <f t="shared" si="7"/>
        <v>55992.788562009373</v>
      </c>
      <c r="G108" s="35">
        <f t="shared" si="7"/>
        <v>57894.929632381973</v>
      </c>
      <c r="H108" s="35">
        <f t="shared" si="7"/>
        <v>59861.688678471037</v>
      </c>
    </row>
    <row r="109" spans="1:9" x14ac:dyDescent="0.2">
      <c r="A109" s="211"/>
      <c r="B109" s="211"/>
      <c r="C109" s="13"/>
      <c r="D109" s="13"/>
      <c r="E109" s="13"/>
      <c r="F109" s="13"/>
      <c r="G109" s="13"/>
      <c r="H109" s="13"/>
    </row>
    <row r="110" spans="1:9" x14ac:dyDescent="0.2">
      <c r="A110" s="3" t="str">
        <f>'DNSP Inputs O &amp; M'!A110</f>
        <v>GIS and other</v>
      </c>
      <c r="B110" s="13"/>
      <c r="C110" s="249">
        <f>'DNSP Inputs O &amp; M'!G110*CHOOSE($A$1,'allocation inputs'!Q91,'allocation inputs'!AH91,'allocation inputs'!AY91)</f>
        <v>94039.869827779941</v>
      </c>
      <c r="D110" s="249">
        <f>'DNSP Inputs O &amp; M'!H110*CHOOSE($A$1,'allocation inputs'!R91,'allocation inputs'!AI91,'allocation inputs'!AZ91)</f>
        <v>95801.579202112975</v>
      </c>
      <c r="E110" s="249">
        <f>'DNSP Inputs O &amp; M'!I110*CHOOSE($A$1,'allocation inputs'!S91,'allocation inputs'!AJ91,'allocation inputs'!BA91)</f>
        <v>97415.235524376723</v>
      </c>
      <c r="F110" s="249">
        <f>'DNSP Inputs O &amp; M'!J110*CHOOSE($A$1,'allocation inputs'!T91,'allocation inputs'!AK91,'allocation inputs'!BB91)</f>
        <v>99056.07184459109</v>
      </c>
      <c r="G110" s="249">
        <f>'DNSP Inputs O &amp; M'!K110*CHOOSE($A$1,'allocation inputs'!U91,'allocation inputs'!AL91,'allocation inputs'!BC91)</f>
        <v>100724.54597541325</v>
      </c>
      <c r="H110" s="249">
        <f>'DNSP Inputs O &amp; M'!L110*CHOOSE($A$1,'allocation inputs'!V91,'allocation inputs'!AM91,'allocation inputs'!BD91)</f>
        <v>102421.12344077494</v>
      </c>
    </row>
    <row r="111" spans="1:9" x14ac:dyDescent="0.2">
      <c r="A111" s="3" t="str">
        <f>'DNSP Inputs O &amp; M'!A111</f>
        <v>Complaints handling</v>
      </c>
      <c r="B111" s="13"/>
      <c r="C111" s="249">
        <f>'DNSP Inputs O &amp; M'!G111*CHOOSE($A$1,'allocation inputs'!Q92,'allocation inputs'!AH92,'allocation inputs'!AY92)</f>
        <v>28211.960948333981</v>
      </c>
      <c r="D111" s="249">
        <f>'DNSP Inputs O &amp; M'!H111*CHOOSE($A$1,'allocation inputs'!R92,'allocation inputs'!AI92,'allocation inputs'!AZ92)</f>
        <v>28740.473760633886</v>
      </c>
      <c r="E111" s="249">
        <f>'DNSP Inputs O &amp; M'!I111*CHOOSE($A$1,'allocation inputs'!S92,'allocation inputs'!AJ92,'allocation inputs'!BA92)</f>
        <v>29224.570657313012</v>
      </c>
      <c r="F111" s="249">
        <f>'DNSP Inputs O &amp; M'!J111*CHOOSE($A$1,'allocation inputs'!T92,'allocation inputs'!AK92,'allocation inputs'!BB92)</f>
        <v>29716.821553377322</v>
      </c>
      <c r="G111" s="249">
        <f>'DNSP Inputs O &amp; M'!K111*CHOOSE($A$1,'allocation inputs'!U92,'allocation inputs'!AL92,'allocation inputs'!BC92)</f>
        <v>30217.363792623968</v>
      </c>
      <c r="H111" s="249">
        <f>'DNSP Inputs O &amp; M'!L111*CHOOSE($A$1,'allocation inputs'!V92,'allocation inputs'!AM92,'allocation inputs'!BD92)</f>
        <v>30726.337032232477</v>
      </c>
    </row>
    <row r="112" spans="1:9" x14ac:dyDescent="0.2">
      <c r="A112" s="3" t="str">
        <f>'DNSP Inputs O &amp; M'!A112</f>
        <v>Accounts Manager</v>
      </c>
      <c r="B112" s="13"/>
      <c r="C112" s="249">
        <f>'DNSP Inputs O &amp; M'!G112*CHOOSE($A$1,'allocation inputs'!Q93,'allocation inputs'!AH93,'allocation inputs'!AY93)</f>
        <v>0</v>
      </c>
      <c r="D112" s="249">
        <f>'DNSP Inputs O &amp; M'!H112*CHOOSE($A$1,'allocation inputs'!R93,'allocation inputs'!AI93,'allocation inputs'!AZ93)</f>
        <v>0</v>
      </c>
      <c r="E112" s="249">
        <f>'DNSP Inputs O &amp; M'!I112*CHOOSE($A$1,'allocation inputs'!S93,'allocation inputs'!AJ93,'allocation inputs'!BA93)</f>
        <v>0</v>
      </c>
      <c r="F112" s="249">
        <f>'DNSP Inputs O &amp; M'!J112*CHOOSE($A$1,'allocation inputs'!T93,'allocation inputs'!AK93,'allocation inputs'!BB93)</f>
        <v>0</v>
      </c>
      <c r="G112" s="249">
        <f>'DNSP Inputs O &amp; M'!K112*CHOOSE($A$1,'allocation inputs'!U93,'allocation inputs'!AL93,'allocation inputs'!BC93)</f>
        <v>0</v>
      </c>
      <c r="H112" s="249">
        <f>'DNSP Inputs O &amp; M'!L112*CHOOSE($A$1,'allocation inputs'!V93,'allocation inputs'!AM93,'allocation inputs'!BD93)</f>
        <v>0</v>
      </c>
    </row>
    <row r="113" spans="1:8" x14ac:dyDescent="0.2">
      <c r="B113" s="13"/>
    </row>
    <row r="114" spans="1:8" x14ac:dyDescent="0.2">
      <c r="A114" s="13"/>
      <c r="B114" s="13"/>
    </row>
    <row r="115" spans="1:8" ht="15.75" x14ac:dyDescent="0.25">
      <c r="A115" s="16" t="s">
        <v>129</v>
      </c>
      <c r="B115" s="16"/>
    </row>
    <row r="116" spans="1:8" x14ac:dyDescent="0.2">
      <c r="A116" s="13"/>
      <c r="B116" s="13"/>
    </row>
    <row r="117" spans="1:8" x14ac:dyDescent="0.2">
      <c r="A117" s="5" t="s">
        <v>130</v>
      </c>
      <c r="B117" s="5"/>
    </row>
    <row r="118" spans="1:8" x14ac:dyDescent="0.2">
      <c r="A118" s="13"/>
      <c r="B118" s="13"/>
    </row>
    <row r="119" spans="1:8" x14ac:dyDescent="0.2">
      <c r="A119" s="13" t="s">
        <v>90</v>
      </c>
      <c r="B119" s="202" t="s">
        <v>91</v>
      </c>
      <c r="C119" s="135">
        <f>'DNSP Inputs O &amp; M'!G119</f>
        <v>20</v>
      </c>
      <c r="D119" s="203">
        <f>'DNSP Inputs O &amp; M'!H119</f>
        <v>20</v>
      </c>
      <c r="E119" s="203">
        <f>'DNSP Inputs O &amp; M'!I119</f>
        <v>20</v>
      </c>
      <c r="F119" s="203">
        <f>'DNSP Inputs O &amp; M'!J119</f>
        <v>20</v>
      </c>
      <c r="G119" s="203">
        <f>'DNSP Inputs O &amp; M'!K119</f>
        <v>20</v>
      </c>
      <c r="H119" s="203">
        <f>'DNSP Inputs O &amp; M'!L119</f>
        <v>20</v>
      </c>
    </row>
    <row r="120" spans="1:8" x14ac:dyDescent="0.2">
      <c r="A120" s="13" t="s">
        <v>92</v>
      </c>
      <c r="B120" s="202" t="s">
        <v>91</v>
      </c>
      <c r="C120" s="203">
        <f>'DNSP Inputs O &amp; M'!G120</f>
        <v>4</v>
      </c>
      <c r="D120" s="203">
        <f>'DNSP Inputs O &amp; M'!H120</f>
        <v>4</v>
      </c>
      <c r="E120" s="203">
        <f>'DNSP Inputs O &amp; M'!I120</f>
        <v>4</v>
      </c>
      <c r="F120" s="203">
        <f>'DNSP Inputs O &amp; M'!J120</f>
        <v>4</v>
      </c>
      <c r="G120" s="203">
        <f>'DNSP Inputs O &amp; M'!K120</f>
        <v>4</v>
      </c>
      <c r="H120" s="203">
        <f>'DNSP Inputs O &amp; M'!L120</f>
        <v>4</v>
      </c>
    </row>
    <row r="121" spans="1:8" x14ac:dyDescent="0.2">
      <c r="A121" s="3" t="s">
        <v>93</v>
      </c>
      <c r="B121" s="202" t="s">
        <v>91</v>
      </c>
      <c r="C121" s="203">
        <f>'DNSP Inputs O &amp; M'!G121</f>
        <v>8</v>
      </c>
      <c r="D121" s="203">
        <f>'DNSP Inputs O &amp; M'!H121</f>
        <v>8</v>
      </c>
      <c r="E121" s="203">
        <f>'DNSP Inputs O &amp; M'!I121</f>
        <v>8</v>
      </c>
      <c r="F121" s="203">
        <f>'DNSP Inputs O &amp; M'!J121</f>
        <v>8</v>
      </c>
      <c r="G121" s="203">
        <f>'DNSP Inputs O &amp; M'!K121</f>
        <v>8</v>
      </c>
      <c r="H121" s="203">
        <f>'DNSP Inputs O &amp; M'!L121</f>
        <v>8</v>
      </c>
    </row>
    <row r="122" spans="1:8" x14ac:dyDescent="0.2">
      <c r="A122" s="3" t="s">
        <v>131</v>
      </c>
      <c r="B122" s="202" t="s">
        <v>91</v>
      </c>
      <c r="C122" s="203">
        <f>'DNSP Inputs O &amp; M'!G122</f>
        <v>20</v>
      </c>
      <c r="D122" s="203">
        <f>'DNSP Inputs O &amp; M'!H122</f>
        <v>20</v>
      </c>
      <c r="E122" s="203">
        <f>'DNSP Inputs O &amp; M'!I122</f>
        <v>20</v>
      </c>
      <c r="F122" s="203">
        <f>'DNSP Inputs O &amp; M'!J122</f>
        <v>20</v>
      </c>
      <c r="G122" s="203">
        <f>'DNSP Inputs O &amp; M'!K122</f>
        <v>20</v>
      </c>
      <c r="H122" s="203">
        <f>'DNSP Inputs O &amp; M'!L122</f>
        <v>20</v>
      </c>
    </row>
    <row r="123" spans="1:8" x14ac:dyDescent="0.2">
      <c r="A123" s="13" t="s">
        <v>132</v>
      </c>
      <c r="B123" s="13"/>
      <c r="C123" s="195">
        <f>'DNSP Inputs O &amp; M'!G123</f>
        <v>0.114</v>
      </c>
      <c r="D123" s="195">
        <f>'DNSP Inputs O &amp; M'!H123</f>
        <v>0.114</v>
      </c>
      <c r="E123" s="195">
        <f>'DNSP Inputs O &amp; M'!I123</f>
        <v>0.114</v>
      </c>
      <c r="F123" s="195">
        <f>'DNSP Inputs O &amp; M'!J123</f>
        <v>0.114</v>
      </c>
      <c r="G123" s="195">
        <f>'DNSP Inputs O &amp; M'!K123</f>
        <v>0.114</v>
      </c>
      <c r="H123" s="195">
        <f>'DNSP Inputs O &amp; M'!L123</f>
        <v>0.114</v>
      </c>
    </row>
    <row r="124" spans="1:8" x14ac:dyDescent="0.2">
      <c r="A124" s="3" t="s">
        <v>96</v>
      </c>
      <c r="B124" s="13"/>
      <c r="C124" s="218">
        <f>'DNSP Inputs O &amp; M'!G124</f>
        <v>9.9683635289661119</v>
      </c>
      <c r="D124" s="218">
        <f>'DNSP Inputs O &amp; M'!H124</f>
        <v>9.9683635289661119</v>
      </c>
      <c r="E124" s="218">
        <f>'DNSP Inputs O &amp; M'!I124</f>
        <v>9.9683635289661119</v>
      </c>
      <c r="F124" s="218">
        <f>'DNSP Inputs O &amp; M'!J124</f>
        <v>9.9683635289661119</v>
      </c>
      <c r="G124" s="218">
        <f>'DNSP Inputs O &amp; M'!K124</f>
        <v>9.9683635289661119</v>
      </c>
      <c r="H124" s="218">
        <f>'DNSP Inputs O &amp; M'!L124</f>
        <v>9.9683635289661119</v>
      </c>
    </row>
    <row r="125" spans="1:8" x14ac:dyDescent="0.2">
      <c r="A125" s="3" t="s">
        <v>98</v>
      </c>
      <c r="B125" s="13"/>
      <c r="C125" s="218">
        <f>'DNSP Inputs O &amp; M'!G125</f>
        <v>16.821613455130311</v>
      </c>
      <c r="D125" s="218">
        <f>'DNSP Inputs O &amp; M'!H125</f>
        <v>16.821613455130311</v>
      </c>
      <c r="E125" s="218">
        <f>'DNSP Inputs O &amp; M'!I125</f>
        <v>16.821613455130311</v>
      </c>
      <c r="F125" s="218">
        <f>'DNSP Inputs O &amp; M'!J125</f>
        <v>16.821613455130311</v>
      </c>
      <c r="G125" s="218">
        <f>'DNSP Inputs O &amp; M'!K125</f>
        <v>16.821613455130311</v>
      </c>
      <c r="H125" s="218">
        <f>'DNSP Inputs O &amp; M'!L125</f>
        <v>16.821613455130311</v>
      </c>
    </row>
    <row r="126" spans="1:8" x14ac:dyDescent="0.2">
      <c r="A126" s="3" t="s">
        <v>99</v>
      </c>
      <c r="B126" s="13"/>
      <c r="C126" s="218">
        <f>'DNSP Inputs O &amp; M'!G126</f>
        <v>300.52123948950583</v>
      </c>
      <c r="D126" s="218">
        <f>'DNSP Inputs O &amp; M'!H126</f>
        <v>300.52123948950583</v>
      </c>
      <c r="E126" s="218">
        <f>'DNSP Inputs O &amp; M'!I126</f>
        <v>300.52123948950583</v>
      </c>
      <c r="F126" s="218">
        <f>'DNSP Inputs O &amp; M'!J126</f>
        <v>300.52123948950583</v>
      </c>
      <c r="G126" s="218">
        <f>'DNSP Inputs O &amp; M'!K126</f>
        <v>300.52123948950583</v>
      </c>
      <c r="H126" s="218">
        <f>'DNSP Inputs O &amp; M'!L126</f>
        <v>300.52123948950583</v>
      </c>
    </row>
    <row r="127" spans="1:8" x14ac:dyDescent="0.2">
      <c r="A127" s="3" t="s">
        <v>100</v>
      </c>
      <c r="B127" s="13"/>
      <c r="C127" s="218">
        <f>'DNSP Inputs O &amp; M'!G127</f>
        <v>1.246045441120764</v>
      </c>
      <c r="D127" s="218">
        <f>'DNSP Inputs O &amp; M'!H127</f>
        <v>1.246045441120764</v>
      </c>
      <c r="E127" s="218">
        <f>'DNSP Inputs O &amp; M'!I127</f>
        <v>1.246045441120764</v>
      </c>
      <c r="F127" s="218">
        <f>'DNSP Inputs O &amp; M'!J127</f>
        <v>1.246045441120764</v>
      </c>
      <c r="G127" s="218">
        <f>'DNSP Inputs O &amp; M'!K127</f>
        <v>1.246045441120764</v>
      </c>
      <c r="H127" s="218">
        <f>'DNSP Inputs O &amp; M'!L127</f>
        <v>1.246045441120764</v>
      </c>
    </row>
    <row r="128" spans="1:8" x14ac:dyDescent="0.2">
      <c r="A128" s="3" t="s">
        <v>101</v>
      </c>
      <c r="B128" s="13"/>
      <c r="C128" s="218">
        <f>'DNSP Inputs O &amp; M'!G128</f>
        <v>12.460454411207639</v>
      </c>
      <c r="D128" s="218">
        <f>'DNSP Inputs O &amp; M'!H128</f>
        <v>12.460454411207639</v>
      </c>
      <c r="E128" s="218">
        <f>'DNSP Inputs O &amp; M'!I128</f>
        <v>12.460454411207639</v>
      </c>
      <c r="F128" s="218">
        <f>'DNSP Inputs O &amp; M'!J128</f>
        <v>12.460454411207639</v>
      </c>
      <c r="G128" s="218">
        <f>'DNSP Inputs O &amp; M'!K128</f>
        <v>12.460454411207639</v>
      </c>
      <c r="H128" s="218">
        <f>'DNSP Inputs O &amp; M'!L128</f>
        <v>12.460454411207639</v>
      </c>
    </row>
    <row r="129" spans="1:8" x14ac:dyDescent="0.2">
      <c r="A129" s="3" t="s">
        <v>102</v>
      </c>
      <c r="B129" s="13"/>
      <c r="C129" s="117">
        <f>'DNSP Inputs O &amp; M'!G129</f>
        <v>2</v>
      </c>
      <c r="D129" s="117">
        <f>'DNSP Inputs O &amp; M'!H129</f>
        <v>2</v>
      </c>
      <c r="E129" s="117">
        <f>'DNSP Inputs O &amp; M'!I129</f>
        <v>2</v>
      </c>
      <c r="F129" s="117">
        <f>'DNSP Inputs O &amp; M'!J129</f>
        <v>2</v>
      </c>
      <c r="G129" s="117">
        <f>'DNSP Inputs O &amp; M'!K129</f>
        <v>2</v>
      </c>
      <c r="H129" s="117">
        <f>'DNSP Inputs O &amp; M'!L129</f>
        <v>2</v>
      </c>
    </row>
    <row r="130" spans="1:8" x14ac:dyDescent="0.2">
      <c r="A130" s="3" t="s">
        <v>103</v>
      </c>
      <c r="B130" s="13"/>
      <c r="C130" s="117">
        <f>'DNSP Inputs O &amp; M'!G130</f>
        <v>73.92</v>
      </c>
      <c r="D130" s="117">
        <f>'DNSP Inputs O &amp; M'!H130</f>
        <v>73.92</v>
      </c>
      <c r="E130" s="117">
        <f>'DNSP Inputs O &amp; M'!I130</f>
        <v>73.92</v>
      </c>
      <c r="F130" s="117">
        <f>'DNSP Inputs O &amp; M'!J130</f>
        <v>73.92</v>
      </c>
      <c r="G130" s="117">
        <f>'DNSP Inputs O &amp; M'!K130</f>
        <v>73.92</v>
      </c>
      <c r="H130" s="117">
        <f>'DNSP Inputs O &amp; M'!L130</f>
        <v>73.92</v>
      </c>
    </row>
    <row r="131" spans="1:8" x14ac:dyDescent="0.2">
      <c r="A131" s="3" t="s">
        <v>104</v>
      </c>
      <c r="B131" s="13"/>
      <c r="C131" s="117">
        <f>'DNSP Inputs O &amp; M'!G131</f>
        <v>24.96</v>
      </c>
      <c r="D131" s="117">
        <f>'DNSP Inputs O &amp; M'!H131</f>
        <v>24.96</v>
      </c>
      <c r="E131" s="117">
        <f>'DNSP Inputs O &amp; M'!I131</f>
        <v>24.96</v>
      </c>
      <c r="F131" s="117">
        <f>'DNSP Inputs O &amp; M'!J131</f>
        <v>24.96</v>
      </c>
      <c r="G131" s="117">
        <f>'DNSP Inputs O &amp; M'!K131</f>
        <v>24.96</v>
      </c>
      <c r="H131" s="117">
        <f>'DNSP Inputs O &amp; M'!L131</f>
        <v>24.96</v>
      </c>
    </row>
    <row r="132" spans="1:8" x14ac:dyDescent="0.2">
      <c r="A132" s="3" t="s">
        <v>105</v>
      </c>
      <c r="B132" s="13"/>
      <c r="C132" s="136">
        <f>'DNSP Inputs O &amp; M'!G132</f>
        <v>0.6</v>
      </c>
      <c r="D132" s="136">
        <f>'DNSP Inputs O &amp; M'!H132</f>
        <v>0.6</v>
      </c>
      <c r="E132" s="136">
        <f>'DNSP Inputs O &amp; M'!I132</f>
        <v>0.6</v>
      </c>
      <c r="F132" s="136">
        <f>'DNSP Inputs O &amp; M'!J132</f>
        <v>0.6</v>
      </c>
      <c r="G132" s="136">
        <f>'DNSP Inputs O &amp; M'!K132</f>
        <v>0.6</v>
      </c>
      <c r="H132" s="136">
        <f>'DNSP Inputs O &amp; M'!L132</f>
        <v>0.6</v>
      </c>
    </row>
    <row r="133" spans="1:8" x14ac:dyDescent="0.2">
      <c r="A133" s="3" t="s">
        <v>106</v>
      </c>
      <c r="B133" s="13"/>
      <c r="C133" s="136">
        <f>'DNSP Inputs O &amp; M'!G133</f>
        <v>0.5</v>
      </c>
      <c r="D133" s="136">
        <f>'DNSP Inputs O &amp; M'!H133</f>
        <v>0.5</v>
      </c>
      <c r="E133" s="136">
        <f>'DNSP Inputs O &amp; M'!I133</f>
        <v>0.5</v>
      </c>
      <c r="F133" s="136">
        <f>'DNSP Inputs O &amp; M'!J133</f>
        <v>0.5</v>
      </c>
      <c r="G133" s="136">
        <f>'DNSP Inputs O &amp; M'!K133</f>
        <v>0.5</v>
      </c>
      <c r="H133" s="136">
        <f>'DNSP Inputs O &amp; M'!L133</f>
        <v>0.5</v>
      </c>
    </row>
    <row r="134" spans="1:8" x14ac:dyDescent="0.2">
      <c r="A134" s="3" t="s">
        <v>107</v>
      </c>
      <c r="B134" s="13"/>
      <c r="C134" s="136">
        <f>'DNSP Inputs O &amp; M'!G134</f>
        <v>0.15</v>
      </c>
      <c r="D134" s="136">
        <f>'DNSP Inputs O &amp; M'!H134</f>
        <v>0.15</v>
      </c>
      <c r="E134" s="136">
        <f>'DNSP Inputs O &amp; M'!I134</f>
        <v>0.15</v>
      </c>
      <c r="F134" s="136">
        <f>'DNSP Inputs O &amp; M'!J134</f>
        <v>0.15</v>
      </c>
      <c r="G134" s="136">
        <f>'DNSP Inputs O &amp; M'!K134</f>
        <v>0.15</v>
      </c>
      <c r="H134" s="136">
        <f>'DNSP Inputs O &amp; M'!L134</f>
        <v>0.15</v>
      </c>
    </row>
    <row r="135" spans="1:8" x14ac:dyDescent="0.2">
      <c r="A135" s="3" t="s">
        <v>108</v>
      </c>
      <c r="B135" s="13"/>
      <c r="C135" s="136">
        <f>'DNSP Inputs O &amp; M'!G135</f>
        <v>0.1</v>
      </c>
      <c r="D135" s="136">
        <f>'DNSP Inputs O &amp; M'!H135</f>
        <v>0.1</v>
      </c>
      <c r="E135" s="136">
        <f>'DNSP Inputs O &amp; M'!I135</f>
        <v>0.1</v>
      </c>
      <c r="F135" s="136">
        <f>'DNSP Inputs O &amp; M'!J135</f>
        <v>0.1</v>
      </c>
      <c r="G135" s="136">
        <f>'DNSP Inputs O &amp; M'!K135</f>
        <v>0.1</v>
      </c>
      <c r="H135" s="136">
        <f>'DNSP Inputs O &amp; M'!L135</f>
        <v>0.1</v>
      </c>
    </row>
    <row r="136" spans="1:8" x14ac:dyDescent="0.2">
      <c r="A136" s="212"/>
      <c r="B136" s="212"/>
      <c r="C136" s="41"/>
    </row>
    <row r="137" spans="1:8" x14ac:dyDescent="0.2">
      <c r="A137" s="33" t="s">
        <v>109</v>
      </c>
      <c r="B137" s="34"/>
      <c r="C137" s="204"/>
      <c r="D137" s="38"/>
      <c r="E137" s="38"/>
      <c r="F137" s="38"/>
      <c r="G137" s="38"/>
      <c r="H137" s="38"/>
    </row>
    <row r="138" spans="1:8" x14ac:dyDescent="0.2">
      <c r="A138" s="3" t="s">
        <v>110</v>
      </c>
      <c r="B138" s="13"/>
      <c r="C138" s="248">
        <f>'DNSP Inputs O &amp; M'!G138*CHOOSE($A$1,'allocation inputs'!Q97,'allocation inputs'!AH97,'allocation inputs'!AY97)</f>
        <v>15865.903705268931</v>
      </c>
      <c r="D138" s="248">
        <f>'DNSP Inputs O &amp; M'!H138*CHOOSE($A$1,'allocation inputs'!R97,'allocation inputs'!AI97,'allocation inputs'!AZ97)</f>
        <v>15951.994968918498</v>
      </c>
      <c r="E138" s="248">
        <f>'DNSP Inputs O &amp; M'!I138*CHOOSE($A$1,'allocation inputs'!S97,'allocation inputs'!AJ97,'allocation inputs'!BA97)</f>
        <v>16218.463904352051</v>
      </c>
      <c r="F138" s="248">
        <f>'DNSP Inputs O &amp; M'!J138*CHOOSE($A$1,'allocation inputs'!T97,'allocation inputs'!AK97,'allocation inputs'!BB97)</f>
        <v>14809.892844413698</v>
      </c>
      <c r="G138" s="248">
        <f>'DNSP Inputs O &amp; M'!K138*CHOOSE($A$1,'allocation inputs'!U97,'allocation inputs'!AL97,'allocation inputs'!BC97)</f>
        <v>14071.308636794813</v>
      </c>
      <c r="H138" s="248">
        <f>'DNSP Inputs O &amp; M'!L138*CHOOSE($A$1,'allocation inputs'!V97,'allocation inputs'!AM97,'allocation inputs'!BD97)</f>
        <v>13184.097031036419</v>
      </c>
    </row>
    <row r="139" spans="1:8" x14ac:dyDescent="0.2">
      <c r="A139" s="3" t="str">
        <f>'DNSP Inputs O &amp; M'!A139</f>
        <v>Other costs : Cascading Network</v>
      </c>
      <c r="B139" s="13"/>
      <c r="C139" s="248">
        <f>'DNSP Inputs O &amp; M'!G139*CHOOSE($A$1,'allocation inputs'!Q98,'allocation inputs'!AH98,'allocation inputs'!AY98)</f>
        <v>0</v>
      </c>
      <c r="D139" s="248">
        <f>'DNSP Inputs O &amp; M'!H139*CHOOSE($A$1,'allocation inputs'!R98,'allocation inputs'!AI98,'allocation inputs'!AZ98)</f>
        <v>114715.14332538842</v>
      </c>
      <c r="E139" s="248">
        <f>'DNSP Inputs O &amp; M'!I139*CHOOSE($A$1,'allocation inputs'!S98,'allocation inputs'!AJ98,'allocation inputs'!BA98)</f>
        <v>114857.3366255865</v>
      </c>
      <c r="F139" s="248">
        <f>'DNSP Inputs O &amp; M'!J139*CHOOSE($A$1,'allocation inputs'!T98,'allocation inputs'!AK98,'allocation inputs'!BB98)</f>
        <v>106729.3108870094</v>
      </c>
      <c r="G139" s="248">
        <f>'DNSP Inputs O &amp; M'!K139*CHOOSE($A$1,'allocation inputs'!U98,'allocation inputs'!AL98,'allocation inputs'!BC98)</f>
        <v>100968.42808700851</v>
      </c>
      <c r="H139" s="248">
        <f>'DNSP Inputs O &amp; M'!L139*CHOOSE($A$1,'allocation inputs'!V98,'allocation inputs'!AM98,'allocation inputs'!BD98)</f>
        <v>94828.617016994671</v>
      </c>
    </row>
    <row r="140" spans="1:8" x14ac:dyDescent="0.2">
      <c r="B140" s="13"/>
      <c r="C140" s="35">
        <f t="shared" ref="C140:H140" si="8">SUM(C138:C139)</f>
        <v>15865.903705268931</v>
      </c>
      <c r="D140" s="35">
        <f t="shared" si="8"/>
        <v>130667.13829430692</v>
      </c>
      <c r="E140" s="35">
        <f t="shared" si="8"/>
        <v>131075.80052993854</v>
      </c>
      <c r="F140" s="35">
        <f t="shared" si="8"/>
        <v>121539.2037314231</v>
      </c>
      <c r="G140" s="35">
        <f t="shared" si="8"/>
        <v>115039.73672380332</v>
      </c>
      <c r="H140" s="35">
        <f t="shared" si="8"/>
        <v>108012.71404803109</v>
      </c>
    </row>
    <row r="141" spans="1:8" x14ac:dyDescent="0.2">
      <c r="A141" s="3" t="s">
        <v>112</v>
      </c>
      <c r="B141" s="13"/>
      <c r="C141" s="36">
        <f>'ACS - General'!J$69</f>
        <v>14013.058020967974</v>
      </c>
      <c r="D141" s="36">
        <f>'ACS - General'!K$69</f>
        <v>13732.796860548615</v>
      </c>
      <c r="E141" s="36">
        <f>'ACS - General'!L$69</f>
        <v>13458.140923337642</v>
      </c>
      <c r="F141" s="36">
        <f>'ACS - General'!M$69</f>
        <v>12516.071058704007</v>
      </c>
      <c r="G141" s="36">
        <f>'ACS - General'!N$69</f>
        <v>11639.946084594727</v>
      </c>
      <c r="H141" s="36">
        <f>'ACS - General'!O$69</f>
        <v>10825.149858673098</v>
      </c>
    </row>
    <row r="142" spans="1:8" x14ac:dyDescent="0.2">
      <c r="A142" s="3" t="s">
        <v>113</v>
      </c>
      <c r="B142" s="13"/>
      <c r="C142" s="47">
        <f t="shared" ref="C142:H142" si="9">IF(C141=0,0,C140/C141)</f>
        <v>1.1322227940202998</v>
      </c>
      <c r="D142" s="47">
        <f t="shared" si="9"/>
        <v>9.5149691371089613</v>
      </c>
      <c r="E142" s="47">
        <f t="shared" si="9"/>
        <v>9.7395176106858248</v>
      </c>
      <c r="F142" s="47">
        <f t="shared" si="9"/>
        <v>9.7106514625371609</v>
      </c>
      <c r="G142" s="47">
        <f t="shared" si="9"/>
        <v>9.8831846717964158</v>
      </c>
      <c r="H142" s="47">
        <f t="shared" si="9"/>
        <v>9.9779416874761715</v>
      </c>
    </row>
    <row r="143" spans="1:8" x14ac:dyDescent="0.2">
      <c r="A143" s="212"/>
      <c r="B143" s="212"/>
      <c r="C143" s="41"/>
      <c r="D143" s="41"/>
      <c r="E143" s="41"/>
      <c r="F143" s="41"/>
      <c r="G143" s="41"/>
      <c r="H143" s="41"/>
    </row>
    <row r="144" spans="1:8" x14ac:dyDescent="0.2">
      <c r="A144" s="5" t="str">
        <f>'DNSP Inputs O &amp; M'!A144</f>
        <v>Option for "0.8" factor</v>
      </c>
      <c r="B144" s="43"/>
    </row>
    <row r="145" spans="1:8" x14ac:dyDescent="0.2">
      <c r="A145" s="13" t="str">
        <f>'DNSP Inputs O &amp; M'!A145</f>
        <v>Switch ( 1 = On; 0 = Off )</v>
      </c>
      <c r="B145" s="304">
        <f>'DNSP Inputs O &amp; M'!B145</f>
        <v>1</v>
      </c>
    </row>
    <row r="146" spans="1:8" x14ac:dyDescent="0.2">
      <c r="A146" s="13" t="str">
        <f>'DNSP Inputs O &amp; M'!A146</f>
        <v>Factor</v>
      </c>
      <c r="B146" s="305">
        <f>'DNSP Inputs O &amp; M'!B146</f>
        <v>0.8</v>
      </c>
    </row>
    <row r="148" spans="1:8" x14ac:dyDescent="0.2">
      <c r="A148" s="5" t="s">
        <v>214</v>
      </c>
      <c r="B148" s="5"/>
    </row>
    <row r="149" spans="1:8" x14ac:dyDescent="0.2">
      <c r="A149" s="13"/>
      <c r="B149" s="13"/>
    </row>
    <row r="150" spans="1:8" x14ac:dyDescent="0.2">
      <c r="A150" s="13" t="s">
        <v>90</v>
      </c>
      <c r="B150" s="202" t="s">
        <v>91</v>
      </c>
      <c r="C150" s="135">
        <f>'DNSP Inputs O &amp; M'!G150</f>
        <v>20</v>
      </c>
      <c r="D150" s="203">
        <f>'DNSP Inputs O &amp; M'!H150</f>
        <v>20</v>
      </c>
      <c r="E150" s="203">
        <f>'DNSP Inputs O &amp; M'!I150</f>
        <v>20</v>
      </c>
      <c r="F150" s="203">
        <f>'DNSP Inputs O &amp; M'!J150</f>
        <v>20</v>
      </c>
      <c r="G150" s="203">
        <f>'DNSP Inputs O &amp; M'!K150</f>
        <v>20</v>
      </c>
      <c r="H150" s="203">
        <f>'DNSP Inputs O &amp; M'!L150</f>
        <v>20</v>
      </c>
    </row>
    <row r="151" spans="1:8" x14ac:dyDescent="0.2">
      <c r="A151" s="13" t="s">
        <v>92</v>
      </c>
      <c r="B151" s="202" t="s">
        <v>91</v>
      </c>
      <c r="C151" s="203">
        <f>'DNSP Inputs O &amp; M'!G151</f>
        <v>20</v>
      </c>
      <c r="D151" s="203">
        <f>'DNSP Inputs O &amp; M'!H151</f>
        <v>20</v>
      </c>
      <c r="E151" s="203">
        <f>'DNSP Inputs O &amp; M'!I151</f>
        <v>20</v>
      </c>
      <c r="F151" s="203">
        <f>'DNSP Inputs O &amp; M'!J151</f>
        <v>20</v>
      </c>
      <c r="G151" s="203">
        <f>'DNSP Inputs O &amp; M'!K151</f>
        <v>20</v>
      </c>
      <c r="H151" s="203">
        <f>'DNSP Inputs O &amp; M'!L151</f>
        <v>20</v>
      </c>
    </row>
    <row r="152" spans="1:8" x14ac:dyDescent="0.2">
      <c r="A152" s="3" t="s">
        <v>93</v>
      </c>
      <c r="B152" s="202" t="s">
        <v>91</v>
      </c>
      <c r="C152" s="203">
        <f>'DNSP Inputs O &amp; M'!G152</f>
        <v>8</v>
      </c>
      <c r="D152" s="203">
        <f>'DNSP Inputs O &amp; M'!H152</f>
        <v>8</v>
      </c>
      <c r="E152" s="203">
        <f>'DNSP Inputs O &amp; M'!I152</f>
        <v>8</v>
      </c>
      <c r="F152" s="203">
        <f>'DNSP Inputs O &amp; M'!J152</f>
        <v>8</v>
      </c>
      <c r="G152" s="203">
        <f>'DNSP Inputs O &amp; M'!K152</f>
        <v>8</v>
      </c>
      <c r="H152" s="203">
        <f>'DNSP Inputs O &amp; M'!L152</f>
        <v>8</v>
      </c>
    </row>
    <row r="153" spans="1:8" x14ac:dyDescent="0.2">
      <c r="A153" s="3" t="s">
        <v>131</v>
      </c>
      <c r="B153" s="202" t="s">
        <v>91</v>
      </c>
      <c r="C153" s="203">
        <f>'DNSP Inputs O &amp; M'!G153</f>
        <v>20</v>
      </c>
      <c r="D153" s="203">
        <f>'DNSP Inputs O &amp; M'!H153</f>
        <v>20</v>
      </c>
      <c r="E153" s="203">
        <f>'DNSP Inputs O &amp; M'!I153</f>
        <v>20</v>
      </c>
      <c r="F153" s="203">
        <f>'DNSP Inputs O &amp; M'!J153</f>
        <v>20</v>
      </c>
      <c r="G153" s="203">
        <f>'DNSP Inputs O &amp; M'!K153</f>
        <v>20</v>
      </c>
      <c r="H153" s="203">
        <f>'DNSP Inputs O &amp; M'!L153</f>
        <v>20</v>
      </c>
    </row>
    <row r="154" spans="1:8" x14ac:dyDescent="0.2">
      <c r="A154" s="13" t="s">
        <v>132</v>
      </c>
      <c r="B154" s="13"/>
      <c r="C154" s="195">
        <f>'DNSP Inputs O &amp; M'!G154</f>
        <v>0.114</v>
      </c>
      <c r="D154" s="195">
        <f>'DNSP Inputs O &amp; M'!H154</f>
        <v>0.114</v>
      </c>
      <c r="E154" s="195">
        <f>'DNSP Inputs O &amp; M'!I154</f>
        <v>0.114</v>
      </c>
      <c r="F154" s="195">
        <f>'DNSP Inputs O &amp; M'!J154</f>
        <v>0.114</v>
      </c>
      <c r="G154" s="195">
        <f>'DNSP Inputs O &amp; M'!K154</f>
        <v>0.114</v>
      </c>
      <c r="H154" s="195">
        <f>'DNSP Inputs O &amp; M'!L154</f>
        <v>0.114</v>
      </c>
    </row>
    <row r="155" spans="1:8" x14ac:dyDescent="0.2">
      <c r="A155" s="3" t="s">
        <v>96</v>
      </c>
      <c r="B155" s="13"/>
      <c r="C155" s="218">
        <f>'DNSP Inputs O &amp; M'!G155</f>
        <v>0</v>
      </c>
      <c r="D155" s="218">
        <f>'DNSP Inputs O &amp; M'!H155</f>
        <v>0</v>
      </c>
      <c r="E155" s="218">
        <f>'DNSP Inputs O &amp; M'!I155</f>
        <v>0</v>
      </c>
      <c r="F155" s="218">
        <f>'DNSP Inputs O &amp; M'!J155</f>
        <v>0</v>
      </c>
      <c r="G155" s="218">
        <f>'DNSP Inputs O &amp; M'!K155</f>
        <v>0</v>
      </c>
      <c r="H155" s="218">
        <f>'DNSP Inputs O &amp; M'!L155</f>
        <v>0</v>
      </c>
    </row>
    <row r="156" spans="1:8" x14ac:dyDescent="0.2">
      <c r="A156" s="3" t="s">
        <v>98</v>
      </c>
      <c r="B156" s="13"/>
      <c r="C156" s="218">
        <f>'DNSP Inputs O &amp; M'!G156</f>
        <v>16.821613455130311</v>
      </c>
      <c r="D156" s="218">
        <f>'DNSP Inputs O &amp; M'!H156</f>
        <v>16.821613455130311</v>
      </c>
      <c r="E156" s="218">
        <f>'DNSP Inputs O &amp; M'!I156</f>
        <v>16.821613455130311</v>
      </c>
      <c r="F156" s="218">
        <f>'DNSP Inputs O &amp; M'!J156</f>
        <v>16.821613455130311</v>
      </c>
      <c r="G156" s="218">
        <f>'DNSP Inputs O &amp; M'!K156</f>
        <v>16.821613455130311</v>
      </c>
      <c r="H156" s="218">
        <f>'DNSP Inputs O &amp; M'!L156</f>
        <v>16.821613455130311</v>
      </c>
    </row>
    <row r="157" spans="1:8" x14ac:dyDescent="0.2">
      <c r="A157" s="3" t="s">
        <v>99</v>
      </c>
      <c r="B157" s="13"/>
      <c r="C157" s="218">
        <f>'DNSP Inputs O &amp; M'!G157</f>
        <v>352.72875158740868</v>
      </c>
      <c r="D157" s="218">
        <f>'DNSP Inputs O &amp; M'!H157</f>
        <v>352.72875158740868</v>
      </c>
      <c r="E157" s="218">
        <f>'DNSP Inputs O &amp; M'!I157</f>
        <v>352.72875158740868</v>
      </c>
      <c r="F157" s="218">
        <f>'DNSP Inputs O &amp; M'!J157</f>
        <v>352.72875158740868</v>
      </c>
      <c r="G157" s="218">
        <f>'DNSP Inputs O &amp; M'!K157</f>
        <v>352.72875158740868</v>
      </c>
      <c r="H157" s="218">
        <f>'DNSP Inputs O &amp; M'!L157</f>
        <v>352.72875158740868</v>
      </c>
    </row>
    <row r="158" spans="1:8" x14ac:dyDescent="0.2">
      <c r="A158" s="3" t="s">
        <v>100</v>
      </c>
      <c r="B158" s="13"/>
      <c r="C158" s="218">
        <f>'DNSP Inputs O &amp; M'!G158</f>
        <v>1.246045441120764</v>
      </c>
      <c r="D158" s="218">
        <f>'DNSP Inputs O &amp; M'!H158</f>
        <v>1.246045441120764</v>
      </c>
      <c r="E158" s="218">
        <f>'DNSP Inputs O &amp; M'!I158</f>
        <v>1.246045441120764</v>
      </c>
      <c r="F158" s="218">
        <f>'DNSP Inputs O &amp; M'!J158</f>
        <v>1.246045441120764</v>
      </c>
      <c r="G158" s="218">
        <f>'DNSP Inputs O &amp; M'!K158</f>
        <v>1.246045441120764</v>
      </c>
      <c r="H158" s="218">
        <f>'DNSP Inputs O &amp; M'!L158</f>
        <v>1.246045441120764</v>
      </c>
    </row>
    <row r="159" spans="1:8" x14ac:dyDescent="0.2">
      <c r="A159" s="3" t="s">
        <v>101</v>
      </c>
      <c r="B159" s="13"/>
      <c r="C159" s="218">
        <f>'DNSP Inputs O &amp; M'!G159</f>
        <v>12.460454411207639</v>
      </c>
      <c r="D159" s="218">
        <f>'DNSP Inputs O &amp; M'!H159</f>
        <v>12.460454411207639</v>
      </c>
      <c r="E159" s="218">
        <f>'DNSP Inputs O &amp; M'!I159</f>
        <v>12.460454411207639</v>
      </c>
      <c r="F159" s="218">
        <f>'DNSP Inputs O &amp; M'!J159</f>
        <v>12.460454411207639</v>
      </c>
      <c r="G159" s="218">
        <f>'DNSP Inputs O &amp; M'!K159</f>
        <v>12.460454411207639</v>
      </c>
      <c r="H159" s="218">
        <f>'DNSP Inputs O &amp; M'!L159</f>
        <v>12.460454411207639</v>
      </c>
    </row>
    <row r="160" spans="1:8" x14ac:dyDescent="0.2">
      <c r="A160" s="3" t="s">
        <v>102</v>
      </c>
      <c r="B160" s="13"/>
      <c r="C160" s="117">
        <f>'DNSP Inputs O &amp; M'!G160</f>
        <v>2</v>
      </c>
      <c r="D160" s="117">
        <f>'DNSP Inputs O &amp; M'!H160</f>
        <v>2</v>
      </c>
      <c r="E160" s="117">
        <f>'DNSP Inputs O &amp; M'!I160</f>
        <v>2</v>
      </c>
      <c r="F160" s="117">
        <f>'DNSP Inputs O &amp; M'!J160</f>
        <v>2</v>
      </c>
      <c r="G160" s="117">
        <f>'DNSP Inputs O &amp; M'!K160</f>
        <v>2</v>
      </c>
      <c r="H160" s="117">
        <f>'DNSP Inputs O &amp; M'!L160</f>
        <v>2</v>
      </c>
    </row>
    <row r="161" spans="1:8" x14ac:dyDescent="0.2">
      <c r="A161" s="3" t="s">
        <v>103</v>
      </c>
      <c r="B161" s="13"/>
      <c r="C161" s="117">
        <f>'DNSP Inputs O &amp; M'!G161</f>
        <v>73.92</v>
      </c>
      <c r="D161" s="117">
        <f>'DNSP Inputs O &amp; M'!H161</f>
        <v>73.92</v>
      </c>
      <c r="E161" s="117">
        <f>'DNSP Inputs O &amp; M'!I161</f>
        <v>73.92</v>
      </c>
      <c r="F161" s="117">
        <f>'DNSP Inputs O &amp; M'!J161</f>
        <v>73.92</v>
      </c>
      <c r="G161" s="117">
        <f>'DNSP Inputs O &amp; M'!K161</f>
        <v>73.92</v>
      </c>
      <c r="H161" s="117">
        <f>'DNSP Inputs O &amp; M'!L161</f>
        <v>73.92</v>
      </c>
    </row>
    <row r="162" spans="1:8" x14ac:dyDescent="0.2">
      <c r="A162" s="3" t="s">
        <v>104</v>
      </c>
      <c r="B162" s="13"/>
      <c r="C162" s="117">
        <f>'DNSP Inputs O &amp; M'!G162</f>
        <v>24.96</v>
      </c>
      <c r="D162" s="117">
        <f>'DNSP Inputs O &amp; M'!H162</f>
        <v>24.96</v>
      </c>
      <c r="E162" s="117">
        <f>'DNSP Inputs O &amp; M'!I162</f>
        <v>24.96</v>
      </c>
      <c r="F162" s="117">
        <f>'DNSP Inputs O &amp; M'!J162</f>
        <v>24.96</v>
      </c>
      <c r="G162" s="117">
        <f>'DNSP Inputs O &amp; M'!K162</f>
        <v>24.96</v>
      </c>
      <c r="H162" s="117">
        <f>'DNSP Inputs O &amp; M'!L162</f>
        <v>24.96</v>
      </c>
    </row>
    <row r="163" spans="1:8" x14ac:dyDescent="0.2">
      <c r="A163" s="3" t="s">
        <v>105</v>
      </c>
      <c r="B163" s="13"/>
      <c r="C163" s="136">
        <f>'DNSP Inputs O &amp; M'!G163</f>
        <v>0.6</v>
      </c>
      <c r="D163" s="136">
        <f>'DNSP Inputs O &amp; M'!H163</f>
        <v>0.6</v>
      </c>
      <c r="E163" s="136">
        <f>'DNSP Inputs O &amp; M'!I163</f>
        <v>0.6</v>
      </c>
      <c r="F163" s="136">
        <f>'DNSP Inputs O &amp; M'!J163</f>
        <v>0.6</v>
      </c>
      <c r="G163" s="136">
        <f>'DNSP Inputs O &amp; M'!K163</f>
        <v>0.6</v>
      </c>
      <c r="H163" s="136">
        <f>'DNSP Inputs O &amp; M'!L163</f>
        <v>0.6</v>
      </c>
    </row>
    <row r="164" spans="1:8" x14ac:dyDescent="0.2">
      <c r="A164" s="3" t="s">
        <v>106</v>
      </c>
      <c r="B164" s="13"/>
      <c r="C164" s="136">
        <f>'DNSP Inputs O &amp; M'!G164</f>
        <v>0.5</v>
      </c>
      <c r="D164" s="136">
        <f>'DNSP Inputs O &amp; M'!H164</f>
        <v>0.5</v>
      </c>
      <c r="E164" s="136">
        <f>'DNSP Inputs O &amp; M'!I164</f>
        <v>0.5</v>
      </c>
      <c r="F164" s="136">
        <f>'DNSP Inputs O &amp; M'!J164</f>
        <v>0.5</v>
      </c>
      <c r="G164" s="136">
        <f>'DNSP Inputs O &amp; M'!K164</f>
        <v>0.5</v>
      </c>
      <c r="H164" s="136">
        <f>'DNSP Inputs O &amp; M'!L164</f>
        <v>0.5</v>
      </c>
    </row>
    <row r="165" spans="1:8" x14ac:dyDescent="0.2">
      <c r="A165" s="3" t="s">
        <v>107</v>
      </c>
      <c r="B165" s="13"/>
      <c r="C165" s="136">
        <f>'DNSP Inputs O &amp; M'!G165</f>
        <v>0.15</v>
      </c>
      <c r="D165" s="136">
        <f>'DNSP Inputs O &amp; M'!H165</f>
        <v>0.15</v>
      </c>
      <c r="E165" s="136">
        <f>'DNSP Inputs O &amp; M'!I165</f>
        <v>0.15</v>
      </c>
      <c r="F165" s="136">
        <f>'DNSP Inputs O &amp; M'!J165</f>
        <v>0.15</v>
      </c>
      <c r="G165" s="136">
        <f>'DNSP Inputs O &amp; M'!K165</f>
        <v>0.15</v>
      </c>
      <c r="H165" s="136">
        <f>'DNSP Inputs O &amp; M'!L165</f>
        <v>0.15</v>
      </c>
    </row>
    <row r="166" spans="1:8" x14ac:dyDescent="0.2">
      <c r="A166" s="3" t="s">
        <v>108</v>
      </c>
      <c r="B166" s="13"/>
      <c r="C166" s="136">
        <f>'DNSP Inputs O &amp; M'!G166</f>
        <v>0.1</v>
      </c>
      <c r="D166" s="136">
        <f>'DNSP Inputs O &amp; M'!H166</f>
        <v>0.1</v>
      </c>
      <c r="E166" s="136">
        <f>'DNSP Inputs O &amp; M'!I166</f>
        <v>0.1</v>
      </c>
      <c r="F166" s="136">
        <f>'DNSP Inputs O &amp; M'!J166</f>
        <v>0.1</v>
      </c>
      <c r="G166" s="136">
        <f>'DNSP Inputs O &amp; M'!K166</f>
        <v>0.1</v>
      </c>
      <c r="H166" s="136">
        <f>'DNSP Inputs O &amp; M'!L166</f>
        <v>0.1</v>
      </c>
    </row>
    <row r="167" spans="1:8" x14ac:dyDescent="0.2">
      <c r="A167" s="212"/>
      <c r="B167" s="212"/>
      <c r="C167" s="41"/>
    </row>
    <row r="168" spans="1:8" x14ac:dyDescent="0.2">
      <c r="A168" s="33" t="s">
        <v>109</v>
      </c>
      <c r="B168" s="34"/>
      <c r="C168" s="204"/>
      <c r="D168" s="38"/>
      <c r="E168" s="38"/>
      <c r="F168" s="38"/>
      <c r="G168" s="38"/>
      <c r="H168" s="38"/>
    </row>
    <row r="169" spans="1:8" x14ac:dyDescent="0.2">
      <c r="A169" s="3" t="s">
        <v>110</v>
      </c>
      <c r="B169" s="13"/>
      <c r="C169" s="248">
        <f>'DNSP Inputs O &amp; M'!G169*CHOOSE($A$1,'allocation inputs'!Q105,'allocation inputs'!AH105,'allocation inputs'!AY105)</f>
        <v>353.59405339066871</v>
      </c>
      <c r="D169" s="248">
        <f>'DNSP Inputs O &amp; M'!H169*CHOOSE($A$1,'allocation inputs'!R105,'allocation inputs'!AI105,'allocation inputs'!AZ105)</f>
        <v>1540.3903887125289</v>
      </c>
      <c r="E169" s="248">
        <f>'DNSP Inputs O &amp; M'!I169*CHOOSE($A$1,'allocation inputs'!S105,'allocation inputs'!AJ105,'allocation inputs'!BA105)</f>
        <v>4228.774256261745</v>
      </c>
      <c r="F169" s="248">
        <f>'DNSP Inputs O &amp; M'!J169*CHOOSE($A$1,'allocation inputs'!T105,'allocation inputs'!AK105,'allocation inputs'!BB105)</f>
        <v>6735.1845610677428</v>
      </c>
      <c r="G169" s="248">
        <f>'DNSP Inputs O &amp; M'!K169*CHOOSE($A$1,'allocation inputs'!U105,'allocation inputs'!AL105,'allocation inputs'!BC105)</f>
        <v>8257.1537456972383</v>
      </c>
      <c r="H169" s="248">
        <f>'DNSP Inputs O &amp; M'!L169*CHOOSE($A$1,'allocation inputs'!V105,'allocation inputs'!AM105,'allocation inputs'!BD105)</f>
        <v>9982.6207097472907</v>
      </c>
    </row>
    <row r="170" spans="1:8" x14ac:dyDescent="0.2">
      <c r="A170" s="3" t="str">
        <f>'DNSP Inputs O &amp; M'!A170</f>
        <v>Other costs : Cascading Network</v>
      </c>
      <c r="B170" s="13"/>
      <c r="C170" s="248">
        <f>'DNSP Inputs O &amp; M'!G170*CHOOSE($A$1,'allocation inputs'!Q106,'allocation inputs'!AH106,'allocation inputs'!AY106)</f>
        <v>0</v>
      </c>
      <c r="D170" s="248">
        <f>'DNSP Inputs O &amp; M'!H170*CHOOSE($A$1,'allocation inputs'!R106,'allocation inputs'!AI106,'allocation inputs'!AZ106)</f>
        <v>8653.5198695888339</v>
      </c>
      <c r="E170" s="248">
        <f>'DNSP Inputs O &amp; M'!I170*CHOOSE($A$1,'allocation inputs'!S106,'allocation inputs'!AJ106,'allocation inputs'!BA106)</f>
        <v>23394.823427554998</v>
      </c>
      <c r="F170" s="248">
        <f>'DNSP Inputs O &amp; M'!J170*CHOOSE($A$1,'allocation inputs'!T106,'allocation inputs'!AK106,'allocation inputs'!BB106)</f>
        <v>37917.311557285459</v>
      </c>
      <c r="G170" s="248">
        <f>'DNSP Inputs O &amp; M'!K170*CHOOSE($A$1,'allocation inputs'!U106,'allocation inputs'!AL106,'allocation inputs'!BC106)</f>
        <v>46284.728895834618</v>
      </c>
      <c r="H170" s="248">
        <f>'DNSP Inputs O &amp; M'!L170*CHOOSE($A$1,'allocation inputs'!V106,'allocation inputs'!AM106,'allocation inputs'!BD106)</f>
        <v>56090.568729212246</v>
      </c>
    </row>
    <row r="171" spans="1:8" x14ac:dyDescent="0.2">
      <c r="B171" s="13"/>
      <c r="C171" s="35">
        <f t="shared" ref="C171:H171" si="10">SUM(C169:C170)</f>
        <v>353.59405339066871</v>
      </c>
      <c r="D171" s="35">
        <f t="shared" si="10"/>
        <v>10193.910258301363</v>
      </c>
      <c r="E171" s="35">
        <f t="shared" si="10"/>
        <v>27623.597683816744</v>
      </c>
      <c r="F171" s="35">
        <f t="shared" si="10"/>
        <v>44652.4961183532</v>
      </c>
      <c r="G171" s="35">
        <f t="shared" si="10"/>
        <v>54541.882641531854</v>
      </c>
      <c r="H171" s="35">
        <f t="shared" si="10"/>
        <v>66073.18943895954</v>
      </c>
    </row>
    <row r="172" spans="1:8" x14ac:dyDescent="0.2">
      <c r="A172" s="3" t="s">
        <v>112</v>
      </c>
      <c r="B172" s="13"/>
      <c r="C172" s="36">
        <f>'ACS - General'!J$73</f>
        <v>243.96600000000009</v>
      </c>
      <c r="D172" s="36">
        <f>'ACS - General'!K$73</f>
        <v>1035.9314999999997</v>
      </c>
      <c r="E172" s="36">
        <f>'ACS - General'!L$73</f>
        <v>2741.2339499999998</v>
      </c>
      <c r="F172" s="36">
        <f>'ACS - General'!M$73</f>
        <v>4446.536399999999</v>
      </c>
      <c r="G172" s="36">
        <f>'ACS - General'!N$73</f>
        <v>5335.8436799999981</v>
      </c>
      <c r="H172" s="36">
        <f>'ACS - General'!O$73</f>
        <v>6403.0124159999978</v>
      </c>
    </row>
    <row r="173" spans="1:8" x14ac:dyDescent="0.2">
      <c r="A173" s="3" t="s">
        <v>113</v>
      </c>
      <c r="B173" s="13"/>
      <c r="C173" s="47">
        <f t="shared" ref="C173:H173" si="11">IF(C172=0,0,C171/C172)</f>
        <v>1.449357916228772</v>
      </c>
      <c r="D173" s="47">
        <f t="shared" si="11"/>
        <v>9.8403323562430192</v>
      </c>
      <c r="E173" s="47">
        <f t="shared" si="11"/>
        <v>10.077066820151103</v>
      </c>
      <c r="F173" s="47">
        <f t="shared" si="11"/>
        <v>10.042084917679569</v>
      </c>
      <c r="G173" s="47">
        <f t="shared" si="11"/>
        <v>10.221791700151881</v>
      </c>
      <c r="H173" s="47">
        <f t="shared" si="11"/>
        <v>10.319078762654637</v>
      </c>
    </row>
    <row r="174" spans="1:8" x14ac:dyDescent="0.2">
      <c r="A174" s="212"/>
      <c r="B174" s="212"/>
      <c r="C174" s="41"/>
      <c r="D174" s="41"/>
      <c r="E174" s="41"/>
      <c r="F174" s="41"/>
      <c r="G174" s="41"/>
      <c r="H174" s="41"/>
    </row>
  </sheetData>
  <mergeCells count="2">
    <mergeCell ref="C3:H3"/>
    <mergeCell ref="C5:H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7" tint="0.59999389629810485"/>
  </sheetPr>
  <dimension ref="A1:J111"/>
  <sheetViews>
    <sheetView zoomScale="85" zoomScaleNormal="85" workbookViewId="0"/>
  </sheetViews>
  <sheetFormatPr defaultRowHeight="12.75" x14ac:dyDescent="0.2"/>
  <cols>
    <col min="1" max="1" width="58.28515625" style="3" bestFit="1" customWidth="1"/>
    <col min="2" max="2" width="9.140625" style="3"/>
    <col min="3" max="8" width="12.7109375" style="3" customWidth="1"/>
    <col min="9" max="16384" width="9.140625" style="3"/>
  </cols>
  <sheetData>
    <row r="1" spans="1:10" ht="15.75" x14ac:dyDescent="0.25">
      <c r="A1" s="28">
        <v>1</v>
      </c>
      <c r="B1" s="29"/>
      <c r="C1" s="192"/>
      <c r="D1" s="192"/>
      <c r="E1" s="192"/>
      <c r="F1" s="192"/>
      <c r="G1" s="192"/>
      <c r="H1" s="192"/>
      <c r="I1" s="192"/>
      <c r="J1" s="192"/>
    </row>
    <row r="2" spans="1:10" x14ac:dyDescent="0.2">
      <c r="A2" s="193"/>
      <c r="B2" s="194"/>
      <c r="C2" s="193"/>
      <c r="D2" s="193"/>
      <c r="E2" s="193"/>
      <c r="F2" s="193"/>
      <c r="G2" s="193"/>
      <c r="H2" s="193"/>
      <c r="I2" s="193"/>
      <c r="J2" s="192"/>
    </row>
    <row r="3" spans="1:10" ht="15.75" x14ac:dyDescent="0.25">
      <c r="A3" s="29" t="s">
        <v>212</v>
      </c>
      <c r="B3" s="29"/>
      <c r="C3" s="324" t="s">
        <v>134</v>
      </c>
      <c r="D3" s="325"/>
      <c r="E3" s="325"/>
      <c r="F3" s="325"/>
      <c r="G3" s="325"/>
      <c r="H3" s="326"/>
      <c r="I3" s="193"/>
      <c r="J3" s="192"/>
    </row>
    <row r="4" spans="1:10" x14ac:dyDescent="0.2">
      <c r="A4" s="193"/>
      <c r="B4" s="194"/>
      <c r="C4" s="193"/>
      <c r="D4" s="193"/>
      <c r="E4" s="193"/>
      <c r="F4" s="193"/>
      <c r="G4" s="193"/>
      <c r="H4" s="193"/>
      <c r="I4" s="193"/>
      <c r="J4" s="192"/>
    </row>
    <row r="5" spans="1:10" x14ac:dyDescent="0.2">
      <c r="B5" s="13"/>
      <c r="C5" s="319" t="s">
        <v>73</v>
      </c>
      <c r="D5" s="322"/>
      <c r="E5" s="322"/>
      <c r="F5" s="322"/>
      <c r="G5" s="322"/>
      <c r="H5" s="323"/>
    </row>
    <row r="6" spans="1:10" x14ac:dyDescent="0.2">
      <c r="B6" s="13"/>
    </row>
    <row r="7" spans="1:10" ht="18" x14ac:dyDescent="0.25">
      <c r="A7" s="30" t="s">
        <v>74</v>
      </c>
      <c r="B7" s="31"/>
      <c r="C7" s="32">
        <v>2015</v>
      </c>
      <c r="D7" s="32">
        <v>2016</v>
      </c>
      <c r="E7" s="32">
        <v>2017</v>
      </c>
      <c r="F7" s="32">
        <v>2018</v>
      </c>
      <c r="G7" s="32">
        <v>2019</v>
      </c>
      <c r="H7" s="32">
        <v>2020</v>
      </c>
    </row>
    <row r="8" spans="1:10" x14ac:dyDescent="0.2">
      <c r="B8" s="13"/>
    </row>
    <row r="9" spans="1:10" x14ac:dyDescent="0.2">
      <c r="A9" s="4" t="s">
        <v>77</v>
      </c>
      <c r="B9" s="5"/>
    </row>
    <row r="10" spans="1:10" x14ac:dyDescent="0.2">
      <c r="B10" s="13"/>
    </row>
    <row r="11" spans="1:10" x14ac:dyDescent="0.2">
      <c r="A11" s="3" t="s">
        <v>79</v>
      </c>
      <c r="B11" s="13"/>
      <c r="C11" s="218">
        <f>'DNSP Inputs Capex'!G11</f>
        <v>121.49143532801831</v>
      </c>
      <c r="D11" s="218">
        <f>'DNSP Inputs Capex'!H11</f>
        <v>123.76741253758392</v>
      </c>
      <c r="E11" s="218">
        <f>'DNSP Inputs Capex'!I11</f>
        <v>125.85211791921601</v>
      </c>
      <c r="F11" s="218">
        <f>'DNSP Inputs Capex'!J11</f>
        <v>127.97193752388223</v>
      </c>
      <c r="G11" s="218">
        <f>'DNSP Inputs Capex'!K11</f>
        <v>130.12746280621701</v>
      </c>
      <c r="H11" s="218">
        <f>'DNSP Inputs Capex'!L11</f>
        <v>132.31929518315928</v>
      </c>
    </row>
    <row r="12" spans="1:10" x14ac:dyDescent="0.2">
      <c r="A12" s="3" t="s">
        <v>83</v>
      </c>
      <c r="B12" s="13"/>
      <c r="C12" s="218">
        <f>'DNSP Inputs Capex'!G12</f>
        <v>76.953111203007509</v>
      </c>
      <c r="D12" s="218">
        <f>'DNSP Inputs Capex'!H12</f>
        <v>77.695641223387398</v>
      </c>
      <c r="E12" s="218">
        <f>'DNSP Inputs Capex'!I12</f>
        <v>79.369202306269329</v>
      </c>
      <c r="F12" s="218">
        <f>'DNSP Inputs Capex'!J12</f>
        <v>80.746172872596418</v>
      </c>
      <c r="G12" s="218">
        <f>'DNSP Inputs Capex'!K12</f>
        <v>82.131292407253042</v>
      </c>
      <c r="H12" s="218">
        <f>'DNSP Inputs Capex'!L12</f>
        <v>83.564187274786988</v>
      </c>
    </row>
    <row r="13" spans="1:10" x14ac:dyDescent="0.2">
      <c r="A13" s="3" t="s">
        <v>85</v>
      </c>
      <c r="B13" s="13"/>
      <c r="C13" s="218">
        <f>'DNSP Inputs Capex'!G13</f>
        <v>57.003422506265657</v>
      </c>
      <c r="D13" s="218">
        <f>'DNSP Inputs Capex'!H13</f>
        <v>57.553455530448915</v>
      </c>
      <c r="E13" s="218">
        <f>'DNSP Inputs Capex'!I13</f>
        <v>58.793154718775355</v>
      </c>
      <c r="F13" s="218">
        <f>'DNSP Inputs Capex'!J13</f>
        <v>59.813152919549431</v>
      </c>
      <c r="G13" s="218">
        <f>'DNSP Inputs Capex'!K13</f>
        <v>60.839187511541702</v>
      </c>
      <c r="H13" s="218">
        <f>'DNSP Inputs Capex'!L13</f>
        <v>61.900611933039357</v>
      </c>
    </row>
    <row r="14" spans="1:10" x14ac:dyDescent="0.2">
      <c r="A14" s="3" t="s">
        <v>87</v>
      </c>
      <c r="B14" s="13"/>
      <c r="C14" s="200">
        <f>'DNSP Inputs Capex'!G14</f>
        <v>8</v>
      </c>
      <c r="D14" s="200">
        <f>'DNSP Inputs Capex'!H14</f>
        <v>8</v>
      </c>
      <c r="E14" s="200">
        <f>'DNSP Inputs Capex'!I14</f>
        <v>8</v>
      </c>
      <c r="F14" s="200">
        <f>'DNSP Inputs Capex'!J14</f>
        <v>8</v>
      </c>
      <c r="G14" s="200">
        <f>'DNSP Inputs Capex'!K14</f>
        <v>8</v>
      </c>
      <c r="H14" s="200">
        <f>'DNSP Inputs Capex'!L14</f>
        <v>8</v>
      </c>
    </row>
    <row r="15" spans="1:10" x14ac:dyDescent="0.2">
      <c r="B15" s="13"/>
    </row>
    <row r="16" spans="1:10" x14ac:dyDescent="0.2">
      <c r="B16" s="13"/>
    </row>
    <row r="17" spans="1:8" x14ac:dyDescent="0.2">
      <c r="B17" s="13"/>
    </row>
    <row r="18" spans="1:8" x14ac:dyDescent="0.2">
      <c r="A18" s="4" t="s">
        <v>89</v>
      </c>
      <c r="B18" s="5"/>
    </row>
    <row r="19" spans="1:8" x14ac:dyDescent="0.2">
      <c r="B19" s="13"/>
    </row>
    <row r="20" spans="1:8" x14ac:dyDescent="0.2">
      <c r="A20" s="3" t="s">
        <v>99</v>
      </c>
      <c r="B20" s="13"/>
      <c r="C20" s="218">
        <f>'DNSP Inputs Capex'!G20</f>
        <v>197.56050468969713</v>
      </c>
      <c r="D20" s="218">
        <f>'DNSP Inputs Capex'!H20</f>
        <v>197.56050468969713</v>
      </c>
      <c r="E20" s="218">
        <f>'DNSP Inputs Capex'!I20</f>
        <v>197.56050468969713</v>
      </c>
      <c r="F20" s="218">
        <f>'DNSP Inputs Capex'!J20</f>
        <v>197.56050468969713</v>
      </c>
      <c r="G20" s="218">
        <f>'DNSP Inputs Capex'!K20</f>
        <v>197.56050468969713</v>
      </c>
      <c r="H20" s="218">
        <f>'DNSP Inputs Capex'!L20</f>
        <v>197.56050468969713</v>
      </c>
    </row>
    <row r="21" spans="1:8" x14ac:dyDescent="0.2">
      <c r="A21" s="3" t="s">
        <v>100</v>
      </c>
      <c r="B21" s="13"/>
      <c r="C21" s="218">
        <f>'DNSP Inputs Capex'!G21</f>
        <v>1.246045441120764</v>
      </c>
      <c r="D21" s="218">
        <f>'DNSP Inputs Capex'!H21</f>
        <v>1.246045441120764</v>
      </c>
      <c r="E21" s="218">
        <f>'DNSP Inputs Capex'!I21</f>
        <v>1.246045441120764</v>
      </c>
      <c r="F21" s="218">
        <f>'DNSP Inputs Capex'!J21</f>
        <v>1.246045441120764</v>
      </c>
      <c r="G21" s="218">
        <f>'DNSP Inputs Capex'!K21</f>
        <v>1.246045441120764</v>
      </c>
      <c r="H21" s="218">
        <f>'DNSP Inputs Capex'!L21</f>
        <v>1.246045441120764</v>
      </c>
    </row>
    <row r="22" spans="1:8" x14ac:dyDescent="0.2">
      <c r="A22" s="3" t="s">
        <v>102</v>
      </c>
      <c r="B22" s="13"/>
      <c r="C22" s="117">
        <f>'DNSP Inputs Capex'!G22</f>
        <v>2</v>
      </c>
      <c r="D22" s="117">
        <f>'DNSP Inputs Capex'!H22</f>
        <v>2</v>
      </c>
      <c r="E22" s="117">
        <f>'DNSP Inputs Capex'!I22</f>
        <v>2</v>
      </c>
      <c r="F22" s="117">
        <f>'DNSP Inputs Capex'!J22</f>
        <v>2</v>
      </c>
      <c r="G22" s="117">
        <f>'DNSP Inputs Capex'!K22</f>
        <v>2</v>
      </c>
      <c r="H22" s="117">
        <f>'DNSP Inputs Capex'!L22</f>
        <v>2</v>
      </c>
    </row>
    <row r="23" spans="1:8" x14ac:dyDescent="0.2">
      <c r="A23" s="3" t="s">
        <v>135</v>
      </c>
      <c r="B23" s="13"/>
      <c r="C23" s="117">
        <f>'DNSP Inputs Capex'!G23</f>
        <v>15.36</v>
      </c>
      <c r="D23" s="117">
        <f>'DNSP Inputs Capex'!H23</f>
        <v>15.36</v>
      </c>
      <c r="E23" s="117">
        <f>'DNSP Inputs Capex'!I23</f>
        <v>15.36</v>
      </c>
      <c r="F23" s="117">
        <f>'DNSP Inputs Capex'!J23</f>
        <v>15.36</v>
      </c>
      <c r="G23" s="117">
        <f>'DNSP Inputs Capex'!K23</f>
        <v>15.36</v>
      </c>
      <c r="H23" s="117">
        <f>'DNSP Inputs Capex'!L23</f>
        <v>15.36</v>
      </c>
    </row>
    <row r="24" spans="1:8" x14ac:dyDescent="0.2">
      <c r="B24" s="13"/>
      <c r="C24" s="48"/>
      <c r="D24" s="48"/>
      <c r="E24" s="48"/>
      <c r="F24" s="48"/>
      <c r="G24" s="48"/>
      <c r="H24" s="48"/>
    </row>
    <row r="25" spans="1:8" x14ac:dyDescent="0.2">
      <c r="A25" s="45" t="s">
        <v>136</v>
      </c>
      <c r="B25" s="204"/>
      <c r="C25" s="218">
        <f>'DNSP Inputs Capex'!G25</f>
        <v>0</v>
      </c>
      <c r="D25" s="218">
        <f>'DNSP Inputs Capex'!H25</f>
        <v>0</v>
      </c>
      <c r="E25" s="218">
        <f>'DNSP Inputs Capex'!I25</f>
        <v>0</v>
      </c>
      <c r="F25" s="218">
        <f>'DNSP Inputs Capex'!J25</f>
        <v>0</v>
      </c>
      <c r="G25" s="218">
        <f>'DNSP Inputs Capex'!K25</f>
        <v>0</v>
      </c>
      <c r="H25" s="218">
        <f>'DNSP Inputs Capex'!L25</f>
        <v>0</v>
      </c>
    </row>
    <row r="26" spans="1:8" x14ac:dyDescent="0.2">
      <c r="B26" s="202"/>
      <c r="C26" s="47"/>
      <c r="D26" s="47"/>
      <c r="E26" s="47"/>
      <c r="F26" s="47"/>
      <c r="G26" s="47"/>
      <c r="H26" s="47"/>
    </row>
    <row r="27" spans="1:8" x14ac:dyDescent="0.2">
      <c r="A27" s="39" t="s">
        <v>138</v>
      </c>
      <c r="B27" s="40"/>
      <c r="C27" s="189"/>
      <c r="D27" s="189"/>
      <c r="E27" s="189"/>
      <c r="F27" s="189"/>
      <c r="G27" s="189"/>
      <c r="H27" s="189"/>
    </row>
    <row r="28" spans="1:8" x14ac:dyDescent="0.2">
      <c r="A28" s="3" t="s">
        <v>139</v>
      </c>
      <c r="B28" s="13"/>
      <c r="C28" s="205">
        <f>'DNSP Inputs Capex'!G28*CHOOSE($A$1,'allocation inputs'!Q115,'allocation inputs'!AH115,'allocation inputs'!AY115)</f>
        <v>16.660076446553315</v>
      </c>
      <c r="D28" s="205">
        <f>'DNSP Inputs Capex'!H28*CHOOSE($A$1,'allocation inputs'!R115,'allocation inputs'!AI115,'allocation inputs'!AZ115)</f>
        <v>42.91821950611989</v>
      </c>
      <c r="E28" s="205">
        <f>'DNSP Inputs Capex'!I28*CHOOSE($A$1,'allocation inputs'!S115,'allocation inputs'!AJ115,'allocation inputs'!BA115)</f>
        <v>24.172554780809094</v>
      </c>
      <c r="F28" s="205">
        <f>'DNSP Inputs Capex'!J28*CHOOSE($A$1,'allocation inputs'!T115,'allocation inputs'!AK115,'allocation inputs'!BB115)</f>
        <v>20.653893042928736</v>
      </c>
      <c r="G28" s="205">
        <f>'DNSP Inputs Capex'!K28*CHOOSE($A$1,'allocation inputs'!U115,'allocation inputs'!AL115,'allocation inputs'!BC115)</f>
        <v>18.497835496898027</v>
      </c>
      <c r="H28" s="205">
        <f>'DNSP Inputs Capex'!L28*CHOOSE($A$1,'allocation inputs'!V115,'allocation inputs'!AM115,'allocation inputs'!BD115)</f>
        <v>16.317785856611305</v>
      </c>
    </row>
    <row r="29" spans="1:8" x14ac:dyDescent="0.2">
      <c r="B29" s="13"/>
      <c r="C29" s="189"/>
      <c r="D29" s="189"/>
      <c r="E29" s="189"/>
      <c r="F29" s="189"/>
      <c r="G29" s="189"/>
      <c r="H29" s="189"/>
    </row>
    <row r="30" spans="1:8" x14ac:dyDescent="0.2">
      <c r="A30" s="39" t="s">
        <v>166</v>
      </c>
      <c r="B30" s="13"/>
      <c r="C30" s="189"/>
    </row>
    <row r="31" spans="1:8" x14ac:dyDescent="0.2">
      <c r="A31" s="3" t="s">
        <v>167</v>
      </c>
      <c r="B31" s="13"/>
      <c r="C31" s="205">
        <f>'DNSP Inputs Capex'!G31*CHOOSE($A$1,'allocation inputs'!Q118,'allocation inputs'!AH118,'allocation inputs'!AY118)</f>
        <v>1178.233926453144</v>
      </c>
      <c r="D31" s="205">
        <f>'DNSP Inputs Capex'!H31*CHOOSE($A$1,'allocation inputs'!R118,'allocation inputs'!AI118,'allocation inputs'!AZ118)</f>
        <v>879.61371820218778</v>
      </c>
      <c r="E31" s="205">
        <f>'DNSP Inputs Capex'!I31*CHOOSE($A$1,'allocation inputs'!S118,'allocation inputs'!AJ118,'allocation inputs'!BA118)</f>
        <v>1894.0312787663106</v>
      </c>
      <c r="F31" s="205">
        <f>'DNSP Inputs Capex'!J31*CHOOSE($A$1,'allocation inputs'!T118,'allocation inputs'!AK118,'allocation inputs'!BB118)</f>
        <v>246.24833210328697</v>
      </c>
      <c r="G31" s="205">
        <f>'DNSP Inputs Capex'!K31*CHOOSE($A$1,'allocation inputs'!U118,'allocation inputs'!AL118,'allocation inputs'!BC118)</f>
        <v>220.62785653290661</v>
      </c>
      <c r="H31" s="205">
        <f>'DNSP Inputs Capex'!L31*CHOOSE($A$1,'allocation inputs'!V118,'allocation inputs'!AM118,'allocation inputs'!BD118)</f>
        <v>197.67301838165454</v>
      </c>
    </row>
    <row r="32" spans="1:8" x14ac:dyDescent="0.2">
      <c r="B32" s="13"/>
      <c r="C32" s="189"/>
      <c r="D32" s="189"/>
      <c r="E32" s="189"/>
      <c r="F32" s="189"/>
      <c r="G32" s="189"/>
      <c r="H32" s="189"/>
    </row>
    <row r="33" spans="1:8" x14ac:dyDescent="0.2">
      <c r="B33" s="13"/>
      <c r="C33" s="189"/>
      <c r="D33" s="189"/>
      <c r="E33" s="189"/>
      <c r="F33" s="189"/>
      <c r="G33" s="189"/>
      <c r="H33" s="189"/>
    </row>
    <row r="34" spans="1:8" x14ac:dyDescent="0.2">
      <c r="B34" s="13"/>
      <c r="C34" s="189"/>
      <c r="D34" s="189"/>
      <c r="E34" s="189"/>
      <c r="F34" s="189"/>
      <c r="G34" s="189"/>
      <c r="H34" s="189"/>
    </row>
    <row r="35" spans="1:8" x14ac:dyDescent="0.2">
      <c r="A35" s="4" t="s">
        <v>114</v>
      </c>
      <c r="B35" s="5"/>
    </row>
    <row r="36" spans="1:8" x14ac:dyDescent="0.2">
      <c r="B36" s="13"/>
    </row>
    <row r="37" spans="1:8" x14ac:dyDescent="0.2">
      <c r="A37" s="3" t="s">
        <v>99</v>
      </c>
      <c r="B37" s="13"/>
      <c r="C37" s="218">
        <f>'DNSP Inputs Capex'!G37</f>
        <v>203.47434980184198</v>
      </c>
      <c r="D37" s="218">
        <f>'DNSP Inputs Capex'!H37</f>
        <v>203.47434980184198</v>
      </c>
      <c r="E37" s="218">
        <f>'DNSP Inputs Capex'!I37</f>
        <v>203.47434980184198</v>
      </c>
      <c r="F37" s="218">
        <f>'DNSP Inputs Capex'!J37</f>
        <v>203.47434980184198</v>
      </c>
      <c r="G37" s="218">
        <f>'DNSP Inputs Capex'!K37</f>
        <v>203.47434980184198</v>
      </c>
      <c r="H37" s="218">
        <f>'DNSP Inputs Capex'!L37</f>
        <v>203.47434980184198</v>
      </c>
    </row>
    <row r="38" spans="1:8" x14ac:dyDescent="0.2">
      <c r="A38" s="3" t="s">
        <v>119</v>
      </c>
      <c r="B38" s="13"/>
      <c r="C38" s="218">
        <f>'DNSP Inputs Capex'!G38</f>
        <v>2.1687737135135579</v>
      </c>
      <c r="D38" s="218">
        <f>'DNSP Inputs Capex'!H38</f>
        <v>2.492090882241528</v>
      </c>
      <c r="E38" s="218">
        <f>'DNSP Inputs Capex'!I38</f>
        <v>2.492090882241528</v>
      </c>
      <c r="F38" s="218">
        <f>'DNSP Inputs Capex'!J38</f>
        <v>2.492090882241528</v>
      </c>
      <c r="G38" s="218">
        <f>'DNSP Inputs Capex'!K38</f>
        <v>2.492090882241528</v>
      </c>
      <c r="H38" s="218">
        <f>'DNSP Inputs Capex'!L38</f>
        <v>2.492090882241528</v>
      </c>
    </row>
    <row r="39" spans="1:8" x14ac:dyDescent="0.2">
      <c r="A39" s="3" t="s">
        <v>121</v>
      </c>
      <c r="B39" s="13"/>
      <c r="C39" s="117">
        <f>'DNSP Inputs Capex'!G39</f>
        <v>2</v>
      </c>
      <c r="D39" s="117">
        <f>'DNSP Inputs Capex'!H39</f>
        <v>2</v>
      </c>
      <c r="E39" s="117">
        <f>'DNSP Inputs Capex'!I39</f>
        <v>2</v>
      </c>
      <c r="F39" s="117">
        <f>'DNSP Inputs Capex'!J39</f>
        <v>2</v>
      </c>
      <c r="G39" s="117">
        <f>'DNSP Inputs Capex'!K39</f>
        <v>2</v>
      </c>
      <c r="H39" s="117">
        <f>'DNSP Inputs Capex'!L39</f>
        <v>2</v>
      </c>
    </row>
    <row r="40" spans="1:8" x14ac:dyDescent="0.2">
      <c r="A40" s="3" t="s">
        <v>135</v>
      </c>
      <c r="B40" s="13"/>
      <c r="C40" s="117">
        <f>'DNSP Inputs Capex'!G40</f>
        <v>15.36</v>
      </c>
      <c r="D40" s="117">
        <f>'DNSP Inputs Capex'!H40</f>
        <v>15.36</v>
      </c>
      <c r="E40" s="117">
        <f>'DNSP Inputs Capex'!I40</f>
        <v>15.36</v>
      </c>
      <c r="F40" s="117">
        <f>'DNSP Inputs Capex'!J40</f>
        <v>15.36</v>
      </c>
      <c r="G40" s="117">
        <f>'DNSP Inputs Capex'!K40</f>
        <v>15.36</v>
      </c>
      <c r="H40" s="117">
        <f>'DNSP Inputs Capex'!L40</f>
        <v>15.36</v>
      </c>
    </row>
    <row r="41" spans="1:8" x14ac:dyDescent="0.2">
      <c r="B41" s="13"/>
      <c r="C41" s="48"/>
      <c r="D41" s="48"/>
      <c r="E41" s="48"/>
      <c r="F41" s="48"/>
      <c r="G41" s="48"/>
      <c r="H41" s="48"/>
    </row>
    <row r="42" spans="1:8" x14ac:dyDescent="0.2">
      <c r="A42" s="45" t="s">
        <v>136</v>
      </c>
      <c r="B42" s="204"/>
      <c r="C42" s="218">
        <f>'DNSP Inputs Capex'!G42</f>
        <v>0</v>
      </c>
      <c r="D42" s="218">
        <f>'DNSP Inputs Capex'!H42</f>
        <v>0</v>
      </c>
      <c r="E42" s="218">
        <f>'DNSP Inputs Capex'!I42</f>
        <v>0</v>
      </c>
      <c r="F42" s="218">
        <f>'DNSP Inputs Capex'!J42</f>
        <v>0</v>
      </c>
      <c r="G42" s="218">
        <f>'DNSP Inputs Capex'!K42</f>
        <v>0</v>
      </c>
      <c r="H42" s="218">
        <f>'DNSP Inputs Capex'!L42</f>
        <v>0</v>
      </c>
    </row>
    <row r="43" spans="1:8" x14ac:dyDescent="0.2">
      <c r="B43" s="202"/>
      <c r="C43" s="47"/>
      <c r="D43" s="47"/>
      <c r="E43" s="47"/>
      <c r="F43" s="47"/>
      <c r="G43" s="47"/>
      <c r="H43" s="47"/>
    </row>
    <row r="44" spans="1:8" x14ac:dyDescent="0.2">
      <c r="A44" s="39" t="s">
        <v>138</v>
      </c>
      <c r="B44" s="40"/>
      <c r="C44" s="189"/>
      <c r="D44" s="189"/>
      <c r="E44" s="189"/>
      <c r="F44" s="189"/>
      <c r="G44" s="189"/>
      <c r="H44" s="189"/>
    </row>
    <row r="45" spans="1:8" x14ac:dyDescent="0.2">
      <c r="A45" s="3" t="s">
        <v>139</v>
      </c>
      <c r="B45" s="13"/>
      <c r="C45" s="205">
        <f>'DNSP Inputs Capex'!G45*CHOOSE($A$1,'allocation inputs'!Q122,'allocation inputs'!AH122,'allocation inputs'!AY122)</f>
        <v>17.023300047551118</v>
      </c>
      <c r="D45" s="205">
        <f>'DNSP Inputs Capex'!H45*CHOOSE($A$1,'allocation inputs'!R122,'allocation inputs'!AI122,'allocation inputs'!AZ122)</f>
        <v>232.82200062283724</v>
      </c>
      <c r="E45" s="205">
        <f>'DNSP Inputs Capex'!I45*CHOOSE($A$1,'allocation inputs'!S122,'allocation inputs'!AJ122,'allocation inputs'!BA122)</f>
        <v>231.88628191886426</v>
      </c>
      <c r="F45" s="205">
        <f>'DNSP Inputs Capex'!J45*CHOOSE($A$1,'allocation inputs'!T122,'allocation inputs'!AK122,'allocation inputs'!BB122)</f>
        <v>230.94559034396858</v>
      </c>
      <c r="G45" s="205">
        <f>'DNSP Inputs Capex'!K45*CHOOSE($A$1,'allocation inputs'!U122,'allocation inputs'!AL122,'allocation inputs'!BC122)</f>
        <v>229.99997117991208</v>
      </c>
      <c r="H45" s="205">
        <f>'DNSP Inputs Capex'!L45*CHOOSE($A$1,'allocation inputs'!V122,'allocation inputs'!AM122,'allocation inputs'!BD122)</f>
        <v>229.04947107245872</v>
      </c>
    </row>
    <row r="46" spans="1:8" x14ac:dyDescent="0.2">
      <c r="B46" s="13"/>
    </row>
    <row r="47" spans="1:8" x14ac:dyDescent="0.2">
      <c r="B47" s="13"/>
    </row>
    <row r="48" spans="1:8" x14ac:dyDescent="0.2">
      <c r="B48" s="13"/>
    </row>
    <row r="49" spans="1:8" x14ac:dyDescent="0.2">
      <c r="A49" s="4" t="s">
        <v>123</v>
      </c>
      <c r="B49" s="5"/>
    </row>
    <row r="50" spans="1:8" x14ac:dyDescent="0.2">
      <c r="B50" s="13"/>
    </row>
    <row r="51" spans="1:8" x14ac:dyDescent="0.2">
      <c r="A51" s="3" t="s">
        <v>99</v>
      </c>
      <c r="B51" s="13"/>
      <c r="C51" s="218">
        <f>'DNSP Inputs Capex'!G51</f>
        <v>206.51063300076098</v>
      </c>
      <c r="D51" s="218">
        <f>'DNSP Inputs Capex'!H51</f>
        <v>206.51063300076098</v>
      </c>
      <c r="E51" s="218">
        <f>'DNSP Inputs Capex'!I51</f>
        <v>206.51063300076098</v>
      </c>
      <c r="F51" s="218">
        <f>'DNSP Inputs Capex'!J51</f>
        <v>206.51063300076098</v>
      </c>
      <c r="G51" s="218">
        <f>'DNSP Inputs Capex'!K51</f>
        <v>206.51063300076098</v>
      </c>
      <c r="H51" s="218">
        <f>'DNSP Inputs Capex'!L51</f>
        <v>206.51063300076098</v>
      </c>
    </row>
    <row r="52" spans="1:8" x14ac:dyDescent="0.2">
      <c r="A52" s="3" t="s">
        <v>119</v>
      </c>
      <c r="B52" s="13"/>
      <c r="C52" s="218">
        <f>'DNSP Inputs Capex'!G52</f>
        <v>2.1687737135135579</v>
      </c>
      <c r="D52" s="218">
        <f>'DNSP Inputs Capex'!H52</f>
        <v>2.492090882241528</v>
      </c>
      <c r="E52" s="218">
        <f>'DNSP Inputs Capex'!I52</f>
        <v>2.492090882241528</v>
      </c>
      <c r="F52" s="218">
        <f>'DNSP Inputs Capex'!J52</f>
        <v>2.492090882241528</v>
      </c>
      <c r="G52" s="218">
        <f>'DNSP Inputs Capex'!K52</f>
        <v>2.492090882241528</v>
      </c>
      <c r="H52" s="218">
        <f>'DNSP Inputs Capex'!L52</f>
        <v>2.492090882241528</v>
      </c>
    </row>
    <row r="53" spans="1:8" x14ac:dyDescent="0.2">
      <c r="A53" s="3" t="s">
        <v>121</v>
      </c>
      <c r="B53" s="13"/>
      <c r="C53" s="117">
        <f>'DNSP Inputs Capex'!G53</f>
        <v>2</v>
      </c>
      <c r="D53" s="117">
        <f>'DNSP Inputs Capex'!H53</f>
        <v>2</v>
      </c>
      <c r="E53" s="117">
        <f>'DNSP Inputs Capex'!I53</f>
        <v>2</v>
      </c>
      <c r="F53" s="117">
        <f>'DNSP Inputs Capex'!J53</f>
        <v>2</v>
      </c>
      <c r="G53" s="117">
        <f>'DNSP Inputs Capex'!K53</f>
        <v>2</v>
      </c>
      <c r="H53" s="117">
        <f>'DNSP Inputs Capex'!L53</f>
        <v>2</v>
      </c>
    </row>
    <row r="54" spans="1:8" x14ac:dyDescent="0.2">
      <c r="A54" s="3" t="s">
        <v>135</v>
      </c>
      <c r="B54" s="13"/>
      <c r="C54" s="117">
        <f>'DNSP Inputs Capex'!G54</f>
        <v>15.36</v>
      </c>
      <c r="D54" s="117">
        <f>'DNSP Inputs Capex'!H54</f>
        <v>15.36</v>
      </c>
      <c r="E54" s="117">
        <f>'DNSP Inputs Capex'!I54</f>
        <v>15.36</v>
      </c>
      <c r="F54" s="117">
        <f>'DNSP Inputs Capex'!J54</f>
        <v>15.36</v>
      </c>
      <c r="G54" s="117">
        <f>'DNSP Inputs Capex'!K54</f>
        <v>15.36</v>
      </c>
      <c r="H54" s="117">
        <f>'DNSP Inputs Capex'!L54</f>
        <v>15.36</v>
      </c>
    </row>
    <row r="55" spans="1:8" x14ac:dyDescent="0.2">
      <c r="B55" s="13"/>
      <c r="C55" s="48"/>
      <c r="D55" s="48"/>
      <c r="E55" s="48"/>
      <c r="F55" s="48"/>
      <c r="G55" s="48"/>
      <c r="H55" s="48"/>
    </row>
    <row r="56" spans="1:8" x14ac:dyDescent="0.2">
      <c r="A56" s="45" t="s">
        <v>136</v>
      </c>
      <c r="B56" s="204"/>
      <c r="C56" s="218">
        <f>'DNSP Inputs Capex'!G56</f>
        <v>0</v>
      </c>
      <c r="D56" s="218">
        <f>'DNSP Inputs Capex'!H56</f>
        <v>0</v>
      </c>
      <c r="E56" s="218">
        <f>'DNSP Inputs Capex'!I56</f>
        <v>0</v>
      </c>
      <c r="F56" s="218">
        <f>'DNSP Inputs Capex'!J56</f>
        <v>0</v>
      </c>
      <c r="G56" s="218">
        <f>'DNSP Inputs Capex'!K56</f>
        <v>0</v>
      </c>
      <c r="H56" s="218">
        <f>'DNSP Inputs Capex'!L56</f>
        <v>0</v>
      </c>
    </row>
    <row r="57" spans="1:8" x14ac:dyDescent="0.2">
      <c r="B57" s="202"/>
      <c r="C57" s="47"/>
      <c r="D57" s="47"/>
      <c r="E57" s="47"/>
      <c r="F57" s="47"/>
      <c r="G57" s="47"/>
      <c r="H57" s="47"/>
    </row>
    <row r="58" spans="1:8" x14ac:dyDescent="0.2">
      <c r="A58" s="39" t="s">
        <v>138</v>
      </c>
      <c r="B58" s="40"/>
      <c r="C58" s="189"/>
      <c r="D58" s="189"/>
      <c r="E58" s="189"/>
      <c r="F58" s="189"/>
      <c r="G58" s="189"/>
      <c r="H58" s="189"/>
    </row>
    <row r="59" spans="1:8" x14ac:dyDescent="0.2">
      <c r="A59" s="3" t="s">
        <v>139</v>
      </c>
      <c r="B59" s="13"/>
      <c r="C59" s="205">
        <f>'DNSP Inputs Capex'!G59*CHOOSE($A$1,'allocation inputs'!Q126,'allocation inputs'!AH126,'allocation inputs'!AY126)</f>
        <v>13.434823977164605</v>
      </c>
      <c r="D59" s="205">
        <f>'DNSP Inputs Capex'!H59*CHOOSE($A$1,'allocation inputs'!R126,'allocation inputs'!AI126,'allocation inputs'!AZ126)</f>
        <v>78.482630740688037</v>
      </c>
      <c r="E59" s="205">
        <f>'DNSP Inputs Capex'!I59*CHOOSE($A$1,'allocation inputs'!S126,'allocation inputs'!AJ126,'allocation inputs'!BA126)</f>
        <v>79.221101897567237</v>
      </c>
      <c r="F59" s="205">
        <f>'DNSP Inputs Capex'!J59*CHOOSE($A$1,'allocation inputs'!T126,'allocation inputs'!AK126,'allocation inputs'!BB126)</f>
        <v>79.963497654572279</v>
      </c>
      <c r="G59" s="205">
        <f>'DNSP Inputs Capex'!K59*CHOOSE($A$1,'allocation inputs'!U126,'allocation inputs'!AL126,'allocation inputs'!BC126)</f>
        <v>80.709782275241963</v>
      </c>
      <c r="H59" s="205">
        <f>'DNSP Inputs Capex'!L59*CHOOSE($A$1,'allocation inputs'!V126,'allocation inputs'!AM126,'allocation inputs'!BD126)</f>
        <v>81.459918946641906</v>
      </c>
    </row>
    <row r="60" spans="1:8" x14ac:dyDescent="0.2">
      <c r="B60" s="13"/>
    </row>
    <row r="61" spans="1:8" x14ac:dyDescent="0.2">
      <c r="B61" s="13"/>
    </row>
    <row r="62" spans="1:8" x14ac:dyDescent="0.2">
      <c r="B62" s="13"/>
    </row>
    <row r="63" spans="1:8" x14ac:dyDescent="0.2">
      <c r="A63" s="4" t="s">
        <v>159</v>
      </c>
      <c r="B63" s="5"/>
    </row>
    <row r="64" spans="1:8" x14ac:dyDescent="0.2">
      <c r="B64" s="13"/>
    </row>
    <row r="65" spans="1:8" x14ac:dyDescent="0.2">
      <c r="A65" s="3" t="s">
        <v>168</v>
      </c>
      <c r="B65" s="13"/>
      <c r="C65" s="218">
        <f>'DNSP Inputs Capex'!G65</f>
        <v>1390.8987612799999</v>
      </c>
      <c r="D65" s="218">
        <f>'DNSP Inputs Capex'!H65</f>
        <v>1390.8987612799999</v>
      </c>
      <c r="E65" s="218">
        <f>'DNSP Inputs Capex'!I65</f>
        <v>1390.8987612799999</v>
      </c>
      <c r="F65" s="218">
        <f>'DNSP Inputs Capex'!J65</f>
        <v>1390.8987612799999</v>
      </c>
      <c r="G65" s="218">
        <f>'DNSP Inputs Capex'!K65</f>
        <v>1390.8987612799999</v>
      </c>
      <c r="H65" s="218">
        <f>'DNSP Inputs Capex'!L65</f>
        <v>1390.8987612799999</v>
      </c>
    </row>
    <row r="66" spans="1:8" x14ac:dyDescent="0.2">
      <c r="A66" s="3" t="s">
        <v>169</v>
      </c>
      <c r="B66" s="13"/>
      <c r="C66" s="117">
        <f>'DNSP Inputs Capex'!G66</f>
        <v>3.84</v>
      </c>
      <c r="D66" s="117">
        <f>'DNSP Inputs Capex'!H66</f>
        <v>3.84</v>
      </c>
      <c r="E66" s="117">
        <f>'DNSP Inputs Capex'!I66</f>
        <v>3.84</v>
      </c>
      <c r="F66" s="117">
        <f>'DNSP Inputs Capex'!J66</f>
        <v>3.84</v>
      </c>
      <c r="G66" s="117">
        <f>'DNSP Inputs Capex'!K66</f>
        <v>3.84</v>
      </c>
      <c r="H66" s="117">
        <f>'DNSP Inputs Capex'!L66</f>
        <v>3.84</v>
      </c>
    </row>
    <row r="67" spans="1:8" x14ac:dyDescent="0.2">
      <c r="A67" s="3" t="s">
        <v>170</v>
      </c>
      <c r="B67" s="13"/>
      <c r="C67" s="218">
        <f>'DNSP Inputs Capex'!G67</f>
        <v>42.184239999999996</v>
      </c>
      <c r="D67" s="218">
        <f>'DNSP Inputs Capex'!H67</f>
        <v>42.184239999999996</v>
      </c>
      <c r="E67" s="218">
        <f>'DNSP Inputs Capex'!I67</f>
        <v>42.184239999999996</v>
      </c>
      <c r="F67" s="218">
        <f>'DNSP Inputs Capex'!J67</f>
        <v>42.184239999999996</v>
      </c>
      <c r="G67" s="218">
        <f>'DNSP Inputs Capex'!K67</f>
        <v>42.184239999999996</v>
      </c>
      <c r="H67" s="218">
        <f>'DNSP Inputs Capex'!L67</f>
        <v>42.184239999999996</v>
      </c>
    </row>
    <row r="68" spans="1:8" x14ac:dyDescent="0.2">
      <c r="A68" s="3" t="s">
        <v>171</v>
      </c>
      <c r="B68" s="13"/>
      <c r="C68" s="117">
        <f>'DNSP Inputs Capex'!G68</f>
        <v>19.2</v>
      </c>
      <c r="D68" s="117">
        <f>'DNSP Inputs Capex'!H68</f>
        <v>19.2</v>
      </c>
      <c r="E68" s="117">
        <f>'DNSP Inputs Capex'!I68</f>
        <v>19.2</v>
      </c>
      <c r="F68" s="117">
        <f>'DNSP Inputs Capex'!J68</f>
        <v>19.2</v>
      </c>
      <c r="G68" s="117">
        <f>'DNSP Inputs Capex'!K68</f>
        <v>19.2</v>
      </c>
      <c r="H68" s="117">
        <f>'DNSP Inputs Capex'!L68</f>
        <v>19.2</v>
      </c>
    </row>
    <row r="69" spans="1:8" x14ac:dyDescent="0.2">
      <c r="B69" s="13"/>
    </row>
    <row r="70" spans="1:8" x14ac:dyDescent="0.2">
      <c r="A70" s="45" t="s">
        <v>172</v>
      </c>
      <c r="B70" s="13"/>
      <c r="C70" s="218">
        <f>'DNSP Inputs Capex'!G70</f>
        <v>0</v>
      </c>
      <c r="D70" s="218">
        <f>'DNSP Inputs Capex'!H70</f>
        <v>0</v>
      </c>
      <c r="E70" s="218">
        <f>'DNSP Inputs Capex'!I70</f>
        <v>0</v>
      </c>
      <c r="F70" s="218">
        <f>'DNSP Inputs Capex'!J70</f>
        <v>0</v>
      </c>
      <c r="G70" s="218">
        <f>'DNSP Inputs Capex'!K70</f>
        <v>0</v>
      </c>
      <c r="H70" s="218">
        <f>'DNSP Inputs Capex'!L70</f>
        <v>0</v>
      </c>
    </row>
    <row r="71" spans="1:8" x14ac:dyDescent="0.2">
      <c r="B71" s="13"/>
    </row>
    <row r="72" spans="1:8" x14ac:dyDescent="0.2">
      <c r="B72" s="13"/>
    </row>
    <row r="73" spans="1:8" x14ac:dyDescent="0.2">
      <c r="A73" s="39" t="s">
        <v>138</v>
      </c>
      <c r="B73" s="40"/>
      <c r="C73" s="189"/>
      <c r="D73" s="189"/>
      <c r="E73" s="189"/>
      <c r="F73" s="189"/>
      <c r="G73" s="189"/>
      <c r="H73" s="189"/>
    </row>
    <row r="74" spans="1:8" x14ac:dyDescent="0.2">
      <c r="A74" s="3" t="s">
        <v>173</v>
      </c>
      <c r="B74" s="13"/>
      <c r="C74" s="205">
        <f>'DNSP Inputs Capex'!G74*CHOOSE($A$1,'allocation inputs'!Q130,'allocation inputs'!AH130,'allocation inputs'!AY130)</f>
        <v>0</v>
      </c>
      <c r="D74" s="205">
        <f>'DNSP Inputs Capex'!H74*CHOOSE($A$1,'allocation inputs'!R130,'allocation inputs'!AI130,'allocation inputs'!AZ130)</f>
        <v>0</v>
      </c>
      <c r="E74" s="205">
        <f>'DNSP Inputs Capex'!I74*CHOOSE($A$1,'allocation inputs'!S130,'allocation inputs'!AJ130,'allocation inputs'!BA130)</f>
        <v>0</v>
      </c>
      <c r="F74" s="205">
        <f>'DNSP Inputs Capex'!J74*CHOOSE($A$1,'allocation inputs'!T130,'allocation inputs'!AK130,'allocation inputs'!BB130)</f>
        <v>0</v>
      </c>
      <c r="G74" s="205">
        <f>'DNSP Inputs Capex'!K74*CHOOSE($A$1,'allocation inputs'!U130,'allocation inputs'!AL130,'allocation inputs'!BC130)</f>
        <v>0</v>
      </c>
      <c r="H74" s="205">
        <f>'DNSP Inputs Capex'!L74*CHOOSE($A$1,'allocation inputs'!V130,'allocation inputs'!AM130,'allocation inputs'!BD130)</f>
        <v>0</v>
      </c>
    </row>
    <row r="75" spans="1:8" x14ac:dyDescent="0.2">
      <c r="B75" s="13"/>
    </row>
    <row r="76" spans="1:8" x14ac:dyDescent="0.2">
      <c r="A76" s="39" t="s">
        <v>174</v>
      </c>
      <c r="B76" s="13"/>
    </row>
    <row r="77" spans="1:8" x14ac:dyDescent="0.2">
      <c r="A77" s="3" t="s">
        <v>175</v>
      </c>
      <c r="B77" s="13"/>
      <c r="C77" s="205">
        <f>'DNSP Inputs Capex'!G77*CHOOSE($A$1,'allocation inputs'!Q133,'allocation inputs'!AH133,'allocation inputs'!AY133)</f>
        <v>20</v>
      </c>
      <c r="D77" s="205">
        <f>'DNSP Inputs Capex'!H77*CHOOSE($A$1,'allocation inputs'!R133,'allocation inputs'!AI133,'allocation inputs'!AZ133)</f>
        <v>20</v>
      </c>
      <c r="E77" s="205">
        <f>'DNSP Inputs Capex'!I77*CHOOSE($A$1,'allocation inputs'!S133,'allocation inputs'!AJ133,'allocation inputs'!BA133)</f>
        <v>20</v>
      </c>
      <c r="F77" s="205">
        <f>'DNSP Inputs Capex'!J77*CHOOSE($A$1,'allocation inputs'!T133,'allocation inputs'!AK133,'allocation inputs'!BB133)</f>
        <v>20</v>
      </c>
      <c r="G77" s="205">
        <f>'DNSP Inputs Capex'!K77*CHOOSE($A$1,'allocation inputs'!U133,'allocation inputs'!AL133,'allocation inputs'!BC133)</f>
        <v>20</v>
      </c>
      <c r="H77" s="205">
        <f>'DNSP Inputs Capex'!L77*CHOOSE($A$1,'allocation inputs'!V133,'allocation inputs'!AM133,'allocation inputs'!BD133)</f>
        <v>20</v>
      </c>
    </row>
    <row r="78" spans="1:8" x14ac:dyDescent="0.2">
      <c r="B78" s="13"/>
    </row>
    <row r="79" spans="1:8" x14ac:dyDescent="0.2">
      <c r="B79" s="13"/>
    </row>
    <row r="80" spans="1:8" x14ac:dyDescent="0.2">
      <c r="B80" s="13"/>
    </row>
    <row r="81" spans="1:8" x14ac:dyDescent="0.2">
      <c r="A81" s="4" t="s">
        <v>141</v>
      </c>
      <c r="B81" s="13"/>
    </row>
    <row r="82" spans="1:8" x14ac:dyDescent="0.2">
      <c r="A82" s="3" t="s">
        <v>142</v>
      </c>
      <c r="B82" s="13"/>
      <c r="C82" s="205">
        <f>'DNSP Inputs Capex'!G82*CHOOSE($A$1,'allocation inputs'!Q136,'allocation inputs'!AH136,'allocation inputs'!AY136)</f>
        <v>0</v>
      </c>
      <c r="D82" s="205">
        <f>'DNSP Inputs Capex'!H82*CHOOSE($A$1,'allocation inputs'!R136,'allocation inputs'!AI136,'allocation inputs'!AZ136)</f>
        <v>341.42395563375328</v>
      </c>
      <c r="E82" s="205">
        <f>'DNSP Inputs Capex'!I82*CHOOSE($A$1,'allocation inputs'!S136,'allocation inputs'!AJ136,'allocation inputs'!BA136)</f>
        <v>341.42395563375328</v>
      </c>
      <c r="F82" s="205">
        <f>'DNSP Inputs Capex'!J82*CHOOSE($A$1,'allocation inputs'!T136,'allocation inputs'!AK136,'allocation inputs'!BB136)</f>
        <v>341.42395563375328</v>
      </c>
      <c r="G82" s="205">
        <f>'DNSP Inputs Capex'!K82*CHOOSE($A$1,'allocation inputs'!U136,'allocation inputs'!AL136,'allocation inputs'!BC136)</f>
        <v>341.42395563375328</v>
      </c>
      <c r="H82" s="205">
        <f>'DNSP Inputs Capex'!L82*CHOOSE($A$1,'allocation inputs'!V136,'allocation inputs'!AM136,'allocation inputs'!BD136)</f>
        <v>341.42395563375328</v>
      </c>
    </row>
    <row r="83" spans="1:8" x14ac:dyDescent="0.2">
      <c r="A83" s="45" t="s">
        <v>143</v>
      </c>
      <c r="B83" s="13"/>
      <c r="C83" s="217">
        <f>'DNSP Inputs Capex'!G83*CHOOSE($A$1,'allocation inputs'!Q137,'allocation inputs'!AH137,'allocation inputs'!AY137)</f>
        <v>0</v>
      </c>
      <c r="D83" s="217">
        <f>'DNSP Inputs Capex'!H83*CHOOSE($A$1,'allocation inputs'!R137,'allocation inputs'!AI137,'allocation inputs'!AZ137)</f>
        <v>257919.8302598068</v>
      </c>
      <c r="E83" s="217">
        <f>'DNSP Inputs Capex'!I83*CHOOSE($A$1,'allocation inputs'!S137,'allocation inputs'!AJ137,'allocation inputs'!BA137)</f>
        <v>257919.8302598068</v>
      </c>
      <c r="F83" s="217">
        <f>'DNSP Inputs Capex'!J83*CHOOSE($A$1,'allocation inputs'!T137,'allocation inputs'!AK137,'allocation inputs'!BB137)</f>
        <v>257919.8302598068</v>
      </c>
      <c r="G83" s="217">
        <f>'DNSP Inputs Capex'!K83*CHOOSE($A$1,'allocation inputs'!U137,'allocation inputs'!AL137,'allocation inputs'!BC137)</f>
        <v>257919.8302598068</v>
      </c>
      <c r="H83" s="217">
        <f>'DNSP Inputs Capex'!L83*CHOOSE($A$1,'allocation inputs'!V137,'allocation inputs'!AM137,'allocation inputs'!BD137)</f>
        <v>257919.8302598068</v>
      </c>
    </row>
    <row r="84" spans="1:8" x14ac:dyDescent="0.2">
      <c r="A84" s="42"/>
      <c r="B84" s="43"/>
    </row>
    <row r="85" spans="1:8" x14ac:dyDescent="0.2">
      <c r="A85" s="42"/>
      <c r="B85" s="43"/>
    </row>
    <row r="86" spans="1:8" x14ac:dyDescent="0.2">
      <c r="A86" s="42"/>
      <c r="B86" s="43"/>
    </row>
    <row r="87" spans="1:8" x14ac:dyDescent="0.2">
      <c r="A87" s="5" t="s">
        <v>130</v>
      </c>
      <c r="B87" s="5"/>
    </row>
    <row r="88" spans="1:8" x14ac:dyDescent="0.2">
      <c r="B88" s="13"/>
    </row>
    <row r="89" spans="1:8" x14ac:dyDescent="0.2">
      <c r="A89" s="3" t="s">
        <v>99</v>
      </c>
      <c r="B89" s="13"/>
      <c r="C89" s="218">
        <f>'DNSP Inputs Capex'!G112</f>
        <v>300.52123948950583</v>
      </c>
      <c r="D89" s="218">
        <f>'DNSP Inputs Capex'!H112</f>
        <v>300.52123948950583</v>
      </c>
      <c r="E89" s="218">
        <f>'DNSP Inputs Capex'!I112</f>
        <v>300.52123948950583</v>
      </c>
      <c r="F89" s="218">
        <f>'DNSP Inputs Capex'!J112</f>
        <v>300.52123948950583</v>
      </c>
      <c r="G89" s="218">
        <f>'DNSP Inputs Capex'!K112</f>
        <v>300.52123948950583</v>
      </c>
      <c r="H89" s="218">
        <f>'DNSP Inputs Capex'!L112</f>
        <v>300.52123948950583</v>
      </c>
    </row>
    <row r="90" spans="1:8" x14ac:dyDescent="0.2">
      <c r="A90" s="3" t="s">
        <v>119</v>
      </c>
      <c r="B90" s="13"/>
      <c r="C90" s="218">
        <f>'DNSP Inputs Capex'!G113</f>
        <v>1.246045441120764</v>
      </c>
      <c r="D90" s="218">
        <f>'DNSP Inputs Capex'!H113</f>
        <v>1.246045441120764</v>
      </c>
      <c r="E90" s="218">
        <f>'DNSP Inputs Capex'!I113</f>
        <v>1.246045441120764</v>
      </c>
      <c r="F90" s="218">
        <f>'DNSP Inputs Capex'!J113</f>
        <v>1.246045441120764</v>
      </c>
      <c r="G90" s="218">
        <f>'DNSP Inputs Capex'!K113</f>
        <v>1.246045441120764</v>
      </c>
      <c r="H90" s="218">
        <f>'DNSP Inputs Capex'!L113</f>
        <v>1.246045441120764</v>
      </c>
    </row>
    <row r="91" spans="1:8" x14ac:dyDescent="0.2">
      <c r="A91" s="3" t="s">
        <v>121</v>
      </c>
      <c r="B91" s="13"/>
      <c r="C91" s="117">
        <f>'DNSP Inputs Capex'!G114</f>
        <v>2</v>
      </c>
      <c r="D91" s="117">
        <f>'DNSP Inputs Capex'!H114</f>
        <v>2</v>
      </c>
      <c r="E91" s="117">
        <f>'DNSP Inputs Capex'!I114</f>
        <v>2</v>
      </c>
      <c r="F91" s="117">
        <f>'DNSP Inputs Capex'!J114</f>
        <v>2</v>
      </c>
      <c r="G91" s="117">
        <f>'DNSP Inputs Capex'!K114</f>
        <v>2</v>
      </c>
      <c r="H91" s="117">
        <f>'DNSP Inputs Capex'!L114</f>
        <v>2</v>
      </c>
    </row>
    <row r="92" spans="1:8" x14ac:dyDescent="0.2">
      <c r="A92" s="3" t="s">
        <v>135</v>
      </c>
      <c r="B92" s="13"/>
      <c r="C92" s="117">
        <f>'DNSP Inputs Capex'!G115</f>
        <v>15.36</v>
      </c>
      <c r="D92" s="117">
        <f>'DNSP Inputs Capex'!H115</f>
        <v>15.36</v>
      </c>
      <c r="E92" s="117">
        <f>'DNSP Inputs Capex'!I115</f>
        <v>15.36</v>
      </c>
      <c r="F92" s="117">
        <f>'DNSP Inputs Capex'!J115</f>
        <v>15.36</v>
      </c>
      <c r="G92" s="117">
        <f>'DNSP Inputs Capex'!K115</f>
        <v>15.36</v>
      </c>
      <c r="H92" s="117">
        <f>'DNSP Inputs Capex'!L115</f>
        <v>15.36</v>
      </c>
    </row>
    <row r="93" spans="1:8" x14ac:dyDescent="0.2">
      <c r="B93" s="13"/>
      <c r="C93" s="252"/>
      <c r="D93" s="252"/>
      <c r="E93" s="252"/>
      <c r="F93" s="252"/>
      <c r="G93" s="252"/>
      <c r="H93" s="252"/>
    </row>
    <row r="94" spans="1:8" x14ac:dyDescent="0.2">
      <c r="A94" s="45" t="s">
        <v>136</v>
      </c>
      <c r="B94" s="204"/>
      <c r="C94" s="218">
        <f>'DNSP Inputs Capex'!G117</f>
        <v>0</v>
      </c>
      <c r="D94" s="218">
        <f>'DNSP Inputs Capex'!H117</f>
        <v>0</v>
      </c>
      <c r="E94" s="218">
        <f>'DNSP Inputs Capex'!I117</f>
        <v>0</v>
      </c>
      <c r="F94" s="218">
        <f>'DNSP Inputs Capex'!J117</f>
        <v>0</v>
      </c>
      <c r="G94" s="218">
        <f>'DNSP Inputs Capex'!K117</f>
        <v>0</v>
      </c>
      <c r="H94" s="218">
        <f>'DNSP Inputs Capex'!L117</f>
        <v>0</v>
      </c>
    </row>
    <row r="95" spans="1:8" x14ac:dyDescent="0.2">
      <c r="B95" s="202"/>
      <c r="C95" s="47"/>
      <c r="D95" s="47"/>
      <c r="E95" s="47"/>
      <c r="F95" s="47"/>
      <c r="G95" s="47"/>
      <c r="H95" s="47"/>
    </row>
    <row r="96" spans="1:8" x14ac:dyDescent="0.2">
      <c r="A96" s="39" t="s">
        <v>138</v>
      </c>
      <c r="B96" s="40"/>
      <c r="C96" s="189"/>
      <c r="D96" s="189"/>
      <c r="E96" s="189"/>
      <c r="F96" s="189"/>
      <c r="G96" s="189"/>
      <c r="H96" s="189"/>
    </row>
    <row r="97" spans="1:8" x14ac:dyDescent="0.2">
      <c r="A97" s="3" t="s">
        <v>139</v>
      </c>
      <c r="B97" s="13"/>
      <c r="C97" s="205">
        <f>'DNSP Inputs Capex'!G120*CHOOSE($A$1,'allocation inputs'!Q141,'allocation inputs'!AH141,'allocation inputs'!AY141)</f>
        <v>432.03360620422234</v>
      </c>
      <c r="D97" s="205">
        <f>'DNSP Inputs Capex'!H120*CHOOSE($A$1,'allocation inputs'!R141,'allocation inputs'!AI141,'allocation inputs'!AZ141)</f>
        <v>138.32718876832922</v>
      </c>
      <c r="E97" s="205">
        <f>'DNSP Inputs Capex'!I120*CHOOSE($A$1,'allocation inputs'!S141,'allocation inputs'!AJ141,'allocation inputs'!BA141)</f>
        <v>137.4510989331709</v>
      </c>
      <c r="F97" s="205">
        <f>'DNSP Inputs Capex'!J120*CHOOSE($A$1,'allocation inputs'!T141,'allocation inputs'!AK141,'allocation inputs'!BB141)</f>
        <v>121.90555258495776</v>
      </c>
      <c r="G97" s="205">
        <f>'DNSP Inputs Capex'!K120*CHOOSE($A$1,'allocation inputs'!U141,'allocation inputs'!AL141,'allocation inputs'!BC141)</f>
        <v>113.32830078042781</v>
      </c>
      <c r="H97" s="205">
        <f>'DNSP Inputs Capex'!L120*CHOOSE($A$1,'allocation inputs'!V141,'allocation inputs'!AM141,'allocation inputs'!BD141)</f>
        <v>103.77066362352541</v>
      </c>
    </row>
    <row r="101" spans="1:8" x14ac:dyDescent="0.2">
      <c r="A101" s="5" t="s">
        <v>199</v>
      </c>
      <c r="B101" s="5"/>
    </row>
    <row r="102" spans="1:8" x14ac:dyDescent="0.2">
      <c r="B102" s="13"/>
    </row>
    <row r="103" spans="1:8" x14ac:dyDescent="0.2">
      <c r="A103" s="3" t="s">
        <v>99</v>
      </c>
      <c r="B103" s="13"/>
      <c r="C103" s="218">
        <f>'DNSP Inputs Capex'!G126</f>
        <v>352.72875158740868</v>
      </c>
      <c r="D103" s="218">
        <f>'DNSP Inputs Capex'!H126</f>
        <v>352.72875158740868</v>
      </c>
      <c r="E103" s="218">
        <f>'DNSP Inputs Capex'!I126</f>
        <v>352.72875158740868</v>
      </c>
      <c r="F103" s="218">
        <f>'DNSP Inputs Capex'!J126</f>
        <v>352.72875158740868</v>
      </c>
      <c r="G103" s="218">
        <f>'DNSP Inputs Capex'!K126</f>
        <v>352.72875158740868</v>
      </c>
      <c r="H103" s="218">
        <f>'DNSP Inputs Capex'!L126</f>
        <v>352.72875158740868</v>
      </c>
    </row>
    <row r="104" spans="1:8" x14ac:dyDescent="0.2">
      <c r="A104" s="3" t="s">
        <v>119</v>
      </c>
      <c r="B104" s="13"/>
      <c r="C104" s="218">
        <f>'DNSP Inputs Capex'!G127</f>
        <v>1.246045441120764</v>
      </c>
      <c r="D104" s="218">
        <f>'DNSP Inputs Capex'!H127</f>
        <v>1.246045441120764</v>
      </c>
      <c r="E104" s="218">
        <f>'DNSP Inputs Capex'!I127</f>
        <v>1.246045441120764</v>
      </c>
      <c r="F104" s="218">
        <f>'DNSP Inputs Capex'!J127</f>
        <v>1.246045441120764</v>
      </c>
      <c r="G104" s="218">
        <f>'DNSP Inputs Capex'!K127</f>
        <v>1.246045441120764</v>
      </c>
      <c r="H104" s="218">
        <f>'DNSP Inputs Capex'!L127</f>
        <v>1.246045441120764</v>
      </c>
    </row>
    <row r="105" spans="1:8" x14ac:dyDescent="0.2">
      <c r="A105" s="3" t="s">
        <v>121</v>
      </c>
      <c r="B105" s="13"/>
      <c r="C105" s="117">
        <f>'DNSP Inputs Capex'!G128</f>
        <v>2</v>
      </c>
      <c r="D105" s="117">
        <f>'DNSP Inputs Capex'!H128</f>
        <v>2</v>
      </c>
      <c r="E105" s="117">
        <f>'DNSP Inputs Capex'!I128</f>
        <v>2</v>
      </c>
      <c r="F105" s="117">
        <f>'DNSP Inputs Capex'!J128</f>
        <v>2</v>
      </c>
      <c r="G105" s="117">
        <f>'DNSP Inputs Capex'!K128</f>
        <v>2</v>
      </c>
      <c r="H105" s="117">
        <f>'DNSP Inputs Capex'!L128</f>
        <v>2</v>
      </c>
    </row>
    <row r="106" spans="1:8" x14ac:dyDescent="0.2">
      <c r="A106" s="3" t="s">
        <v>135</v>
      </c>
      <c r="B106" s="13"/>
      <c r="C106" s="117">
        <f>'DNSP Inputs Capex'!G129</f>
        <v>15.36</v>
      </c>
      <c r="D106" s="117">
        <f>'DNSP Inputs Capex'!H129</f>
        <v>15.36</v>
      </c>
      <c r="E106" s="117">
        <f>'DNSP Inputs Capex'!I129</f>
        <v>15.36</v>
      </c>
      <c r="F106" s="117">
        <f>'DNSP Inputs Capex'!J129</f>
        <v>15.36</v>
      </c>
      <c r="G106" s="117">
        <f>'DNSP Inputs Capex'!K129</f>
        <v>15.36</v>
      </c>
      <c r="H106" s="117">
        <f>'DNSP Inputs Capex'!L129</f>
        <v>15.36</v>
      </c>
    </row>
    <row r="107" spans="1:8" x14ac:dyDescent="0.2">
      <c r="B107" s="13"/>
      <c r="C107" s="252"/>
      <c r="D107" s="252"/>
      <c r="E107" s="252"/>
      <c r="F107" s="252"/>
      <c r="G107" s="252"/>
      <c r="H107" s="252"/>
    </row>
    <row r="108" spans="1:8" x14ac:dyDescent="0.2">
      <c r="A108" s="45" t="s">
        <v>136</v>
      </c>
      <c r="B108" s="204"/>
      <c r="C108" s="218">
        <f>'DNSP Inputs Capex'!G131</f>
        <v>0</v>
      </c>
      <c r="D108" s="218">
        <f>'DNSP Inputs Capex'!H131</f>
        <v>0</v>
      </c>
      <c r="E108" s="218">
        <f>'DNSP Inputs Capex'!I131</f>
        <v>0</v>
      </c>
      <c r="F108" s="218">
        <f>'DNSP Inputs Capex'!J131</f>
        <v>0</v>
      </c>
      <c r="G108" s="218">
        <f>'DNSP Inputs Capex'!K131</f>
        <v>0</v>
      </c>
      <c r="H108" s="218">
        <f>'DNSP Inputs Capex'!L131</f>
        <v>0</v>
      </c>
    </row>
    <row r="109" spans="1:8" x14ac:dyDescent="0.2">
      <c r="B109" s="202"/>
      <c r="C109" s="47"/>
      <c r="D109" s="47"/>
      <c r="E109" s="47"/>
      <c r="F109" s="47"/>
      <c r="G109" s="47"/>
      <c r="H109" s="47"/>
    </row>
    <row r="110" spans="1:8" x14ac:dyDescent="0.2">
      <c r="A110" s="39" t="s">
        <v>138</v>
      </c>
      <c r="B110" s="40"/>
      <c r="C110" s="189"/>
      <c r="D110" s="189"/>
      <c r="E110" s="189"/>
      <c r="F110" s="189"/>
      <c r="G110" s="189"/>
      <c r="H110" s="189"/>
    </row>
    <row r="111" spans="1:8" x14ac:dyDescent="0.2">
      <c r="A111" s="3" t="s">
        <v>139</v>
      </c>
      <c r="B111" s="13"/>
      <c r="C111" s="205">
        <f>'DNSP Inputs Capex'!G134*CHOOSE($A$1,'allocation inputs'!Q145,'allocation inputs'!AH145,'allocation inputs'!AY145)</f>
        <v>36.62678571428571</v>
      </c>
      <c r="D111" s="205">
        <f>'DNSP Inputs Capex'!H134*CHOOSE($A$1,'allocation inputs'!R145,'allocation inputs'!AI145,'allocation inputs'!AZ145)</f>
        <v>10.434691025192503</v>
      </c>
      <c r="E111" s="205">
        <f>'DNSP Inputs Capex'!I134*CHOOSE($A$1,'allocation inputs'!S145,'allocation inputs'!AJ145,'allocation inputs'!BA145)</f>
        <v>27.996854915305292</v>
      </c>
      <c r="F111" s="205">
        <f>'DNSP Inputs Capex'!J134*CHOOSE($A$1,'allocation inputs'!T145,'allocation inputs'!AK145,'allocation inputs'!BB145)</f>
        <v>43.308916543276382</v>
      </c>
      <c r="G111" s="205">
        <f>'DNSP Inputs Capex'!K134*CHOOSE($A$1,'allocation inputs'!U145,'allocation inputs'!AL145,'allocation inputs'!BC145)</f>
        <v>51.950592647907335</v>
      </c>
      <c r="H111" s="205">
        <f>'DNSP Inputs Capex'!L134*CHOOSE($A$1,'allocation inputs'!V145,'allocation inputs'!AM145,'allocation inputs'!BD145)</f>
        <v>61.379736657007129</v>
      </c>
    </row>
  </sheetData>
  <mergeCells count="2">
    <mergeCell ref="C3:H3"/>
    <mergeCell ref="C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Escalation</vt:lpstr>
      <vt:lpstr>WACC</vt:lpstr>
      <vt:lpstr>DNSP Inputs General</vt:lpstr>
      <vt:lpstr>DNSP Inputs O &amp; M</vt:lpstr>
      <vt:lpstr>DNSP Inputs Capex</vt:lpstr>
      <vt:lpstr>allocation inputs</vt:lpstr>
      <vt:lpstr>ACS - General</vt:lpstr>
      <vt:lpstr>ACS - O&amp;M</vt:lpstr>
      <vt:lpstr>ACS - Capex</vt:lpstr>
    </vt:vector>
  </TitlesOfParts>
  <Company>CHED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Wang</dc:creator>
  <cp:lastModifiedBy>Sandeep Kumar</cp:lastModifiedBy>
  <dcterms:created xsi:type="dcterms:W3CDTF">2015-02-10T00:53:26Z</dcterms:created>
  <dcterms:modified xsi:type="dcterms:W3CDTF">2015-04-28T05:58:14Z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leName">
    <vt:lpwstr/>
  </property>
</Properties>
</file>