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firstSheet="1"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E24" i="1"/>
  <c r="F24" i="1"/>
  <c r="G24" i="1"/>
  <c r="D24" i="1"/>
  <c r="E5" i="1" l="1"/>
  <c r="F5" i="1"/>
  <c r="G5" i="1"/>
  <c r="D5" i="1"/>
  <c r="G31" i="1" l="1"/>
  <c r="F31" i="1"/>
  <c r="E31" i="1"/>
  <c r="D31" i="1"/>
  <c r="G30" i="1"/>
  <c r="F30" i="1"/>
  <c r="E30" i="1"/>
  <c r="D30" i="1"/>
  <c r="G29" i="1"/>
  <c r="F29" i="1"/>
  <c r="E29" i="1"/>
  <c r="D29" i="1"/>
  <c r="G28" i="1"/>
  <c r="F28" i="1"/>
  <c r="E28" i="1"/>
  <c r="D28" i="1"/>
  <c r="G27" i="1"/>
  <c r="F27" i="1"/>
  <c r="E27" i="1"/>
  <c r="D27" i="1"/>
  <c r="E32" i="1" l="1"/>
  <c r="E34" i="1" s="1"/>
  <c r="E10" i="1" s="1"/>
  <c r="E12" i="1" s="1"/>
  <c r="D32" i="1"/>
  <c r="D34" i="1" s="1"/>
  <c r="D10" i="1" s="1"/>
  <c r="D12" i="1" s="1"/>
  <c r="D4" i="1" l="1"/>
  <c r="D6" i="1" s="1"/>
  <c r="E4" i="1"/>
  <c r="E6" i="1" s="1"/>
  <c r="F32" i="1"/>
  <c r="F34" i="1" s="1"/>
  <c r="F10" i="1" s="1"/>
  <c r="F12" i="1" s="1"/>
  <c r="G32" i="1"/>
  <c r="G34" i="1" s="1"/>
  <c r="G10" i="1" s="1"/>
  <c r="G12" i="1" s="1"/>
  <c r="F4" i="1" l="1"/>
  <c r="F6" i="1" s="1"/>
  <c r="G4" i="1"/>
  <c r="G6" i="1" s="1"/>
</calcChain>
</file>

<file path=xl/sharedStrings.xml><?xml version="1.0" encoding="utf-8"?>
<sst xmlns="http://schemas.openxmlformats.org/spreadsheetml/2006/main" count="43" uniqueCount="37">
  <si>
    <t>Standard Control Services</t>
  </si>
  <si>
    <t>Return on Assets</t>
  </si>
  <si>
    <t>Incentive Schemes</t>
  </si>
  <si>
    <t>Source: Annual RIN</t>
  </si>
  <si>
    <t>Depreciation (Straightline)</t>
  </si>
  <si>
    <t>Updates for EBIT</t>
  </si>
  <si>
    <t>Earnings before interest and tax ($ Nominal)</t>
  </si>
  <si>
    <t>RoA using SL depreciation, including incentives</t>
  </si>
  <si>
    <t>Regulatory Asset Base ($ Nominal)</t>
  </si>
  <si>
    <t>Regulatory asset base ($ Nominal)</t>
  </si>
  <si>
    <t xml:space="preserve">Revenue (excluding interest and capital contributions)  </t>
  </si>
  <si>
    <t>Expenditure (excluding depreciation, finance charges and impairment losses)</t>
  </si>
  <si>
    <t>EBIT including incentives - Straightline depreciation ($ Nominal)</t>
  </si>
  <si>
    <t>Total Incentive Schemes ($ Nominal)</t>
  </si>
  <si>
    <t>EBIT exclusive of incentives - Straightline depreciation ($ Nominal)</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</si>
  <si>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</si>
  <si>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</si>
  <si>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</si>
  <si>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</si>
  <si>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</si>
  <si>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</si>
  <si>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</si>
  <si>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</si>
  <si>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</si>
  <si>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</si>
  <si>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Ausnet 2016-20 PTRM and updates</t>
  </si>
  <si>
    <t>EBSS ($ Nominal)</t>
  </si>
  <si>
    <t>STPIS ($ Nominal)</t>
  </si>
  <si>
    <t>S Factor True Up ($ Nominal)</t>
  </si>
  <si>
    <t>F Factor ($ Nominal)</t>
  </si>
  <si>
    <t>Other ($ Nominal)</t>
  </si>
  <si>
    <t>RoA using SL depreciation, excluding incentives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</si>
  <si>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</si>
  <si>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</si>
  <si>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r>
      <t>·</t>
    </r>
    <r>
      <rPr>
        <sz val="7"/>
        <color theme="1"/>
        <rFont val="Times New Roman"/>
        <family val="1"/>
      </rPr>
      <t xml:space="preserve">         </t>
    </r>
    <r>
      <rPr>
        <sz val="11"/>
        <color theme="1"/>
        <rFont val="Arial"/>
        <family val="2"/>
      </rPr>
      <t>Expenditure is adjusted to exclude depreciation, finance charges and impairment losses.</t>
    </r>
  </si>
  <si>
    <t>Source: Ausnet 2016-20 RFM / Ausnet EB RIN</t>
  </si>
  <si>
    <t>Source: Ausnet EB RINs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</si>
</sst>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0"/>
  </numFmts>
  <fonts count="14" x14ac:knownFonts="1">
    <font>
      <sz val="11"/>
      <color theme="1"/>
      <name val="Calibri"/>
      <family val="2"/>
      <scheme val="minor"/>
    </font>
    <font>
      <sz val="11"/>
      <color theme="1"/>
      <name val="Calibri"/>
      <family val="2"/>
      <scheme val="minor"/>
    </font>
    <font>
      <b/>
      <sz val="9"/>
      <color rgb="FFFFFFFF"/>
      <name val="Malgun Gothic"/>
      <family val="2"/>
    </font>
    <font>
      <sz val="9"/>
      <color theme="1"/>
      <name val="Malgun Gothic"/>
      <family val="2"/>
    </font>
    <font>
      <b/>
      <sz val="9"/>
      <name val="Malgun Gothic"/>
      <family val="2"/>
    </font>
    <font>
      <sz val="9"/>
      <name val="Malgun Gothic"/>
      <family val="2"/>
    </font>
    <font>
      <b/>
      <sz val="9"/>
      <color theme="1"/>
      <name val="Malgun Gothic"/>
      <family val="2"/>
    </font>
    <font>
      <b/>
      <sz val="11"/>
      <color theme="1"/>
      <name val="Calibri"/>
      <family val="2"/>
      <scheme val="minor"/>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
      <sz val="9"/>
      <color theme="0" tint="-0.34998626667073579"/>
      <name val="Malgun Gothic"/>
      <family val="2"/>
    </font>
    <font>
      <sz val="11"/>
      <color theme="0" tint="-0.34998626667073579"/>
      <name val="Calibri"/>
      <family val="2"/>
      <scheme val="minor"/>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5" fillId="3" borderId="4" xfId="0" applyNumberFormat="1" applyFont="1" applyFill="1" applyBorder="1" applyAlignment="1">
      <alignment vertical="center"/>
    </xf>
    <xf numFmtId="0" fontId="5" fillId="3" borderId="8" xfId="0" applyNumberFormat="1" applyFont="1" applyFill="1" applyBorder="1" applyAlignment="1">
      <alignment vertical="center"/>
    </xf>
    <xf numFmtId="0" fontId="4" fillId="3" borderId="3" xfId="0" applyNumberFormat="1" applyFont="1" applyFill="1" applyBorder="1" applyAlignment="1">
      <alignment vertical="center"/>
    </xf>
    <xf numFmtId="0" fontId="4" fillId="0" borderId="0" xfId="0" applyNumberFormat="1" applyFont="1" applyFill="1" applyBorder="1" applyAlignment="1">
      <alignment vertical="center"/>
    </xf>
    <xf numFmtId="0" fontId="0" fillId="0" borderId="0" xfId="0" applyFill="1"/>
    <xf numFmtId="0" fontId="6" fillId="0" borderId="0" xfId="0" applyFont="1" applyFill="1"/>
    <xf numFmtId="0" fontId="3" fillId="0" borderId="0" xfId="0" applyFont="1" applyFill="1"/>
    <xf numFmtId="164" fontId="0" fillId="0" borderId="0" xfId="0" applyNumberFormat="1"/>
    <xf numFmtId="0" fontId="6" fillId="0" borderId="0" xfId="0" applyFont="1"/>
    <xf numFmtId="0" fontId="3" fillId="0" borderId="0" xfId="0" applyFont="1"/>
    <xf numFmtId="0" fontId="7" fillId="0" borderId="0" xfId="0" applyFont="1"/>
    <xf numFmtId="164" fontId="3" fillId="0" borderId="0" xfId="0" applyNumberFormat="1" applyFont="1"/>
    <xf numFmtId="3" fontId="0" fillId="0" borderId="0" xfId="0" applyNumberFormat="1"/>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3" fillId="0" borderId="0" xfId="0" applyFont="1" applyBorder="1"/>
    <xf numFmtId="164" fontId="3" fillId="0" borderId="0" xfId="0" applyNumberFormat="1" applyFont="1" applyBorder="1"/>
    <xf numFmtId="0" fontId="6" fillId="0" borderId="1" xfId="0" applyFont="1" applyBorder="1"/>
    <xf numFmtId="0" fontId="3" fillId="0" borderId="1" xfId="0" applyFont="1" applyBorder="1"/>
    <xf numFmtId="164" fontId="3" fillId="0" borderId="1" xfId="0" applyNumberFormat="1" applyFont="1" applyBorder="1"/>
    <xf numFmtId="0" fontId="0" fillId="0" borderId="1" xfId="0" applyBorder="1"/>
    <xf numFmtId="164" fontId="0" fillId="0" borderId="1" xfId="0" applyNumberFormat="1" applyBorder="1"/>
    <xf numFmtId="0" fontId="4" fillId="0" borderId="1" xfId="0" applyNumberFormat="1" applyFont="1" applyFill="1" applyBorder="1" applyAlignment="1">
      <alignment vertical="center"/>
    </xf>
    <xf numFmtId="0" fontId="6" fillId="0" borderId="1" xfId="0" applyFont="1" applyFill="1" applyBorder="1"/>
    <xf numFmtId="0" fontId="4" fillId="0" borderId="3" xfId="0" applyNumberFormat="1" applyFont="1" applyFill="1" applyBorder="1" applyAlignment="1">
      <alignment horizontal="left" vertical="center"/>
    </xf>
    <xf numFmtId="0" fontId="2" fillId="2" borderId="5"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164" fontId="5" fillId="3" borderId="11" xfId="0"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0" fontId="4" fillId="3" borderId="11" xfId="1" applyNumberFormat="1" applyFont="1" applyFill="1" applyBorder="1" applyAlignment="1">
      <alignment horizontal="center" vertical="center"/>
    </xf>
    <xf numFmtId="0" fontId="4" fillId="3" borderId="0" xfId="0" applyNumberFormat="1" applyFont="1" applyFill="1" applyBorder="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horizontal="left" vertical="center" wrapText="1" indent="5"/>
    </xf>
    <xf numFmtId="10" fontId="3" fillId="0" borderId="2" xfId="0" applyNumberFormat="1" applyFont="1" applyBorder="1" applyAlignment="1">
      <alignment horizontal="center"/>
    </xf>
    <xf numFmtId="10" fontId="3" fillId="0" borderId="1" xfId="0" applyNumberFormat="1" applyFont="1" applyBorder="1" applyAlignment="1">
      <alignment horizontal="center"/>
    </xf>
    <xf numFmtId="10" fontId="3" fillId="0" borderId="12" xfId="0" applyNumberFormat="1" applyFont="1" applyBorder="1" applyAlignment="1">
      <alignment horizontal="center"/>
    </xf>
    <xf numFmtId="165" fontId="0" fillId="0" borderId="0" xfId="0" applyNumberFormat="1"/>
    <xf numFmtId="0" fontId="12" fillId="0" borderId="0" xfId="0" applyFont="1"/>
    <xf numFmtId="3" fontId="13" fillId="0" borderId="0" xfId="0" applyNumberFormat="1" applyFont="1"/>
    <xf numFmtId="164" fontId="12" fillId="0" borderId="0" xfId="0" applyNumberFormat="1" applyFont="1" applyBorder="1"/>
    <xf numFmtId="0" fontId="12" fillId="0" borderId="0" xfId="0" applyFont="1" applyFill="1" applyAlignment="1">
      <alignment horizontal="right"/>
    </xf>
    <xf numFmtId="0" fontId="12" fillId="0" borderId="0" xfId="0" applyFont="1" applyAlignment="1">
      <alignment horizontal="right"/>
    </xf>
    <xf numFmtId="0" fontId="3" fillId="0" borderId="0" xfId="0"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Sheet1"/>
      <sheetName val="3.3 RAB for VIC DNSPs"/>
      <sheetName val="8.1 Income for VIC DNSPs"/>
    </sheetNames>
    <sheetDataSet>
      <sheetData sheetId="0">
        <row r="43">
          <cell r="N43">
            <v>1443765569.79</v>
          </cell>
        </row>
      </sheetData>
      <sheetData sheetId="1">
        <row r="34">
          <cell r="I34">
            <v>2628846769.9700003</v>
          </cell>
        </row>
      </sheetData>
      <sheetData sheetId="2">
        <row r="13">
          <cell r="L13">
            <v>0</v>
          </cell>
        </row>
        <row r="20">
          <cell r="L20">
            <v>-4546519.9487435101</v>
          </cell>
          <cell r="M20">
            <v>-5048506.9738235902</v>
          </cell>
          <cell r="N20">
            <v>5106884.91935247</v>
          </cell>
          <cell r="O20">
            <v>5225521.9323953204</v>
          </cell>
        </row>
        <row r="21">
          <cell r="L21">
            <v>37720249.690560304</v>
          </cell>
          <cell r="M21">
            <v>29092276.890852999</v>
          </cell>
          <cell r="N21">
            <v>19075227.816399999</v>
          </cell>
          <cell r="O21">
            <v>40187487.427527897</v>
          </cell>
        </row>
        <row r="22">
          <cell r="L22">
            <v>-7759421.7251538197</v>
          </cell>
          <cell r="M22">
            <v>-8616149.3040635195</v>
          </cell>
          <cell r="N22">
            <v>-3081600.2961809398</v>
          </cell>
          <cell r="O22">
            <v>-3153188.3308251998</v>
          </cell>
        </row>
        <row r="23">
          <cell r="L23">
            <v>2053479.3832922601</v>
          </cell>
          <cell r="M23">
            <v>1961458.5668510301</v>
          </cell>
          <cell r="N23">
            <v>1827679.4093481901</v>
          </cell>
          <cell r="O23">
            <v>3416406.1541885599</v>
          </cell>
        </row>
        <row r="24">
          <cell r="L24">
            <v>0</v>
          </cell>
          <cell r="M24">
            <v>0</v>
          </cell>
          <cell r="N24">
            <v>0</v>
          </cell>
          <cell r="O24">
            <v>0</v>
          </cell>
        </row>
      </sheetData>
      <sheetData sheetId="3">
        <row r="7">
          <cell r="L7">
            <v>4934129.0561079402</v>
          </cell>
        </row>
      </sheetData>
      <sheetData sheetId="4"/>
      <sheetData sheetId="5">
        <row r="12">
          <cell r="G12">
            <v>3806231075.7912798</v>
          </cell>
        </row>
      </sheetData>
      <sheetData sheetId="6">
        <row r="43">
          <cell r="D43">
            <v>107700179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8" sqref="B8"/>
    </sheetView>
  </sheetViews>
  <sheetFormatPr defaultRowHeight="15" x14ac:dyDescent="0.25"/>
  <cols>
    <col min="2" max="2" width="174" customWidth="1"/>
  </cols>
  <sheetData>
    <row r="2" spans="2:2" ht="18.75" x14ac:dyDescent="0.3">
      <c r="B2" s="42" t="s">
        <v>15</v>
      </c>
    </row>
    <row r="4" spans="2:2" x14ac:dyDescent="0.25">
      <c r="B4" s="43" t="s">
        <v>16</v>
      </c>
    </row>
    <row r="5" spans="2:2" x14ac:dyDescent="0.25">
      <c r="B5" s="43" t="s">
        <v>17</v>
      </c>
    </row>
    <row r="6" spans="2:2" x14ac:dyDescent="0.25">
      <c r="B6" s="44" t="s">
        <v>18</v>
      </c>
    </row>
    <row r="7" spans="2:2" x14ac:dyDescent="0.25">
      <c r="B7" s="44" t="s">
        <v>19</v>
      </c>
    </row>
    <row r="8" spans="2:2" x14ac:dyDescent="0.25">
      <c r="B8" s="44" t="s">
        <v>34</v>
      </c>
    </row>
    <row r="9" spans="2:2" x14ac:dyDescent="0.25">
      <c r="B9" s="44" t="s">
        <v>20</v>
      </c>
    </row>
    <row r="10" spans="2:2" x14ac:dyDescent="0.25">
      <c r="B10" s="44" t="s">
        <v>21</v>
      </c>
    </row>
    <row r="11" spans="2:2" ht="43.5" x14ac:dyDescent="0.25">
      <c r="B11" s="44" t="s">
        <v>33</v>
      </c>
    </row>
    <row r="12" spans="2:2" ht="29.25" x14ac:dyDescent="0.25">
      <c r="B12" s="44" t="s">
        <v>22</v>
      </c>
    </row>
    <row r="13" spans="2:2" ht="29.25" x14ac:dyDescent="0.25">
      <c r="B13" s="44" t="s">
        <v>32</v>
      </c>
    </row>
    <row r="14" spans="2:2" x14ac:dyDescent="0.25">
      <c r="B14" s="44"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0"/>
  <sheetViews>
    <sheetView tabSelected="1" workbookViewId="0"/>
  </sheetViews>
  <sheetFormatPr defaultRowHeight="15" x14ac:dyDescent="0.25"/>
  <cols>
    <col min="1" max="1" width="2.85546875" customWidth="1"/>
    <col min="2" max="2" width="73.85546875" bestFit="1" customWidth="1"/>
    <col min="3" max="3" width="13.5703125" bestFit="1" customWidth="1"/>
    <col min="4" max="7" width="29.42578125" customWidth="1"/>
    <col min="9" max="9" width="12.5703125" customWidth="1"/>
  </cols>
  <sheetData>
    <row r="2" spans="2:8" x14ac:dyDescent="0.25">
      <c r="B2" s="1" t="s">
        <v>7</v>
      </c>
      <c r="D2" s="2" t="s">
        <v>0</v>
      </c>
      <c r="E2" s="29"/>
      <c r="F2" s="30"/>
      <c r="G2" s="31"/>
    </row>
    <row r="3" spans="2:8" x14ac:dyDescent="0.25">
      <c r="B3" s="28"/>
      <c r="D3" s="16">
        <v>2014</v>
      </c>
      <c r="E3" s="17">
        <v>2015</v>
      </c>
      <c r="F3" s="17">
        <v>2016</v>
      </c>
      <c r="G3" s="18">
        <v>2017</v>
      </c>
    </row>
    <row r="4" spans="2:8" x14ac:dyDescent="0.25">
      <c r="B4" s="3" t="s">
        <v>6</v>
      </c>
      <c r="D4" s="32">
        <f>D24</f>
        <v>232841975.68895823</v>
      </c>
      <c r="E4" s="33">
        <f>E24</f>
        <v>321583757.29029</v>
      </c>
      <c r="F4" s="33">
        <f>F24</f>
        <v>164742402.49264315</v>
      </c>
      <c r="G4" s="34">
        <f>G24</f>
        <v>253191224.38609016</v>
      </c>
    </row>
    <row r="5" spans="2:8" x14ac:dyDescent="0.25">
      <c r="B5" s="4" t="s">
        <v>8</v>
      </c>
      <c r="D5" s="35">
        <f>D17</f>
        <v>3180062415.4614401</v>
      </c>
      <c r="E5" s="36">
        <f t="shared" ref="E5:G5" si="0">E17</f>
        <v>3442080338</v>
      </c>
      <c r="F5" s="36">
        <f t="shared" si="0"/>
        <v>3607416942.8753071</v>
      </c>
      <c r="G5" s="37">
        <f t="shared" si="0"/>
        <v>3806231076</v>
      </c>
    </row>
    <row r="6" spans="2:8" x14ac:dyDescent="0.25">
      <c r="B6" s="5" t="s">
        <v>1</v>
      </c>
      <c r="D6" s="38">
        <f>D4/D5</f>
        <v>7.3219309959729806E-2</v>
      </c>
      <c r="E6" s="39">
        <f t="shared" ref="E6:G6" si="1">E4/E5</f>
        <v>9.3427150360222075E-2</v>
      </c>
      <c r="F6" s="39">
        <f t="shared" si="1"/>
        <v>4.5667691065766992E-2</v>
      </c>
      <c r="G6" s="40">
        <f t="shared" si="1"/>
        <v>6.6520192634276665E-2</v>
      </c>
    </row>
    <row r="7" spans="2:8" x14ac:dyDescent="0.25">
      <c r="B7" s="7"/>
    </row>
    <row r="8" spans="2:8" x14ac:dyDescent="0.25">
      <c r="B8" s="1" t="s">
        <v>31</v>
      </c>
      <c r="D8" s="2" t="s">
        <v>0</v>
      </c>
      <c r="E8" s="29"/>
      <c r="F8" s="30"/>
      <c r="G8" s="31"/>
    </row>
    <row r="9" spans="2:8" x14ac:dyDescent="0.25">
      <c r="B9" s="28"/>
      <c r="D9" s="16">
        <v>2014</v>
      </c>
      <c r="E9" s="17">
        <v>2015</v>
      </c>
      <c r="F9" s="17">
        <v>2016</v>
      </c>
      <c r="G9" s="18">
        <v>2017</v>
      </c>
    </row>
    <row r="10" spans="2:8" x14ac:dyDescent="0.25">
      <c r="B10" s="3" t="s">
        <v>6</v>
      </c>
      <c r="D10" s="32">
        <f>D34</f>
        <v>205374188.28900301</v>
      </c>
      <c r="E10" s="33">
        <f>E34</f>
        <v>304194678.1104731</v>
      </c>
      <c r="F10" s="33">
        <f>F34</f>
        <v>141814210.64372346</v>
      </c>
      <c r="G10" s="34">
        <f>G34</f>
        <v>207514997.20280361</v>
      </c>
    </row>
    <row r="11" spans="2:8" x14ac:dyDescent="0.25">
      <c r="B11" s="4" t="s">
        <v>8</v>
      </c>
      <c r="D11" s="35">
        <f>D17</f>
        <v>3180062415.4614401</v>
      </c>
      <c r="E11" s="36">
        <f t="shared" ref="E11:G11" si="2">E17</f>
        <v>3442080338</v>
      </c>
      <c r="F11" s="36">
        <f t="shared" si="2"/>
        <v>3607416942.8753071</v>
      </c>
      <c r="G11" s="37">
        <f t="shared" si="2"/>
        <v>3806231076</v>
      </c>
    </row>
    <row r="12" spans="2:8" x14ac:dyDescent="0.25">
      <c r="B12" s="5" t="s">
        <v>1</v>
      </c>
      <c r="D12" s="38">
        <f>D10/D11</f>
        <v>6.4581810498584941E-2</v>
      </c>
      <c r="E12" s="39">
        <f t="shared" ref="E12:G12" si="3">E10/E11</f>
        <v>8.8375240621845444E-2</v>
      </c>
      <c r="F12" s="39">
        <f t="shared" si="3"/>
        <v>3.9311843595958122E-2</v>
      </c>
      <c r="G12" s="40">
        <f t="shared" si="3"/>
        <v>5.4519810557819008E-2</v>
      </c>
    </row>
    <row r="13" spans="2:8" x14ac:dyDescent="0.25">
      <c r="B13" s="41"/>
    </row>
    <row r="14" spans="2:8" s="12" customFormat="1" ht="12" x14ac:dyDescent="0.2">
      <c r="B14" s="28"/>
      <c r="D14" s="16">
        <v>2014</v>
      </c>
      <c r="E14" s="17">
        <v>2015</v>
      </c>
      <c r="F14" s="17">
        <v>2016</v>
      </c>
      <c r="G14" s="18">
        <v>2017</v>
      </c>
    </row>
    <row r="15" spans="2:8" s="12" customFormat="1" ht="12" x14ac:dyDescent="0.2">
      <c r="B15" s="2" t="s">
        <v>24</v>
      </c>
      <c r="D15" s="45">
        <v>7.8E-2</v>
      </c>
      <c r="E15" s="46">
        <v>7.8E-2</v>
      </c>
      <c r="F15" s="46">
        <v>4.5100000000000001E-2</v>
      </c>
      <c r="G15" s="47">
        <v>4.4600000000000001E-2</v>
      </c>
      <c r="H15" s="12" t="s">
        <v>25</v>
      </c>
    </row>
    <row r="16" spans="2:8" x14ac:dyDescent="0.25">
      <c r="B16" s="7"/>
      <c r="E16" s="48"/>
      <c r="F16" s="48"/>
      <c r="G16" s="48"/>
    </row>
    <row r="17" spans="2:10" x14ac:dyDescent="0.25">
      <c r="B17" s="26" t="s">
        <v>9</v>
      </c>
      <c r="C17" s="24"/>
      <c r="D17" s="25">
        <v>3180062415.4614401</v>
      </c>
      <c r="E17" s="25">
        <v>3442080338</v>
      </c>
      <c r="F17" s="25">
        <v>3607416942.8753071</v>
      </c>
      <c r="G17" s="25">
        <v>3806231076</v>
      </c>
      <c r="H17" s="12" t="s">
        <v>35</v>
      </c>
      <c r="I17" s="12"/>
    </row>
    <row r="18" spans="2:10" x14ac:dyDescent="0.25">
      <c r="B18" s="52"/>
      <c r="D18" s="15"/>
      <c r="E18" s="48"/>
      <c r="F18" s="50"/>
      <c r="G18" s="50"/>
      <c r="H18" s="49"/>
      <c r="I18" s="12"/>
    </row>
    <row r="19" spans="2:10" x14ac:dyDescent="0.25">
      <c r="B19" s="6" t="s">
        <v>5</v>
      </c>
      <c r="H19" s="12"/>
      <c r="I19" s="12"/>
    </row>
    <row r="20" spans="2:10" x14ac:dyDescent="0.25">
      <c r="B20" s="12" t="s">
        <v>10</v>
      </c>
      <c r="C20" s="12"/>
      <c r="D20" s="14">
        <v>707442011</v>
      </c>
      <c r="E20" s="14">
        <v>821689692</v>
      </c>
      <c r="F20" s="14">
        <v>729381190</v>
      </c>
      <c r="G20" s="14">
        <v>766224286.08000004</v>
      </c>
      <c r="H20" s="12" t="s">
        <v>3</v>
      </c>
      <c r="I20" s="12"/>
      <c r="J20" s="12"/>
    </row>
    <row r="21" spans="2:10" x14ac:dyDescent="0.25">
      <c r="B21" s="12" t="s">
        <v>11</v>
      </c>
      <c r="C21" s="12"/>
      <c r="D21" s="14">
        <v>333925133.37513942</v>
      </c>
      <c r="E21" s="14">
        <v>353906748.79517692</v>
      </c>
      <c r="F21" s="14">
        <v>382302263.91094786</v>
      </c>
      <c r="G21" s="14">
        <v>342501181.69390988</v>
      </c>
      <c r="H21" s="12" t="s">
        <v>3</v>
      </c>
      <c r="I21" s="12"/>
      <c r="J21" s="12"/>
    </row>
    <row r="22" spans="2:10" s="12" customFormat="1" ht="12" x14ac:dyDescent="0.2">
      <c r="B22" s="12" t="s">
        <v>4</v>
      </c>
      <c r="C22" s="19"/>
      <c r="D22" s="20">
        <v>140674901.93590236</v>
      </c>
      <c r="E22" s="20">
        <v>146199185.91453308</v>
      </c>
      <c r="F22" s="20">
        <v>182336523.59640899</v>
      </c>
      <c r="G22" s="20">
        <v>170531880</v>
      </c>
      <c r="H22" s="12" t="s">
        <v>35</v>
      </c>
    </row>
    <row r="23" spans="2:10" s="12" customFormat="1" ht="12" x14ac:dyDescent="0.2">
      <c r="B23" s="53"/>
      <c r="C23" s="19"/>
      <c r="D23" s="20"/>
      <c r="E23" s="20"/>
      <c r="F23" s="51"/>
      <c r="G23" s="51"/>
      <c r="H23" s="49"/>
    </row>
    <row r="24" spans="2:10" s="12" customFormat="1" ht="12" x14ac:dyDescent="0.2">
      <c r="B24" s="21" t="s">
        <v>12</v>
      </c>
      <c r="C24" s="22"/>
      <c r="D24" s="23">
        <f>D20-D21-D22</f>
        <v>232841975.68895823</v>
      </c>
      <c r="E24" s="23">
        <f>E20-E21-E22</f>
        <v>321583757.29029</v>
      </c>
      <c r="F24" s="23">
        <f>F20-F21-F22</f>
        <v>164742402.49264315</v>
      </c>
      <c r="G24" s="23">
        <f>G20-G21-G22</f>
        <v>253191224.38609016</v>
      </c>
    </row>
    <row r="25" spans="2:10" x14ac:dyDescent="0.25">
      <c r="B25" s="12"/>
      <c r="D25" s="15"/>
      <c r="E25" s="15"/>
      <c r="F25" s="15"/>
      <c r="G25" s="15"/>
      <c r="H25" s="12"/>
      <c r="I25" s="12"/>
    </row>
    <row r="26" spans="2:10" x14ac:dyDescent="0.25">
      <c r="B26" s="8" t="s">
        <v>2</v>
      </c>
      <c r="H26" s="12"/>
      <c r="I26" s="12"/>
    </row>
    <row r="27" spans="2:10" x14ac:dyDescent="0.25">
      <c r="B27" s="9" t="s">
        <v>26</v>
      </c>
      <c r="D27" s="10">
        <f>'[1]3.1 Revenue  Incentives DNSP'!L20</f>
        <v>-4546519.9487435101</v>
      </c>
      <c r="E27" s="10">
        <f>'[1]3.1 Revenue  Incentives DNSP'!M20</f>
        <v>-5048506.9738235902</v>
      </c>
      <c r="F27" s="10">
        <f>'[1]3.1 Revenue  Incentives DNSP'!N20</f>
        <v>5106884.91935247</v>
      </c>
      <c r="G27" s="10">
        <f>'[1]3.1 Revenue  Incentives DNSP'!O20</f>
        <v>5225521.9323953204</v>
      </c>
      <c r="H27" s="54" t="s">
        <v>36</v>
      </c>
      <c r="I27" s="54"/>
    </row>
    <row r="28" spans="2:10" x14ac:dyDescent="0.25">
      <c r="B28" s="9" t="s">
        <v>27</v>
      </c>
      <c r="D28" s="10">
        <f>'[1]3.1 Revenue  Incentives DNSP'!L21</f>
        <v>37720249.690560304</v>
      </c>
      <c r="E28" s="10">
        <f>'[1]3.1 Revenue  Incentives DNSP'!M21</f>
        <v>29092276.890852999</v>
      </c>
      <c r="F28" s="10">
        <f>'[1]3.1 Revenue  Incentives DNSP'!N21</f>
        <v>19075227.816399999</v>
      </c>
      <c r="G28" s="10">
        <f>'[1]3.1 Revenue  Incentives DNSP'!O21</f>
        <v>40187487.427527897</v>
      </c>
      <c r="H28" s="54"/>
      <c r="I28" s="54"/>
    </row>
    <row r="29" spans="2:10" x14ac:dyDescent="0.25">
      <c r="B29" s="9" t="s">
        <v>28</v>
      </c>
      <c r="D29" s="10">
        <f>'[1]3.1 Revenue  Incentives DNSP'!L22</f>
        <v>-7759421.7251538197</v>
      </c>
      <c r="E29" s="10">
        <f>'[1]3.1 Revenue  Incentives DNSP'!M22</f>
        <v>-8616149.3040635195</v>
      </c>
      <c r="F29" s="10">
        <f>'[1]3.1 Revenue  Incentives DNSP'!N22</f>
        <v>-3081600.2961809398</v>
      </c>
      <c r="G29" s="10">
        <f>'[1]3.1 Revenue  Incentives DNSP'!O22</f>
        <v>-3153188.3308251998</v>
      </c>
      <c r="H29" s="54"/>
      <c r="I29" s="54"/>
    </row>
    <row r="30" spans="2:10" x14ac:dyDescent="0.25">
      <c r="B30" s="9" t="s">
        <v>29</v>
      </c>
      <c r="D30" s="10">
        <f>'[1]3.1 Revenue  Incentives DNSP'!L23</f>
        <v>2053479.3832922601</v>
      </c>
      <c r="E30" s="10">
        <f>'[1]3.1 Revenue  Incentives DNSP'!M23</f>
        <v>1961458.5668510301</v>
      </c>
      <c r="F30" s="10">
        <f>'[1]3.1 Revenue  Incentives DNSP'!N23</f>
        <v>1827679.4093481901</v>
      </c>
      <c r="G30" s="10">
        <f>'[1]3.1 Revenue  Incentives DNSP'!O23</f>
        <v>3416406.1541885599</v>
      </c>
      <c r="H30" s="54"/>
      <c r="I30" s="54"/>
    </row>
    <row r="31" spans="2:10" x14ac:dyDescent="0.25">
      <c r="B31" s="9" t="s">
        <v>30</v>
      </c>
      <c r="D31" s="10">
        <f>'[1]3.1 Revenue  Incentives DNSP'!L24</f>
        <v>0</v>
      </c>
      <c r="E31" s="10">
        <f>'[1]3.1 Revenue  Incentives DNSP'!M24</f>
        <v>0</v>
      </c>
      <c r="F31" s="10">
        <f>'[1]3.1 Revenue  Incentives DNSP'!N24</f>
        <v>0</v>
      </c>
      <c r="G31" s="10">
        <f>'[1]3.1 Revenue  Incentives DNSP'!O24</f>
        <v>0</v>
      </c>
      <c r="H31" s="54"/>
      <c r="I31" s="54"/>
    </row>
    <row r="32" spans="2:10" x14ac:dyDescent="0.25">
      <c r="B32" s="27" t="s">
        <v>13</v>
      </c>
      <c r="C32" s="24"/>
      <c r="D32" s="25">
        <f>SUM(D27:D31)</f>
        <v>27467787.399955235</v>
      </c>
      <c r="E32" s="25">
        <f t="shared" ref="E32:G32" si="4">SUM(E27:E31)</f>
        <v>17389079.17981692</v>
      </c>
      <c r="F32" s="25">
        <f t="shared" si="4"/>
        <v>22928191.848919719</v>
      </c>
      <c r="G32" s="25">
        <f t="shared" si="4"/>
        <v>45676227.18328657</v>
      </c>
      <c r="H32" s="54"/>
      <c r="I32" s="54"/>
    </row>
    <row r="33" spans="2:7" x14ac:dyDescent="0.25">
      <c r="B33" s="9"/>
    </row>
    <row r="34" spans="2:7" s="12" customFormat="1" ht="12" x14ac:dyDescent="0.2">
      <c r="B34" s="21" t="s">
        <v>14</v>
      </c>
      <c r="C34" s="22"/>
      <c r="D34" s="23">
        <f>D20-D21-D32-D22</f>
        <v>205374188.28900301</v>
      </c>
      <c r="E34" s="23">
        <f>E20-E21-E32-E22</f>
        <v>304194678.1104731</v>
      </c>
      <c r="F34" s="23">
        <f>F20-F21-F32-F22</f>
        <v>141814210.64372346</v>
      </c>
      <c r="G34" s="23">
        <f>G20-G21-G32-G22</f>
        <v>207514997.20280361</v>
      </c>
    </row>
    <row r="37" spans="2:7" x14ac:dyDescent="0.25">
      <c r="B37" s="11"/>
      <c r="C37" s="12"/>
      <c r="D37" s="12"/>
      <c r="E37" s="12"/>
      <c r="F37" s="12"/>
      <c r="G37" s="12"/>
    </row>
    <row r="38" spans="2:7" x14ac:dyDescent="0.25">
      <c r="B38" s="13"/>
    </row>
    <row r="40" spans="2:7" x14ac:dyDescent="0.25">
      <c r="C40" s="13"/>
      <c r="F40" s="13"/>
    </row>
  </sheetData>
  <mergeCells count="1">
    <mergeCell ref="H27:I32"/>
  </mergeCells>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cp:lastPrinted>2018-08-02T04:44:41Z</cp:lastPrinted>
  <dcterms:created xsi:type="dcterms:W3CDTF">2018-03-08T04:46:12Z</dcterms:created>
  <dcterms:modified xsi:type="dcterms:W3CDTF">2018-09-06T00:34:13Z</dcterms:modified>
</cp:coreProperties>
</file>