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315" windowWidth="28395" windowHeight="12525"/>
  </bookViews>
  <sheets>
    <sheet name="Sheet1" sheetId="1" r:id="rId1"/>
    <sheet name="PTRM Inputs" sheetId="4" r:id="rId2"/>
    <sheet name="Sheet2" sheetId="2" r:id="rId3"/>
    <sheet name="Sheet3" sheetId="3" r:id="rId4"/>
  </sheets>
  <externalReferences>
    <externalReference r:id="rId5"/>
  </externalReferences>
  <definedNames>
    <definedName name="A2325806K">[1]Data1!$B$1:$B$10,[1]Data1!$B$11:$B$264</definedName>
    <definedName name="A2325807L">[1]Data1!$K$1:$K$10,[1]Data1!$K$110:$K$264</definedName>
    <definedName name="A2325810A">[1]Data1!$T$1:$T$10,[1]Data1!$T$107:$T$264</definedName>
    <definedName name="A2325811C">[1]Data1!$C$1:$C$10,[1]Data1!$C$11:$C$264</definedName>
    <definedName name="A2325812F">[1]Data1!$L$1:$L$10,[1]Data1!$L$110:$L$264</definedName>
    <definedName name="A2325815L">[1]Data1!$U$1:$U$10,[1]Data1!$U$107:$U$264</definedName>
    <definedName name="A2325816R">[1]Data1!$D$1:$D$10,[1]Data1!$D$11:$D$264</definedName>
    <definedName name="A2325817T">[1]Data1!$M$1:$M$10,[1]Data1!$M$110:$M$264</definedName>
    <definedName name="A2325820F">[1]Data1!$V$1:$V$10,[1]Data1!$V$107:$V$264</definedName>
    <definedName name="A2325821J">[1]Data1!$E$1:$E$10,[1]Data1!$E$11:$E$264</definedName>
    <definedName name="A2325822K">[1]Data1!$N$1:$N$10,[1]Data1!$N$110:$N$264</definedName>
    <definedName name="A2325825T">[1]Data1!$W$1:$W$10,[1]Data1!$W$107:$W$264</definedName>
    <definedName name="A2325826V">[1]Data1!$F$1:$F$10,[1]Data1!$F$11:$F$264</definedName>
    <definedName name="A2325827W">[1]Data1!$O$1:$O$10,[1]Data1!$O$110:$O$264</definedName>
    <definedName name="A2325830K">[1]Data1!$X$1:$X$10,[1]Data1!$X$107:$X$264</definedName>
    <definedName name="A2325831L">[1]Data1!$G$1:$G$10,[1]Data1!$G$11:$G$264</definedName>
    <definedName name="A2325832R">[1]Data1!$P$1:$P$10,[1]Data1!$P$110:$P$264</definedName>
    <definedName name="A2325835W">[1]Data1!$Y$1:$Y$10,[1]Data1!$Y$107:$Y$264</definedName>
    <definedName name="A2325836X">[1]Data1!$H$1:$H$10,[1]Data1!$H$139:$H$264</definedName>
    <definedName name="A2325837A">[1]Data1!$Q$1:$Q$10,[1]Data1!$Q$143:$Q$264</definedName>
    <definedName name="A2325840R">[1]Data1!$Z$1:$Z$10,[1]Data1!$Z$140:$Z$264</definedName>
    <definedName name="A2325841T">[1]Data1!$I$1:$I$10,[1]Data1!$I$11:$I$264</definedName>
    <definedName name="A2325842V">[1]Data1!$R$1:$R$10,[1]Data1!$R$110:$R$264</definedName>
    <definedName name="A2325845A">[1]Data1!$AA$1:$AA$10,[1]Data1!$AA$107:$AA$264</definedName>
    <definedName name="A2325846C">[1]Data1!$J$1:$J$10,[1]Data1!$J$11:$J$264</definedName>
    <definedName name="A2325847F">[1]Data1!$S$1:$S$10,[1]Data1!$S$110:$S$264</definedName>
    <definedName name="A2325850V">[1]Data1!$AB$1:$AB$10,[1]Data1!$AB$107:$AB$264</definedName>
    <definedName name="Date_Range">[1]Data1!$A$2:$A$10,[1]Data1!$A$11:$A$264</definedName>
  </definedNames>
  <calcPr calcId="125725"/>
</workbook>
</file>

<file path=xl/calcChain.xml><?xml version="1.0" encoding="utf-8"?>
<calcChain xmlns="http://schemas.openxmlformats.org/spreadsheetml/2006/main">
  <c r="F44" i="1"/>
  <c r="H44"/>
  <c r="G44"/>
  <c r="E44"/>
  <c r="O44"/>
  <c r="M44"/>
  <c r="P35"/>
  <c r="Q27"/>
  <c r="Q26"/>
  <c r="O28"/>
  <c r="N28"/>
  <c r="N30"/>
  <c r="E4" i="4"/>
  <c r="D2"/>
  <c r="E2"/>
  <c r="F2"/>
  <c r="F4" s="1"/>
  <c r="D3"/>
  <c r="D4" s="1"/>
  <c r="E3"/>
  <c r="F3"/>
  <c r="H35" i="1"/>
  <c r="H41"/>
  <c r="H40"/>
  <c r="H39"/>
  <c r="H38"/>
  <c r="H37"/>
  <c r="G41" l="1"/>
  <c r="G40"/>
  <c r="G39"/>
  <c r="G38"/>
  <c r="G37"/>
  <c r="G35"/>
  <c r="F41" l="1"/>
  <c r="F40"/>
  <c r="F39"/>
  <c r="F38"/>
  <c r="F37"/>
  <c r="F35"/>
  <c r="M35"/>
  <c r="E39"/>
  <c r="E38"/>
  <c r="I21" l="1"/>
  <c r="H21"/>
  <c r="G21"/>
  <c r="G20"/>
  <c r="F20"/>
  <c r="E20"/>
  <c r="D20"/>
  <c r="P34" l="1"/>
  <c r="Q19"/>
  <c r="P19"/>
  <c r="H75"/>
  <c r="G75"/>
  <c r="F75"/>
  <c r="E75"/>
  <c r="D75"/>
  <c r="I74"/>
  <c r="I73"/>
  <c r="I72"/>
  <c r="I71"/>
  <c r="I70"/>
  <c r="I69"/>
  <c r="I68"/>
  <c r="I67"/>
  <c r="I66"/>
  <c r="I65"/>
  <c r="I63"/>
  <c r="I44"/>
  <c r="K42"/>
  <c r="C41"/>
  <c r="K41" s="1"/>
  <c r="C40"/>
  <c r="K40" s="1"/>
  <c r="C39"/>
  <c r="K39" s="1"/>
  <c r="C38"/>
  <c r="K38" s="1"/>
  <c r="C37"/>
  <c r="K37" s="1"/>
  <c r="I32"/>
  <c r="H32"/>
  <c r="G32"/>
  <c r="F32"/>
  <c r="E32"/>
  <c r="K30"/>
  <c r="K29"/>
  <c r="K28"/>
  <c r="K27"/>
  <c r="K26"/>
  <c r="Q20" l="1"/>
  <c r="P21" s="1"/>
  <c r="P20"/>
  <c r="O20"/>
  <c r="N20"/>
  <c r="M20"/>
  <c r="I75"/>
  <c r="P40" l="1"/>
  <c r="P38"/>
  <c r="P42"/>
  <c r="P41"/>
  <c r="O21"/>
  <c r="O42" s="1"/>
  <c r="P43"/>
  <c r="P37"/>
  <c r="P39"/>
  <c r="O43"/>
  <c r="O35" l="1"/>
  <c r="O40"/>
  <c r="O38"/>
  <c r="N21"/>
  <c r="N40" s="1"/>
  <c r="O37"/>
  <c r="P44" s="1"/>
  <c r="O39"/>
  <c r="O41"/>
  <c r="N41"/>
  <c r="N37"/>
  <c r="M21"/>
  <c r="N43" l="1"/>
  <c r="N39"/>
  <c r="N42"/>
  <c r="N35"/>
  <c r="N38"/>
  <c r="M43"/>
  <c r="M42"/>
  <c r="L21"/>
  <c r="M41"/>
  <c r="M40"/>
  <c r="M39"/>
  <c r="M38"/>
  <c r="M37"/>
  <c r="N44" l="1"/>
  <c r="Q31"/>
  <c r="O31"/>
  <c r="M31"/>
  <c r="P30"/>
  <c r="P29"/>
  <c r="N29"/>
  <c r="P28"/>
  <c r="P27"/>
  <c r="N27"/>
  <c r="P26"/>
  <c r="N26"/>
  <c r="P24"/>
  <c r="N24"/>
  <c r="P31"/>
  <c r="N31"/>
  <c r="Q30"/>
  <c r="O30"/>
  <c r="M30"/>
  <c r="Q29"/>
  <c r="O29"/>
  <c r="M29"/>
  <c r="Q28"/>
  <c r="M28"/>
  <c r="O27"/>
  <c r="M27"/>
  <c r="O26"/>
  <c r="M26"/>
  <c r="Q24"/>
  <c r="O24"/>
  <c r="M24"/>
  <c r="O32" l="1"/>
  <c r="M32"/>
  <c r="M46" s="1"/>
  <c r="Q32"/>
  <c r="N32"/>
  <c r="P32"/>
  <c r="N46" l="1"/>
  <c r="P46"/>
  <c r="S52" s="1"/>
  <c r="O46"/>
  <c r="S51" s="1"/>
  <c r="Q44"/>
  <c r="Q46" s="1"/>
  <c r="S50"/>
  <c r="Q50"/>
  <c r="O50"/>
  <c r="R50"/>
  <c r="P50"/>
  <c r="Q49"/>
  <c r="O49"/>
  <c r="R49"/>
  <c r="P49"/>
  <c r="N49"/>
  <c r="U52" l="1"/>
  <c r="R52"/>
  <c r="Q52"/>
  <c r="T52"/>
  <c r="P51"/>
  <c r="T51"/>
  <c r="R51"/>
  <c r="Q51"/>
  <c r="U53"/>
  <c r="S53"/>
  <c r="V53"/>
  <c r="V54" s="1"/>
  <c r="V56" s="1"/>
  <c r="T53"/>
  <c r="R53"/>
  <c r="S54"/>
  <c r="S56" s="1"/>
  <c r="C3" i="4" l="1"/>
  <c r="C2"/>
  <c r="C4" s="1"/>
  <c r="U54" i="1"/>
  <c r="U56" s="1"/>
  <c r="T54"/>
  <c r="T56" s="1"/>
  <c r="R54"/>
  <c r="R56" s="1"/>
  <c r="B2" i="4" l="1"/>
  <c r="B3"/>
  <c r="W56" i="1"/>
  <c r="W54"/>
  <c r="B4" i="4" l="1"/>
</calcChain>
</file>

<file path=xl/comments1.xml><?xml version="1.0" encoding="utf-8"?>
<comments xmlns="http://schemas.openxmlformats.org/spreadsheetml/2006/main">
  <authors>
    <author>Xue, Christine</author>
    <author>Iftekhar Omar</author>
  </authors>
  <commentList>
    <comment ref="C24" authorId="0">
      <text>
        <r>
          <rPr>
            <sz val="8"/>
            <color indexed="81"/>
            <rFont val="Tahoma"/>
            <family val="2"/>
          </rPr>
          <t>As set out in the approved PTRM for the current regulatory control period.</t>
        </r>
      </text>
    </comment>
    <comment ref="C31" authorId="0">
      <text>
        <r>
          <rPr>
            <sz val="8"/>
            <color indexed="81"/>
            <rFont val="Tahoma"/>
            <family val="2"/>
          </rPr>
          <t>eg. Superannuation and leave provisions</t>
        </r>
      </text>
    </comment>
    <comment ref="F34" authorId="1">
      <text>
        <r>
          <rPr>
            <b/>
            <sz val="8"/>
            <color indexed="81"/>
            <rFont val="Tahoma"/>
            <family val="2"/>
          </rPr>
          <t>Iftekhar Omar:</t>
        </r>
        <r>
          <rPr>
            <sz val="8"/>
            <color indexed="81"/>
            <rFont val="Tahoma"/>
            <family val="2"/>
          </rPr>
          <t xml:space="preserve">
From FY11 RIN - see EBSS sheet of "Attachment 5 - RIN Schedules.xlsx"</t>
        </r>
      </text>
    </comment>
    <comment ref="G34" authorId="1">
      <text>
        <r>
          <rPr>
            <b/>
            <sz val="8"/>
            <color indexed="81"/>
            <rFont val="Tahoma"/>
            <family val="2"/>
          </rPr>
          <t>Iftekhar Omar:</t>
        </r>
        <r>
          <rPr>
            <sz val="8"/>
            <color indexed="81"/>
            <rFont val="Tahoma"/>
            <family val="2"/>
          </rPr>
          <t xml:space="preserve">
From FY11 RIN - see EBSS sheet of "Attachment 1 - RIN templates 2011-12.xlsx"</t>
        </r>
      </text>
    </comment>
    <comment ref="H34" authorId="1">
      <text>
        <r>
          <rPr>
            <b/>
            <sz val="8"/>
            <color indexed="81"/>
            <rFont val="Tahoma"/>
            <family val="2"/>
          </rPr>
          <t>Iftekhar Omar:</t>
        </r>
        <r>
          <rPr>
            <sz val="8"/>
            <color indexed="81"/>
            <rFont val="Tahoma"/>
            <family val="2"/>
          </rPr>
          <t xml:space="preserve">
From FY13 regulatory accounts. See EBSS sheet of "Ausgrid - ANNUAL RIN - 2012-13.xlsx</t>
        </r>
      </text>
    </comment>
    <comment ref="C35" authorId="0">
      <text>
        <r>
          <rPr>
            <sz val="8"/>
            <color indexed="81"/>
            <rFont val="Tahoma"/>
            <family val="2"/>
          </rPr>
          <t>As set out in the regulatory accounts for the current regulatory control period.</t>
        </r>
      </text>
    </comment>
    <comment ref="E35" authorId="1">
      <text>
        <r>
          <rPr>
            <b/>
            <sz val="8"/>
            <color indexed="81"/>
            <rFont val="Tahoma"/>
            <family val="2"/>
          </rPr>
          <t>Iftekhar Omar:</t>
        </r>
        <r>
          <rPr>
            <sz val="8"/>
            <color indexed="81"/>
            <rFont val="Tahoma"/>
            <family val="2"/>
          </rPr>
          <t xml:space="preserve">
Dx - As per p. 5 of the distribution regulatory accounts (removes 3.6mn of D-factor related costs). 
Tx - From Transmission regulatory accounts, p. 2</t>
        </r>
      </text>
    </comment>
    <comment ref="E37" authorId="1">
      <text>
        <r>
          <rPr>
            <b/>
            <sz val="8"/>
            <color indexed="81"/>
            <rFont val="Tahoma"/>
            <family val="2"/>
          </rPr>
          <t>Iftekhar Omar:</t>
        </r>
        <r>
          <rPr>
            <sz val="8"/>
            <color indexed="81"/>
            <rFont val="Tahoma"/>
            <family val="2"/>
          </rPr>
          <t xml:space="preserve">
See p. 10 of EnergyAustralia - EBSS Report Methodology FY2009-10</t>
        </r>
      </text>
    </comment>
    <comment ref="E38" authorId="1">
      <text>
        <r>
          <rPr>
            <b/>
            <sz val="8"/>
            <color indexed="81"/>
            <rFont val="Tahoma"/>
            <family val="2"/>
          </rPr>
          <t>Iftekhar Omar:</t>
        </r>
        <r>
          <rPr>
            <sz val="8"/>
            <color indexed="81"/>
            <rFont val="Tahoma"/>
            <family val="2"/>
          </rPr>
          <t xml:space="preserve">
See pp. 10-17 of EnergyAustralia - EBSS Report Methodology FY2009-10</t>
        </r>
      </text>
    </comment>
    <comment ref="E39" authorId="1">
      <text>
        <r>
          <rPr>
            <b/>
            <sz val="8"/>
            <color indexed="81"/>
            <rFont val="Tahoma"/>
            <family val="2"/>
          </rPr>
          <t>Iftekhar Omar:</t>
        </r>
        <r>
          <rPr>
            <sz val="8"/>
            <color indexed="81"/>
            <rFont val="Tahoma"/>
            <family val="2"/>
          </rPr>
          <t xml:space="preserve">
See p. 17 of EnergyAustralia - EBSS Report Methodology FY2009-10</t>
        </r>
      </text>
    </comment>
    <comment ref="E40" authorId="1">
      <text>
        <r>
          <rPr>
            <b/>
            <sz val="8"/>
            <color indexed="81"/>
            <rFont val="Tahoma"/>
            <family val="2"/>
          </rPr>
          <t>Iftekhar Omar:</t>
        </r>
        <r>
          <rPr>
            <sz val="8"/>
            <color indexed="81"/>
            <rFont val="Tahoma"/>
            <family val="2"/>
          </rPr>
          <t xml:space="preserve">
See p. 19 of EnergyAustralia - EBSS Report Methodology FY2009-10</t>
        </r>
      </text>
    </comment>
    <comment ref="E41" authorId="1">
      <text>
        <r>
          <rPr>
            <b/>
            <sz val="8"/>
            <color indexed="81"/>
            <rFont val="Tahoma"/>
            <family val="2"/>
          </rPr>
          <t>Iftekhar Omar:</t>
        </r>
        <r>
          <rPr>
            <sz val="8"/>
            <color indexed="81"/>
            <rFont val="Tahoma"/>
            <family val="2"/>
          </rPr>
          <t xml:space="preserve">
See p. 19 of EnergyAustralia - EBSS Report Methodology FY2009-10</t>
        </r>
      </text>
    </comment>
  </commentList>
</comments>
</file>

<file path=xl/sharedStrings.xml><?xml version="1.0" encoding="utf-8"?>
<sst xmlns="http://schemas.openxmlformats.org/spreadsheetml/2006/main" count="122" uniqueCount="77">
  <si>
    <t>Instructions</t>
  </si>
  <si>
    <t>Current regulatory control period</t>
  </si>
  <si>
    <t>Year</t>
  </si>
  <si>
    <t>2008-09</t>
  </si>
  <si>
    <t>2009-10</t>
  </si>
  <si>
    <t>2010-11</t>
  </si>
  <si>
    <t>2011-12</t>
  </si>
  <si>
    <t>2012-13</t>
  </si>
  <si>
    <t>2013-14</t>
  </si>
  <si>
    <t>2014-15</t>
  </si>
  <si>
    <t>2015-16</t>
  </si>
  <si>
    <t>2016-17</t>
  </si>
  <si>
    <t>2017-18</t>
  </si>
  <si>
    <t>2018-19</t>
  </si>
  <si>
    <t>Actual and estimated inflation</t>
  </si>
  <si>
    <t>Actual</t>
  </si>
  <si>
    <t xml:space="preserve">Actual </t>
  </si>
  <si>
    <t>Inflation rate (per cent)</t>
  </si>
  <si>
    <t>Reconstructed cumulative index (2013-14=1)</t>
  </si>
  <si>
    <t>Opex allowance applicable to EBSS (EBSS target)</t>
  </si>
  <si>
    <t>Total opex allowance ($million, 2008-09)</t>
  </si>
  <si>
    <t>Total opex allowance ($million, 2013-14)</t>
  </si>
  <si>
    <t>Approved excludable costs - allowance ($million, 2008-09):</t>
  </si>
  <si>
    <t>Less approved excludable costs - allowance ($million, 2013-14):</t>
  </si>
  <si>
    <t>Self insurance</t>
  </si>
  <si>
    <t>Debt Raising costs</t>
  </si>
  <si>
    <t>Movements in provisions related to opex ($million, 2008-09):</t>
  </si>
  <si>
    <t>Less movements in provisions related to opex ($million, 2013-14):</t>
  </si>
  <si>
    <t>Forecast opex for EBSS purposes ($million, 2008-09)</t>
  </si>
  <si>
    <t>Forecast opex for EBSS purposes ($million, 2013-14)</t>
  </si>
  <si>
    <t xml:space="preserve">Actual and estimated opex applicable to EBSS </t>
  </si>
  <si>
    <t>Total actual opex ($million, nominal)</t>
  </si>
  <si>
    <t>Total actual opex ($million, 2013-14)</t>
  </si>
  <si>
    <t>Approved excludable costs - actual ($million, nominal):</t>
  </si>
  <si>
    <t>Less approved excludable costs - actual ($million, 2013-14)</t>
  </si>
  <si>
    <t>Movements in provisions related to opex ($million, nominal):</t>
  </si>
  <si>
    <t>Opex associated with approved cost pass through ($million, nominal):</t>
  </si>
  <si>
    <t>Opex associated with approved cost pass through ($million, 2013-14):</t>
  </si>
  <si>
    <t>Actual opex for EBSS purposes ($million, nominal)</t>
  </si>
  <si>
    <t>Actual opex for EBSS purposes ($million, 2013-14)</t>
  </si>
  <si>
    <t>Incremental gain ($million, 2013-14)</t>
  </si>
  <si>
    <t>Carryover</t>
  </si>
  <si>
    <t xml:space="preserve">Total </t>
  </si>
  <si>
    <t>Total Carryover Amount ($million, 2013-14)</t>
  </si>
  <si>
    <t>PTRM inputs ($million, 2013-14)</t>
  </si>
  <si>
    <t>Total</t>
  </si>
  <si>
    <t>Forecast opex ($million, 2013-14)</t>
  </si>
  <si>
    <t>Less excluded costs ($million, 2013-14)</t>
  </si>
  <si>
    <t>     eg. Debt raising costs</t>
  </si>
  <si>
    <t>&lt;category proposed for exclusion&gt;</t>
  </si>
  <si>
    <t>Adjusted forecast opex ($million, 2013-14)</t>
  </si>
  <si>
    <t>x.x EBSS</t>
  </si>
  <si>
    <t>Tablex.x.x - The carryover amounts that arise from applying the EBSS during the 2009-10 to 2013-14 regulatory control period</t>
  </si>
  <si>
    <t>ABS CPI index (old base)</t>
  </si>
  <si>
    <t>ABS CPI index (rebased index)</t>
  </si>
  <si>
    <t>Forthcoming regulatory control period</t>
  </si>
  <si>
    <t xml:space="preserve">CPI </t>
  </si>
  <si>
    <t>Table x.1.2 - Proposed forecast opex for the EBSS for the forthcoming regulatory control period</t>
  </si>
  <si>
    <t xml:space="preserve">The DNSP is required to populate all input cells (yellow) in table x.1.2 presented below.
</t>
  </si>
  <si>
    <r>
      <t>The DNSP is required to populate all input cells (yellow) in table x.1.1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</si>
  <si>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2014-15 to 2018-19</t>
  </si>
  <si>
    <t>Superannuation</t>
  </si>
  <si>
    <t>Non-network alternatives</t>
  </si>
  <si>
    <t>Insurance</t>
  </si>
  <si>
    <t>ABS CPI index - sum of four quarters to December (old base), one year lagged</t>
  </si>
  <si>
    <t>ABS CPI index - sum of four quarters to December (rebased index in Sep 2012), one year lagged</t>
  </si>
  <si>
    <t>$m real (30 June 2014)</t>
  </si>
  <si>
    <t>FY15</t>
  </si>
  <si>
    <t>FY16</t>
  </si>
  <si>
    <t>FY17</t>
  </si>
  <si>
    <t>FY18</t>
  </si>
  <si>
    <t>FY19</t>
  </si>
  <si>
    <t>Distibution EBSS carryover</t>
  </si>
  <si>
    <t>Transmission EBSS carryover</t>
  </si>
  <si>
    <t>Check</t>
  </si>
  <si>
    <t>Assumed Dx %</t>
  </si>
  <si>
    <t>Assumed Tx %</t>
  </si>
</sst>
</file>

<file path=xl/styles.xml><?xml version="1.0" encoding="utf-8"?>
<styleSheet xmlns="http://schemas.openxmlformats.org/spreadsheetml/2006/main">
  <numFmts count="9">
    <numFmt numFmtId="44" formatCode="_-&quot;$&quot;* #,##0.00_-;\-&quot;$&quot;* #,##0.00_-;_-&quot;$&quot;* &quot;-&quot;??_-;_-@_-"/>
    <numFmt numFmtId="43" formatCode="_-* #,##0.00_-;\-* #,##0.00_-;_-* &quot;-&quot;??_-;_-@_-"/>
    <numFmt numFmtId="164" formatCode="_(* #,##0.00_);_(* \(#,##0.00\);_(* &quot;-&quot;??_);_(@_)"/>
    <numFmt numFmtId="165" formatCode="0.0"/>
    <numFmt numFmtId="166" formatCode="_-* #,##0_-;\-* #,##0_-;_-* &quot;-&quot;??_-;_-@_-"/>
    <numFmt numFmtId="167" formatCode="_-* #,##0.0_-;\-* #,##0.0_-;_-* &quot;-&quot;??_-;_-@_-"/>
    <numFmt numFmtId="168" formatCode="#,##0_ ;\(#,##0\)_ "/>
    <numFmt numFmtId="169" formatCode="#,##0.0_ ;\-#,##0.0\ "/>
    <numFmt numFmtId="170" formatCode="mmm\ yyyy"/>
  </numFmts>
  <fonts count="3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8"/>
      <color indexed="9"/>
      <name val="Arial"/>
      <family val="2"/>
    </font>
    <font>
      <b/>
      <sz val="16"/>
      <color indexed="9"/>
      <name val="Arial"/>
      <family val="2"/>
    </font>
    <font>
      <sz val="18"/>
      <color indexed="9"/>
      <name val="Arial"/>
      <family val="2"/>
    </font>
    <font>
      <b/>
      <sz val="10"/>
      <name val="Arial"/>
      <family val="2"/>
    </font>
    <font>
      <vertAlign val="subscript"/>
      <sz val="10"/>
      <name val="Arial"/>
      <family val="2"/>
    </font>
    <font>
      <b/>
      <sz val="12"/>
      <color theme="1"/>
      <name val="Arial"/>
      <family val="2"/>
    </font>
    <font>
      <sz val="11"/>
      <color theme="1"/>
      <name val="Arial"/>
      <family val="2"/>
    </font>
    <font>
      <b/>
      <sz val="11"/>
      <color theme="1"/>
      <name val="Arial"/>
      <family val="2"/>
    </font>
    <font>
      <b/>
      <sz val="11"/>
      <name val="Arial"/>
      <family val="2"/>
    </font>
    <font>
      <i/>
      <sz val="10"/>
      <name val="Arial"/>
      <family val="2"/>
    </font>
    <font>
      <sz val="10"/>
      <color rgb="FFFF0000"/>
      <name val="Arial"/>
      <family val="2"/>
    </font>
    <font>
      <sz val="5"/>
      <name val="Arial"/>
      <family val="2"/>
    </font>
    <font>
      <b/>
      <sz val="11"/>
      <color theme="0"/>
      <name val="Arial"/>
      <family val="2"/>
    </font>
    <font>
      <b/>
      <sz val="10"/>
      <color theme="0"/>
      <name val="Arial"/>
      <family val="2"/>
    </font>
    <font>
      <i/>
      <sz val="11"/>
      <color theme="1"/>
      <name val="Arial"/>
      <family val="2"/>
    </font>
    <font>
      <sz val="10"/>
      <color indexed="22"/>
      <name val="Arial"/>
      <family val="2"/>
    </font>
    <font>
      <b/>
      <sz val="10"/>
      <color indexed="22"/>
      <name val="Arial"/>
      <family val="2"/>
    </font>
    <font>
      <b/>
      <i/>
      <sz val="10"/>
      <name val="Arial"/>
      <family val="2"/>
    </font>
    <font>
      <vertAlign val="superscript"/>
      <sz val="5"/>
      <name val="Arial"/>
      <family val="2"/>
    </font>
    <font>
      <sz val="8"/>
      <color indexed="81"/>
      <name val="Tahoma"/>
      <family val="2"/>
    </font>
    <font>
      <sz val="10"/>
      <color theme="1"/>
      <name val="Arial"/>
      <family val="2"/>
    </font>
    <font>
      <b/>
      <sz val="8"/>
      <color indexed="81"/>
      <name val="Tahoma"/>
      <family val="2"/>
    </font>
    <font>
      <sz val="11"/>
      <color theme="0"/>
      <name val="Calibri"/>
      <family val="2"/>
      <scheme val="minor"/>
    </font>
    <font>
      <b/>
      <sz val="10"/>
      <color theme="0"/>
      <name val="Univers 45 Light"/>
      <family val="2"/>
    </font>
    <font>
      <sz val="10"/>
      <color theme="1" tint="0.24994659260841701"/>
      <name val="Univers"/>
      <family val="2"/>
    </font>
    <font>
      <b/>
      <sz val="10"/>
      <color theme="1" tint="0.24994659260841701"/>
      <name val="Univers 45 Light"/>
      <family val="2"/>
    </font>
    <font>
      <b/>
      <sz val="10"/>
      <color theme="1"/>
      <name val="Arial"/>
      <family val="2"/>
    </font>
    <font>
      <i/>
      <sz val="10"/>
      <color theme="1"/>
      <name val="Arial"/>
      <family val="2"/>
    </font>
  </fonts>
  <fills count="10">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1" tint="0.249977111117893"/>
        <bgColor indexed="64"/>
      </patternFill>
    </fill>
    <fill>
      <patternFill patternType="solid">
        <fgColor theme="4"/>
      </patternFill>
    </fill>
  </fills>
  <borders count="65">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style="medium">
        <color auto="1"/>
      </left>
      <right/>
      <top/>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medium">
        <color auto="1"/>
      </right>
      <top/>
      <bottom style="thin">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thin">
        <color auto="1"/>
      </top>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style="medium">
        <color auto="1"/>
      </left>
      <right/>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auto="1"/>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s>
  <cellStyleXfs count="13">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ill="0"/>
    <xf numFmtId="43"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0" fontId="27" fillId="9" borderId="0" applyNumberFormat="0" applyBorder="0" applyAlignment="0" applyProtection="0"/>
    <xf numFmtId="0" fontId="11" fillId="0" borderId="0"/>
    <xf numFmtId="0" fontId="29" fillId="0" borderId="60" applyNumberFormat="0">
      <alignment horizontal="left" vertical="center" wrapText="1" indent="1"/>
    </xf>
  </cellStyleXfs>
  <cellXfs count="309">
    <xf numFmtId="0" fontId="0" fillId="0" borderId="0" xfId="0"/>
    <xf numFmtId="0" fontId="5" fillId="2" borderId="0" xfId="2" applyFont="1" applyFill="1" applyAlignment="1"/>
    <xf numFmtId="0" fontId="6" fillId="2" borderId="0" xfId="3" applyFont="1" applyFill="1" applyAlignment="1">
      <alignment vertical="center" wrapText="1"/>
    </xf>
    <xf numFmtId="0" fontId="6" fillId="0" borderId="0" xfId="3" applyFont="1" applyFill="1" applyAlignment="1">
      <alignment vertical="center"/>
    </xf>
    <xf numFmtId="0" fontId="0" fillId="3" borderId="0" xfId="0" applyFill="1"/>
    <xf numFmtId="0" fontId="5" fillId="2" borderId="0" xfId="3" applyFont="1" applyFill="1" applyAlignment="1">
      <alignment horizontal="left" vertical="top"/>
    </xf>
    <xf numFmtId="0" fontId="7" fillId="0" borderId="0" xfId="4" applyFont="1" applyFill="1" applyBorder="1" applyAlignment="1">
      <alignment vertical="center"/>
    </xf>
    <xf numFmtId="0" fontId="8" fillId="0" borderId="0" xfId="6" applyFont="1" applyFill="1" applyAlignment="1">
      <alignment vertical="center" wrapText="1"/>
    </xf>
    <xf numFmtId="0" fontId="4" fillId="0" borderId="0" xfId="6" applyFill="1" applyAlignment="1">
      <alignment vertical="top" wrapText="1"/>
    </xf>
    <xf numFmtId="0" fontId="4" fillId="3" borderId="0" xfId="6" applyFill="1" applyAlignment="1">
      <alignment horizontal="left" vertical="top" wrapText="1"/>
    </xf>
    <xf numFmtId="0" fontId="4" fillId="3" borderId="0" xfId="6" applyFill="1" applyAlignment="1">
      <alignment vertical="top" wrapText="1"/>
    </xf>
    <xf numFmtId="0" fontId="10" fillId="3" borderId="1" xfId="0" applyFont="1" applyFill="1" applyBorder="1"/>
    <xf numFmtId="0" fontId="11" fillId="3" borderId="2" xfId="0" applyFont="1" applyFill="1" applyBorder="1"/>
    <xf numFmtId="0" fontId="11" fillId="3" borderId="0" xfId="0" applyFont="1" applyFill="1"/>
    <xf numFmtId="0" fontId="12" fillId="3" borderId="6" xfId="0" applyFont="1" applyFill="1" applyBorder="1"/>
    <xf numFmtId="0" fontId="11" fillId="3" borderId="7" xfId="0" applyFont="1" applyFill="1" applyBorder="1"/>
    <xf numFmtId="0" fontId="12" fillId="3" borderId="10" xfId="0" applyFont="1" applyFill="1" applyBorder="1"/>
    <xf numFmtId="0" fontId="8" fillId="0" borderId="10"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11" fillId="3" borderId="17" xfId="0" applyFont="1" applyFill="1" applyBorder="1"/>
    <xf numFmtId="0" fontId="11" fillId="3" borderId="0" xfId="0" applyFont="1" applyFill="1" applyBorder="1"/>
    <xf numFmtId="0" fontId="11" fillId="3" borderId="18" xfId="0" applyFont="1" applyFill="1" applyBorder="1"/>
    <xf numFmtId="0" fontId="13" fillId="0" borderId="2" xfId="0" applyFont="1" applyBorder="1" applyAlignment="1" applyProtection="1">
      <alignment vertical="center"/>
      <protection locked="0"/>
    </xf>
    <xf numFmtId="0" fontId="14" fillId="0" borderId="2" xfId="0" applyFont="1" applyBorder="1" applyAlignment="1" applyProtection="1">
      <alignment horizontal="right" vertical="center"/>
      <protection locked="0"/>
    </xf>
    <xf numFmtId="0" fontId="14" fillId="0" borderId="19"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0" fillId="0" borderId="0" xfId="0" applyProtection="1">
      <protection locked="0"/>
    </xf>
    <xf numFmtId="165" fontId="4" fillId="7" borderId="27" xfId="0" applyNumberFormat="1" applyFont="1" applyFill="1" applyBorder="1" applyAlignment="1">
      <alignment vertical="center" wrapText="1"/>
    </xf>
    <xf numFmtId="165" fontId="4" fillId="6" borderId="27" xfId="0" applyNumberFormat="1" applyFont="1" applyFill="1" applyBorder="1" applyAlignment="1">
      <alignment vertical="center" wrapText="1"/>
    </xf>
    <xf numFmtId="165" fontId="8" fillId="6" borderId="28" xfId="0" applyNumberFormat="1" applyFont="1" applyFill="1" applyBorder="1" applyAlignment="1" applyProtection="1">
      <protection locked="0"/>
    </xf>
    <xf numFmtId="164" fontId="8" fillId="6" borderId="29" xfId="7" applyNumberFormat="1" applyFont="1" applyFill="1" applyBorder="1" applyAlignment="1" applyProtection="1">
      <alignment horizontal="left"/>
      <protection locked="0"/>
    </xf>
    <xf numFmtId="164" fontId="4" fillId="6" borderId="0" xfId="7" applyNumberFormat="1" applyFont="1" applyFill="1" applyBorder="1" applyAlignment="1" applyProtection="1">
      <alignment horizontal="left"/>
      <protection locked="0"/>
    </xf>
    <xf numFmtId="164" fontId="4" fillId="6" borderId="18" xfId="7" applyNumberFormat="1" applyFont="1" applyFill="1" applyBorder="1" applyAlignment="1" applyProtection="1">
      <alignment horizontal="left"/>
      <protection locked="0"/>
    </xf>
    <xf numFmtId="0" fontId="4" fillId="0" borderId="10" xfId="0" applyFont="1" applyBorder="1" applyAlignment="1" applyProtection="1">
      <alignment horizontal="left" vertical="center" wrapText="1" indent="1"/>
      <protection locked="0"/>
    </xf>
    <xf numFmtId="165" fontId="8" fillId="6" borderId="10" xfId="0" applyNumberFormat="1" applyFont="1" applyFill="1" applyBorder="1" applyAlignment="1" applyProtection="1">
      <alignment vertical="center"/>
      <protection locked="0"/>
    </xf>
    <xf numFmtId="165" fontId="8" fillId="6" borderId="11" xfId="0" applyNumberFormat="1" applyFont="1" applyFill="1" applyBorder="1" applyAlignment="1" applyProtection="1">
      <alignment vertical="center"/>
      <protection locked="0"/>
    </xf>
    <xf numFmtId="165" fontId="8" fillId="6" borderId="12" xfId="0" applyNumberFormat="1" applyFont="1" applyFill="1" applyBorder="1" applyAlignment="1" applyProtection="1">
      <alignment vertical="center"/>
      <protection locked="0"/>
    </xf>
    <xf numFmtId="0" fontId="0" fillId="0" borderId="0" xfId="0" applyFill="1" applyProtection="1">
      <protection locked="0"/>
    </xf>
    <xf numFmtId="0" fontId="11" fillId="0" borderId="17" xfId="0" applyFont="1" applyBorder="1" applyProtection="1">
      <protection locked="0"/>
    </xf>
    <xf numFmtId="0" fontId="11" fillId="0" borderId="0" xfId="0" applyFont="1" applyBorder="1" applyProtection="1">
      <protection locked="0"/>
    </xf>
    <xf numFmtId="0" fontId="11" fillId="0" borderId="18" xfId="0" applyFont="1" applyBorder="1" applyProtection="1">
      <protection locked="0"/>
    </xf>
    <xf numFmtId="2" fontId="8" fillId="0" borderId="0" xfId="8" applyNumberFormat="1" applyFont="1" applyFill="1" applyBorder="1" applyAlignment="1" applyProtection="1">
      <alignment horizontal="center"/>
      <protection locked="0"/>
    </xf>
    <xf numFmtId="165" fontId="4" fillId="3" borderId="0" xfId="1" applyNumberFormat="1" applyFont="1" applyFill="1" applyBorder="1" applyAlignment="1">
      <alignment horizontal="right" vertical="center" wrapText="1"/>
    </xf>
    <xf numFmtId="0" fontId="8" fillId="0" borderId="2"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0" fillId="0" borderId="0" xfId="0" applyFill="1" applyAlignment="1" applyProtection="1">
      <alignment horizontal="right"/>
      <protection locked="0"/>
    </xf>
    <xf numFmtId="0" fontId="8" fillId="0" borderId="31" xfId="0" applyFont="1" applyBorder="1" applyAlignment="1" applyProtection="1">
      <alignment horizontal="left" vertical="center" wrapText="1" indent="1"/>
      <protection locked="0"/>
    </xf>
    <xf numFmtId="2" fontId="8" fillId="6" borderId="31" xfId="0" applyNumberFormat="1" applyFont="1" applyFill="1" applyBorder="1" applyAlignment="1">
      <alignment vertical="center" wrapText="1"/>
    </xf>
    <xf numFmtId="165" fontId="8" fillId="7" borderId="14" xfId="0" applyNumberFormat="1" applyFont="1" applyFill="1" applyBorder="1" applyAlignment="1">
      <alignment vertical="center" wrapText="1"/>
    </xf>
    <xf numFmtId="165" fontId="8" fillId="7" borderId="15" xfId="0" applyNumberFormat="1" applyFont="1" applyFill="1" applyBorder="1" applyAlignment="1">
      <alignment vertical="center" wrapText="1"/>
    </xf>
    <xf numFmtId="165" fontId="8" fillId="7" borderId="16" xfId="0" applyNumberFormat="1" applyFont="1" applyFill="1" applyBorder="1" applyAlignment="1">
      <alignment vertical="center" wrapText="1"/>
    </xf>
    <xf numFmtId="164" fontId="8" fillId="6" borderId="15" xfId="7" applyNumberFormat="1" applyFont="1" applyFill="1" applyBorder="1" applyAlignment="1" applyProtection="1">
      <alignment horizontal="left"/>
      <protection locked="0"/>
    </xf>
    <xf numFmtId="165" fontId="8" fillId="3" borderId="15" xfId="1" applyNumberFormat="1" applyFont="1" applyFill="1" applyBorder="1" applyAlignment="1">
      <alignment horizontal="right" vertical="center" wrapText="1"/>
    </xf>
    <xf numFmtId="0" fontId="8" fillId="6" borderId="31" xfId="0" applyFont="1" applyFill="1" applyBorder="1" applyAlignment="1" applyProtection="1">
      <alignment vertical="center"/>
      <protection locked="0"/>
    </xf>
    <xf numFmtId="0" fontId="8" fillId="6" borderId="14" xfId="0" applyFont="1" applyFill="1" applyBorder="1" applyAlignment="1" applyProtection="1">
      <alignment vertical="center"/>
      <protection locked="0"/>
    </xf>
    <xf numFmtId="0" fontId="8" fillId="6" borderId="15" xfId="0" applyFont="1" applyFill="1" applyBorder="1" applyAlignment="1" applyProtection="1">
      <alignment vertical="center"/>
      <protection locked="0"/>
    </xf>
    <xf numFmtId="0" fontId="8" fillId="6" borderId="16" xfId="0" applyFont="1" applyFill="1" applyBorder="1" applyAlignment="1" applyProtection="1">
      <alignment vertical="center"/>
      <protection locked="0"/>
    </xf>
    <xf numFmtId="0" fontId="11" fillId="0" borderId="0" xfId="0" applyFont="1" applyProtection="1">
      <protection locked="0"/>
    </xf>
    <xf numFmtId="0" fontId="8" fillId="0" borderId="14" xfId="0" applyFont="1" applyBorder="1" applyAlignment="1" applyProtection="1">
      <alignment horizontal="left" vertical="center" wrapText="1" indent="1"/>
      <protection locked="0"/>
    </xf>
    <xf numFmtId="0" fontId="4" fillId="0" borderId="31" xfId="0" applyFont="1" applyBorder="1" applyAlignment="1" applyProtection="1">
      <alignment horizontal="left" vertical="center" indent="3"/>
      <protection locked="0"/>
    </xf>
    <xf numFmtId="165" fontId="4" fillId="6" borderId="31" xfId="0" applyNumberFormat="1" applyFont="1" applyFill="1" applyBorder="1" applyAlignment="1" applyProtection="1">
      <protection locked="0"/>
    </xf>
    <xf numFmtId="165" fontId="4" fillId="7" borderId="14" xfId="0" applyNumberFormat="1" applyFont="1" applyFill="1" applyBorder="1" applyAlignment="1">
      <alignment vertical="center" wrapText="1"/>
    </xf>
    <xf numFmtId="165" fontId="4" fillId="7" borderId="15" xfId="0" applyNumberFormat="1" applyFont="1" applyFill="1" applyBorder="1" applyAlignment="1">
      <alignment vertical="center" wrapText="1"/>
    </xf>
    <xf numFmtId="165" fontId="4" fillId="7" borderId="16" xfId="0" applyNumberFormat="1" applyFont="1" applyFill="1" applyBorder="1" applyAlignment="1">
      <alignment vertical="center" wrapText="1"/>
    </xf>
    <xf numFmtId="0" fontId="4" fillId="3" borderId="14" xfId="3" applyFont="1" applyFill="1" applyBorder="1" applyAlignment="1" applyProtection="1">
      <alignment horizontal="left" wrapText="1" indent="3"/>
      <protection locked="0"/>
    </xf>
    <xf numFmtId="166" fontId="11" fillId="0" borderId="0" xfId="0" applyNumberFormat="1" applyFont="1" applyFill="1" applyProtection="1">
      <protection locked="0"/>
    </xf>
    <xf numFmtId="166" fontId="8" fillId="0" borderId="0" xfId="0" applyNumberFormat="1" applyFont="1" applyFill="1" applyProtection="1">
      <protection locked="0"/>
    </xf>
    <xf numFmtId="0" fontId="16" fillId="0" borderId="0" xfId="0" applyFont="1" applyFill="1" applyProtection="1">
      <protection locked="0"/>
    </xf>
    <xf numFmtId="0" fontId="4" fillId="6" borderId="15" xfId="3" applyFont="1" applyFill="1" applyBorder="1" applyAlignment="1" applyProtection="1">
      <alignment horizontal="left"/>
      <protection locked="0"/>
    </xf>
    <xf numFmtId="0" fontId="0" fillId="0" borderId="0" xfId="0" applyFill="1" applyBorder="1" applyProtection="1">
      <protection locked="0"/>
    </xf>
    <xf numFmtId="0" fontId="11" fillId="0" borderId="0" xfId="0" applyFont="1" applyFill="1" applyProtection="1">
      <protection locked="0"/>
    </xf>
    <xf numFmtId="0" fontId="4" fillId="6" borderId="32" xfId="3" applyFont="1" applyFill="1" applyBorder="1" applyAlignment="1" applyProtection="1">
      <alignment horizontal="left"/>
      <protection locked="0"/>
    </xf>
    <xf numFmtId="0" fontId="17" fillId="8" borderId="10" xfId="0" applyFont="1" applyFill="1" applyBorder="1" applyAlignment="1" applyProtection="1">
      <alignment wrapText="1"/>
      <protection locked="0"/>
    </xf>
    <xf numFmtId="165" fontId="18" fillId="8" borderId="10" xfId="0" applyNumberFormat="1" applyFont="1" applyFill="1" applyBorder="1" applyAlignment="1" applyProtection="1">
      <protection locked="0"/>
    </xf>
    <xf numFmtId="165" fontId="18" fillId="8" borderId="11" xfId="1" applyNumberFormat="1" applyFont="1" applyFill="1" applyBorder="1" applyAlignment="1">
      <alignment horizontal="right" wrapText="1"/>
    </xf>
    <xf numFmtId="165" fontId="18" fillId="8" borderId="12" xfId="1" applyNumberFormat="1" applyFont="1" applyFill="1" applyBorder="1" applyAlignment="1">
      <alignment horizontal="right" wrapText="1"/>
    </xf>
    <xf numFmtId="165" fontId="18" fillId="8" borderId="13" xfId="1" applyNumberFormat="1" applyFont="1" applyFill="1" applyBorder="1" applyAlignment="1">
      <alignment horizontal="right" wrapText="1"/>
    </xf>
    <xf numFmtId="0" fontId="2" fillId="3" borderId="0" xfId="0" applyFont="1" applyFill="1"/>
    <xf numFmtId="0" fontId="14" fillId="0" borderId="17" xfId="0" applyFont="1" applyFill="1" applyBorder="1" applyAlignment="1" applyProtection="1">
      <alignment vertical="center"/>
      <protection locked="0"/>
    </xf>
    <xf numFmtId="165" fontId="19" fillId="0" borderId="0" xfId="0" applyNumberFormat="1" applyFont="1" applyBorder="1" applyProtection="1">
      <protection locked="0"/>
    </xf>
    <xf numFmtId="165" fontId="19" fillId="0" borderId="18" xfId="0" applyNumberFormat="1" applyFont="1" applyBorder="1" applyProtection="1">
      <protection locked="0"/>
    </xf>
    <xf numFmtId="0" fontId="14" fillId="0" borderId="0" xfId="0" applyFont="1" applyFill="1" applyBorder="1" applyAlignment="1" applyProtection="1">
      <alignment vertical="center"/>
      <protection locked="0"/>
    </xf>
    <xf numFmtId="164" fontId="16" fillId="0" borderId="0" xfId="7" applyNumberFormat="1" applyFont="1" applyFill="1" applyBorder="1" applyAlignment="1" applyProtection="1">
      <alignment horizontal="left"/>
      <protection locked="0"/>
    </xf>
    <xf numFmtId="164" fontId="16" fillId="0" borderId="18" xfId="7" applyNumberFormat="1" applyFont="1" applyFill="1" applyBorder="1" applyAlignment="1" applyProtection="1">
      <alignment horizontal="left"/>
      <protection locked="0"/>
    </xf>
    <xf numFmtId="0" fontId="13" fillId="3" borderId="2" xfId="0" applyFont="1" applyFill="1" applyBorder="1" applyAlignment="1" applyProtection="1">
      <alignment vertical="center" wrapText="1"/>
      <protection locked="0"/>
    </xf>
    <xf numFmtId="0" fontId="8" fillId="3" borderId="2" xfId="0" applyFont="1" applyFill="1" applyBorder="1" applyAlignment="1" applyProtection="1">
      <alignment vertical="center"/>
      <protection locked="0"/>
    </xf>
    <xf numFmtId="0" fontId="14" fillId="3" borderId="9" xfId="0" applyFont="1" applyFill="1" applyBorder="1" applyAlignment="1" applyProtection="1">
      <alignment horizontal="right" vertical="center"/>
      <protection locked="0"/>
    </xf>
    <xf numFmtId="0" fontId="14" fillId="3" borderId="7" xfId="0" applyFont="1" applyFill="1" applyBorder="1" applyAlignment="1" applyProtection="1">
      <alignment horizontal="right" vertical="center"/>
      <protection locked="0"/>
    </xf>
    <xf numFmtId="0" fontId="8" fillId="3" borderId="20" xfId="0" applyFont="1" applyFill="1" applyBorder="1" applyAlignment="1" applyProtection="1">
      <alignment vertical="center"/>
      <protection locked="0"/>
    </xf>
    <xf numFmtId="0" fontId="11" fillId="0" borderId="0" xfId="0" applyFont="1" applyFill="1" applyAlignment="1" applyProtection="1">
      <alignment horizontal="right"/>
      <protection locked="0"/>
    </xf>
    <xf numFmtId="165" fontId="8" fillId="6" borderId="25" xfId="0" applyNumberFormat="1" applyFont="1" applyFill="1" applyBorder="1" applyAlignment="1" applyProtection="1">
      <protection locked="0"/>
    </xf>
    <xf numFmtId="165" fontId="8" fillId="7" borderId="34" xfId="0" applyNumberFormat="1" applyFont="1" applyFill="1" applyBorder="1" applyAlignment="1">
      <alignment vertical="center" wrapText="1"/>
    </xf>
    <xf numFmtId="165" fontId="8" fillId="7" borderId="27" xfId="0" applyNumberFormat="1" applyFont="1" applyFill="1" applyBorder="1" applyAlignment="1">
      <alignment vertical="center" wrapText="1"/>
    </xf>
    <xf numFmtId="2" fontId="8" fillId="6" borderId="28" xfId="0" applyNumberFormat="1" applyFont="1" applyFill="1" applyBorder="1" applyAlignment="1" applyProtection="1">
      <protection locked="0"/>
    </xf>
    <xf numFmtId="166" fontId="8" fillId="6" borderId="30" xfId="7" applyNumberFormat="1" applyFont="1" applyFill="1" applyBorder="1" applyAlignment="1" applyProtection="1">
      <alignment horizontal="left"/>
      <protection locked="0"/>
    </xf>
    <xf numFmtId="164" fontId="4" fillId="5" borderId="0" xfId="7" applyNumberFormat="1" applyFont="1" applyFill="1" applyBorder="1" applyAlignment="1" applyProtection="1">
      <alignment horizontal="left"/>
      <protection locked="0"/>
    </xf>
    <xf numFmtId="164" fontId="4" fillId="5" borderId="18" xfId="7" applyNumberFormat="1" applyFont="1" applyFill="1" applyBorder="1" applyAlignment="1" applyProtection="1">
      <alignment horizontal="left"/>
      <protection locked="0"/>
    </xf>
    <xf numFmtId="165" fontId="8" fillId="6" borderId="31" xfId="0" applyNumberFormat="1" applyFont="1" applyFill="1" applyBorder="1" applyAlignment="1" applyProtection="1">
      <protection locked="0"/>
    </xf>
    <xf numFmtId="165" fontId="8" fillId="6" borderId="29" xfId="0" applyNumberFormat="1" applyFont="1" applyFill="1" applyBorder="1" applyAlignment="1" applyProtection="1">
      <protection locked="0"/>
    </xf>
    <xf numFmtId="165" fontId="8" fillId="6" borderId="15" xfId="0" applyNumberFormat="1" applyFont="1" applyFill="1" applyBorder="1" applyAlignment="1" applyProtection="1">
      <protection locked="0"/>
    </xf>
    <xf numFmtId="2" fontId="8" fillId="6" borderId="16" xfId="0" applyNumberFormat="1" applyFont="1" applyFill="1" applyBorder="1" applyAlignment="1" applyProtection="1">
      <protection locked="0"/>
    </xf>
    <xf numFmtId="168" fontId="8" fillId="3" borderId="15" xfId="7" applyNumberFormat="1" applyFont="1" applyFill="1" applyBorder="1" applyAlignment="1" applyProtection="1">
      <alignment horizontal="right"/>
      <protection locked="0"/>
    </xf>
    <xf numFmtId="168" fontId="8" fillId="6" borderId="30" xfId="7" applyNumberFormat="1" applyFont="1" applyFill="1" applyBorder="1" applyAlignment="1" applyProtection="1">
      <alignment horizontal="right"/>
      <protection locked="0"/>
    </xf>
    <xf numFmtId="165" fontId="4" fillId="7" borderId="29" xfId="0" applyNumberFormat="1" applyFont="1" applyFill="1" applyBorder="1" applyAlignment="1">
      <alignment vertical="center" wrapText="1"/>
    </xf>
    <xf numFmtId="4" fontId="8" fillId="6" borderId="30" xfId="7" applyNumberFormat="1" applyFont="1" applyFill="1" applyBorder="1" applyAlignment="1" applyProtection="1">
      <alignment horizontal="right"/>
      <protection locked="0"/>
    </xf>
    <xf numFmtId="165" fontId="4" fillId="6" borderId="35" xfId="0" applyNumberFormat="1" applyFont="1" applyFill="1" applyBorder="1" applyAlignment="1" applyProtection="1">
      <protection locked="0"/>
    </xf>
    <xf numFmtId="165" fontId="8" fillId="7" borderId="32" xfId="0" applyNumberFormat="1" applyFont="1" applyFill="1" applyBorder="1" applyAlignment="1">
      <alignment vertical="center" wrapText="1"/>
    </xf>
    <xf numFmtId="2" fontId="8" fillId="6" borderId="24" xfId="0" applyNumberFormat="1" applyFont="1" applyFill="1" applyBorder="1" applyAlignment="1" applyProtection="1">
      <protection locked="0"/>
    </xf>
    <xf numFmtId="4" fontId="8" fillId="6" borderId="23" xfId="7" applyNumberFormat="1" applyFont="1" applyFill="1" applyBorder="1" applyAlignment="1" applyProtection="1">
      <alignment horizontal="right"/>
      <protection locked="0"/>
    </xf>
    <xf numFmtId="0" fontId="18" fillId="8" borderId="10" xfId="0" applyFont="1" applyFill="1" applyBorder="1" applyAlignment="1" applyProtection="1">
      <alignment vertical="center"/>
      <protection locked="0"/>
    </xf>
    <xf numFmtId="165" fontId="18" fillId="8" borderId="36" xfId="0" applyNumberFormat="1" applyFont="1" applyFill="1" applyBorder="1" applyAlignment="1" applyProtection="1">
      <alignment vertical="center"/>
      <protection locked="0"/>
    </xf>
    <xf numFmtId="165" fontId="18" fillId="8" borderId="11" xfId="0" applyNumberFormat="1" applyFont="1" applyFill="1" applyBorder="1" applyAlignment="1" applyProtection="1">
      <alignment vertical="center"/>
      <protection locked="0"/>
    </xf>
    <xf numFmtId="0" fontId="8" fillId="3" borderId="37" xfId="0" applyFont="1" applyFill="1" applyBorder="1" applyAlignment="1" applyProtection="1">
      <alignment horizontal="left"/>
      <protection locked="0"/>
    </xf>
    <xf numFmtId="164" fontId="8" fillId="3" borderId="37" xfId="7" applyNumberFormat="1" applyFont="1" applyFill="1" applyBorder="1" applyAlignment="1" applyProtection="1">
      <alignment horizontal="left"/>
      <protection locked="0"/>
    </xf>
    <xf numFmtId="164" fontId="4" fillId="5" borderId="41" xfId="7" applyNumberFormat="1" applyFont="1" applyFill="1" applyBorder="1" applyAlignment="1" applyProtection="1">
      <alignment horizontal="left"/>
      <protection locked="0"/>
    </xf>
    <xf numFmtId="164" fontId="4" fillId="5" borderId="39" xfId="7" applyNumberFormat="1" applyFont="1" applyFill="1" applyBorder="1" applyAlignment="1" applyProtection="1">
      <alignment horizontal="left"/>
      <protection locked="0"/>
    </xf>
    <xf numFmtId="164" fontId="4" fillId="5" borderId="40" xfId="7" applyNumberFormat="1"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8" fillId="0" borderId="42" xfId="0" applyFont="1" applyFill="1" applyBorder="1" applyAlignment="1" applyProtection="1">
      <alignment horizontal="left"/>
      <protection locked="0"/>
    </xf>
    <xf numFmtId="169" fontId="4" fillId="5" borderId="42" xfId="7" applyNumberFormat="1" applyFont="1" applyFill="1" applyBorder="1" applyAlignment="1" applyProtection="1">
      <alignment horizontal="left"/>
      <protection locked="0"/>
    </xf>
    <xf numFmtId="169" fontId="4" fillId="5" borderId="43" xfId="7" applyNumberFormat="1" applyFont="1" applyFill="1" applyBorder="1" applyAlignment="1" applyProtection="1">
      <alignment horizontal="left"/>
      <protection locked="0"/>
    </xf>
    <xf numFmtId="169" fontId="4" fillId="5" borderId="44" xfId="7" applyNumberFormat="1" applyFont="1" applyFill="1" applyBorder="1" applyAlignment="1" applyProtection="1">
      <alignment horizontal="left"/>
      <protection locked="0"/>
    </xf>
    <xf numFmtId="169" fontId="8" fillId="5" borderId="45" xfId="7" applyNumberFormat="1" applyFont="1" applyFill="1" applyBorder="1" applyAlignment="1" applyProtection="1">
      <alignment horizontal="left"/>
      <protection locked="0"/>
    </xf>
    <xf numFmtId="0" fontId="4" fillId="3" borderId="25" xfId="0" applyFont="1" applyFill="1" applyBorder="1" applyAlignment="1" applyProtection="1">
      <alignment horizontal="left"/>
      <protection locked="0"/>
    </xf>
    <xf numFmtId="164" fontId="4" fillId="5" borderId="46" xfId="7" applyNumberFormat="1" applyFont="1" applyFill="1" applyBorder="1" applyAlignment="1" applyProtection="1">
      <alignment horizontal="left"/>
      <protection locked="0"/>
    </xf>
    <xf numFmtId="169" fontId="4" fillId="5" borderId="1" xfId="7" applyNumberFormat="1" applyFont="1" applyFill="1" applyBorder="1" applyAlignment="1" applyProtection="1">
      <alignment horizontal="left"/>
      <protection locked="0"/>
    </xf>
    <xf numFmtId="169" fontId="4" fillId="5" borderId="1" xfId="7" applyNumberFormat="1" applyFont="1" applyFill="1" applyBorder="1" applyAlignment="1" applyProtection="1">
      <alignment horizontal="right"/>
      <protection locked="0"/>
    </xf>
    <xf numFmtId="169" fontId="0" fillId="0" borderId="0" xfId="0" applyNumberFormat="1" applyFill="1" applyAlignment="1" applyProtection="1">
      <alignment horizontal="right"/>
      <protection locked="0"/>
    </xf>
    <xf numFmtId="0" fontId="4" fillId="3" borderId="31" xfId="0" applyFont="1" applyFill="1" applyBorder="1" applyAlignment="1" applyProtection="1">
      <alignment horizontal="left"/>
      <protection locked="0"/>
    </xf>
    <xf numFmtId="169" fontId="4" fillId="5" borderId="17" xfId="7" applyNumberFormat="1" applyFont="1" applyFill="1" applyBorder="1" applyAlignment="1" applyProtection="1">
      <alignment horizontal="left"/>
      <protection locked="0"/>
    </xf>
    <xf numFmtId="169" fontId="4" fillId="5" borderId="46" xfId="7" applyNumberFormat="1" applyFont="1" applyFill="1" applyBorder="1" applyAlignment="1" applyProtection="1">
      <alignment horizontal="right"/>
      <protection locked="0"/>
    </xf>
    <xf numFmtId="164" fontId="20" fillId="5" borderId="46" xfId="7" applyNumberFormat="1" applyFont="1" applyFill="1" applyBorder="1" applyAlignment="1" applyProtection="1">
      <alignment horizontal="left"/>
      <protection locked="0"/>
    </xf>
    <xf numFmtId="169" fontId="0" fillId="0" borderId="0" xfId="0" applyNumberFormat="1" applyFont="1" applyFill="1" applyAlignment="1" applyProtection="1">
      <alignment horizontal="right"/>
      <protection locked="0"/>
    </xf>
    <xf numFmtId="0" fontId="11" fillId="0" borderId="0" xfId="0" applyFont="1" applyAlignment="1" applyProtection="1">
      <alignment horizontal="left"/>
      <protection locked="0"/>
    </xf>
    <xf numFmtId="0" fontId="11" fillId="0" borderId="0" xfId="0" applyFont="1" applyAlignment="1" applyProtection="1">
      <alignment horizontal="left" wrapText="1"/>
      <protection locked="0"/>
    </xf>
    <xf numFmtId="0" fontId="4" fillId="3" borderId="35" xfId="0" applyFont="1" applyFill="1" applyBorder="1" applyAlignment="1" applyProtection="1">
      <alignment horizontal="left"/>
      <protection locked="0"/>
    </xf>
    <xf numFmtId="169" fontId="4" fillId="5" borderId="53" xfId="7" applyNumberFormat="1" applyFont="1" applyFill="1" applyBorder="1" applyAlignment="1" applyProtection="1">
      <alignment horizontal="right"/>
      <protection locked="0"/>
    </xf>
    <xf numFmtId="164" fontId="18" fillId="8" borderId="37" xfId="7" applyNumberFormat="1" applyFont="1" applyFill="1" applyBorder="1" applyAlignment="1" applyProtection="1">
      <alignment horizontal="left"/>
      <protection locked="0"/>
    </xf>
    <xf numFmtId="169" fontId="18" fillId="8" borderId="38" xfId="7" applyNumberFormat="1" applyFont="1" applyFill="1" applyBorder="1" applyAlignment="1" applyProtection="1">
      <alignment horizontal="left"/>
      <protection locked="0"/>
    </xf>
    <xf numFmtId="169" fontId="18" fillId="8" borderId="39" xfId="7" applyNumberFormat="1" applyFont="1" applyFill="1" applyBorder="1" applyAlignment="1" applyProtection="1">
      <alignment horizontal="right"/>
      <protection locked="0"/>
    </xf>
    <xf numFmtId="169" fontId="18" fillId="8" borderId="40" xfId="7" applyNumberFormat="1" applyFont="1" applyFill="1" applyBorder="1" applyAlignment="1" applyProtection="1">
      <alignment horizontal="right"/>
      <protection locked="0"/>
    </xf>
    <xf numFmtId="169" fontId="18" fillId="8" borderId="53" xfId="7" applyNumberFormat="1" applyFont="1" applyFill="1" applyBorder="1" applyAlignment="1" applyProtection="1">
      <alignment horizontal="right"/>
      <protection locked="0"/>
    </xf>
    <xf numFmtId="0" fontId="8" fillId="3" borderId="42" xfId="0" applyFont="1" applyFill="1" applyBorder="1" applyAlignment="1" applyProtection="1">
      <alignment horizontal="left" wrapText="1"/>
      <protection locked="0"/>
    </xf>
    <xf numFmtId="0" fontId="8" fillId="3" borderId="43" xfId="0" applyFont="1" applyFill="1" applyBorder="1" applyAlignment="1" applyProtection="1">
      <alignment horizontal="left" wrapText="1"/>
      <protection locked="0"/>
    </xf>
    <xf numFmtId="0" fontId="0" fillId="0" borderId="46" xfId="0" applyFill="1" applyBorder="1" applyProtection="1">
      <protection locked="0"/>
    </xf>
    <xf numFmtId="0" fontId="18" fillId="8" borderId="53" xfId="0" applyFont="1" applyFill="1" applyBorder="1" applyAlignment="1" applyProtection="1">
      <alignment vertical="center"/>
      <protection locked="0"/>
    </xf>
    <xf numFmtId="164" fontId="21" fillId="8" borderId="53" xfId="7" applyNumberFormat="1" applyFont="1" applyFill="1" applyBorder="1" applyAlignment="1" applyProtection="1">
      <alignment horizontal="left"/>
      <protection locked="0"/>
    </xf>
    <xf numFmtId="164" fontId="21" fillId="8" borderId="55" xfId="7" applyNumberFormat="1" applyFont="1" applyFill="1" applyBorder="1" applyAlignment="1" applyProtection="1">
      <alignment horizontal="left"/>
      <protection locked="0"/>
    </xf>
    <xf numFmtId="2" fontId="8" fillId="8" borderId="56" xfId="7" applyNumberFormat="1" applyFont="1" applyFill="1" applyBorder="1" applyAlignment="1" applyProtection="1">
      <alignment horizontal="right"/>
      <protection locked="0"/>
    </xf>
    <xf numFmtId="2" fontId="8" fillId="8" borderId="57" xfId="7" applyNumberFormat="1" applyFont="1" applyFill="1" applyBorder="1" applyAlignment="1" applyProtection="1">
      <alignment horizontal="right"/>
      <protection locked="0"/>
    </xf>
    <xf numFmtId="169" fontId="18" fillId="8" borderId="37" xfId="7" applyNumberFormat="1" applyFont="1" applyFill="1" applyBorder="1" applyAlignment="1" applyProtection="1">
      <alignment horizontal="right"/>
      <protection locked="0"/>
    </xf>
    <xf numFmtId="165" fontId="22"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0" fontId="23" fillId="0" borderId="0" xfId="0" applyFont="1" applyFill="1" applyAlignment="1" applyProtection="1">
      <alignment horizontal="center" wrapText="1"/>
      <protection locked="0"/>
    </xf>
    <xf numFmtId="0" fontId="2" fillId="0" borderId="0" xfId="0" applyFont="1" applyProtection="1">
      <protection locked="0"/>
    </xf>
    <xf numFmtId="0" fontId="4" fillId="0" borderId="0" xfId="0" applyFont="1" applyAlignment="1" applyProtection="1">
      <protection locked="0"/>
    </xf>
    <xf numFmtId="0" fontId="0" fillId="0" borderId="0" xfId="0" applyAlignment="1" applyProtection="1">
      <alignment horizontal="left"/>
      <protection locked="0"/>
    </xf>
    <xf numFmtId="0" fontId="8" fillId="3" borderId="19" xfId="0" applyFont="1" applyFill="1" applyBorder="1" applyAlignment="1">
      <alignment vertical="center" wrapText="1"/>
    </xf>
    <xf numFmtId="0" fontId="13" fillId="3" borderId="7" xfId="0" applyFont="1" applyFill="1" applyBorder="1" applyAlignment="1" applyProtection="1">
      <alignment horizontal="right" vertical="center"/>
      <protection locked="0"/>
    </xf>
    <xf numFmtId="0" fontId="17" fillId="8" borderId="20" xfId="0" applyFont="1" applyFill="1" applyBorder="1" applyAlignment="1">
      <alignment horizontal="right" vertical="center" wrapText="1"/>
    </xf>
    <xf numFmtId="0" fontId="16" fillId="0" borderId="0" xfId="0" applyFont="1" applyProtection="1">
      <protection locked="0"/>
    </xf>
    <xf numFmtId="0" fontId="8" fillId="3" borderId="14" xfId="0" applyFont="1" applyFill="1" applyBorder="1" applyAlignment="1">
      <alignment vertical="center" wrapText="1"/>
    </xf>
    <xf numFmtId="2" fontId="8" fillId="7" borderId="32" xfId="0" applyNumberFormat="1" applyFont="1" applyFill="1" applyBorder="1" applyAlignment="1">
      <alignment vertical="center" wrapText="1"/>
    </xf>
    <xf numFmtId="165" fontId="18" fillId="8" borderId="16" xfId="0" applyNumberFormat="1" applyFont="1" applyFill="1" applyBorder="1" applyAlignment="1">
      <alignment horizontal="right" vertical="center" wrapText="1"/>
    </xf>
    <xf numFmtId="0" fontId="4" fillId="6" borderId="15" xfId="0" applyFont="1" applyFill="1" applyBorder="1" applyAlignment="1">
      <alignment horizontal="right" vertical="center" wrapText="1"/>
    </xf>
    <xf numFmtId="165" fontId="4" fillId="6" borderId="16" xfId="0" applyNumberFormat="1" applyFont="1" applyFill="1" applyBorder="1" applyAlignment="1">
      <alignment horizontal="right" vertical="center" wrapText="1"/>
    </xf>
    <xf numFmtId="0" fontId="15" fillId="0" borderId="0" xfId="0" applyFont="1" applyAlignment="1" applyProtection="1">
      <alignment horizontal="left"/>
      <protection locked="0"/>
    </xf>
    <xf numFmtId="2" fontId="4" fillId="7" borderId="14" xfId="0" applyNumberFormat="1" applyFont="1" applyFill="1" applyBorder="1" applyAlignment="1">
      <alignment horizontal="left" vertical="center" wrapText="1"/>
    </xf>
    <xf numFmtId="2" fontId="4" fillId="7" borderId="14" xfId="0" applyNumberFormat="1" applyFont="1" applyFill="1" applyBorder="1" applyAlignment="1">
      <alignment horizontal="left" vertical="center" wrapText="1" indent="2"/>
    </xf>
    <xf numFmtId="165" fontId="17" fillId="8" borderId="12" xfId="0" applyNumberFormat="1" applyFont="1" applyFill="1" applyBorder="1" applyAlignment="1">
      <alignment horizontal="right" vertical="center" wrapText="1"/>
    </xf>
    <xf numFmtId="165" fontId="17" fillId="8" borderId="13" xfId="0" applyNumberFormat="1" applyFont="1" applyFill="1" applyBorder="1" applyAlignment="1">
      <alignment horizontal="right" vertical="center" wrapText="1"/>
    </xf>
    <xf numFmtId="0" fontId="4" fillId="0" borderId="25" xfId="0" applyFont="1" applyBorder="1" applyAlignment="1" applyProtection="1">
      <alignment horizontal="left" vertical="center" wrapText="1" indent="1"/>
      <protection locked="0"/>
    </xf>
    <xf numFmtId="164" fontId="15" fillId="6" borderId="6" xfId="7" applyNumberFormat="1" applyFont="1" applyFill="1" applyBorder="1" applyAlignment="1" applyProtection="1">
      <alignment horizontal="left"/>
      <protection locked="0"/>
    </xf>
    <xf numFmtId="164" fontId="15" fillId="6" borderId="47" xfId="7" applyNumberFormat="1" applyFont="1" applyFill="1" applyBorder="1" applyAlignment="1" applyProtection="1">
      <alignment horizontal="left"/>
      <protection locked="0"/>
    </xf>
    <xf numFmtId="164" fontId="15" fillId="6" borderId="45" xfId="7" applyNumberFormat="1" applyFont="1" applyFill="1" applyBorder="1" applyAlignment="1" applyProtection="1">
      <alignment horizontal="left"/>
      <protection locked="0"/>
    </xf>
    <xf numFmtId="164" fontId="15" fillId="6" borderId="17" xfId="7" applyNumberFormat="1" applyFont="1" applyFill="1" applyBorder="1" applyAlignment="1" applyProtection="1">
      <alignment horizontal="left"/>
      <protection locked="0"/>
    </xf>
    <xf numFmtId="164" fontId="4" fillId="6" borderId="17" xfId="7" applyNumberFormat="1" applyFont="1" applyFill="1" applyBorder="1" applyAlignment="1" applyProtection="1">
      <alignment horizontal="left"/>
      <protection locked="0"/>
    </xf>
    <xf numFmtId="164" fontId="4" fillId="6" borderId="48" xfId="7" applyNumberFormat="1" applyFont="1" applyFill="1" applyBorder="1" applyAlignment="1" applyProtection="1">
      <alignment horizontal="left"/>
      <protection locked="0"/>
    </xf>
    <xf numFmtId="164" fontId="4" fillId="6" borderId="50" xfId="7" applyNumberFormat="1" applyFont="1" applyFill="1" applyBorder="1" applyAlignment="1" applyProtection="1">
      <alignment horizontal="left"/>
      <protection locked="0"/>
    </xf>
    <xf numFmtId="164" fontId="4" fillId="6" borderId="58" xfId="7" applyNumberFormat="1" applyFont="1" applyFill="1" applyBorder="1" applyAlignment="1" applyProtection="1">
      <alignment horizontal="left"/>
      <protection locked="0"/>
    </xf>
    <xf numFmtId="0" fontId="8" fillId="3" borderId="8" xfId="0" applyFont="1" applyFill="1" applyBorder="1" applyAlignment="1" applyProtection="1">
      <alignment vertical="center"/>
      <protection locked="0"/>
    </xf>
    <xf numFmtId="0" fontId="11" fillId="6" borderId="30" xfId="0" applyFont="1" applyFill="1" applyBorder="1"/>
    <xf numFmtId="165" fontId="18" fillId="8" borderId="59" xfId="0" applyNumberFormat="1" applyFont="1" applyFill="1" applyBorder="1" applyAlignment="1" applyProtection="1">
      <alignment vertical="center"/>
      <protection locked="0"/>
    </xf>
    <xf numFmtId="164" fontId="4" fillId="5" borderId="6" xfId="7" applyNumberFormat="1" applyFont="1" applyFill="1" applyBorder="1" applyAlignment="1" applyProtection="1">
      <alignment horizontal="left"/>
      <protection locked="0"/>
    </xf>
    <xf numFmtId="164" fontId="4" fillId="5" borderId="47" xfId="7" applyNumberFormat="1" applyFont="1" applyFill="1" applyBorder="1" applyAlignment="1" applyProtection="1">
      <alignment horizontal="left"/>
      <protection locked="0"/>
    </xf>
    <xf numFmtId="164" fontId="4" fillId="5" borderId="45" xfId="7" applyNumberFormat="1" applyFont="1" applyFill="1" applyBorder="1" applyAlignment="1" applyProtection="1">
      <alignment horizontal="left"/>
      <protection locked="0"/>
    </xf>
    <xf numFmtId="164" fontId="4" fillId="5" borderId="17" xfId="7" applyNumberFormat="1" applyFont="1" applyFill="1" applyBorder="1" applyAlignment="1" applyProtection="1">
      <alignment horizontal="left"/>
      <protection locked="0"/>
    </xf>
    <xf numFmtId="164" fontId="4" fillId="5" borderId="48" xfId="7" applyNumberFormat="1" applyFont="1" applyFill="1" applyBorder="1" applyAlignment="1" applyProtection="1">
      <alignment horizontal="left"/>
      <protection locked="0"/>
    </xf>
    <xf numFmtId="164" fontId="4" fillId="5" borderId="50" xfId="7" applyNumberFormat="1" applyFont="1" applyFill="1" applyBorder="1" applyAlignment="1" applyProtection="1">
      <alignment horizontal="left"/>
      <protection locked="0"/>
    </xf>
    <xf numFmtId="164" fontId="4" fillId="5" borderId="58" xfId="7" applyNumberFormat="1" applyFont="1" applyFill="1" applyBorder="1" applyAlignment="1" applyProtection="1">
      <alignment horizontal="left"/>
      <protection locked="0"/>
    </xf>
    <xf numFmtId="0" fontId="8" fillId="0" borderId="25" xfId="0" applyFont="1" applyBorder="1" applyAlignment="1" applyProtection="1">
      <alignment horizontal="left" vertical="center" wrapText="1" indent="1"/>
      <protection locked="0"/>
    </xf>
    <xf numFmtId="0" fontId="4" fillId="0" borderId="31" xfId="0" applyFont="1" applyBorder="1" applyAlignment="1" applyProtection="1">
      <alignment horizontal="left" vertical="center" wrapText="1" indent="3"/>
      <protection locked="0"/>
    </xf>
    <xf numFmtId="0" fontId="17" fillId="8" borderId="11" xfId="0" applyFont="1" applyFill="1" applyBorder="1" applyAlignment="1" applyProtection="1">
      <alignment vertical="center" wrapText="1"/>
      <protection locked="0"/>
    </xf>
    <xf numFmtId="170" fontId="8" fillId="0" borderId="0" xfId="0" applyNumberFormat="1" applyFont="1" applyAlignment="1">
      <alignment horizontal="right" vertical="top" wrapText="1"/>
    </xf>
    <xf numFmtId="0" fontId="8" fillId="3" borderId="0" xfId="6" applyFont="1" applyFill="1" applyAlignment="1">
      <alignment horizontal="left" vertical="top" wrapText="1"/>
    </xf>
    <xf numFmtId="0" fontId="13" fillId="0" borderId="2" xfId="0" applyFont="1" applyBorder="1" applyAlignment="1" applyProtection="1">
      <alignment vertical="center" wrapText="1"/>
      <protection locked="0"/>
    </xf>
    <xf numFmtId="167" fontId="8" fillId="3" borderId="15" xfId="7" applyNumberFormat="1" applyFont="1" applyFill="1" applyBorder="1" applyAlignment="1" applyProtection="1">
      <alignment horizontal="right" vertical="center"/>
      <protection locked="0"/>
    </xf>
    <xf numFmtId="169" fontId="4" fillId="3" borderId="15" xfId="7" applyNumberFormat="1" applyFont="1" applyFill="1" applyBorder="1" applyAlignment="1" applyProtection="1">
      <alignment horizontal="right" vertical="center"/>
      <protection locked="0"/>
    </xf>
    <xf numFmtId="169" fontId="8" fillId="3" borderId="15" xfId="7" applyNumberFormat="1" applyFont="1" applyFill="1" applyBorder="1" applyAlignment="1" applyProtection="1">
      <alignment horizontal="right" vertical="center"/>
      <protection locked="0"/>
    </xf>
    <xf numFmtId="165" fontId="4" fillId="3" borderId="15" xfId="1" applyNumberFormat="1" applyFont="1" applyFill="1" applyBorder="1" applyAlignment="1">
      <alignment horizontal="right" wrapText="1"/>
    </xf>
    <xf numFmtId="165" fontId="8" fillId="3" borderId="15" xfId="1" applyNumberFormat="1" applyFont="1" applyFill="1" applyBorder="1" applyAlignment="1">
      <alignment horizontal="right" wrapText="1"/>
    </xf>
    <xf numFmtId="0" fontId="8" fillId="3" borderId="14" xfId="0" applyFont="1" applyFill="1" applyBorder="1" applyAlignment="1" applyProtection="1">
      <alignment horizontal="left" vertical="center" wrapText="1" indent="1"/>
      <protection locked="0"/>
    </xf>
    <xf numFmtId="165" fontId="4" fillId="3" borderId="18" xfId="1" applyNumberFormat="1" applyFont="1" applyFill="1" applyBorder="1" applyAlignment="1">
      <alignment horizontal="right" vertical="center" wrapText="1"/>
    </xf>
    <xf numFmtId="165" fontId="8" fillId="3" borderId="16" xfId="1" applyNumberFormat="1" applyFont="1" applyFill="1" applyBorder="1" applyAlignment="1">
      <alignment horizontal="right" vertical="center" wrapText="1"/>
    </xf>
    <xf numFmtId="164" fontId="8" fillId="6" borderId="16" xfId="7" applyNumberFormat="1" applyFont="1" applyFill="1" applyBorder="1" applyAlignment="1" applyProtection="1">
      <alignment horizontal="left"/>
      <protection locked="0"/>
    </xf>
    <xf numFmtId="165" fontId="4" fillId="3" borderId="16" xfId="1" applyNumberFormat="1" applyFont="1" applyFill="1" applyBorder="1" applyAlignment="1">
      <alignment horizontal="right" wrapText="1"/>
    </xf>
    <xf numFmtId="165" fontId="8" fillId="3" borderId="16" xfId="1" applyNumberFormat="1" applyFont="1" applyFill="1" applyBorder="1" applyAlignment="1">
      <alignment horizontal="right" wrapText="1"/>
    </xf>
    <xf numFmtId="0" fontId="18" fillId="8" borderId="12" xfId="0" applyFont="1" applyFill="1" applyBorder="1" applyAlignment="1" applyProtection="1">
      <protection locked="0"/>
    </xf>
    <xf numFmtId="165" fontId="18" fillId="8" borderId="12" xfId="0" applyNumberFormat="1" applyFont="1" applyFill="1" applyBorder="1" applyAlignment="1" applyProtection="1">
      <protection locked="0"/>
    </xf>
    <xf numFmtId="165" fontId="18" fillId="8" borderId="13" xfId="0" applyNumberFormat="1" applyFont="1" applyFill="1" applyBorder="1" applyAlignment="1" applyProtection="1">
      <protection locked="0"/>
    </xf>
    <xf numFmtId="0" fontId="25" fillId="3" borderId="11" xfId="0" applyFont="1" applyFill="1" applyBorder="1" applyAlignment="1">
      <alignment horizontal="left" vertical="center" wrapText="1" indent="1"/>
    </xf>
    <xf numFmtId="0" fontId="12" fillId="3" borderId="11" xfId="0" applyFont="1" applyFill="1" applyBorder="1"/>
    <xf numFmtId="0" fontId="13" fillId="3" borderId="3" xfId="0" applyFont="1" applyFill="1" applyBorder="1" applyAlignment="1" applyProtection="1">
      <alignment vertical="center" wrapText="1"/>
      <protection locked="0"/>
    </xf>
    <xf numFmtId="0" fontId="8" fillId="0" borderId="21" xfId="0" applyFont="1" applyBorder="1" applyAlignment="1" applyProtection="1">
      <alignment horizontal="left" vertical="center" wrapText="1" indent="1"/>
      <protection locked="0"/>
    </xf>
    <xf numFmtId="0" fontId="8" fillId="3" borderId="49" xfId="0" applyFont="1" applyFill="1" applyBorder="1" applyAlignment="1" applyProtection="1">
      <alignment horizontal="left" wrapText="1" indent="1"/>
      <protection locked="0"/>
    </xf>
    <xf numFmtId="0" fontId="4" fillId="3" borderId="49" xfId="0" applyFont="1" applyFill="1" applyBorder="1" applyAlignment="1" applyProtection="1">
      <alignment horizontal="left" indent="3"/>
      <protection locked="0"/>
    </xf>
    <xf numFmtId="0" fontId="8" fillId="3" borderId="51" xfId="0" applyFont="1" applyFill="1" applyBorder="1" applyAlignment="1" applyProtection="1">
      <alignment horizontal="left" wrapText="1" indent="1"/>
      <protection locked="0"/>
    </xf>
    <xf numFmtId="167" fontId="8" fillId="3" borderId="29" xfId="7" applyNumberFormat="1" applyFont="1" applyFill="1" applyBorder="1" applyAlignment="1" applyProtection="1">
      <alignment horizontal="right" vertical="center"/>
      <protection locked="0"/>
    </xf>
    <xf numFmtId="168" fontId="8" fillId="3" borderId="29" xfId="7" applyNumberFormat="1" applyFont="1" applyFill="1" applyBorder="1" applyAlignment="1" applyProtection="1">
      <alignment horizontal="right"/>
      <protection locked="0"/>
    </xf>
    <xf numFmtId="169" fontId="4" fillId="3" borderId="29" xfId="7" applyNumberFormat="1" applyFont="1" applyFill="1" applyBorder="1" applyAlignment="1" applyProtection="1">
      <alignment horizontal="right" vertical="center"/>
      <protection locked="0"/>
    </xf>
    <xf numFmtId="169" fontId="8" fillId="3" borderId="29" xfId="7" applyNumberFormat="1" applyFont="1" applyFill="1" applyBorder="1" applyAlignment="1" applyProtection="1">
      <alignment horizontal="right" vertical="center"/>
      <protection locked="0"/>
    </xf>
    <xf numFmtId="164" fontId="8" fillId="6" borderId="31" xfId="7" applyNumberFormat="1" applyFont="1" applyFill="1" applyBorder="1" applyAlignment="1" applyProtection="1">
      <alignment horizontal="left"/>
      <protection locked="0"/>
    </xf>
    <xf numFmtId="0" fontId="11" fillId="6" borderId="31" xfId="0" applyFont="1" applyFill="1" applyBorder="1"/>
    <xf numFmtId="164" fontId="8" fillId="6" borderId="35" xfId="7" applyNumberFormat="1" applyFont="1" applyFill="1" applyBorder="1" applyAlignment="1" applyProtection="1">
      <alignment horizontal="left"/>
      <protection locked="0"/>
    </xf>
    <xf numFmtId="0" fontId="17" fillId="8" borderId="10" xfId="0" applyFont="1" applyFill="1" applyBorder="1" applyAlignment="1" applyProtection="1">
      <alignment vertical="center" wrapText="1"/>
      <protection locked="0"/>
    </xf>
    <xf numFmtId="0" fontId="17" fillId="8" borderId="59" xfId="0" applyFont="1" applyFill="1" applyBorder="1" applyAlignment="1" applyProtection="1">
      <alignment vertical="center" wrapText="1"/>
      <protection locked="0"/>
    </xf>
    <xf numFmtId="0" fontId="18" fillId="8" borderId="37" xfId="0" applyFont="1" applyFill="1" applyBorder="1" applyAlignment="1" applyProtection="1">
      <alignment wrapText="1"/>
      <protection locked="0"/>
    </xf>
    <xf numFmtId="169" fontId="18" fillId="8" borderId="42" xfId="7" applyNumberFormat="1" applyFont="1" applyFill="1" applyBorder="1" applyAlignment="1" applyProtection="1">
      <alignment horizontal="right" vertical="center"/>
      <protection locked="0"/>
    </xf>
    <xf numFmtId="169" fontId="18" fillId="8" borderId="54" xfId="7" applyNumberFormat="1" applyFont="1" applyFill="1" applyBorder="1" applyAlignment="1" applyProtection="1">
      <alignment horizontal="right" vertical="center"/>
      <protection locked="0"/>
    </xf>
    <xf numFmtId="169" fontId="18" fillId="8" borderId="39" xfId="7" applyNumberFormat="1" applyFont="1" applyFill="1" applyBorder="1" applyAlignment="1" applyProtection="1">
      <alignment horizontal="right" vertical="center"/>
      <protection locked="0"/>
    </xf>
    <xf numFmtId="169" fontId="18" fillId="8" borderId="38" xfId="7" applyNumberFormat="1" applyFont="1" applyFill="1" applyBorder="1" applyAlignment="1" applyProtection="1">
      <alignment horizontal="right" vertical="center"/>
      <protection locked="0"/>
    </xf>
    <xf numFmtId="169" fontId="8" fillId="3" borderId="43" xfId="7" applyNumberFormat="1" applyFont="1" applyFill="1" applyBorder="1" applyAlignment="1" applyProtection="1">
      <alignment horizontal="right" vertical="center"/>
      <protection locked="0"/>
    </xf>
    <xf numFmtId="169" fontId="18" fillId="8" borderId="43" xfId="7" applyNumberFormat="1" applyFont="1" applyFill="1" applyBorder="1" applyAlignment="1" applyProtection="1">
      <alignment horizontal="right" vertical="center"/>
      <protection locked="0"/>
    </xf>
    <xf numFmtId="169" fontId="8" fillId="3" borderId="38" xfId="7" applyNumberFormat="1" applyFont="1" applyFill="1" applyBorder="1" applyAlignment="1" applyProtection="1">
      <alignment horizontal="right" vertical="center"/>
      <protection locked="0"/>
    </xf>
    <xf numFmtId="169" fontId="8" fillId="3" borderId="39" xfId="7" applyNumberFormat="1" applyFont="1" applyFill="1" applyBorder="1" applyAlignment="1" applyProtection="1">
      <alignment horizontal="right" vertical="center"/>
      <protection locked="0"/>
    </xf>
    <xf numFmtId="169" fontId="8" fillId="3" borderId="40" xfId="7" applyNumberFormat="1" applyFont="1" applyFill="1" applyBorder="1" applyAlignment="1" applyProtection="1">
      <alignment horizontal="right" vertical="center"/>
      <protection locked="0"/>
    </xf>
    <xf numFmtId="169" fontId="4" fillId="3" borderId="34" xfId="7" applyNumberFormat="1" applyFont="1" applyFill="1" applyBorder="1" applyAlignment="1" applyProtection="1">
      <alignment horizontal="right" vertical="center"/>
      <protection locked="0"/>
    </xf>
    <xf numFmtId="169" fontId="4" fillId="3" borderId="27" xfId="7" applyNumberFormat="1" applyFont="1" applyFill="1" applyBorder="1" applyAlignment="1" applyProtection="1">
      <alignment horizontal="right" vertical="center"/>
      <protection locked="0"/>
    </xf>
    <xf numFmtId="169" fontId="4" fillId="3" borderId="33" xfId="7" applyNumberFormat="1" applyFont="1" applyFill="1" applyBorder="1" applyAlignment="1" applyProtection="1">
      <alignment horizontal="right" vertical="center"/>
      <protection locked="0"/>
    </xf>
    <xf numFmtId="169" fontId="4" fillId="3" borderId="3" xfId="7" applyNumberFormat="1" applyFont="1" applyFill="1" applyBorder="1" applyAlignment="1" applyProtection="1">
      <alignment horizontal="right" vertical="center"/>
      <protection locked="0"/>
    </xf>
    <xf numFmtId="169" fontId="4" fillId="5" borderId="42" xfId="7" applyNumberFormat="1" applyFont="1" applyFill="1" applyBorder="1" applyAlignment="1" applyProtection="1">
      <alignment horizontal="right" vertical="center"/>
      <protection locked="0"/>
    </xf>
    <xf numFmtId="169" fontId="4" fillId="5" borderId="47" xfId="7" applyNumberFormat="1" applyFont="1" applyFill="1" applyBorder="1" applyAlignment="1" applyProtection="1">
      <alignment horizontal="right" vertical="center"/>
      <protection locked="0"/>
    </xf>
    <xf numFmtId="169" fontId="4" fillId="5" borderId="0" xfId="7" applyNumberFormat="1" applyFont="1" applyFill="1" applyBorder="1" applyAlignment="1" applyProtection="1">
      <alignment horizontal="right" vertical="center"/>
      <protection locked="0"/>
    </xf>
    <xf numFmtId="169" fontId="4" fillId="5" borderId="45" xfId="7" applyNumberFormat="1" applyFont="1" applyFill="1" applyBorder="1" applyAlignment="1" applyProtection="1">
      <alignment horizontal="left" vertical="center"/>
      <protection locked="0"/>
    </xf>
    <xf numFmtId="169" fontId="4" fillId="3" borderId="30" xfId="7" applyNumberFormat="1" applyFont="1" applyFill="1" applyBorder="1" applyAlignment="1" applyProtection="1">
      <alignment horizontal="right" vertical="center"/>
      <protection locked="0"/>
    </xf>
    <xf numFmtId="169" fontId="4" fillId="3" borderId="14" xfId="7" applyNumberFormat="1" applyFont="1" applyFill="1" applyBorder="1" applyAlignment="1" applyProtection="1">
      <alignment horizontal="right" vertical="center"/>
      <protection locked="0"/>
    </xf>
    <xf numFmtId="169" fontId="4" fillId="3" borderId="8" xfId="7" applyNumberFormat="1" applyFont="1" applyFill="1" applyBorder="1" applyAlignment="1" applyProtection="1">
      <alignment horizontal="right" vertical="center"/>
      <protection locked="0"/>
    </xf>
    <xf numFmtId="169" fontId="4" fillId="5" borderId="48" xfId="7" applyNumberFormat="1" applyFont="1" applyFill="1" applyBorder="1" applyAlignment="1" applyProtection="1">
      <alignment horizontal="right" vertical="center"/>
      <protection locked="0"/>
    </xf>
    <xf numFmtId="169" fontId="4" fillId="3" borderId="49" xfId="7" applyNumberFormat="1" applyFont="1" applyFill="1" applyBorder="1" applyAlignment="1" applyProtection="1">
      <alignment horizontal="right" vertical="center"/>
      <protection locked="0"/>
    </xf>
    <xf numFmtId="169" fontId="4" fillId="5" borderId="50" xfId="7" applyNumberFormat="1" applyFont="1" applyFill="1" applyBorder="1" applyAlignment="1" applyProtection="1">
      <alignment horizontal="right" vertical="center"/>
      <protection locked="0"/>
    </xf>
    <xf numFmtId="169" fontId="4" fillId="3" borderId="51" xfId="7" applyNumberFormat="1" applyFont="1" applyFill="1" applyBorder="1" applyAlignment="1" applyProtection="1">
      <alignment horizontal="right" vertical="center"/>
      <protection locked="0"/>
    </xf>
    <xf numFmtId="169" fontId="4" fillId="3" borderId="22" xfId="7" applyNumberFormat="1" applyFont="1" applyFill="1" applyBorder="1" applyAlignment="1" applyProtection="1">
      <alignment horizontal="right" vertical="center"/>
      <protection locked="0"/>
    </xf>
    <xf numFmtId="169" fontId="4" fillId="3" borderId="52" xfId="7" applyNumberFormat="1" applyFont="1" applyFill="1" applyBorder="1" applyAlignment="1" applyProtection="1">
      <alignment horizontal="right" vertical="center"/>
      <protection locked="0"/>
    </xf>
    <xf numFmtId="169" fontId="4" fillId="3" borderId="32" xfId="7" applyNumberFormat="1" applyFont="1" applyFill="1" applyBorder="1" applyAlignment="1" applyProtection="1">
      <alignment horizontal="right" vertical="center"/>
      <protection locked="0"/>
    </xf>
    <xf numFmtId="0" fontId="4" fillId="3" borderId="11" xfId="6" applyFill="1" applyBorder="1" applyAlignment="1">
      <alignment horizontal="left" vertical="top" wrapText="1"/>
    </xf>
    <xf numFmtId="165" fontId="4" fillId="6" borderId="12" xfId="0" applyNumberFormat="1" applyFont="1" applyFill="1" applyBorder="1" applyAlignment="1">
      <alignment vertical="center" wrapText="1"/>
    </xf>
    <xf numFmtId="165" fontId="4" fillId="7" borderId="12" xfId="0" applyNumberFormat="1" applyFont="1" applyFill="1" applyBorder="1" applyAlignment="1">
      <alignment vertical="center" wrapText="1"/>
    </xf>
    <xf numFmtId="165" fontId="14" fillId="0" borderId="7" xfId="0" applyNumberFormat="1" applyFont="1" applyFill="1" applyBorder="1" applyAlignment="1">
      <alignment horizontal="right" vertical="center" wrapText="1"/>
    </xf>
    <xf numFmtId="165" fontId="14" fillId="0" borderId="20" xfId="0" applyNumberFormat="1" applyFont="1" applyFill="1" applyBorder="1" applyAlignment="1">
      <alignment horizontal="right" vertical="center" wrapText="1"/>
    </xf>
    <xf numFmtId="165" fontId="4" fillId="0" borderId="25" xfId="0" applyNumberFormat="1" applyFont="1" applyFill="1" applyBorder="1" applyAlignment="1">
      <alignment vertical="center" wrapText="1"/>
    </xf>
    <xf numFmtId="165" fontId="4" fillId="0" borderId="26" xfId="0" applyNumberFormat="1" applyFont="1" applyFill="1" applyBorder="1" applyAlignment="1">
      <alignment vertical="center" wrapText="1"/>
    </xf>
    <xf numFmtId="165" fontId="4" fillId="0" borderId="27" xfId="0" applyNumberFormat="1" applyFont="1" applyFill="1" applyBorder="1" applyAlignment="1">
      <alignment vertical="center" wrapText="1"/>
    </xf>
    <xf numFmtId="165" fontId="4" fillId="0" borderId="12" xfId="0" applyNumberFormat="1" applyFont="1" applyFill="1" applyBorder="1" applyAlignment="1">
      <alignment horizontal="right" vertical="center" wrapText="1"/>
    </xf>
    <xf numFmtId="165" fontId="4" fillId="0" borderId="13" xfId="0" applyNumberFormat="1" applyFont="1" applyFill="1" applyBorder="1" applyAlignment="1">
      <alignment horizontal="right" vertical="center" wrapText="1"/>
    </xf>
    <xf numFmtId="165" fontId="14" fillId="3" borderId="7" xfId="0" applyNumberFormat="1" applyFont="1" applyFill="1" applyBorder="1" applyAlignment="1" applyProtection="1">
      <alignment horizontal="right" vertical="center"/>
      <protection locked="0"/>
    </xf>
    <xf numFmtId="0" fontId="4" fillId="3" borderId="26" xfId="6" applyFill="1" applyBorder="1" applyAlignment="1">
      <alignment horizontal="left" vertical="top" wrapText="1"/>
    </xf>
    <xf numFmtId="165" fontId="4" fillId="6" borderId="28" xfId="0" applyNumberFormat="1" applyFont="1" applyFill="1" applyBorder="1" applyAlignment="1">
      <alignment vertical="center" wrapText="1"/>
    </xf>
    <xf numFmtId="0" fontId="3" fillId="3" borderId="19" xfId="0" applyFont="1" applyFill="1" applyBorder="1"/>
    <xf numFmtId="170" fontId="8" fillId="0" borderId="7" xfId="0" applyNumberFormat="1" applyFont="1" applyBorder="1" applyAlignment="1">
      <alignment horizontal="right" vertical="top" wrapText="1"/>
    </xf>
    <xf numFmtId="170" fontId="8" fillId="0" borderId="20" xfId="0" applyNumberFormat="1" applyFont="1" applyBorder="1" applyAlignment="1">
      <alignment horizontal="right" vertical="top" wrapText="1"/>
    </xf>
    <xf numFmtId="10" fontId="4" fillId="3" borderId="15" xfId="1" applyNumberFormat="1" applyFont="1" applyFill="1" applyBorder="1" applyAlignment="1">
      <alignment horizontal="right" vertical="center" wrapText="1"/>
    </xf>
    <xf numFmtId="10" fontId="4" fillId="3" borderId="16" xfId="1" applyNumberFormat="1" applyFont="1" applyFill="1" applyBorder="1" applyAlignment="1">
      <alignment horizontal="right" vertical="center" wrapText="1"/>
    </xf>
    <xf numFmtId="2" fontId="4" fillId="3" borderId="12" xfId="1" applyNumberFormat="1" applyFont="1" applyFill="1" applyBorder="1" applyAlignment="1">
      <alignment horizontal="right" vertical="center" wrapText="1"/>
    </xf>
    <xf numFmtId="2" fontId="4" fillId="3" borderId="13" xfId="1" applyNumberFormat="1" applyFont="1" applyFill="1" applyBorder="1" applyAlignment="1">
      <alignment horizontal="right" vertical="center" wrapText="1"/>
    </xf>
    <xf numFmtId="0" fontId="25" fillId="3" borderId="14" xfId="0" applyFont="1" applyFill="1" applyBorder="1" applyAlignment="1">
      <alignment horizontal="left" vertical="center" wrapText="1" indent="1"/>
    </xf>
    <xf numFmtId="0" fontId="17" fillId="8" borderId="11" xfId="0" applyFont="1" applyFill="1" applyBorder="1" applyAlignment="1" applyProtection="1">
      <alignment wrapText="1"/>
      <protection locked="0"/>
    </xf>
    <xf numFmtId="165" fontId="4" fillId="7" borderId="13" xfId="0" applyNumberFormat="1" applyFont="1" applyFill="1" applyBorder="1" applyAlignment="1">
      <alignment vertical="center" wrapText="1"/>
    </xf>
    <xf numFmtId="0" fontId="28" fillId="9" borderId="22" xfId="10" applyFont="1" applyBorder="1"/>
    <xf numFmtId="0" fontId="28" fillId="9" borderId="23" xfId="10" applyFont="1" applyBorder="1" applyAlignment="1">
      <alignment horizontal="center" vertical="center"/>
    </xf>
    <xf numFmtId="0" fontId="28" fillId="9" borderId="32" xfId="10" applyFont="1" applyBorder="1" applyAlignment="1">
      <alignment horizontal="center" vertical="center"/>
    </xf>
    <xf numFmtId="0" fontId="11" fillId="0" borderId="0" xfId="11"/>
    <xf numFmtId="0" fontId="30" fillId="0" borderId="61" xfId="12" applyFont="1" applyBorder="1">
      <alignment horizontal="left" vertical="center" wrapText="1" indent="1"/>
    </xf>
    <xf numFmtId="44" fontId="31" fillId="0" borderId="0" xfId="9" applyFont="1" applyBorder="1"/>
    <xf numFmtId="0" fontId="30" fillId="0" borderId="62" xfId="12" applyFont="1" applyBorder="1">
      <alignment horizontal="left" vertical="center" wrapText="1" indent="1"/>
    </xf>
    <xf numFmtId="44" fontId="31" fillId="0" borderId="63" xfId="9" applyFont="1" applyBorder="1"/>
    <xf numFmtId="0" fontId="32" fillId="0" borderId="0" xfId="11" applyFont="1"/>
    <xf numFmtId="1" fontId="32" fillId="0" borderId="0" xfId="11" applyNumberFormat="1" applyFont="1"/>
    <xf numFmtId="0" fontId="25" fillId="0" borderId="0" xfId="11" applyFont="1"/>
    <xf numFmtId="0" fontId="30" fillId="0" borderId="64" xfId="12" applyFont="1" applyBorder="1">
      <alignment horizontal="left" vertical="center" wrapText="1" indent="1"/>
    </xf>
    <xf numFmtId="44" fontId="11" fillId="0" borderId="0" xfId="11" applyNumberFormat="1"/>
    <xf numFmtId="9" fontId="31" fillId="0" borderId="23" xfId="1" applyFont="1" applyBorder="1"/>
    <xf numFmtId="9" fontId="31" fillId="0" borderId="32" xfId="1" applyFont="1" applyBorder="1"/>
    <xf numFmtId="9" fontId="31" fillId="0" borderId="63" xfId="1" applyFont="1" applyBorder="1"/>
    <xf numFmtId="9" fontId="31" fillId="0" borderId="34" xfId="1" applyFont="1" applyBorder="1"/>
    <xf numFmtId="0" fontId="8" fillId="0" borderId="0" xfId="5" applyFont="1" applyAlignment="1">
      <alignment horizontal="left" wrapText="1"/>
    </xf>
    <xf numFmtId="0" fontId="8" fillId="5" borderId="0" xfId="6" applyFont="1" applyFill="1" applyAlignment="1">
      <alignment horizontal="left" vertical="center" wrapText="1"/>
    </xf>
    <xf numFmtId="0" fontId="4" fillId="5" borderId="0" xfId="6" applyFill="1" applyAlignment="1">
      <alignment horizontal="left" vertical="top" wrapText="1"/>
    </xf>
    <xf numFmtId="0" fontId="7" fillId="4" borderId="0" xfId="4" applyFont="1" applyFill="1" applyBorder="1" applyAlignment="1">
      <alignment horizontal="left" vertic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cellXfs>
  <cellStyles count="13">
    <cellStyle name="Accent1" xfId="10" builtinId="29"/>
    <cellStyle name="Comma 2 3" xfId="7"/>
    <cellStyle name="Currency" xfId="9" builtinId="4"/>
    <cellStyle name="Normal" xfId="0" builtinId="0"/>
    <cellStyle name="Normal 10" xfId="5"/>
    <cellStyle name="Normal 13" xfId="4"/>
    <cellStyle name="Normal 2" xfId="11"/>
    <cellStyle name="Normal 2 2" xfId="2"/>
    <cellStyle name="Normal 2 2 2" xfId="3"/>
    <cellStyle name="Normal 4" xfId="6"/>
    <cellStyle name="Percent" xfId="1" builtinId="5"/>
    <cellStyle name="Percent 2" xfId="8"/>
    <cellStyle name="Row label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607483</xdr:colOff>
      <xdr:row>8</xdr:row>
      <xdr:rowOff>187325</xdr:rowOff>
    </xdr:to>
    <xdr:grpSp>
      <xdr:nvGrpSpPr>
        <xdr:cNvPr id="2" name="Group 1"/>
        <xdr:cNvGrpSpPr>
          <a:grpSpLocks/>
        </xdr:cNvGrpSpPr>
      </xdr:nvGrpSpPr>
      <xdr:grpSpPr bwMode="auto">
        <a:xfrm>
          <a:off x="0" y="0"/>
          <a:ext cx="1483783" cy="231140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Strat/Reset1419/F%20Final%20Proposal/Proposal/Transitional%20Proposal/Archive/EBS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Data1"/>
      <sheetName val="CPI FY12 onwards"/>
      <sheetName val="Inquiries"/>
      <sheetName val="Inputs"/>
      <sheetName val="EBSS"/>
      <sheetName val="Outputs"/>
      <sheetName val="PTRM Inputs"/>
    </sheetNames>
    <sheetDataSet>
      <sheetData sheetId="0" refreshError="1"/>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40878</v>
          </cell>
          <cell r="C8">
            <v>40878</v>
          </cell>
          <cell r="D8">
            <v>40878</v>
          </cell>
          <cell r="E8">
            <v>40878</v>
          </cell>
          <cell r="F8">
            <v>40878</v>
          </cell>
          <cell r="G8">
            <v>40878</v>
          </cell>
          <cell r="H8">
            <v>40878</v>
          </cell>
          <cell r="I8">
            <v>40878</v>
          </cell>
          <cell r="J8">
            <v>40878</v>
          </cell>
          <cell r="K8">
            <v>40878</v>
          </cell>
          <cell r="L8">
            <v>40878</v>
          </cell>
          <cell r="M8">
            <v>40878</v>
          </cell>
          <cell r="N8">
            <v>40878</v>
          </cell>
          <cell r="O8">
            <v>40878</v>
          </cell>
          <cell r="P8">
            <v>40878</v>
          </cell>
          <cell r="Q8">
            <v>40878</v>
          </cell>
          <cell r="R8">
            <v>40878</v>
          </cell>
          <cell r="S8">
            <v>40878</v>
          </cell>
          <cell r="T8">
            <v>40878</v>
          </cell>
          <cell r="U8">
            <v>40878</v>
          </cell>
          <cell r="V8">
            <v>40878</v>
          </cell>
          <cell r="W8">
            <v>40878</v>
          </cell>
          <cell r="X8">
            <v>40878</v>
          </cell>
          <cell r="Y8">
            <v>40878</v>
          </cell>
          <cell r="Z8">
            <v>40878</v>
          </cell>
          <cell r="AA8">
            <v>40878</v>
          </cell>
          <cell r="AB8">
            <v>40878</v>
          </cell>
        </row>
        <row r="9">
          <cell r="A9" t="str">
            <v>No. Obs</v>
          </cell>
          <cell r="B9">
            <v>254</v>
          </cell>
          <cell r="C9">
            <v>254</v>
          </cell>
          <cell r="D9">
            <v>254</v>
          </cell>
          <cell r="E9">
            <v>254</v>
          </cell>
          <cell r="F9">
            <v>254</v>
          </cell>
          <cell r="G9">
            <v>254</v>
          </cell>
          <cell r="H9">
            <v>126</v>
          </cell>
          <cell r="I9">
            <v>254</v>
          </cell>
          <cell r="J9">
            <v>254</v>
          </cell>
          <cell r="K9">
            <v>155</v>
          </cell>
          <cell r="L9">
            <v>155</v>
          </cell>
          <cell r="M9">
            <v>155</v>
          </cell>
          <cell r="N9">
            <v>155</v>
          </cell>
          <cell r="O9">
            <v>155</v>
          </cell>
          <cell r="P9">
            <v>155</v>
          </cell>
          <cell r="Q9">
            <v>122</v>
          </cell>
          <cell r="R9">
            <v>155</v>
          </cell>
          <cell r="S9">
            <v>155</v>
          </cell>
          <cell r="T9">
            <v>158</v>
          </cell>
          <cell r="U9">
            <v>158</v>
          </cell>
          <cell r="V9">
            <v>158</v>
          </cell>
          <cell r="W9">
            <v>158</v>
          </cell>
          <cell r="X9">
            <v>158</v>
          </cell>
          <cell r="Y9">
            <v>158</v>
          </cell>
          <cell r="Z9">
            <v>125</v>
          </cell>
          <cell r="AA9">
            <v>158</v>
          </cell>
          <cell r="AB9">
            <v>158</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row r="244">
          <cell r="A244">
            <v>39052</v>
          </cell>
          <cell r="B244">
            <v>155.80000000000001</v>
          </cell>
          <cell r="C244">
            <v>153.5</v>
          </cell>
          <cell r="D244">
            <v>157.30000000000001</v>
          </cell>
          <cell r="E244">
            <v>158.80000000000001</v>
          </cell>
          <cell r="F244">
            <v>155.5</v>
          </cell>
          <cell r="G244">
            <v>154.69999999999999</v>
          </cell>
          <cell r="H244">
            <v>152.6</v>
          </cell>
          <cell r="I244">
            <v>155.6</v>
          </cell>
          <cell r="J244">
            <v>155.5</v>
          </cell>
          <cell r="K244">
            <v>3.2</v>
          </cell>
          <cell r="L244">
            <v>2.9</v>
          </cell>
          <cell r="M244">
            <v>3.4</v>
          </cell>
          <cell r="N244">
            <v>3</v>
          </cell>
          <cell r="O244">
            <v>4.4000000000000004</v>
          </cell>
          <cell r="P244">
            <v>2.5</v>
          </cell>
          <cell r="Q244">
            <v>5</v>
          </cell>
          <cell r="R244">
            <v>3.1</v>
          </cell>
          <cell r="S244">
            <v>3.3</v>
          </cell>
          <cell r="T244">
            <v>-0.2</v>
          </cell>
          <cell r="U244">
            <v>-0.1</v>
          </cell>
          <cell r="V244">
            <v>-0.1</v>
          </cell>
          <cell r="W244">
            <v>-0.3</v>
          </cell>
          <cell r="X244">
            <v>0.4</v>
          </cell>
          <cell r="Y244">
            <v>-0.3</v>
          </cell>
          <cell r="Z244">
            <v>0.5</v>
          </cell>
          <cell r="AA244">
            <v>-0.3</v>
          </cell>
          <cell r="AB244">
            <v>-0.1</v>
          </cell>
        </row>
        <row r="245">
          <cell r="A245">
            <v>39142</v>
          </cell>
          <cell r="B245">
            <v>155.6</v>
          </cell>
          <cell r="C245">
            <v>153.80000000000001</v>
          </cell>
          <cell r="D245">
            <v>158</v>
          </cell>
          <cell r="E245">
            <v>158.4</v>
          </cell>
          <cell r="F245">
            <v>155.80000000000001</v>
          </cell>
          <cell r="G245">
            <v>155.4</v>
          </cell>
          <cell r="H245">
            <v>152.6</v>
          </cell>
          <cell r="I245">
            <v>155.9</v>
          </cell>
          <cell r="J245">
            <v>155.6</v>
          </cell>
          <cell r="K245">
            <v>2.2000000000000002</v>
          </cell>
          <cell r="L245">
            <v>2.2000000000000002</v>
          </cell>
          <cell r="M245">
            <v>2.9</v>
          </cell>
          <cell r="N245">
            <v>1.8</v>
          </cell>
          <cell r="O245">
            <v>3.5</v>
          </cell>
          <cell r="P245">
            <v>2.1</v>
          </cell>
          <cell r="Q245">
            <v>4</v>
          </cell>
          <cell r="R245">
            <v>2.4</v>
          </cell>
          <cell r="S245">
            <v>2.4</v>
          </cell>
          <cell r="T245">
            <v>-0.1</v>
          </cell>
          <cell r="U245">
            <v>0.2</v>
          </cell>
          <cell r="V245">
            <v>0.4</v>
          </cell>
          <cell r="W245">
            <v>-0.3</v>
          </cell>
          <cell r="X245">
            <v>0.2</v>
          </cell>
          <cell r="Y245">
            <v>0.5</v>
          </cell>
          <cell r="Z245">
            <v>0</v>
          </cell>
          <cell r="AA245">
            <v>0.2</v>
          </cell>
          <cell r="AB245">
            <v>0.1</v>
          </cell>
        </row>
        <row r="246">
          <cell r="A246">
            <v>39234</v>
          </cell>
          <cell r="B246">
            <v>157.4</v>
          </cell>
          <cell r="C246">
            <v>155.6</v>
          </cell>
          <cell r="D246">
            <v>160.19999999999999</v>
          </cell>
          <cell r="E246">
            <v>160.30000000000001</v>
          </cell>
          <cell r="F246">
            <v>158</v>
          </cell>
          <cell r="G246">
            <v>157.4</v>
          </cell>
          <cell r="H246">
            <v>154.69999999999999</v>
          </cell>
          <cell r="I246">
            <v>158</v>
          </cell>
          <cell r="J246">
            <v>157.5</v>
          </cell>
          <cell r="K246">
            <v>1.7</v>
          </cell>
          <cell r="L246">
            <v>2</v>
          </cell>
          <cell r="M246">
            <v>2.6</v>
          </cell>
          <cell r="N246">
            <v>1.7</v>
          </cell>
          <cell r="O246">
            <v>3.1</v>
          </cell>
          <cell r="P246">
            <v>2.2000000000000002</v>
          </cell>
          <cell r="Q246">
            <v>3.7</v>
          </cell>
          <cell r="R246">
            <v>2</v>
          </cell>
          <cell r="S246">
            <v>2.1</v>
          </cell>
          <cell r="T246">
            <v>1.2</v>
          </cell>
          <cell r="U246">
            <v>1.2</v>
          </cell>
          <cell r="V246">
            <v>1.4</v>
          </cell>
          <cell r="W246">
            <v>1.2</v>
          </cell>
          <cell r="X246">
            <v>1.4</v>
          </cell>
          <cell r="Y246">
            <v>1.3</v>
          </cell>
          <cell r="Z246">
            <v>1.4</v>
          </cell>
          <cell r="AA246">
            <v>1.3</v>
          </cell>
          <cell r="AB246">
            <v>1.2</v>
          </cell>
        </row>
        <row r="247">
          <cell r="A247">
            <v>39326</v>
          </cell>
          <cell r="B247">
            <v>158.1</v>
          </cell>
          <cell r="C247">
            <v>156.9</v>
          </cell>
          <cell r="D247">
            <v>161.69999999999999</v>
          </cell>
          <cell r="E247">
            <v>161.5</v>
          </cell>
          <cell r="F247">
            <v>158.9</v>
          </cell>
          <cell r="G247">
            <v>157.9</v>
          </cell>
          <cell r="H247">
            <v>156.6</v>
          </cell>
          <cell r="I247">
            <v>159.19999999999999</v>
          </cell>
          <cell r="J247">
            <v>158.6</v>
          </cell>
          <cell r="K247">
            <v>1.3</v>
          </cell>
          <cell r="L247">
            <v>2.1</v>
          </cell>
          <cell r="M247">
            <v>2.7</v>
          </cell>
          <cell r="N247">
            <v>1.4</v>
          </cell>
          <cell r="O247">
            <v>2.6</v>
          </cell>
          <cell r="P247">
            <v>1.8</v>
          </cell>
          <cell r="Q247">
            <v>3.2</v>
          </cell>
          <cell r="R247">
            <v>2.1</v>
          </cell>
          <cell r="S247">
            <v>1.9</v>
          </cell>
          <cell r="T247">
            <v>0.4</v>
          </cell>
          <cell r="U247">
            <v>0.8</v>
          </cell>
          <cell r="V247">
            <v>0.9</v>
          </cell>
          <cell r="W247">
            <v>0.7</v>
          </cell>
          <cell r="X247">
            <v>0.6</v>
          </cell>
          <cell r="Y247">
            <v>0.3</v>
          </cell>
          <cell r="Z247">
            <v>1.2</v>
          </cell>
          <cell r="AA247">
            <v>0.8</v>
          </cell>
          <cell r="AB247">
            <v>0.7</v>
          </cell>
        </row>
        <row r="248">
          <cell r="A248">
            <v>39417</v>
          </cell>
          <cell r="B248">
            <v>159.5</v>
          </cell>
          <cell r="C248">
            <v>158.5</v>
          </cell>
          <cell r="D248">
            <v>163.4</v>
          </cell>
          <cell r="E248">
            <v>163.1</v>
          </cell>
          <cell r="F248">
            <v>160.19999999999999</v>
          </cell>
          <cell r="G248">
            <v>159.19999999999999</v>
          </cell>
          <cell r="H248">
            <v>157.1</v>
          </cell>
          <cell r="I248">
            <v>160.80000000000001</v>
          </cell>
          <cell r="J248">
            <v>160.1</v>
          </cell>
          <cell r="K248">
            <v>2.4</v>
          </cell>
          <cell r="L248">
            <v>3.3</v>
          </cell>
          <cell r="M248">
            <v>3.9</v>
          </cell>
          <cell r="N248">
            <v>2.7</v>
          </cell>
          <cell r="O248">
            <v>3</v>
          </cell>
          <cell r="P248">
            <v>2.9</v>
          </cell>
          <cell r="Q248">
            <v>2.9</v>
          </cell>
          <cell r="R248">
            <v>3.3</v>
          </cell>
          <cell r="S248">
            <v>3</v>
          </cell>
          <cell r="T248">
            <v>0.9</v>
          </cell>
          <cell r="U248">
            <v>1</v>
          </cell>
          <cell r="V248">
            <v>1.1000000000000001</v>
          </cell>
          <cell r="W248">
            <v>1</v>
          </cell>
          <cell r="X248">
            <v>0.8</v>
          </cell>
          <cell r="Y248">
            <v>0.8</v>
          </cell>
          <cell r="Z248">
            <v>0.3</v>
          </cell>
          <cell r="AA248">
            <v>1</v>
          </cell>
          <cell r="AB248">
            <v>0.9</v>
          </cell>
        </row>
        <row r="249">
          <cell r="A249">
            <v>39508</v>
          </cell>
          <cell r="B249">
            <v>161.69999999999999</v>
          </cell>
          <cell r="C249">
            <v>160.6</v>
          </cell>
          <cell r="D249">
            <v>165.6</v>
          </cell>
          <cell r="E249">
            <v>165.5</v>
          </cell>
          <cell r="F249">
            <v>162.5</v>
          </cell>
          <cell r="G249">
            <v>161.30000000000001</v>
          </cell>
          <cell r="H249">
            <v>158.5</v>
          </cell>
          <cell r="I249">
            <v>163</v>
          </cell>
          <cell r="J249">
            <v>162.19999999999999</v>
          </cell>
          <cell r="K249">
            <v>3.9</v>
          </cell>
          <cell r="L249">
            <v>4.4000000000000004</v>
          </cell>
          <cell r="M249">
            <v>4.8</v>
          </cell>
          <cell r="N249">
            <v>4.5</v>
          </cell>
          <cell r="O249">
            <v>4.3</v>
          </cell>
          <cell r="P249">
            <v>3.8</v>
          </cell>
          <cell r="Q249">
            <v>3.9</v>
          </cell>
          <cell r="R249">
            <v>4.5999999999999996</v>
          </cell>
          <cell r="S249">
            <v>4.2</v>
          </cell>
          <cell r="T249">
            <v>1.4</v>
          </cell>
          <cell r="U249">
            <v>1.3</v>
          </cell>
          <cell r="V249">
            <v>1.3</v>
          </cell>
          <cell r="W249">
            <v>1.5</v>
          </cell>
          <cell r="X249">
            <v>1.4</v>
          </cell>
          <cell r="Y249">
            <v>1.3</v>
          </cell>
          <cell r="Z249">
            <v>0.9</v>
          </cell>
          <cell r="AA249">
            <v>1.4</v>
          </cell>
          <cell r="AB249">
            <v>1.3</v>
          </cell>
        </row>
        <row r="250">
          <cell r="A250">
            <v>39600</v>
          </cell>
          <cell r="B250">
            <v>164.1</v>
          </cell>
          <cell r="C250">
            <v>162.5</v>
          </cell>
          <cell r="D250">
            <v>168.4</v>
          </cell>
          <cell r="E250">
            <v>167.6</v>
          </cell>
          <cell r="F250">
            <v>165.1</v>
          </cell>
          <cell r="G250">
            <v>162.9</v>
          </cell>
          <cell r="H250">
            <v>160.80000000000001</v>
          </cell>
          <cell r="I250">
            <v>165</v>
          </cell>
          <cell r="J250">
            <v>164.6</v>
          </cell>
          <cell r="K250">
            <v>4.3</v>
          </cell>
          <cell r="L250">
            <v>4.4000000000000004</v>
          </cell>
          <cell r="M250">
            <v>5.0999999999999996</v>
          </cell>
          <cell r="N250">
            <v>4.5999999999999996</v>
          </cell>
          <cell r="O250">
            <v>4.5</v>
          </cell>
          <cell r="P250">
            <v>3.5</v>
          </cell>
          <cell r="Q250">
            <v>3.9</v>
          </cell>
          <cell r="R250">
            <v>4.4000000000000004</v>
          </cell>
          <cell r="S250">
            <v>4.5</v>
          </cell>
          <cell r="T250">
            <v>1.5</v>
          </cell>
          <cell r="U250">
            <v>1.2</v>
          </cell>
          <cell r="V250">
            <v>1.7</v>
          </cell>
          <cell r="W250">
            <v>1.3</v>
          </cell>
          <cell r="X250">
            <v>1.6</v>
          </cell>
          <cell r="Y250">
            <v>1</v>
          </cell>
          <cell r="Z250">
            <v>1.5</v>
          </cell>
          <cell r="AA250">
            <v>1.2</v>
          </cell>
          <cell r="AB250">
            <v>1.5</v>
          </cell>
        </row>
        <row r="251">
          <cell r="A251">
            <v>39692</v>
          </cell>
          <cell r="B251">
            <v>165.9</v>
          </cell>
          <cell r="C251">
            <v>164.4</v>
          </cell>
          <cell r="D251">
            <v>170.8</v>
          </cell>
          <cell r="E251">
            <v>169.8</v>
          </cell>
          <cell r="F251">
            <v>166.7</v>
          </cell>
          <cell r="G251">
            <v>164.7</v>
          </cell>
          <cell r="H251">
            <v>163.6</v>
          </cell>
          <cell r="I251">
            <v>167.5</v>
          </cell>
          <cell r="J251">
            <v>166.5</v>
          </cell>
          <cell r="K251">
            <v>4.9000000000000004</v>
          </cell>
          <cell r="L251">
            <v>4.8</v>
          </cell>
          <cell r="M251">
            <v>5.6</v>
          </cell>
          <cell r="N251">
            <v>5.0999999999999996</v>
          </cell>
          <cell r="O251">
            <v>4.9000000000000004</v>
          </cell>
          <cell r="P251">
            <v>4.3</v>
          </cell>
          <cell r="Q251">
            <v>4.5</v>
          </cell>
          <cell r="R251">
            <v>5.2</v>
          </cell>
          <cell r="S251">
            <v>5</v>
          </cell>
          <cell r="T251">
            <v>1.1000000000000001</v>
          </cell>
          <cell r="U251">
            <v>1.2</v>
          </cell>
          <cell r="V251">
            <v>1.4</v>
          </cell>
          <cell r="W251">
            <v>1.3</v>
          </cell>
          <cell r="X251">
            <v>1</v>
          </cell>
          <cell r="Y251">
            <v>1.1000000000000001</v>
          </cell>
          <cell r="Z251">
            <v>1.7</v>
          </cell>
          <cell r="AA251">
            <v>1.5</v>
          </cell>
          <cell r="AB251">
            <v>1.2</v>
          </cell>
        </row>
        <row r="252">
          <cell r="A252">
            <v>39783</v>
          </cell>
          <cell r="B252">
            <v>165.5</v>
          </cell>
          <cell r="C252">
            <v>163.5</v>
          </cell>
          <cell r="D252">
            <v>170.4</v>
          </cell>
          <cell r="E252">
            <v>169.3</v>
          </cell>
          <cell r="F252">
            <v>166.2</v>
          </cell>
          <cell r="G252">
            <v>164.4</v>
          </cell>
          <cell r="H252">
            <v>162.9</v>
          </cell>
          <cell r="I252">
            <v>166.8</v>
          </cell>
          <cell r="J252">
            <v>166</v>
          </cell>
          <cell r="K252">
            <v>3.8</v>
          </cell>
          <cell r="L252">
            <v>3.2</v>
          </cell>
          <cell r="M252">
            <v>4.3</v>
          </cell>
          <cell r="N252">
            <v>3.8</v>
          </cell>
          <cell r="O252">
            <v>3.7</v>
          </cell>
          <cell r="P252">
            <v>3.3</v>
          </cell>
          <cell r="Q252">
            <v>3.7</v>
          </cell>
          <cell r="R252">
            <v>3.7</v>
          </cell>
          <cell r="S252">
            <v>3.7</v>
          </cell>
          <cell r="T252">
            <v>-0.2</v>
          </cell>
          <cell r="U252">
            <v>-0.5</v>
          </cell>
          <cell r="V252">
            <v>-0.2</v>
          </cell>
          <cell r="W252">
            <v>-0.3</v>
          </cell>
          <cell r="X252">
            <v>-0.3</v>
          </cell>
          <cell r="Y252">
            <v>-0.2</v>
          </cell>
          <cell r="Z252">
            <v>-0.4</v>
          </cell>
          <cell r="AA252">
            <v>-0.4</v>
          </cell>
          <cell r="AB252">
            <v>-0.3</v>
          </cell>
        </row>
        <row r="253">
          <cell r="A253">
            <v>39873</v>
          </cell>
          <cell r="B253">
            <v>165.6</v>
          </cell>
          <cell r="C253">
            <v>163.9</v>
          </cell>
          <cell r="D253">
            <v>170.8</v>
          </cell>
          <cell r="E253">
            <v>169.3</v>
          </cell>
          <cell r="F253">
            <v>166</v>
          </cell>
          <cell r="G253">
            <v>164.8</v>
          </cell>
          <cell r="H253">
            <v>163</v>
          </cell>
          <cell r="I253">
            <v>167.4</v>
          </cell>
          <cell r="J253">
            <v>166.2</v>
          </cell>
          <cell r="K253">
            <v>2.4</v>
          </cell>
          <cell r="L253">
            <v>2.1</v>
          </cell>
          <cell r="M253">
            <v>3.1</v>
          </cell>
          <cell r="N253">
            <v>2.2999999999999998</v>
          </cell>
          <cell r="O253">
            <v>2.2000000000000002</v>
          </cell>
          <cell r="P253">
            <v>2.2000000000000002</v>
          </cell>
          <cell r="Q253">
            <v>2.8</v>
          </cell>
          <cell r="R253">
            <v>2.7</v>
          </cell>
          <cell r="S253">
            <v>2.5</v>
          </cell>
          <cell r="T253">
            <v>0.1</v>
          </cell>
          <cell r="U253">
            <v>0.2</v>
          </cell>
          <cell r="V253">
            <v>0.2</v>
          </cell>
          <cell r="W253">
            <v>0</v>
          </cell>
          <cell r="X253">
            <v>-0.1</v>
          </cell>
          <cell r="Y253">
            <v>0.2</v>
          </cell>
          <cell r="Z253">
            <v>0.1</v>
          </cell>
          <cell r="AA253">
            <v>0.4</v>
          </cell>
          <cell r="AB253">
            <v>0.1</v>
          </cell>
        </row>
        <row r="254">
          <cell r="A254">
            <v>39965</v>
          </cell>
          <cell r="B254">
            <v>166.3</v>
          </cell>
          <cell r="C254">
            <v>164.4</v>
          </cell>
          <cell r="D254">
            <v>171.8</v>
          </cell>
          <cell r="E254">
            <v>170.3</v>
          </cell>
          <cell r="F254">
            <v>167.4</v>
          </cell>
          <cell r="G254">
            <v>165.7</v>
          </cell>
          <cell r="H254">
            <v>164.8</v>
          </cell>
          <cell r="I254">
            <v>168.4</v>
          </cell>
          <cell r="J254">
            <v>167</v>
          </cell>
          <cell r="K254">
            <v>1.3</v>
          </cell>
          <cell r="L254">
            <v>1.2</v>
          </cell>
          <cell r="M254">
            <v>2</v>
          </cell>
          <cell r="N254">
            <v>1.6</v>
          </cell>
          <cell r="O254">
            <v>1.4</v>
          </cell>
          <cell r="P254">
            <v>1.7</v>
          </cell>
          <cell r="Q254">
            <v>2.5</v>
          </cell>
          <cell r="R254">
            <v>2.1</v>
          </cell>
          <cell r="S254">
            <v>1.5</v>
          </cell>
          <cell r="T254">
            <v>0.4</v>
          </cell>
          <cell r="U254">
            <v>0.3</v>
          </cell>
          <cell r="V254">
            <v>0.6</v>
          </cell>
          <cell r="W254">
            <v>0.6</v>
          </cell>
          <cell r="X254">
            <v>0.8</v>
          </cell>
          <cell r="Y254">
            <v>0.5</v>
          </cell>
          <cell r="Z254">
            <v>1.1000000000000001</v>
          </cell>
          <cell r="AA254">
            <v>0.6</v>
          </cell>
          <cell r="AB254">
            <v>0.5</v>
          </cell>
        </row>
        <row r="255">
          <cell r="A255">
            <v>40057</v>
          </cell>
          <cell r="B255">
            <v>168.1</v>
          </cell>
          <cell r="C255">
            <v>165.4</v>
          </cell>
          <cell r="D255">
            <v>174.1</v>
          </cell>
          <cell r="E255">
            <v>172.1</v>
          </cell>
          <cell r="F255">
            <v>168.7</v>
          </cell>
          <cell r="G255">
            <v>167.7</v>
          </cell>
          <cell r="H255">
            <v>168</v>
          </cell>
          <cell r="I255">
            <v>169.9</v>
          </cell>
          <cell r="J255">
            <v>168.6</v>
          </cell>
          <cell r="K255">
            <v>1.3</v>
          </cell>
          <cell r="L255">
            <v>0.6</v>
          </cell>
          <cell r="M255">
            <v>1.9</v>
          </cell>
          <cell r="N255">
            <v>1.4</v>
          </cell>
          <cell r="O255">
            <v>1.2</v>
          </cell>
          <cell r="P255">
            <v>1.8</v>
          </cell>
          <cell r="Q255">
            <v>2.7</v>
          </cell>
          <cell r="R255">
            <v>1.4</v>
          </cell>
          <cell r="S255">
            <v>1.3</v>
          </cell>
          <cell r="T255">
            <v>1.1000000000000001</v>
          </cell>
          <cell r="U255">
            <v>0.6</v>
          </cell>
          <cell r="V255">
            <v>1.3</v>
          </cell>
          <cell r="W255">
            <v>1.1000000000000001</v>
          </cell>
          <cell r="X255">
            <v>0.8</v>
          </cell>
          <cell r="Y255">
            <v>1.2</v>
          </cell>
          <cell r="Z255">
            <v>1.9</v>
          </cell>
          <cell r="AA255">
            <v>0.9</v>
          </cell>
          <cell r="AB255">
            <v>1</v>
          </cell>
        </row>
        <row r="256">
          <cell r="A256">
            <v>40148</v>
          </cell>
          <cell r="B256">
            <v>169.1</v>
          </cell>
          <cell r="C256">
            <v>166.4</v>
          </cell>
          <cell r="D256">
            <v>174.7</v>
          </cell>
          <cell r="E256">
            <v>172.7</v>
          </cell>
          <cell r="F256">
            <v>169.7</v>
          </cell>
          <cell r="G256">
            <v>168.7</v>
          </cell>
          <cell r="H256">
            <v>167.8</v>
          </cell>
          <cell r="I256">
            <v>170.6</v>
          </cell>
          <cell r="J256">
            <v>169.5</v>
          </cell>
          <cell r="K256">
            <v>2.2000000000000002</v>
          </cell>
          <cell r="L256">
            <v>1.8</v>
          </cell>
          <cell r="M256">
            <v>2.5</v>
          </cell>
          <cell r="N256">
            <v>2</v>
          </cell>
          <cell r="O256">
            <v>2.1</v>
          </cell>
          <cell r="P256">
            <v>2.6</v>
          </cell>
          <cell r="Q256">
            <v>3</v>
          </cell>
          <cell r="R256">
            <v>2.2999999999999998</v>
          </cell>
          <cell r="S256">
            <v>2.1</v>
          </cell>
          <cell r="T256">
            <v>0.6</v>
          </cell>
          <cell r="U256">
            <v>0.6</v>
          </cell>
          <cell r="V256">
            <v>0.3</v>
          </cell>
          <cell r="W256">
            <v>0.3</v>
          </cell>
          <cell r="X256">
            <v>0.6</v>
          </cell>
          <cell r="Y256">
            <v>0.6</v>
          </cell>
          <cell r="Z256">
            <v>-0.1</v>
          </cell>
          <cell r="AA256">
            <v>0.4</v>
          </cell>
          <cell r="AB256">
            <v>0.5</v>
          </cell>
        </row>
        <row r="257">
          <cell r="A257">
            <v>40238</v>
          </cell>
          <cell r="B257">
            <v>170.5</v>
          </cell>
          <cell r="C257">
            <v>168.5</v>
          </cell>
          <cell r="D257">
            <v>176</v>
          </cell>
          <cell r="E257">
            <v>173.7</v>
          </cell>
          <cell r="F257">
            <v>171.6</v>
          </cell>
          <cell r="G257">
            <v>170</v>
          </cell>
          <cell r="H257">
            <v>168.7</v>
          </cell>
          <cell r="I257">
            <v>171.7</v>
          </cell>
          <cell r="J257">
            <v>171</v>
          </cell>
          <cell r="K257">
            <v>3</v>
          </cell>
          <cell r="L257">
            <v>2.8</v>
          </cell>
          <cell r="M257">
            <v>3</v>
          </cell>
          <cell r="N257">
            <v>2.6</v>
          </cell>
          <cell r="O257">
            <v>3.4</v>
          </cell>
          <cell r="P257">
            <v>3.2</v>
          </cell>
          <cell r="Q257">
            <v>3.5</v>
          </cell>
          <cell r="R257">
            <v>2.6</v>
          </cell>
          <cell r="S257">
            <v>2.9</v>
          </cell>
          <cell r="T257">
            <v>0.8</v>
          </cell>
          <cell r="U257">
            <v>1.3</v>
          </cell>
          <cell r="V257">
            <v>0.7</v>
          </cell>
          <cell r="W257">
            <v>0.6</v>
          </cell>
          <cell r="X257">
            <v>1.1000000000000001</v>
          </cell>
          <cell r="Y257">
            <v>0.8</v>
          </cell>
          <cell r="Z257">
            <v>0.5</v>
          </cell>
          <cell r="AA257">
            <v>0.6</v>
          </cell>
          <cell r="AB257">
            <v>0.9</v>
          </cell>
        </row>
        <row r="258">
          <cell r="A258">
            <v>40330</v>
          </cell>
          <cell r="B258">
            <v>171.1</v>
          </cell>
          <cell r="C258">
            <v>169.5</v>
          </cell>
          <cell r="D258">
            <v>177.3</v>
          </cell>
          <cell r="E258">
            <v>175</v>
          </cell>
          <cell r="F258">
            <v>173.2</v>
          </cell>
          <cell r="G258">
            <v>170.7</v>
          </cell>
          <cell r="H258">
            <v>170.1</v>
          </cell>
          <cell r="I258">
            <v>172.3</v>
          </cell>
          <cell r="J258">
            <v>172.1</v>
          </cell>
          <cell r="K258">
            <v>2.9</v>
          </cell>
          <cell r="L258">
            <v>3.1</v>
          </cell>
          <cell r="M258">
            <v>3.2</v>
          </cell>
          <cell r="N258">
            <v>2.8</v>
          </cell>
          <cell r="O258">
            <v>3.5</v>
          </cell>
          <cell r="P258">
            <v>3</v>
          </cell>
          <cell r="Q258">
            <v>3.2</v>
          </cell>
          <cell r="R258">
            <v>2.2999999999999998</v>
          </cell>
          <cell r="S258">
            <v>3.1</v>
          </cell>
          <cell r="T258">
            <v>0.4</v>
          </cell>
          <cell r="U258">
            <v>0.6</v>
          </cell>
          <cell r="V258">
            <v>0.7</v>
          </cell>
          <cell r="W258">
            <v>0.7</v>
          </cell>
          <cell r="X258">
            <v>0.9</v>
          </cell>
          <cell r="Y258">
            <v>0.4</v>
          </cell>
          <cell r="Z258">
            <v>0.8</v>
          </cell>
          <cell r="AA258">
            <v>0.3</v>
          </cell>
          <cell r="AB258">
            <v>0.6</v>
          </cell>
        </row>
        <row r="259">
          <cell r="A259">
            <v>40422</v>
          </cell>
          <cell r="B259">
            <v>172.5</v>
          </cell>
          <cell r="C259">
            <v>170.5</v>
          </cell>
          <cell r="D259">
            <v>179.1</v>
          </cell>
          <cell r="E259">
            <v>176.6</v>
          </cell>
          <cell r="F259">
            <v>174</v>
          </cell>
          <cell r="G259">
            <v>172.4</v>
          </cell>
          <cell r="H259">
            <v>171.9</v>
          </cell>
          <cell r="I259">
            <v>173.4</v>
          </cell>
          <cell r="J259">
            <v>173.3</v>
          </cell>
          <cell r="K259">
            <v>2.6</v>
          </cell>
          <cell r="L259">
            <v>3.1</v>
          </cell>
          <cell r="M259">
            <v>2.9</v>
          </cell>
          <cell r="N259">
            <v>2.6</v>
          </cell>
          <cell r="O259">
            <v>3.1</v>
          </cell>
          <cell r="P259">
            <v>2.8</v>
          </cell>
          <cell r="Q259">
            <v>2.2999999999999998</v>
          </cell>
          <cell r="R259">
            <v>2.1</v>
          </cell>
          <cell r="S259">
            <v>2.8</v>
          </cell>
          <cell r="T259">
            <v>0.8</v>
          </cell>
          <cell r="U259">
            <v>0.6</v>
          </cell>
          <cell r="V259">
            <v>1</v>
          </cell>
          <cell r="W259">
            <v>0.9</v>
          </cell>
          <cell r="X259">
            <v>0.5</v>
          </cell>
          <cell r="Y259">
            <v>1</v>
          </cell>
          <cell r="Z259">
            <v>1.1000000000000001</v>
          </cell>
          <cell r="AA259">
            <v>0.6</v>
          </cell>
          <cell r="AB259">
            <v>0.7</v>
          </cell>
        </row>
        <row r="260">
          <cell r="A260">
            <v>40513</v>
          </cell>
          <cell r="B260">
            <v>173.1</v>
          </cell>
          <cell r="C260">
            <v>171.5</v>
          </cell>
          <cell r="D260">
            <v>180</v>
          </cell>
          <cell r="E260">
            <v>177.1</v>
          </cell>
          <cell r="F260">
            <v>174.1</v>
          </cell>
          <cell r="G260">
            <v>172.6</v>
          </cell>
          <cell r="H260">
            <v>171.8</v>
          </cell>
          <cell r="I260">
            <v>174.2</v>
          </cell>
          <cell r="J260">
            <v>174</v>
          </cell>
          <cell r="K260">
            <v>2.4</v>
          </cell>
          <cell r="L260">
            <v>3.1</v>
          </cell>
          <cell r="M260">
            <v>3</v>
          </cell>
          <cell r="N260">
            <v>2.5</v>
          </cell>
          <cell r="O260">
            <v>2.6</v>
          </cell>
          <cell r="P260">
            <v>2.2999999999999998</v>
          </cell>
          <cell r="Q260">
            <v>2.4</v>
          </cell>
          <cell r="R260">
            <v>2.1</v>
          </cell>
          <cell r="S260">
            <v>2.7</v>
          </cell>
          <cell r="T260">
            <v>0.3</v>
          </cell>
          <cell r="U260">
            <v>0.6</v>
          </cell>
          <cell r="V260">
            <v>0.5</v>
          </cell>
          <cell r="W260">
            <v>0.3</v>
          </cell>
          <cell r="X260">
            <v>0.1</v>
          </cell>
          <cell r="Y260">
            <v>0.1</v>
          </cell>
          <cell r="Z260">
            <v>-0.1</v>
          </cell>
          <cell r="AA260">
            <v>0.5</v>
          </cell>
          <cell r="AB260">
            <v>0.4</v>
          </cell>
        </row>
        <row r="261">
          <cell r="A261">
            <v>40603</v>
          </cell>
          <cell r="B261">
            <v>175.9</v>
          </cell>
          <cell r="C261">
            <v>174.4</v>
          </cell>
          <cell r="D261">
            <v>182.3</v>
          </cell>
          <cell r="E261">
            <v>180</v>
          </cell>
          <cell r="F261">
            <v>176.1</v>
          </cell>
          <cell r="G261">
            <v>174.9</v>
          </cell>
          <cell r="H261">
            <v>173.7</v>
          </cell>
          <cell r="I261">
            <v>176.8</v>
          </cell>
          <cell r="J261">
            <v>176.7</v>
          </cell>
          <cell r="K261">
            <v>3.2</v>
          </cell>
          <cell r="L261">
            <v>3.5</v>
          </cell>
          <cell r="M261">
            <v>3.6</v>
          </cell>
          <cell r="N261">
            <v>3.6</v>
          </cell>
          <cell r="O261">
            <v>2.6</v>
          </cell>
          <cell r="P261">
            <v>2.9</v>
          </cell>
          <cell r="Q261">
            <v>3</v>
          </cell>
          <cell r="R261">
            <v>3</v>
          </cell>
          <cell r="S261">
            <v>3.3</v>
          </cell>
          <cell r="T261">
            <v>1.6</v>
          </cell>
          <cell r="U261">
            <v>1.7</v>
          </cell>
          <cell r="V261">
            <v>1.3</v>
          </cell>
          <cell r="W261">
            <v>1.6</v>
          </cell>
          <cell r="X261">
            <v>1.1000000000000001</v>
          </cell>
          <cell r="Y261">
            <v>1.3</v>
          </cell>
          <cell r="Z261">
            <v>1.1000000000000001</v>
          </cell>
          <cell r="AA261">
            <v>1.5</v>
          </cell>
          <cell r="AB261">
            <v>1.6</v>
          </cell>
        </row>
        <row r="262">
          <cell r="A262">
            <v>40695</v>
          </cell>
          <cell r="B262">
            <v>177.6</v>
          </cell>
          <cell r="C262">
            <v>175.6</v>
          </cell>
          <cell r="D262">
            <v>184.1</v>
          </cell>
          <cell r="E262">
            <v>181.8</v>
          </cell>
          <cell r="F262">
            <v>178.4</v>
          </cell>
          <cell r="G262">
            <v>176.5</v>
          </cell>
          <cell r="H262">
            <v>175.4</v>
          </cell>
          <cell r="I262">
            <v>178.7</v>
          </cell>
          <cell r="J262">
            <v>178.3</v>
          </cell>
          <cell r="K262">
            <v>3.8</v>
          </cell>
          <cell r="L262">
            <v>3.6</v>
          </cell>
          <cell r="M262">
            <v>3.8</v>
          </cell>
          <cell r="N262">
            <v>3.9</v>
          </cell>
          <cell r="O262">
            <v>3</v>
          </cell>
          <cell r="P262">
            <v>3.4</v>
          </cell>
          <cell r="Q262">
            <v>3.1</v>
          </cell>
          <cell r="R262">
            <v>3.7</v>
          </cell>
          <cell r="S262">
            <v>3.6</v>
          </cell>
          <cell r="T262">
            <v>1</v>
          </cell>
          <cell r="U262">
            <v>0.7</v>
          </cell>
          <cell r="V262">
            <v>1</v>
          </cell>
          <cell r="W262">
            <v>1</v>
          </cell>
          <cell r="X262">
            <v>1.3</v>
          </cell>
          <cell r="Y262">
            <v>0.9</v>
          </cell>
          <cell r="Z262">
            <v>1</v>
          </cell>
          <cell r="AA262">
            <v>1.1000000000000001</v>
          </cell>
          <cell r="AB262">
            <v>0.9</v>
          </cell>
        </row>
        <row r="263">
          <cell r="A263">
            <v>40787</v>
          </cell>
          <cell r="B263">
            <v>178.8</v>
          </cell>
          <cell r="C263">
            <v>176.7</v>
          </cell>
          <cell r="D263">
            <v>184.7</v>
          </cell>
          <cell r="E263">
            <v>183.6</v>
          </cell>
          <cell r="F263">
            <v>178.8</v>
          </cell>
          <cell r="G263">
            <v>177.9</v>
          </cell>
          <cell r="H263">
            <v>176.7</v>
          </cell>
          <cell r="I263">
            <v>179.9</v>
          </cell>
          <cell r="J263">
            <v>179.4</v>
          </cell>
          <cell r="K263">
            <v>3.7</v>
          </cell>
          <cell r="L263">
            <v>3.6</v>
          </cell>
          <cell r="M263">
            <v>3.1</v>
          </cell>
          <cell r="N263">
            <v>4</v>
          </cell>
          <cell r="O263">
            <v>2.8</v>
          </cell>
          <cell r="P263">
            <v>3.2</v>
          </cell>
          <cell r="Q263">
            <v>2.8</v>
          </cell>
          <cell r="R263">
            <v>3.7</v>
          </cell>
          <cell r="S263">
            <v>3.5</v>
          </cell>
          <cell r="T263">
            <v>0.7</v>
          </cell>
          <cell r="U263">
            <v>0.6</v>
          </cell>
          <cell r="V263">
            <v>0.3</v>
          </cell>
          <cell r="W263">
            <v>1</v>
          </cell>
          <cell r="X263">
            <v>0.2</v>
          </cell>
          <cell r="Y263">
            <v>0.8</v>
          </cell>
          <cell r="Z263">
            <v>0.7</v>
          </cell>
          <cell r="AA263">
            <v>0.7</v>
          </cell>
          <cell r="AB263">
            <v>0.6</v>
          </cell>
        </row>
        <row r="264">
          <cell r="A264">
            <v>40878</v>
          </cell>
          <cell r="B264">
            <v>178.7</v>
          </cell>
          <cell r="C264">
            <v>176.8</v>
          </cell>
          <cell r="D264">
            <v>184.4</v>
          </cell>
          <cell r="E264">
            <v>183.5</v>
          </cell>
          <cell r="F264">
            <v>179.1</v>
          </cell>
          <cell r="G264">
            <v>178.1</v>
          </cell>
          <cell r="H264">
            <v>176</v>
          </cell>
          <cell r="I264">
            <v>180.4</v>
          </cell>
          <cell r="J264">
            <v>179.4</v>
          </cell>
          <cell r="K264">
            <v>3.2</v>
          </cell>
          <cell r="L264">
            <v>3.1</v>
          </cell>
          <cell r="M264">
            <v>2.4</v>
          </cell>
          <cell r="N264">
            <v>3.6</v>
          </cell>
          <cell r="O264">
            <v>2.9</v>
          </cell>
          <cell r="P264">
            <v>3.2</v>
          </cell>
          <cell r="Q264">
            <v>2.4</v>
          </cell>
          <cell r="R264">
            <v>3.6</v>
          </cell>
          <cell r="S264">
            <v>3.1</v>
          </cell>
          <cell r="T264">
            <v>-0.1</v>
          </cell>
          <cell r="U264">
            <v>0.1</v>
          </cell>
          <cell r="V264">
            <v>-0.2</v>
          </cell>
          <cell r="W264">
            <v>-0.1</v>
          </cell>
          <cell r="X264">
            <v>0.2</v>
          </cell>
          <cell r="Y264">
            <v>0.1</v>
          </cell>
          <cell r="Z264">
            <v>-0.4</v>
          </cell>
          <cell r="AA264">
            <v>0.3</v>
          </cell>
          <cell r="AB264">
            <v>0</v>
          </cell>
        </row>
      </sheetData>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1"/>
  <dimension ref="B1:AF75"/>
  <sheetViews>
    <sheetView showGridLines="0" tabSelected="1" topLeftCell="A37" workbookViewId="0">
      <selection activeCell="R56" sqref="R56"/>
    </sheetView>
  </sheetViews>
  <sheetFormatPr defaultRowHeight="15"/>
  <cols>
    <col min="1" max="1" width="13.140625" style="4" customWidth="1"/>
    <col min="2" max="2" width="12.140625" style="4" customWidth="1"/>
    <col min="3" max="3" width="36.140625" style="4" customWidth="1"/>
    <col min="4" max="9" width="9.140625" style="4" customWidth="1"/>
    <col min="10" max="10" width="9.140625" style="4" bestFit="1" customWidth="1"/>
    <col min="11" max="11" width="37" style="4" customWidth="1"/>
    <col min="12" max="12" width="9" style="4" bestFit="1" customWidth="1"/>
    <col min="13" max="13" width="8.7109375" style="4" bestFit="1" customWidth="1"/>
    <col min="14" max="17" width="9.28515625" style="4" bestFit="1" customWidth="1"/>
    <col min="18" max="18" width="9.85546875" style="4" customWidth="1"/>
    <col min="19" max="22" width="9.28515625" style="4" bestFit="1" customWidth="1"/>
    <col min="23" max="16384" width="9.140625" style="4"/>
  </cols>
  <sheetData>
    <row r="1" spans="3:32" ht="22.5" customHeight="1">
      <c r="C1" s="1"/>
      <c r="D1" s="2"/>
      <c r="E1" s="2"/>
      <c r="F1" s="2"/>
      <c r="G1" s="2"/>
      <c r="H1" s="2"/>
      <c r="I1" s="2"/>
      <c r="J1" s="2"/>
      <c r="K1" s="2"/>
      <c r="L1" s="2"/>
      <c r="M1" s="2"/>
      <c r="N1" s="2"/>
      <c r="O1" s="2"/>
      <c r="P1" s="2"/>
      <c r="Q1" s="2"/>
      <c r="R1" s="2"/>
      <c r="S1" s="2"/>
      <c r="T1" s="2"/>
      <c r="U1" s="2"/>
      <c r="V1" s="2"/>
      <c r="W1" s="3"/>
      <c r="X1" s="3"/>
      <c r="Y1" s="3"/>
      <c r="Z1" s="3"/>
      <c r="AA1" s="3"/>
      <c r="AB1" s="3"/>
    </row>
    <row r="2" spans="3:32" ht="24" customHeight="1">
      <c r="C2" s="5"/>
      <c r="D2" s="2"/>
      <c r="E2" s="2"/>
      <c r="F2" s="2"/>
      <c r="G2" s="2"/>
      <c r="H2" s="2"/>
      <c r="I2" s="2"/>
      <c r="J2" s="2"/>
      <c r="K2" s="2"/>
      <c r="L2" s="2"/>
      <c r="M2" s="2"/>
      <c r="N2" s="2"/>
      <c r="O2" s="2"/>
      <c r="P2" s="2"/>
      <c r="Q2" s="2"/>
      <c r="R2" s="2"/>
      <c r="S2" s="2"/>
      <c r="T2" s="2"/>
      <c r="U2" s="2"/>
      <c r="V2" s="2"/>
      <c r="W2" s="3"/>
      <c r="X2" s="3"/>
      <c r="Y2" s="3"/>
      <c r="Z2" s="3"/>
      <c r="AA2" s="3"/>
      <c r="AB2" s="3"/>
    </row>
    <row r="3" spans="3:32" ht="27" customHeight="1">
      <c r="C3" s="5" t="s">
        <v>60</v>
      </c>
      <c r="D3" s="2"/>
      <c r="E3" s="2"/>
      <c r="F3" s="2"/>
      <c r="G3" s="2"/>
      <c r="H3" s="2"/>
      <c r="I3" s="2"/>
      <c r="J3" s="2"/>
      <c r="K3" s="2"/>
      <c r="L3" s="2"/>
      <c r="M3" s="2"/>
      <c r="N3" s="2"/>
      <c r="O3" s="2"/>
      <c r="P3" s="2"/>
      <c r="Q3" s="2"/>
      <c r="R3" s="2"/>
      <c r="S3" s="2"/>
      <c r="T3" s="2"/>
      <c r="U3" s="2"/>
      <c r="V3" s="2"/>
      <c r="W3" s="3"/>
      <c r="X3" s="3"/>
      <c r="Y3" s="3"/>
      <c r="Z3" s="3"/>
      <c r="AA3" s="3"/>
      <c r="AB3" s="3"/>
    </row>
    <row r="4" spans="3:32" ht="23.25">
      <c r="C4" s="303" t="s">
        <v>51</v>
      </c>
      <c r="D4" s="303"/>
      <c r="E4" s="303"/>
      <c r="F4" s="303"/>
      <c r="G4" s="303"/>
      <c r="H4" s="303"/>
      <c r="I4" s="303"/>
      <c r="J4" s="303"/>
      <c r="K4" s="303"/>
      <c r="L4" s="303"/>
      <c r="M4" s="303"/>
      <c r="N4" s="303"/>
      <c r="O4" s="303"/>
      <c r="P4" s="303"/>
      <c r="Q4" s="303"/>
      <c r="R4" s="303"/>
      <c r="S4" s="303"/>
      <c r="T4" s="303"/>
      <c r="U4" s="303"/>
      <c r="V4" s="303"/>
      <c r="W4" s="6"/>
      <c r="X4" s="6"/>
      <c r="Y4" s="6"/>
      <c r="Z4" s="6"/>
      <c r="AA4" s="6"/>
      <c r="AB4" s="6"/>
    </row>
    <row r="7" spans="3:32">
      <c r="C7" s="300" t="s">
        <v>52</v>
      </c>
      <c r="D7" s="300"/>
      <c r="E7" s="300"/>
      <c r="F7" s="300"/>
      <c r="G7" s="300"/>
      <c r="H7" s="300"/>
      <c r="I7" s="300"/>
      <c r="J7" s="300"/>
      <c r="K7" s="300"/>
      <c r="L7" s="300"/>
      <c r="M7" s="300"/>
      <c r="N7" s="300"/>
      <c r="O7" s="300"/>
      <c r="P7" s="300"/>
      <c r="Q7" s="300"/>
      <c r="R7" s="300"/>
      <c r="S7" s="300"/>
      <c r="T7" s="300"/>
      <c r="U7" s="300"/>
      <c r="V7" s="300"/>
      <c r="W7" s="300"/>
      <c r="X7" s="300"/>
      <c r="Y7" s="300"/>
      <c r="Z7" s="300"/>
      <c r="AA7" s="300"/>
      <c r="AB7" s="300"/>
    </row>
    <row r="8" spans="3:32" ht="25.5" customHeight="1">
      <c r="C8" s="301" t="s">
        <v>0</v>
      </c>
      <c r="D8" s="301"/>
      <c r="E8" s="301"/>
      <c r="F8" s="301"/>
      <c r="G8" s="301"/>
      <c r="H8" s="301"/>
      <c r="I8" s="301"/>
      <c r="J8" s="301"/>
      <c r="K8" s="301"/>
      <c r="L8" s="301"/>
      <c r="M8" s="301"/>
      <c r="N8" s="301"/>
      <c r="O8" s="301"/>
      <c r="P8" s="301"/>
      <c r="Q8" s="301"/>
      <c r="R8" s="301"/>
      <c r="S8" s="301"/>
      <c r="T8" s="301"/>
      <c r="U8" s="301"/>
      <c r="V8" s="301"/>
      <c r="W8" s="301"/>
      <c r="X8" s="301"/>
      <c r="Y8" s="301"/>
      <c r="Z8" s="301"/>
      <c r="AA8" s="301"/>
      <c r="AB8" s="7"/>
    </row>
    <row r="9" spans="3:32" ht="198" customHeight="1">
      <c r="C9" s="302" t="s">
        <v>59</v>
      </c>
      <c r="D9" s="302"/>
      <c r="E9" s="302"/>
      <c r="F9" s="302"/>
      <c r="G9" s="302"/>
      <c r="H9" s="302"/>
      <c r="I9" s="302"/>
      <c r="J9" s="302"/>
      <c r="K9" s="302"/>
      <c r="L9" s="302"/>
      <c r="M9" s="302"/>
      <c r="N9" s="302"/>
      <c r="O9" s="302"/>
      <c r="P9" s="302"/>
      <c r="Q9" s="302"/>
      <c r="R9" s="302"/>
      <c r="S9" s="302"/>
      <c r="T9" s="302"/>
      <c r="U9" s="302"/>
      <c r="V9" s="302"/>
      <c r="W9" s="302"/>
      <c r="X9" s="302"/>
      <c r="Y9" s="302"/>
      <c r="Z9" s="302"/>
      <c r="AA9" s="302"/>
      <c r="AB9" s="8"/>
    </row>
    <row r="10" spans="3:32">
      <c r="C10" s="9"/>
      <c r="D10" s="9"/>
      <c r="E10" s="9"/>
      <c r="F10" s="9"/>
      <c r="G10" s="9"/>
      <c r="H10" s="9"/>
      <c r="I10" s="9"/>
      <c r="J10" s="9"/>
      <c r="K10" s="9"/>
      <c r="L10" s="9"/>
      <c r="M10" s="9"/>
      <c r="N10" s="9"/>
      <c r="O10" s="9"/>
      <c r="P10" s="9"/>
      <c r="Q10" s="9"/>
      <c r="R10" s="9"/>
      <c r="S10" s="9"/>
      <c r="T10" s="9"/>
      <c r="U10" s="9"/>
      <c r="V10" s="9"/>
      <c r="W10" s="10"/>
      <c r="X10" s="10"/>
      <c r="Y10" s="10"/>
      <c r="Z10" s="10"/>
      <c r="AA10" s="10"/>
      <c r="AB10" s="10"/>
    </row>
    <row r="11" spans="3:32" ht="15.75" thickBot="1">
      <c r="C11" s="200"/>
      <c r="D11" s="9"/>
      <c r="E11" s="9"/>
      <c r="F11" s="9"/>
      <c r="G11" s="9"/>
      <c r="H11" s="9"/>
      <c r="I11" s="9"/>
      <c r="J11" s="9"/>
      <c r="K11" s="9"/>
      <c r="L11" s="9"/>
      <c r="M11" s="9"/>
      <c r="N11" s="9"/>
      <c r="O11" s="9"/>
      <c r="P11" s="9"/>
      <c r="Q11" s="9"/>
      <c r="R11" s="9"/>
      <c r="S11" s="9"/>
      <c r="T11" s="9"/>
      <c r="U11" s="9"/>
      <c r="V11" s="9"/>
      <c r="W11" s="10"/>
      <c r="X11" s="10"/>
      <c r="Y11" s="10"/>
      <c r="Z11" s="10"/>
      <c r="AA11" s="10"/>
      <c r="AB11" s="10"/>
    </row>
    <row r="12" spans="3:32">
      <c r="C12" s="273" t="s">
        <v>56</v>
      </c>
      <c r="D12" s="274">
        <v>39172</v>
      </c>
      <c r="E12" s="274">
        <v>39263</v>
      </c>
      <c r="F12" s="274">
        <v>39355</v>
      </c>
      <c r="G12" s="274">
        <v>39447</v>
      </c>
      <c r="H12" s="274">
        <v>39538</v>
      </c>
      <c r="I12" s="274">
        <v>39629</v>
      </c>
      <c r="J12" s="274">
        <v>39721</v>
      </c>
      <c r="K12" s="274">
        <v>39813</v>
      </c>
      <c r="L12" s="274">
        <v>39903</v>
      </c>
      <c r="M12" s="274">
        <v>39994</v>
      </c>
      <c r="N12" s="274">
        <v>40086</v>
      </c>
      <c r="O12" s="274">
        <v>40178</v>
      </c>
      <c r="P12" s="274">
        <v>40268</v>
      </c>
      <c r="Q12" s="274">
        <v>40359</v>
      </c>
      <c r="R12" s="274">
        <v>40451</v>
      </c>
      <c r="S12" s="274">
        <v>40543</v>
      </c>
      <c r="T12" s="274">
        <v>40633</v>
      </c>
      <c r="U12" s="274">
        <v>40724</v>
      </c>
      <c r="V12" s="274">
        <v>40816</v>
      </c>
      <c r="W12" s="274">
        <v>40908</v>
      </c>
      <c r="X12" s="274">
        <v>40999</v>
      </c>
      <c r="Y12" s="274">
        <v>41090</v>
      </c>
      <c r="Z12" s="274">
        <v>41182</v>
      </c>
      <c r="AA12" s="275">
        <v>41274</v>
      </c>
      <c r="AB12" s="10"/>
      <c r="AC12" s="10"/>
      <c r="AD12" s="10"/>
      <c r="AE12" s="10"/>
      <c r="AF12" s="199"/>
    </row>
    <row r="13" spans="3:32">
      <c r="C13" s="271" t="s">
        <v>53</v>
      </c>
      <c r="D13" s="29">
        <v>155.6</v>
      </c>
      <c r="E13" s="29">
        <v>157.5</v>
      </c>
      <c r="F13" s="29">
        <v>158.6</v>
      </c>
      <c r="G13" s="29">
        <v>160.1</v>
      </c>
      <c r="H13" s="29">
        <v>162.19999999999999</v>
      </c>
      <c r="I13" s="29">
        <v>164.6</v>
      </c>
      <c r="J13" s="29">
        <v>166.5</v>
      </c>
      <c r="K13" s="29">
        <v>166</v>
      </c>
      <c r="L13" s="29">
        <v>166.2</v>
      </c>
      <c r="M13" s="29">
        <v>167</v>
      </c>
      <c r="N13" s="29">
        <v>168.6</v>
      </c>
      <c r="O13" s="29">
        <v>169.5</v>
      </c>
      <c r="P13" s="29">
        <v>171</v>
      </c>
      <c r="Q13" s="29">
        <v>172.1</v>
      </c>
      <c r="R13" s="29">
        <v>173.3</v>
      </c>
      <c r="S13" s="29">
        <v>174</v>
      </c>
      <c r="T13" s="29">
        <v>176.7</v>
      </c>
      <c r="U13" s="29">
        <v>178.3</v>
      </c>
      <c r="V13" s="29">
        <v>179.4</v>
      </c>
      <c r="W13" s="29">
        <v>179.4</v>
      </c>
      <c r="X13" s="30"/>
      <c r="Y13" s="30"/>
      <c r="Z13" s="30"/>
      <c r="AA13" s="272"/>
      <c r="AB13" s="10"/>
      <c r="AC13" s="10"/>
      <c r="AD13" s="10"/>
      <c r="AE13" s="10"/>
    </row>
    <row r="14" spans="3:32" ht="15.75" thickBot="1">
      <c r="C14" s="260" t="s">
        <v>54</v>
      </c>
      <c r="D14" s="261"/>
      <c r="E14" s="261"/>
      <c r="F14" s="261"/>
      <c r="G14" s="261"/>
      <c r="H14" s="261"/>
      <c r="I14" s="261"/>
      <c r="J14" s="261"/>
      <c r="K14" s="261"/>
      <c r="L14" s="261"/>
      <c r="M14" s="261"/>
      <c r="N14" s="261"/>
      <c r="O14" s="261"/>
      <c r="P14" s="262">
        <v>95.2</v>
      </c>
      <c r="Q14" s="262">
        <v>95.8</v>
      </c>
      <c r="R14" s="262">
        <v>96.5</v>
      </c>
      <c r="S14" s="262">
        <v>96.9</v>
      </c>
      <c r="T14" s="262">
        <v>98.3</v>
      </c>
      <c r="U14" s="262">
        <v>99.2</v>
      </c>
      <c r="V14" s="262">
        <v>99.8</v>
      </c>
      <c r="W14" s="262">
        <v>99.8</v>
      </c>
      <c r="X14" s="262">
        <v>99.9</v>
      </c>
      <c r="Y14" s="262">
        <v>100.4</v>
      </c>
      <c r="Z14" s="262">
        <v>101.8</v>
      </c>
      <c r="AA14" s="282">
        <v>102</v>
      </c>
      <c r="AB14" s="10"/>
      <c r="AC14" s="10"/>
      <c r="AD14" s="10"/>
      <c r="AE14" s="10"/>
    </row>
    <row r="15" spans="3:32" ht="15.75" thickBot="1">
      <c r="C15" s="9"/>
      <c r="D15" s="9"/>
      <c r="E15" s="9"/>
      <c r="F15" s="9"/>
      <c r="G15" s="9"/>
      <c r="H15" s="9"/>
      <c r="I15" s="9"/>
      <c r="J15" s="9"/>
      <c r="K15" s="9"/>
      <c r="L15" s="9"/>
      <c r="M15" s="9"/>
      <c r="N15" s="9"/>
      <c r="O15" s="9"/>
      <c r="P15" s="9"/>
      <c r="Q15" s="9"/>
      <c r="R15" s="9"/>
      <c r="S15" s="9"/>
      <c r="T15" s="9"/>
      <c r="U15" s="9"/>
      <c r="V15" s="9"/>
      <c r="W15" s="10"/>
      <c r="X15" s="10"/>
      <c r="Y15" s="10"/>
      <c r="Z15" s="10"/>
      <c r="AA15" s="10"/>
      <c r="AB15" s="10"/>
    </row>
    <row r="16" spans="3:32" ht="15.75">
      <c r="C16" s="11"/>
      <c r="D16" s="12"/>
      <c r="E16" s="304" t="s">
        <v>1</v>
      </c>
      <c r="F16" s="305"/>
      <c r="G16" s="305"/>
      <c r="H16" s="305"/>
      <c r="I16" s="306"/>
      <c r="J16" s="13"/>
      <c r="K16" s="14"/>
      <c r="L16" s="15"/>
      <c r="M16" s="307" t="s">
        <v>1</v>
      </c>
      <c r="N16" s="305"/>
      <c r="O16" s="305"/>
      <c r="P16" s="305"/>
      <c r="Q16" s="308"/>
      <c r="R16" s="307" t="s">
        <v>55</v>
      </c>
      <c r="S16" s="305"/>
      <c r="T16" s="305"/>
      <c r="U16" s="305"/>
      <c r="V16" s="306"/>
    </row>
    <row r="17" spans="3:24" ht="15.75" thickBot="1">
      <c r="C17" s="16" t="s">
        <v>2</v>
      </c>
      <c r="D17" s="17" t="s">
        <v>3</v>
      </c>
      <c r="E17" s="18" t="s">
        <v>4</v>
      </c>
      <c r="F17" s="19" t="s">
        <v>5</v>
      </c>
      <c r="G17" s="19" t="s">
        <v>6</v>
      </c>
      <c r="H17" s="19" t="s">
        <v>7</v>
      </c>
      <c r="I17" s="20" t="s">
        <v>8</v>
      </c>
      <c r="J17" s="13"/>
      <c r="K17" s="217" t="s">
        <v>2</v>
      </c>
      <c r="L17" s="19" t="s">
        <v>3</v>
      </c>
      <c r="M17" s="19" t="s">
        <v>4</v>
      </c>
      <c r="N17" s="19" t="s">
        <v>5</v>
      </c>
      <c r="O17" s="19" t="s">
        <v>6</v>
      </c>
      <c r="P17" s="19" t="s">
        <v>7</v>
      </c>
      <c r="Q17" s="19" t="s">
        <v>8</v>
      </c>
      <c r="R17" s="19" t="s">
        <v>9</v>
      </c>
      <c r="S17" s="19" t="s">
        <v>10</v>
      </c>
      <c r="T17" s="19" t="s">
        <v>11</v>
      </c>
      <c r="U17" s="19" t="s">
        <v>12</v>
      </c>
      <c r="V17" s="20" t="s">
        <v>13</v>
      </c>
    </row>
    <row r="18" spans="3:24" ht="15.75" thickBot="1">
      <c r="C18" s="21"/>
      <c r="D18" s="22"/>
      <c r="E18" s="22"/>
      <c r="F18" s="22"/>
      <c r="G18" s="22"/>
      <c r="H18" s="22"/>
      <c r="I18" s="23"/>
      <c r="J18" s="13"/>
      <c r="K18" s="21"/>
      <c r="L18" s="22"/>
      <c r="M18" s="22"/>
      <c r="N18" s="22"/>
      <c r="O18" s="22"/>
      <c r="P18" s="22"/>
      <c r="Q18" s="22"/>
      <c r="R18" s="22"/>
      <c r="S18" s="22"/>
      <c r="T18" s="22"/>
      <c r="U18" s="22"/>
      <c r="V18" s="23"/>
    </row>
    <row r="19" spans="3:24">
      <c r="C19" s="201" t="s">
        <v>14</v>
      </c>
      <c r="D19" s="25" t="s">
        <v>15</v>
      </c>
      <c r="E19" s="26" t="s">
        <v>15</v>
      </c>
      <c r="F19" s="27" t="s">
        <v>15</v>
      </c>
      <c r="G19" s="27" t="s">
        <v>16</v>
      </c>
      <c r="H19" s="27" t="s">
        <v>16</v>
      </c>
      <c r="I19" s="27" t="s">
        <v>15</v>
      </c>
      <c r="J19" s="13"/>
      <c r="K19" s="201" t="s">
        <v>14</v>
      </c>
      <c r="L19" s="25" t="s">
        <v>15</v>
      </c>
      <c r="M19" s="26" t="s">
        <v>15</v>
      </c>
      <c r="N19" s="27" t="s">
        <v>15</v>
      </c>
      <c r="O19" s="27" t="s">
        <v>16</v>
      </c>
      <c r="P19" s="263" t="str">
        <f>+H19</f>
        <v xml:space="preserve">Actual </v>
      </c>
      <c r="Q19" s="264" t="str">
        <f>+I19</f>
        <v>Actual</v>
      </c>
      <c r="R19" s="178"/>
      <c r="S19" s="179"/>
      <c r="T19" s="179"/>
      <c r="U19" s="179"/>
      <c r="V19" s="180"/>
      <c r="W19" s="28"/>
    </row>
    <row r="20" spans="3:24" ht="25.5">
      <c r="C20" s="177" t="s">
        <v>64</v>
      </c>
      <c r="D20" s="265">
        <f>+AVERAGE(D13:G13)</f>
        <v>157.95000000000002</v>
      </c>
      <c r="E20" s="266">
        <f>+AVERAGE(H13:K13)</f>
        <v>164.82499999999999</v>
      </c>
      <c r="F20" s="267">
        <f>+AVERAGE(L13:O13)</f>
        <v>167.82499999999999</v>
      </c>
      <c r="G20" s="267">
        <f>+AVERAGE(P13:S13)</f>
        <v>172.60000000000002</v>
      </c>
      <c r="H20" s="30"/>
      <c r="I20" s="31"/>
      <c r="J20" s="13"/>
      <c r="K20" s="280" t="s">
        <v>17</v>
      </c>
      <c r="L20" s="32"/>
      <c r="M20" s="276">
        <f>E20/D20-1</f>
        <v>4.3526432415321059E-2</v>
      </c>
      <c r="N20" s="276">
        <f>F20/E20-1</f>
        <v>1.8201122402548231E-2</v>
      </c>
      <c r="O20" s="276">
        <f>G20/F20-1</f>
        <v>2.845225681513508E-2</v>
      </c>
      <c r="P20" s="276">
        <f>H21/G21-1</f>
        <v>3.3038501560874289E-2</v>
      </c>
      <c r="Q20" s="277">
        <f>I21/H21-1</f>
        <v>1.76278015613196E-2</v>
      </c>
      <c r="R20" s="181"/>
      <c r="S20" s="33"/>
      <c r="T20" s="33"/>
      <c r="U20" s="33"/>
      <c r="V20" s="34"/>
      <c r="W20" s="28"/>
      <c r="X20" s="28"/>
    </row>
    <row r="21" spans="3:24" ht="39" thickBot="1">
      <c r="C21" s="35" t="s">
        <v>65</v>
      </c>
      <c r="D21" s="36"/>
      <c r="E21" s="37"/>
      <c r="F21" s="38"/>
      <c r="G21" s="268">
        <f>+AVERAGE(P14:S14)</f>
        <v>96.1</v>
      </c>
      <c r="H21" s="268">
        <f>+AVERAGE(T14:W14)</f>
        <v>99.275000000000006</v>
      </c>
      <c r="I21" s="269">
        <f>+AVERAGE(X14:AA14)</f>
        <v>101.02500000000001</v>
      </c>
      <c r="J21" s="13"/>
      <c r="K21" s="216" t="s">
        <v>18</v>
      </c>
      <c r="L21" s="278">
        <f>M21/(1+M20)</f>
        <v>0.87050920417975275</v>
      </c>
      <c r="M21" s="278">
        <f>N21/(1+N20)</f>
        <v>0.90839936422239764</v>
      </c>
      <c r="N21" s="278">
        <f t="shared" ref="N21:O21" si="0">O21/(1+O20)</f>
        <v>0.92493325224100653</v>
      </c>
      <c r="O21" s="278">
        <f t="shared" si="0"/>
        <v>0.95124969067062581</v>
      </c>
      <c r="P21" s="278">
        <f>Q21/(1+Q20)</f>
        <v>0.98267755506062848</v>
      </c>
      <c r="Q21" s="279">
        <v>1</v>
      </c>
      <c r="R21" s="181"/>
      <c r="S21" s="33"/>
      <c r="T21" s="33"/>
      <c r="U21" s="33"/>
      <c r="V21" s="34"/>
      <c r="W21" s="39"/>
      <c r="X21" s="28"/>
    </row>
    <row r="22" spans="3:24" ht="15.75" thickBot="1">
      <c r="C22" s="40"/>
      <c r="D22" s="41"/>
      <c r="E22" s="41"/>
      <c r="F22" s="41"/>
      <c r="G22" s="41"/>
      <c r="H22" s="41"/>
      <c r="I22" s="42"/>
      <c r="J22" s="13"/>
      <c r="K22" s="21"/>
      <c r="L22" s="43"/>
      <c r="M22" s="44"/>
      <c r="N22" s="44"/>
      <c r="O22" s="44"/>
      <c r="P22" s="44"/>
      <c r="Q22" s="208"/>
      <c r="R22" s="181"/>
      <c r="S22" s="33"/>
      <c r="T22" s="33"/>
      <c r="U22" s="33"/>
      <c r="V22" s="34"/>
      <c r="W22" s="39"/>
      <c r="X22" s="39"/>
    </row>
    <row r="23" spans="3:24">
      <c r="C23" s="24" t="s">
        <v>19</v>
      </c>
      <c r="D23" s="45"/>
      <c r="E23" s="46"/>
      <c r="F23" s="47"/>
      <c r="G23" s="47"/>
      <c r="H23" s="47"/>
      <c r="I23" s="48"/>
      <c r="J23" s="13"/>
      <c r="K23" s="24" t="s">
        <v>19</v>
      </c>
      <c r="L23" s="45"/>
      <c r="M23" s="46"/>
      <c r="N23" s="47"/>
      <c r="O23" s="47"/>
      <c r="P23" s="47"/>
      <c r="Q23" s="48"/>
      <c r="R23" s="182"/>
      <c r="S23" s="33"/>
      <c r="T23" s="33"/>
      <c r="U23" s="33"/>
      <c r="V23" s="34"/>
      <c r="W23" s="49"/>
      <c r="X23" s="39"/>
    </row>
    <row r="24" spans="3:24" ht="25.5">
      <c r="C24" s="50" t="s">
        <v>20</v>
      </c>
      <c r="D24" s="51"/>
      <c r="E24" s="52">
        <v>507.33752893950412</v>
      </c>
      <c r="F24" s="53">
        <v>517.87749633495775</v>
      </c>
      <c r="G24" s="53">
        <v>528.83456123144299</v>
      </c>
      <c r="H24" s="53">
        <v>538.56409571815948</v>
      </c>
      <c r="I24" s="54">
        <v>539.96744020624601</v>
      </c>
      <c r="J24" s="13"/>
      <c r="K24" s="207" t="s">
        <v>21</v>
      </c>
      <c r="L24" s="55"/>
      <c r="M24" s="56">
        <f>+E24/$L$21</f>
        <v>582.80547351311316</v>
      </c>
      <c r="N24" s="56">
        <f>+F24/$L$21</f>
        <v>594.91329195414278</v>
      </c>
      <c r="O24" s="56">
        <f>+G24/$L$21</f>
        <v>607.50025237210832</v>
      </c>
      <c r="P24" s="56">
        <f>+H24/$L$21</f>
        <v>618.6770836336276</v>
      </c>
      <c r="Q24" s="209">
        <f>+I24/$L$21</f>
        <v>620.2891797279002</v>
      </c>
      <c r="R24" s="182"/>
      <c r="S24" s="33"/>
      <c r="T24" s="33"/>
      <c r="U24" s="33"/>
      <c r="V24" s="34"/>
      <c r="W24" s="39"/>
      <c r="X24" s="49"/>
    </row>
    <row r="25" spans="3:24" ht="25.5">
      <c r="C25" s="50" t="s">
        <v>22</v>
      </c>
      <c r="D25" s="57"/>
      <c r="E25" s="58"/>
      <c r="F25" s="59"/>
      <c r="G25" s="59"/>
      <c r="H25" s="59"/>
      <c r="I25" s="60"/>
      <c r="J25" s="61"/>
      <c r="K25" s="62" t="s">
        <v>23</v>
      </c>
      <c r="L25" s="55"/>
      <c r="M25" s="55"/>
      <c r="N25" s="55"/>
      <c r="O25" s="55"/>
      <c r="P25" s="55"/>
      <c r="Q25" s="210"/>
      <c r="R25" s="182"/>
      <c r="S25" s="33"/>
      <c r="T25" s="33"/>
      <c r="U25" s="33"/>
      <c r="V25" s="34"/>
      <c r="W25" s="39"/>
      <c r="X25" s="39"/>
    </row>
    <row r="26" spans="3:24">
      <c r="C26" s="63" t="s">
        <v>25</v>
      </c>
      <c r="D26" s="64"/>
      <c r="E26" s="65">
        <v>3.8997943957646291</v>
      </c>
      <c r="F26" s="66">
        <v>4.4536284487435598</v>
      </c>
      <c r="G26" s="66">
        <v>4.9986396975862277</v>
      </c>
      <c r="H26" s="66">
        <v>5.6140574943827106</v>
      </c>
      <c r="I26" s="67">
        <v>6.2156162862668634</v>
      </c>
      <c r="J26" s="61"/>
      <c r="K26" s="68" t="str">
        <f>+C26</f>
        <v>Debt Raising costs</v>
      </c>
      <c r="L26" s="55"/>
      <c r="M26" s="205">
        <f t="shared" ref="M26:Q31" si="1">-E26/$L$21</f>
        <v>-4.4799002434893893</v>
      </c>
      <c r="N26" s="205">
        <f t="shared" si="1"/>
        <v>-5.1161187352867135</v>
      </c>
      <c r="O26" s="205">
        <f t="shared" si="1"/>
        <v>-5.7422020049704736</v>
      </c>
      <c r="P26" s="205">
        <f t="shared" si="1"/>
        <v>-6.4491650029968612</v>
      </c>
      <c r="Q26" s="211">
        <f>-I26/$L$21</f>
        <v>-7.1402074285057084</v>
      </c>
      <c r="R26" s="182"/>
      <c r="S26" s="33"/>
      <c r="T26" s="33"/>
      <c r="U26" s="33"/>
      <c r="V26" s="34"/>
      <c r="W26" s="39"/>
      <c r="X26" s="39"/>
    </row>
    <row r="27" spans="3:24">
      <c r="C27" s="63" t="s">
        <v>24</v>
      </c>
      <c r="D27" s="64"/>
      <c r="E27" s="65">
        <v>4.1280000000000001</v>
      </c>
      <c r="F27" s="66">
        <v>4.1280000000000001</v>
      </c>
      <c r="G27" s="66">
        <v>4.1280000000000001</v>
      </c>
      <c r="H27" s="66">
        <v>4.1280000000000001</v>
      </c>
      <c r="I27" s="67">
        <v>4.1280000000000001</v>
      </c>
      <c r="J27" s="69"/>
      <c r="K27" s="68" t="str">
        <f t="shared" ref="K27:K30" si="2">+C27</f>
        <v>Self insurance</v>
      </c>
      <c r="L27" s="55"/>
      <c r="M27" s="205">
        <f t="shared" si="1"/>
        <v>-4.7420521002872738</v>
      </c>
      <c r="N27" s="205">
        <f t="shared" si="1"/>
        <v>-4.7420521002872738</v>
      </c>
      <c r="O27" s="205">
        <f t="shared" si="1"/>
        <v>-4.7420521002872738</v>
      </c>
      <c r="P27" s="205">
        <f t="shared" si="1"/>
        <v>-4.7420521002872738</v>
      </c>
      <c r="Q27" s="211">
        <f>-I27/$L$21</f>
        <v>-4.7420521002872738</v>
      </c>
      <c r="R27" s="182"/>
      <c r="S27" s="33"/>
      <c r="T27" s="33"/>
      <c r="U27" s="33"/>
      <c r="V27" s="34"/>
      <c r="W27" s="39"/>
      <c r="X27" s="39"/>
    </row>
    <row r="28" spans="3:24">
      <c r="C28" s="63" t="s">
        <v>63</v>
      </c>
      <c r="D28" s="64"/>
      <c r="E28" s="65">
        <v>6.1</v>
      </c>
      <c r="F28" s="66">
        <v>6.1</v>
      </c>
      <c r="G28" s="66">
        <v>6.1</v>
      </c>
      <c r="H28" s="66">
        <v>6.1</v>
      </c>
      <c r="I28" s="67">
        <v>6.1</v>
      </c>
      <c r="J28" s="70"/>
      <c r="K28" s="68" t="str">
        <f t="shared" si="2"/>
        <v>Insurance</v>
      </c>
      <c r="L28" s="55"/>
      <c r="M28" s="205">
        <f t="shared" si="1"/>
        <v>-7.0073928807539652</v>
      </c>
      <c r="N28" s="205">
        <f>-F28/$L$21</f>
        <v>-7.0073928807539652</v>
      </c>
      <c r="O28" s="205">
        <f>-G28/$L$21</f>
        <v>-7.0073928807539652</v>
      </c>
      <c r="P28" s="205">
        <f t="shared" si="1"/>
        <v>-7.0073928807539652</v>
      </c>
      <c r="Q28" s="211">
        <f t="shared" si="1"/>
        <v>-7.0073928807539652</v>
      </c>
      <c r="R28" s="182"/>
      <c r="S28" s="33"/>
      <c r="T28" s="33"/>
      <c r="U28" s="33"/>
      <c r="V28" s="34"/>
      <c r="W28" s="71"/>
      <c r="X28" s="39"/>
    </row>
    <row r="29" spans="3:24">
      <c r="C29" s="63" t="s">
        <v>61</v>
      </c>
      <c r="D29" s="64"/>
      <c r="E29" s="65">
        <v>0</v>
      </c>
      <c r="F29" s="66">
        <v>0</v>
      </c>
      <c r="G29" s="66">
        <v>0</v>
      </c>
      <c r="H29" s="66">
        <v>0</v>
      </c>
      <c r="I29" s="67">
        <v>0</v>
      </c>
      <c r="J29" s="70"/>
      <c r="K29" s="68" t="str">
        <f t="shared" si="2"/>
        <v>Superannuation</v>
      </c>
      <c r="L29" s="72"/>
      <c r="M29" s="205">
        <f t="shared" si="1"/>
        <v>0</v>
      </c>
      <c r="N29" s="205">
        <f t="shared" si="1"/>
        <v>0</v>
      </c>
      <c r="O29" s="205">
        <f t="shared" si="1"/>
        <v>0</v>
      </c>
      <c r="P29" s="205">
        <f t="shared" si="1"/>
        <v>0</v>
      </c>
      <c r="Q29" s="211">
        <f t="shared" si="1"/>
        <v>0</v>
      </c>
      <c r="R29" s="182"/>
      <c r="S29" s="33"/>
      <c r="T29" s="33"/>
      <c r="U29" s="33"/>
      <c r="V29" s="34"/>
      <c r="W29" s="49"/>
      <c r="X29" s="73"/>
    </row>
    <row r="30" spans="3:24">
      <c r="C30" s="63" t="s">
        <v>62</v>
      </c>
      <c r="D30" s="64"/>
      <c r="E30" s="65">
        <v>4.8785989632068389</v>
      </c>
      <c r="F30" s="66">
        <v>4.9426571433690878</v>
      </c>
      <c r="G30" s="66">
        <v>4.9804056521733893</v>
      </c>
      <c r="H30" s="66">
        <v>4.9935125446113613</v>
      </c>
      <c r="I30" s="67">
        <v>4.9941243048670678</v>
      </c>
      <c r="J30" s="74"/>
      <c r="K30" s="68" t="str">
        <f t="shared" si="2"/>
        <v>Non-network alternatives</v>
      </c>
      <c r="L30" s="72"/>
      <c r="M30" s="205">
        <f t="shared" si="1"/>
        <v>-5.6043048594802105</v>
      </c>
      <c r="N30" s="205">
        <f>-F30/$L$21</f>
        <v>-5.6778918817134887</v>
      </c>
      <c r="O30" s="205">
        <f t="shared" si="1"/>
        <v>-5.7212555918535442</v>
      </c>
      <c r="P30" s="205">
        <f t="shared" si="1"/>
        <v>-5.7363121729615205</v>
      </c>
      <c r="Q30" s="211">
        <f t="shared" si="1"/>
        <v>-5.7370149343484984</v>
      </c>
      <c r="R30" s="182"/>
      <c r="S30" s="33"/>
      <c r="T30" s="33"/>
      <c r="U30" s="33"/>
      <c r="V30" s="34"/>
      <c r="W30" s="49"/>
      <c r="X30" s="39"/>
    </row>
    <row r="31" spans="3:24" ht="25.5">
      <c r="C31" s="50" t="s">
        <v>26</v>
      </c>
      <c r="D31" s="64"/>
      <c r="E31" s="52"/>
      <c r="F31" s="53"/>
      <c r="G31" s="53"/>
      <c r="H31" s="53"/>
      <c r="I31" s="54"/>
      <c r="J31" s="74"/>
      <c r="K31" s="62" t="s">
        <v>27</v>
      </c>
      <c r="L31" s="75"/>
      <c r="M31" s="206">
        <f t="shared" si="1"/>
        <v>0</v>
      </c>
      <c r="N31" s="206">
        <f t="shared" si="1"/>
        <v>0</v>
      </c>
      <c r="O31" s="206">
        <f t="shared" si="1"/>
        <v>0</v>
      </c>
      <c r="P31" s="206">
        <f t="shared" si="1"/>
        <v>0</v>
      </c>
      <c r="Q31" s="212">
        <f t="shared" si="1"/>
        <v>0</v>
      </c>
      <c r="R31" s="182"/>
      <c r="S31" s="33"/>
      <c r="T31" s="33"/>
      <c r="U31" s="33"/>
      <c r="V31" s="34"/>
      <c r="W31" s="49"/>
      <c r="X31" s="39"/>
    </row>
    <row r="32" spans="3:24" ht="30.75" thickBot="1">
      <c r="C32" s="76" t="s">
        <v>28</v>
      </c>
      <c r="D32" s="77"/>
      <c r="E32" s="78">
        <f>E24-SUM(E26:E31)</f>
        <v>488.33113558053265</v>
      </c>
      <c r="F32" s="79">
        <f>F24-SUM(F26:F31)</f>
        <v>498.25321074284511</v>
      </c>
      <c r="G32" s="79">
        <f>G24-SUM(G26:G31)</f>
        <v>508.62751588168339</v>
      </c>
      <c r="H32" s="79">
        <f>H24-SUM(H26:H31)</f>
        <v>517.72852567916539</v>
      </c>
      <c r="I32" s="80">
        <f>I24-SUM(I26:I31)</f>
        <v>518.52969961511212</v>
      </c>
      <c r="J32" s="74"/>
      <c r="K32" s="281" t="s">
        <v>29</v>
      </c>
      <c r="L32" s="213"/>
      <c r="M32" s="214">
        <f>+SUM(M24:M31)</f>
        <v>560.9718234291023</v>
      </c>
      <c r="N32" s="214">
        <f>+SUM(N24:N31)</f>
        <v>572.36983635610136</v>
      </c>
      <c r="O32" s="214">
        <f>+SUM(O24:O31)</f>
        <v>584.28734979424303</v>
      </c>
      <c r="P32" s="214">
        <f>+SUM(P24:P31)</f>
        <v>594.74216147662787</v>
      </c>
      <c r="Q32" s="215">
        <f>+SUM(Q24:Q31)</f>
        <v>595.66251238400469</v>
      </c>
      <c r="R32" s="183"/>
      <c r="S32" s="184"/>
      <c r="T32" s="184"/>
      <c r="U32" s="184"/>
      <c r="V32" s="185"/>
      <c r="W32" s="49"/>
      <c r="X32" s="39"/>
    </row>
    <row r="33" spans="2:24" ht="15.75" thickBot="1">
      <c r="B33" s="81"/>
      <c r="C33" s="82"/>
      <c r="D33" s="83"/>
      <c r="E33" s="83"/>
      <c r="F33" s="83"/>
      <c r="G33" s="83"/>
      <c r="H33" s="83"/>
      <c r="I33" s="84"/>
      <c r="J33" s="74"/>
      <c r="K33" s="82"/>
      <c r="L33" s="85"/>
      <c r="M33" s="85"/>
      <c r="N33" s="85"/>
      <c r="O33" s="85"/>
      <c r="P33" s="85"/>
      <c r="Q33" s="85"/>
      <c r="R33" s="86"/>
      <c r="S33" s="86"/>
      <c r="T33" s="86"/>
      <c r="U33" s="86"/>
      <c r="V33" s="87"/>
      <c r="W33" s="49"/>
      <c r="X33" s="39"/>
    </row>
    <row r="34" spans="2:24" ht="30">
      <c r="C34" s="88" t="s">
        <v>30</v>
      </c>
      <c r="D34" s="89"/>
      <c r="E34" s="90" t="s">
        <v>15</v>
      </c>
      <c r="F34" s="91" t="s">
        <v>15</v>
      </c>
      <c r="G34" s="91" t="s">
        <v>16</v>
      </c>
      <c r="H34" s="91" t="s">
        <v>16</v>
      </c>
      <c r="I34" s="92"/>
      <c r="J34" s="93"/>
      <c r="K34" s="218" t="s">
        <v>30</v>
      </c>
      <c r="L34" s="89"/>
      <c r="M34" s="90" t="s">
        <v>15</v>
      </c>
      <c r="N34" s="91" t="s">
        <v>15</v>
      </c>
      <c r="O34" s="91" t="s">
        <v>16</v>
      </c>
      <c r="P34" s="270" t="str">
        <f>+H34</f>
        <v xml:space="preserve">Actual </v>
      </c>
      <c r="Q34" s="186"/>
      <c r="R34" s="189"/>
      <c r="S34" s="190"/>
      <c r="T34" s="190"/>
      <c r="U34" s="190"/>
      <c r="V34" s="191"/>
      <c r="W34" s="39"/>
      <c r="X34" s="39"/>
    </row>
    <row r="35" spans="2:24" ht="25.5">
      <c r="C35" s="196" t="s">
        <v>31</v>
      </c>
      <c r="D35" s="94"/>
      <c r="E35" s="95">
        <v>543.69999999999993</v>
      </c>
      <c r="F35" s="96">
        <f>534762271.437693*10^-6</f>
        <v>534.76227143769302</v>
      </c>
      <c r="G35" s="96">
        <f>608424632.826439*(10^-6)</f>
        <v>608.42463282643905</v>
      </c>
      <c r="H35" s="96">
        <f>503582.296150515*(10^-3)</f>
        <v>503.58229615051459</v>
      </c>
      <c r="I35" s="97"/>
      <c r="J35" s="70"/>
      <c r="K35" s="219" t="s">
        <v>32</v>
      </c>
      <c r="L35" s="227"/>
      <c r="M35" s="223">
        <f>+E35/M$21*(1+M$20)^0.5</f>
        <v>611.41239455423329</v>
      </c>
      <c r="N35" s="202">
        <f>+F35/N$21*(1+N$20)^0.5</f>
        <v>583.40097689314894</v>
      </c>
      <c r="O35" s="202">
        <f>+G35/O$21*(1+O$20)^0.5</f>
        <v>648.64089744779653</v>
      </c>
      <c r="P35" s="202">
        <f>+H35/P$21*(1+P$20)^0.5</f>
        <v>520.85599970758142</v>
      </c>
      <c r="Q35" s="98"/>
      <c r="R35" s="192"/>
      <c r="S35" s="99"/>
      <c r="T35" s="99"/>
      <c r="U35" s="99"/>
      <c r="V35" s="100"/>
    </row>
    <row r="36" spans="2:24" ht="26.25">
      <c r="C36" s="50" t="s">
        <v>33</v>
      </c>
      <c r="D36" s="101"/>
      <c r="E36" s="102"/>
      <c r="F36" s="103"/>
      <c r="G36" s="103"/>
      <c r="H36" s="103"/>
      <c r="I36" s="104"/>
      <c r="J36" s="74"/>
      <c r="K36" s="220" t="s">
        <v>34</v>
      </c>
      <c r="L36" s="227"/>
      <c r="M36" s="224"/>
      <c r="N36" s="105"/>
      <c r="O36" s="105"/>
      <c r="P36" s="105"/>
      <c r="Q36" s="106"/>
      <c r="R36" s="192"/>
      <c r="S36" s="99"/>
      <c r="T36" s="99"/>
      <c r="U36" s="99"/>
      <c r="V36" s="100"/>
      <c r="W36" s="39"/>
      <c r="X36" s="39"/>
    </row>
    <row r="37" spans="2:24">
      <c r="C37" s="197" t="str">
        <f>+C26</f>
        <v>Debt Raising costs</v>
      </c>
      <c r="D37" s="64"/>
      <c r="E37" s="107">
        <v>0.15371899</v>
      </c>
      <c r="F37" s="66">
        <f>179550.33459*(10^-6)</f>
        <v>0.17955033458999997</v>
      </c>
      <c r="G37" s="66">
        <f>299485.89624*(10^-6)</f>
        <v>0.29948589623999999</v>
      </c>
      <c r="H37" s="66">
        <f>360.57828649*(10^-3)</f>
        <v>0.36057828649000001</v>
      </c>
      <c r="I37" s="104"/>
      <c r="J37" s="70"/>
      <c r="K37" s="221" t="str">
        <f>+C37</f>
        <v>Debt Raising costs</v>
      </c>
      <c r="L37" s="227"/>
      <c r="M37" s="225">
        <f t="shared" ref="M37:P43" si="3">-E37/M$21*(1+M$20)^0.5</f>
        <v>-0.17286315204038674</v>
      </c>
      <c r="N37" s="203">
        <f t="shared" si="3"/>
        <v>-0.19588113484461195</v>
      </c>
      <c r="O37" s="203">
        <f t="shared" si="3"/>
        <v>-0.31928161686623574</v>
      </c>
      <c r="P37" s="203">
        <f t="shared" si="3"/>
        <v>-0.37294671659081063</v>
      </c>
      <c r="Q37" s="108"/>
      <c r="R37" s="192"/>
      <c r="S37" s="99"/>
      <c r="T37" s="99"/>
      <c r="U37" s="99"/>
      <c r="V37" s="100"/>
      <c r="W37" s="39"/>
      <c r="X37" s="39"/>
    </row>
    <row r="38" spans="2:24">
      <c r="C38" s="197" t="str">
        <f>+C27</f>
        <v>Self insurance</v>
      </c>
      <c r="D38" s="64"/>
      <c r="E38" s="107">
        <f>1.42637094+0.00584635+2.904601+0.00664+0.70532679</f>
        <v>5.04878508</v>
      </c>
      <c r="F38" s="66">
        <f>2183037.74414044*(10^-6)</f>
        <v>2.1830377441404423</v>
      </c>
      <c r="G38" s="66">
        <f>4703678.90437794*(10^-6)</f>
        <v>4.7036789043779406</v>
      </c>
      <c r="H38" s="66">
        <f>1731.19233386704*(10^-3)</f>
        <v>1.7311923338670423</v>
      </c>
      <c r="I38" s="104"/>
      <c r="J38" s="74"/>
      <c r="K38" s="221" t="str">
        <f t="shared" ref="K38:K41" si="4">+C38</f>
        <v>Self insurance</v>
      </c>
      <c r="L38" s="227"/>
      <c r="M38" s="225">
        <f t="shared" si="3"/>
        <v>-5.6775607418658955</v>
      </c>
      <c r="N38" s="203">
        <f t="shared" si="3"/>
        <v>-2.381593505282543</v>
      </c>
      <c r="O38" s="203">
        <f t="shared" si="3"/>
        <v>-5.0145874135117614</v>
      </c>
      <c r="P38" s="203">
        <f t="shared" si="3"/>
        <v>-1.7905750870020889</v>
      </c>
      <c r="Q38" s="108"/>
      <c r="R38" s="192"/>
      <c r="S38" s="99"/>
      <c r="T38" s="99"/>
      <c r="U38" s="99"/>
      <c r="V38" s="100"/>
      <c r="W38" s="39"/>
      <c r="X38" s="39"/>
    </row>
    <row r="39" spans="2:24">
      <c r="C39" s="197" t="str">
        <f>+C28</f>
        <v>Insurance</v>
      </c>
      <c r="D39" s="64"/>
      <c r="E39" s="107">
        <f>4.76367494</f>
        <v>4.7636749399999996</v>
      </c>
      <c r="F39" s="66">
        <f>3985497.83675*(10^-6)</f>
        <v>3.9854978367499996</v>
      </c>
      <c r="G39" s="66">
        <f>4729808.1144*(10^-6)</f>
        <v>4.7298081143999964</v>
      </c>
      <c r="H39" s="66">
        <f>5129.3714724*(10^-3)</f>
        <v>5.129371472399999</v>
      </c>
      <c r="I39" s="104"/>
      <c r="J39" s="74"/>
      <c r="K39" s="221" t="str">
        <f t="shared" si="4"/>
        <v>Insurance</v>
      </c>
      <c r="L39" s="227"/>
      <c r="M39" s="225">
        <f t="shared" si="3"/>
        <v>-5.3569429868372156</v>
      </c>
      <c r="N39" s="203">
        <f t="shared" si="3"/>
        <v>-4.3479943435695274</v>
      </c>
      <c r="O39" s="203">
        <f t="shared" si="3"/>
        <v>-5.0424437383938985</v>
      </c>
      <c r="P39" s="203">
        <f t="shared" si="3"/>
        <v>-5.3053173762286567</v>
      </c>
      <c r="Q39" s="108"/>
      <c r="R39" s="192"/>
      <c r="S39" s="99"/>
      <c r="T39" s="99"/>
      <c r="U39" s="99"/>
      <c r="V39" s="100"/>
      <c r="W39" s="71"/>
      <c r="X39" s="39"/>
    </row>
    <row r="40" spans="2:24">
      <c r="C40" s="197" t="str">
        <f>+C29</f>
        <v>Superannuation</v>
      </c>
      <c r="D40" s="64"/>
      <c r="E40" s="107">
        <v>10.837201029999999</v>
      </c>
      <c r="F40" s="66">
        <f>14031874.8546106*(10^-6)</f>
        <v>14.031874854610621</v>
      </c>
      <c r="G40" s="66">
        <f>12436620.6518977*(10^-6)</f>
        <v>12.436620651897659</v>
      </c>
      <c r="H40" s="66">
        <f>13549.3397523223*(10^-3)</f>
        <v>13.549339752322346</v>
      </c>
      <c r="I40" s="104"/>
      <c r="J40" s="69"/>
      <c r="K40" s="221" t="str">
        <f t="shared" si="4"/>
        <v>Superannuation</v>
      </c>
      <c r="L40" s="227"/>
      <c r="M40" s="225">
        <f t="shared" si="3"/>
        <v>-12.186865977594085</v>
      </c>
      <c r="N40" s="203">
        <f t="shared" si="3"/>
        <v>-15.308128368543763</v>
      </c>
      <c r="O40" s="203">
        <f t="shared" si="3"/>
        <v>-13.258668938813143</v>
      </c>
      <c r="P40" s="203">
        <f t="shared" si="3"/>
        <v>-14.014104459232621</v>
      </c>
      <c r="Q40" s="108"/>
      <c r="R40" s="192"/>
      <c r="S40" s="99"/>
      <c r="T40" s="99"/>
      <c r="U40" s="99"/>
      <c r="V40" s="100"/>
      <c r="W40" s="71"/>
      <c r="X40" s="73"/>
    </row>
    <row r="41" spans="2:24">
      <c r="C41" s="197" t="str">
        <f>+C30</f>
        <v>Non-network alternatives</v>
      </c>
      <c r="D41" s="64"/>
      <c r="E41" s="107">
        <v>7.1833568100000003</v>
      </c>
      <c r="F41" s="66">
        <f>4755373.9*(10^-6)</f>
        <v>4.7553738999999968</v>
      </c>
      <c r="G41" s="66">
        <f>5781706.08*(10^-6)</f>
        <v>5.7817060799999975</v>
      </c>
      <c r="H41" s="66">
        <f>4230.5396*(10^-3)</f>
        <v>4.2305396000000002</v>
      </c>
      <c r="I41" s="104"/>
      <c r="J41" s="69"/>
      <c r="K41" s="221" t="str">
        <f t="shared" si="4"/>
        <v>Non-network alternatives</v>
      </c>
      <c r="L41" s="228"/>
      <c r="M41" s="225">
        <f t="shared" si="3"/>
        <v>-8.0779720215919806</v>
      </c>
      <c r="N41" s="203">
        <f t="shared" si="3"/>
        <v>-5.1878936247570033</v>
      </c>
      <c r="O41" s="203">
        <f t="shared" si="3"/>
        <v>-6.163871115948699</v>
      </c>
      <c r="P41" s="203">
        <f t="shared" si="3"/>
        <v>-4.3756540877320909</v>
      </c>
      <c r="Q41" s="187"/>
      <c r="R41" s="192"/>
      <c r="S41" s="99"/>
      <c r="T41" s="99"/>
      <c r="U41" s="99"/>
      <c r="V41" s="100"/>
      <c r="W41" s="73"/>
      <c r="X41" s="71"/>
    </row>
    <row r="42" spans="2:24" ht="26.25">
      <c r="C42" s="50" t="s">
        <v>35</v>
      </c>
      <c r="D42" s="109"/>
      <c r="E42" s="110"/>
      <c r="F42" s="110"/>
      <c r="G42" s="110"/>
      <c r="H42" s="110"/>
      <c r="I42" s="111"/>
      <c r="J42" s="74"/>
      <c r="K42" s="222" t="str">
        <f>+K31</f>
        <v>Less movements in provisions related to opex ($million, 2013-14):</v>
      </c>
      <c r="L42" s="229"/>
      <c r="M42" s="226">
        <f t="shared" si="3"/>
        <v>0</v>
      </c>
      <c r="N42" s="204">
        <f t="shared" si="3"/>
        <v>0</v>
      </c>
      <c r="O42" s="204">
        <f t="shared" si="3"/>
        <v>0</v>
      </c>
      <c r="P42" s="204">
        <f t="shared" si="3"/>
        <v>0</v>
      </c>
      <c r="Q42" s="112"/>
      <c r="R42" s="192"/>
      <c r="S42" s="99"/>
      <c r="T42" s="99"/>
      <c r="U42" s="99"/>
      <c r="V42" s="100"/>
      <c r="W42" s="39"/>
      <c r="X42" s="39"/>
    </row>
    <row r="43" spans="2:24" ht="26.25">
      <c r="C43" s="50" t="s">
        <v>36</v>
      </c>
      <c r="D43" s="109"/>
      <c r="E43" s="110"/>
      <c r="F43" s="110"/>
      <c r="G43" s="110"/>
      <c r="H43" s="110"/>
      <c r="I43" s="111"/>
      <c r="J43" s="74"/>
      <c r="K43" s="222" t="s">
        <v>37</v>
      </c>
      <c r="L43" s="229"/>
      <c r="M43" s="226">
        <f t="shared" si="3"/>
        <v>0</v>
      </c>
      <c r="N43" s="204">
        <f t="shared" si="3"/>
        <v>0</v>
      </c>
      <c r="O43" s="204">
        <f t="shared" si="3"/>
        <v>0</v>
      </c>
      <c r="P43" s="204">
        <f t="shared" si="3"/>
        <v>0</v>
      </c>
      <c r="Q43" s="112"/>
      <c r="R43" s="192"/>
      <c r="S43" s="99"/>
      <c r="T43" s="99"/>
      <c r="U43" s="99"/>
      <c r="V43" s="100"/>
      <c r="W43" s="39"/>
      <c r="X43" s="39"/>
    </row>
    <row r="44" spans="2:24" ht="30.75" thickBot="1">
      <c r="C44" s="230" t="s">
        <v>38</v>
      </c>
      <c r="D44" s="113"/>
      <c r="E44" s="114">
        <f>E35-SUM(E37:E43)</f>
        <v>515.71326314999988</v>
      </c>
      <c r="F44" s="115">
        <f>F35-SUM(F37:F43)</f>
        <v>509.62693676760193</v>
      </c>
      <c r="G44" s="115">
        <f t="shared" ref="G44:H44" si="5">G35-SUM(G37:G43)</f>
        <v>580.47333317952348</v>
      </c>
      <c r="H44" s="115">
        <f t="shared" si="5"/>
        <v>478.58127470543519</v>
      </c>
      <c r="I44" s="113">
        <f>SUM(I35:I40)</f>
        <v>0</v>
      </c>
      <c r="J44" s="74"/>
      <c r="K44" s="231" t="s">
        <v>39</v>
      </c>
      <c r="L44" s="113"/>
      <c r="M44" s="114">
        <f>M35+SUM(M37:M43)</f>
        <v>579.94018967430372</v>
      </c>
      <c r="N44" s="115">
        <f>N35+SUM(N37:N43)</f>
        <v>555.97948591615148</v>
      </c>
      <c r="O44" s="115">
        <f>O35+SUM(O37:O43)</f>
        <v>618.84204462426283</v>
      </c>
      <c r="P44" s="115">
        <f>P35+SUM(P37:P43)</f>
        <v>494.99740198079513</v>
      </c>
      <c r="Q44" s="188">
        <f>+Q32-(P32-P44)</f>
        <v>495.91775288817195</v>
      </c>
      <c r="R44" s="193"/>
      <c r="S44" s="194"/>
      <c r="T44" s="194"/>
      <c r="U44" s="194"/>
      <c r="V44" s="195"/>
      <c r="W44" s="39"/>
      <c r="X44" s="39"/>
    </row>
    <row r="45" spans="2:24" ht="15.75" thickBot="1">
      <c r="C45" s="13"/>
      <c r="D45" s="13"/>
      <c r="E45" s="13"/>
      <c r="F45" s="13"/>
      <c r="G45" s="13"/>
      <c r="H45" s="13"/>
      <c r="I45" s="13"/>
      <c r="J45" s="74"/>
      <c r="K45" s="21"/>
      <c r="L45" s="22"/>
      <c r="M45" s="22"/>
      <c r="N45" s="22"/>
      <c r="O45" s="22"/>
      <c r="P45" s="22"/>
      <c r="Q45" s="22"/>
      <c r="R45" s="22"/>
      <c r="S45" s="22"/>
      <c r="T45" s="22"/>
      <c r="U45" s="22"/>
      <c r="V45" s="23"/>
      <c r="W45" s="39"/>
      <c r="X45" s="39"/>
    </row>
    <row r="46" spans="2:24" ht="15.75" thickBot="1">
      <c r="C46" s="13"/>
      <c r="D46" s="13"/>
      <c r="E46" s="13"/>
      <c r="F46" s="13"/>
      <c r="G46" s="13"/>
      <c r="H46" s="13"/>
      <c r="I46" s="13"/>
      <c r="J46" s="69"/>
      <c r="K46" s="116" t="s">
        <v>40</v>
      </c>
      <c r="L46" s="117"/>
      <c r="M46" s="239">
        <f>+M32-M44</f>
        <v>-18.968366245201423</v>
      </c>
      <c r="N46" s="240">
        <f>(N32-N44)-(M32-M44)</f>
        <v>35.358716685151308</v>
      </c>
      <c r="O46" s="240">
        <f>(O32-O44)-(N32-N44)</f>
        <v>-50.945045269969683</v>
      </c>
      <c r="P46" s="240">
        <f>(P32-P44)-(O32-O44)</f>
        <v>134.29945432585254</v>
      </c>
      <c r="Q46" s="241">
        <f>(Q32-Q44)-(P32-P44)</f>
        <v>0</v>
      </c>
      <c r="R46" s="118"/>
      <c r="S46" s="119"/>
      <c r="T46" s="119"/>
      <c r="U46" s="119"/>
      <c r="V46" s="120"/>
      <c r="W46" s="39"/>
      <c r="X46" s="39"/>
    </row>
    <row r="47" spans="2:24" ht="15.75" thickBot="1">
      <c r="C47" s="13"/>
      <c r="D47" s="13"/>
      <c r="E47" s="13"/>
      <c r="F47" s="13"/>
      <c r="G47" s="13"/>
      <c r="H47" s="13"/>
      <c r="I47" s="13"/>
      <c r="J47" s="74"/>
      <c r="K47" s="121"/>
      <c r="L47" s="122"/>
      <c r="M47" s="122"/>
      <c r="N47" s="122"/>
      <c r="O47" s="122"/>
      <c r="P47" s="122"/>
      <c r="Q47" s="122"/>
      <c r="R47" s="122"/>
      <c r="S47" s="122"/>
      <c r="T47" s="122"/>
      <c r="U47" s="122"/>
      <c r="V47" s="123"/>
    </row>
    <row r="48" spans="2:24" ht="15.75" thickBot="1">
      <c r="C48" s="13"/>
      <c r="D48" s="13"/>
      <c r="E48" s="13"/>
      <c r="F48" s="13"/>
      <c r="G48" s="13"/>
      <c r="H48" s="13"/>
      <c r="I48" s="13"/>
      <c r="J48" s="93"/>
      <c r="K48" s="124" t="s">
        <v>41</v>
      </c>
      <c r="L48" s="125"/>
      <c r="M48" s="125"/>
      <c r="N48" s="126"/>
      <c r="O48" s="126"/>
      <c r="P48" s="126"/>
      <c r="Q48" s="126"/>
      <c r="R48" s="125"/>
      <c r="S48" s="126"/>
      <c r="T48" s="126"/>
      <c r="U48" s="126"/>
      <c r="V48" s="127"/>
      <c r="W48" s="128" t="s">
        <v>42</v>
      </c>
      <c r="X48" s="39"/>
    </row>
    <row r="49" spans="3:28" ht="15.75" thickBot="1">
      <c r="C49" s="13"/>
      <c r="D49" s="13"/>
      <c r="E49" s="13"/>
      <c r="F49" s="13"/>
      <c r="G49" s="13"/>
      <c r="H49" s="13"/>
      <c r="I49" s="13"/>
      <c r="J49" s="69"/>
      <c r="K49" s="129" t="s">
        <v>4</v>
      </c>
      <c r="L49" s="130"/>
      <c r="M49" s="131"/>
      <c r="N49" s="242">
        <f>$M$46</f>
        <v>-18.968366245201423</v>
      </c>
      <c r="O49" s="243">
        <f t="shared" ref="O49:R49" si="6">$M$46</f>
        <v>-18.968366245201423</v>
      </c>
      <c r="P49" s="243">
        <f t="shared" si="6"/>
        <v>-18.968366245201423</v>
      </c>
      <c r="Q49" s="244">
        <f t="shared" si="6"/>
        <v>-18.968366245201423</v>
      </c>
      <c r="R49" s="245">
        <f t="shared" si="6"/>
        <v>-18.968366245201423</v>
      </c>
      <c r="S49" s="246"/>
      <c r="T49" s="247"/>
      <c r="U49" s="248"/>
      <c r="V49" s="247"/>
      <c r="W49" s="132"/>
      <c r="X49" s="133"/>
    </row>
    <row r="50" spans="3:28" ht="15.75" thickBot="1">
      <c r="C50" s="13"/>
      <c r="D50" s="13"/>
      <c r="E50" s="13"/>
      <c r="F50" s="13"/>
      <c r="G50" s="13"/>
      <c r="H50" s="13"/>
      <c r="I50" s="13"/>
      <c r="J50" s="13"/>
      <c r="K50" s="134" t="s">
        <v>5</v>
      </c>
      <c r="L50" s="130"/>
      <c r="M50" s="135"/>
      <c r="N50" s="249"/>
      <c r="O50" s="225">
        <f>$N$46</f>
        <v>35.358716685151308</v>
      </c>
      <c r="P50" s="203">
        <f t="shared" ref="P50:S50" si="7">$N$46</f>
        <v>35.358716685151308</v>
      </c>
      <c r="Q50" s="250">
        <f t="shared" si="7"/>
        <v>35.358716685151308</v>
      </c>
      <c r="R50" s="251">
        <f t="shared" si="7"/>
        <v>35.358716685151308</v>
      </c>
      <c r="S50" s="252">
        <f t="shared" si="7"/>
        <v>35.358716685151308</v>
      </c>
      <c r="T50" s="253"/>
      <c r="U50" s="248"/>
      <c r="V50" s="248"/>
      <c r="W50" s="136"/>
      <c r="X50" s="133"/>
    </row>
    <row r="51" spans="3:28" ht="15.75" thickBot="1">
      <c r="C51" s="13"/>
      <c r="D51" s="13"/>
      <c r="E51" s="13"/>
      <c r="F51" s="13"/>
      <c r="G51" s="13"/>
      <c r="H51" s="13"/>
      <c r="I51" s="13"/>
      <c r="J51" s="13"/>
      <c r="K51" s="134" t="s">
        <v>6</v>
      </c>
      <c r="L51" s="137"/>
      <c r="M51" s="135"/>
      <c r="N51" s="248"/>
      <c r="O51" s="249"/>
      <c r="P51" s="203">
        <f>$O$46</f>
        <v>-50.945045269969683</v>
      </c>
      <c r="Q51" s="250">
        <f t="shared" ref="Q51:T51" si="8">$O$46</f>
        <v>-50.945045269969683</v>
      </c>
      <c r="R51" s="251">
        <f t="shared" si="8"/>
        <v>-50.945045269969683</v>
      </c>
      <c r="S51" s="203">
        <f t="shared" si="8"/>
        <v>-50.945045269969683</v>
      </c>
      <c r="T51" s="252">
        <f t="shared" si="8"/>
        <v>-50.945045269969683</v>
      </c>
      <c r="U51" s="253"/>
      <c r="V51" s="248"/>
      <c r="W51" s="136"/>
      <c r="X51" s="138"/>
    </row>
    <row r="52" spans="3:28" ht="15.75" thickBot="1">
      <c r="C52" s="13"/>
      <c r="D52" s="13"/>
      <c r="E52" s="13"/>
      <c r="F52" s="13"/>
      <c r="G52" s="13"/>
      <c r="H52" s="13"/>
      <c r="I52" s="13"/>
      <c r="J52" s="13"/>
      <c r="K52" s="134" t="s">
        <v>7</v>
      </c>
      <c r="L52" s="137"/>
      <c r="M52" s="135"/>
      <c r="N52" s="248"/>
      <c r="O52" s="248"/>
      <c r="P52" s="249"/>
      <c r="Q52" s="250">
        <f>$P$46</f>
        <v>134.29945432585254</v>
      </c>
      <c r="R52" s="254">
        <f t="shared" ref="R52:U52" si="9">$P$46</f>
        <v>134.29945432585254</v>
      </c>
      <c r="S52" s="203">
        <f t="shared" si="9"/>
        <v>134.29945432585254</v>
      </c>
      <c r="T52" s="203">
        <f t="shared" si="9"/>
        <v>134.29945432585254</v>
      </c>
      <c r="U52" s="252">
        <f t="shared" si="9"/>
        <v>134.29945432585254</v>
      </c>
      <c r="V52" s="253"/>
      <c r="W52" s="136"/>
    </row>
    <row r="53" spans="3:28" ht="15.75" thickBot="1">
      <c r="C53" s="139"/>
      <c r="D53" s="140"/>
      <c r="E53" s="140"/>
      <c r="F53" s="140"/>
      <c r="G53" s="140"/>
      <c r="H53" s="140"/>
      <c r="I53" s="140"/>
      <c r="J53" s="13"/>
      <c r="K53" s="141" t="s">
        <v>8</v>
      </c>
      <c r="L53" s="137"/>
      <c r="M53" s="135"/>
      <c r="N53" s="255"/>
      <c r="O53" s="248"/>
      <c r="P53" s="255"/>
      <c r="Q53" s="249"/>
      <c r="R53" s="256">
        <f>+$Q$46</f>
        <v>0</v>
      </c>
      <c r="S53" s="257">
        <f t="shared" ref="S53:V53" si="10">+$Q$46</f>
        <v>0</v>
      </c>
      <c r="T53" s="258">
        <f t="shared" si="10"/>
        <v>0</v>
      </c>
      <c r="U53" s="259">
        <f t="shared" si="10"/>
        <v>0</v>
      </c>
      <c r="V53" s="256">
        <f t="shared" si="10"/>
        <v>0</v>
      </c>
      <c r="W53" s="142"/>
    </row>
    <row r="54" spans="3:28" ht="30.75" customHeight="1" thickBot="1">
      <c r="C54" s="139"/>
      <c r="D54" s="140"/>
      <c r="E54" s="140"/>
      <c r="F54" s="140"/>
      <c r="G54" s="140"/>
      <c r="H54" s="140"/>
      <c r="I54" s="140"/>
      <c r="J54" s="13"/>
      <c r="K54" s="232" t="s">
        <v>43</v>
      </c>
      <c r="L54" s="143"/>
      <c r="M54" s="144"/>
      <c r="N54" s="145"/>
      <c r="O54" s="145"/>
      <c r="P54" s="145"/>
      <c r="Q54" s="146"/>
      <c r="R54" s="233">
        <f>+SUM(R49:R53)</f>
        <v>99.744759495832739</v>
      </c>
      <c r="S54" s="234">
        <f t="shared" ref="S54:V54" si="11">+SUM(S49:S53)</f>
        <v>118.71312574103416</v>
      </c>
      <c r="T54" s="235">
        <f t="shared" si="11"/>
        <v>83.354409055882854</v>
      </c>
      <c r="U54" s="236">
        <f t="shared" si="11"/>
        <v>134.29945432585254</v>
      </c>
      <c r="V54" s="233">
        <f t="shared" si="11"/>
        <v>0</v>
      </c>
      <c r="W54" s="147">
        <f>+SUM(R54:V54)</f>
        <v>436.11174861860229</v>
      </c>
      <c r="X54" s="133"/>
    </row>
    <row r="55" spans="3:28" ht="15.75" thickBot="1">
      <c r="C55" s="139"/>
      <c r="D55" s="140"/>
      <c r="E55" s="140"/>
      <c r="F55" s="140"/>
      <c r="G55" s="140"/>
      <c r="H55" s="140"/>
      <c r="I55" s="140"/>
      <c r="J55" s="13"/>
      <c r="K55" s="148"/>
      <c r="L55" s="149"/>
      <c r="M55" s="149"/>
      <c r="N55" s="149"/>
      <c r="O55" s="149"/>
      <c r="P55" s="149"/>
      <c r="Q55" s="149"/>
      <c r="R55" s="237"/>
      <c r="S55" s="237"/>
      <c r="T55" s="237"/>
      <c r="U55" s="237"/>
      <c r="V55" s="237"/>
      <c r="W55" s="150"/>
      <c r="X55" s="133"/>
    </row>
    <row r="56" spans="3:28" ht="15.75" thickBot="1">
      <c r="C56" s="139"/>
      <c r="D56" s="139"/>
      <c r="E56" s="139"/>
      <c r="F56" s="139"/>
      <c r="G56" s="139"/>
      <c r="H56" s="139"/>
      <c r="I56" s="139"/>
      <c r="J56" s="140"/>
      <c r="K56" s="151" t="s">
        <v>44</v>
      </c>
      <c r="L56" s="152"/>
      <c r="M56" s="153"/>
      <c r="N56" s="154"/>
      <c r="O56" s="154"/>
      <c r="P56" s="154"/>
      <c r="Q56" s="155"/>
      <c r="R56" s="236">
        <f>R54</f>
        <v>99.744759495832739</v>
      </c>
      <c r="S56" s="236">
        <f>S54</f>
        <v>118.71312574103416</v>
      </c>
      <c r="T56" s="236">
        <f>T54</f>
        <v>83.354409055882854</v>
      </c>
      <c r="U56" s="236">
        <f>U54</f>
        <v>134.29945432585254</v>
      </c>
      <c r="V56" s="238">
        <f>V54</f>
        <v>0</v>
      </c>
      <c r="W56" s="156">
        <f>+SUM(R56:V56)</f>
        <v>436.11174861860229</v>
      </c>
      <c r="X56" s="157"/>
    </row>
    <row r="57" spans="3:28">
      <c r="C57" s="28"/>
      <c r="D57" s="28"/>
      <c r="E57" s="28"/>
      <c r="F57" s="158"/>
      <c r="G57" s="158"/>
      <c r="H57" s="158"/>
      <c r="I57" s="158"/>
      <c r="J57" s="159"/>
      <c r="K57" s="158"/>
      <c r="L57" s="158"/>
      <c r="M57" s="159"/>
      <c r="N57" s="159"/>
      <c r="O57" s="159"/>
      <c r="P57" s="160"/>
      <c r="Q57" s="160"/>
      <c r="R57" s="28"/>
      <c r="S57" s="28"/>
      <c r="T57" s="28"/>
      <c r="U57" s="28"/>
      <c r="V57" s="28"/>
      <c r="W57" s="39"/>
      <c r="X57" s="157"/>
      <c r="Y57" s="28"/>
      <c r="Z57" s="28"/>
    </row>
    <row r="58" spans="3:28">
      <c r="C58" s="300" t="s">
        <v>57</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row>
    <row r="59" spans="3:28" ht="25.5" customHeight="1">
      <c r="C59" s="301" t="s">
        <v>0</v>
      </c>
      <c r="D59" s="301"/>
      <c r="E59" s="301"/>
      <c r="F59" s="301"/>
      <c r="G59" s="301"/>
      <c r="H59" s="301"/>
      <c r="I59" s="301"/>
      <c r="J59" s="301"/>
      <c r="K59" s="301"/>
      <c r="L59" s="301"/>
      <c r="M59" s="301"/>
      <c r="N59" s="301"/>
      <c r="O59" s="301"/>
      <c r="P59" s="301"/>
      <c r="Q59" s="301"/>
      <c r="R59" s="301"/>
      <c r="S59" s="301"/>
      <c r="T59" s="301"/>
      <c r="U59" s="301"/>
      <c r="V59" s="301"/>
      <c r="W59" s="7"/>
      <c r="X59" s="7"/>
      <c r="Y59" s="7"/>
      <c r="Z59" s="7"/>
      <c r="AA59" s="7"/>
      <c r="AB59" s="7"/>
    </row>
    <row r="60" spans="3:28">
      <c r="C60" s="302" t="s">
        <v>58</v>
      </c>
      <c r="D60" s="302"/>
      <c r="E60" s="302"/>
      <c r="F60" s="302"/>
      <c r="G60" s="302"/>
      <c r="H60" s="302"/>
      <c r="I60" s="302"/>
      <c r="J60" s="302"/>
      <c r="K60" s="302"/>
      <c r="L60" s="302"/>
      <c r="M60" s="302"/>
      <c r="N60" s="302"/>
      <c r="O60" s="302"/>
      <c r="P60" s="302"/>
      <c r="Q60" s="302"/>
      <c r="R60" s="302"/>
      <c r="S60" s="302"/>
      <c r="T60" s="302"/>
      <c r="U60" s="302"/>
      <c r="V60" s="302"/>
      <c r="W60" s="8"/>
      <c r="X60" s="8"/>
      <c r="Y60" s="8"/>
      <c r="Z60" s="8"/>
      <c r="AA60" s="8"/>
      <c r="AB60" s="8"/>
    </row>
    <row r="61" spans="3:28" ht="15.75" thickBot="1">
      <c r="C61" s="28"/>
      <c r="D61" s="28"/>
      <c r="E61" s="28"/>
      <c r="F61" s="158"/>
      <c r="G61" s="158"/>
      <c r="H61" s="158"/>
      <c r="I61" s="158"/>
      <c r="J61" s="161"/>
      <c r="K61" s="162"/>
      <c r="L61" s="162"/>
      <c r="M61" s="161"/>
      <c r="N61" s="161"/>
      <c r="O61" s="161"/>
      <c r="P61" s="160"/>
      <c r="Q61" s="160"/>
      <c r="R61" s="28"/>
      <c r="S61" s="28"/>
      <c r="T61" s="28"/>
      <c r="U61" s="28"/>
      <c r="V61" s="28"/>
      <c r="W61" s="28"/>
      <c r="X61" s="28"/>
      <c r="Y61" s="28"/>
      <c r="Z61" s="28"/>
    </row>
    <row r="62" spans="3:28">
      <c r="C62" s="163"/>
      <c r="D62" s="164" t="s">
        <v>9</v>
      </c>
      <c r="E62" s="164" t="s">
        <v>10</v>
      </c>
      <c r="F62" s="164" t="s">
        <v>11</v>
      </c>
      <c r="G62" s="164" t="s">
        <v>12</v>
      </c>
      <c r="H62" s="164" t="s">
        <v>13</v>
      </c>
      <c r="I62" s="165" t="s">
        <v>45</v>
      </c>
      <c r="J62" s="166"/>
      <c r="K62" s="161"/>
      <c r="L62" s="161"/>
      <c r="M62" s="166"/>
      <c r="N62" s="166"/>
      <c r="O62" s="166"/>
      <c r="P62" s="160"/>
      <c r="Q62" s="160"/>
      <c r="R62" s="28"/>
      <c r="S62" s="28"/>
      <c r="T62" s="28"/>
      <c r="U62" s="28"/>
      <c r="V62" s="28"/>
      <c r="W62" s="28"/>
      <c r="X62" s="28"/>
      <c r="Y62" s="28"/>
      <c r="Z62" s="28"/>
    </row>
    <row r="63" spans="3:28">
      <c r="C63" s="167" t="s">
        <v>46</v>
      </c>
      <c r="D63" s="168"/>
      <c r="E63" s="168"/>
      <c r="F63" s="168"/>
      <c r="G63" s="168"/>
      <c r="H63" s="168"/>
      <c r="I63" s="169">
        <f>+SUM(D63:H63)</f>
        <v>0</v>
      </c>
      <c r="J63" s="162"/>
      <c r="K63" s="158"/>
      <c r="L63" s="158"/>
      <c r="M63" s="162"/>
      <c r="N63" s="162"/>
      <c r="O63" s="162"/>
      <c r="P63" s="160"/>
      <c r="Q63" s="160"/>
      <c r="R63" s="28"/>
      <c r="S63" s="28"/>
      <c r="T63" s="28"/>
      <c r="U63" s="28"/>
      <c r="V63" s="28"/>
      <c r="W63" s="28"/>
      <c r="X63" s="28"/>
      <c r="Y63" s="28"/>
      <c r="Z63" s="28"/>
    </row>
    <row r="64" spans="3:28" ht="25.5">
      <c r="C64" s="167" t="s">
        <v>47</v>
      </c>
      <c r="D64" s="170"/>
      <c r="E64" s="170"/>
      <c r="F64" s="170"/>
      <c r="G64" s="170"/>
      <c r="H64" s="170"/>
      <c r="I64" s="171"/>
      <c r="J64" s="161"/>
      <c r="K64" s="158"/>
      <c r="L64" s="158"/>
      <c r="M64" s="161"/>
      <c r="N64" s="161"/>
      <c r="O64" s="161"/>
      <c r="P64" s="172"/>
      <c r="Q64" s="160"/>
      <c r="R64" s="28"/>
      <c r="S64" s="28"/>
      <c r="T64" s="28"/>
      <c r="U64" s="28"/>
      <c r="V64" s="28"/>
      <c r="W64" s="28"/>
      <c r="X64" s="28"/>
      <c r="Y64" s="28"/>
      <c r="Z64" s="28"/>
    </row>
    <row r="65" spans="3:26">
      <c r="C65" s="173" t="s">
        <v>48</v>
      </c>
      <c r="D65" s="168"/>
      <c r="E65" s="168"/>
      <c r="F65" s="168"/>
      <c r="G65" s="168"/>
      <c r="H65" s="168"/>
      <c r="I65" s="169">
        <f t="shared" ref="I65:I74" si="12">+SUM(D65:H65)</f>
        <v>0</v>
      </c>
      <c r="J65" s="158"/>
      <c r="K65" s="158"/>
      <c r="L65" s="158"/>
      <c r="M65" s="158"/>
      <c r="N65" s="158"/>
      <c r="O65" s="158"/>
      <c r="P65" s="160"/>
      <c r="Q65" s="172"/>
      <c r="R65" s="28"/>
      <c r="S65" s="28"/>
      <c r="T65" s="28"/>
      <c r="U65" s="28"/>
      <c r="V65" s="28"/>
      <c r="W65" s="28"/>
      <c r="X65" s="28"/>
      <c r="Y65" s="28"/>
      <c r="Z65" s="28"/>
    </row>
    <row r="66" spans="3:26">
      <c r="C66" s="174" t="s">
        <v>49</v>
      </c>
      <c r="D66" s="168"/>
      <c r="E66" s="168"/>
      <c r="F66" s="168"/>
      <c r="G66" s="168"/>
      <c r="H66" s="168"/>
      <c r="I66" s="169">
        <f t="shared" si="12"/>
        <v>0</v>
      </c>
      <c r="J66" s="158"/>
      <c r="M66" s="158"/>
      <c r="N66" s="158"/>
      <c r="O66" s="158"/>
      <c r="P66" s="160"/>
      <c r="Q66" s="160"/>
      <c r="R66" s="28"/>
      <c r="S66" s="28"/>
      <c r="T66" s="28"/>
      <c r="U66" s="28"/>
      <c r="V66" s="28"/>
      <c r="W66" s="28"/>
      <c r="X66" s="28"/>
      <c r="Y66" s="28"/>
      <c r="Z66" s="28"/>
    </row>
    <row r="67" spans="3:26">
      <c r="C67" s="174" t="s">
        <v>49</v>
      </c>
      <c r="D67" s="168"/>
      <c r="E67" s="168"/>
      <c r="F67" s="168"/>
      <c r="G67" s="168"/>
      <c r="H67" s="168"/>
      <c r="I67" s="169">
        <f t="shared" si="12"/>
        <v>0</v>
      </c>
      <c r="J67" s="158"/>
      <c r="M67" s="158"/>
      <c r="N67" s="158"/>
      <c r="O67" s="158"/>
      <c r="P67" s="160"/>
      <c r="Q67" s="160"/>
      <c r="R67" s="28"/>
      <c r="S67" s="28"/>
      <c r="T67" s="28"/>
      <c r="U67" s="28"/>
      <c r="V67" s="28"/>
      <c r="W67" s="28"/>
      <c r="X67" s="28"/>
      <c r="Y67" s="28"/>
      <c r="Z67" s="28"/>
    </row>
    <row r="68" spans="3:26">
      <c r="C68" s="174" t="s">
        <v>49</v>
      </c>
      <c r="D68" s="168"/>
      <c r="E68" s="168"/>
      <c r="F68" s="168"/>
      <c r="G68" s="168"/>
      <c r="H68" s="168"/>
      <c r="I68" s="169">
        <f t="shared" si="12"/>
        <v>0</v>
      </c>
      <c r="Q68" s="160"/>
      <c r="R68" s="28"/>
      <c r="S68" s="28"/>
      <c r="T68" s="28"/>
      <c r="U68" s="28"/>
      <c r="V68" s="28"/>
      <c r="W68" s="28"/>
      <c r="X68" s="28"/>
    </row>
    <row r="69" spans="3:26">
      <c r="C69" s="174" t="s">
        <v>49</v>
      </c>
      <c r="D69" s="168"/>
      <c r="E69" s="168"/>
      <c r="F69" s="168"/>
      <c r="G69" s="168"/>
      <c r="H69" s="168"/>
      <c r="I69" s="169">
        <f t="shared" si="12"/>
        <v>0</v>
      </c>
      <c r="W69" s="28"/>
      <c r="X69" s="28"/>
    </row>
    <row r="70" spans="3:26">
      <c r="C70" s="174" t="s">
        <v>49</v>
      </c>
      <c r="D70" s="168"/>
      <c r="E70" s="168"/>
      <c r="F70" s="168"/>
      <c r="G70" s="168"/>
      <c r="H70" s="168"/>
      <c r="I70" s="169">
        <f t="shared" si="12"/>
        <v>0</v>
      </c>
      <c r="W70" s="28"/>
      <c r="X70" s="28"/>
    </row>
    <row r="71" spans="3:26">
      <c r="C71" s="174" t="s">
        <v>49</v>
      </c>
      <c r="D71" s="168"/>
      <c r="E71" s="168"/>
      <c r="F71" s="168"/>
      <c r="G71" s="168"/>
      <c r="H71" s="168"/>
      <c r="I71" s="169">
        <f t="shared" si="12"/>
        <v>0</v>
      </c>
      <c r="W71" s="28"/>
      <c r="X71" s="28"/>
    </row>
    <row r="72" spans="3:26">
      <c r="C72" s="174" t="s">
        <v>49</v>
      </c>
      <c r="D72" s="168"/>
      <c r="E72" s="168"/>
      <c r="F72" s="168"/>
      <c r="G72" s="168"/>
      <c r="H72" s="168"/>
      <c r="I72" s="169">
        <f t="shared" si="12"/>
        <v>0</v>
      </c>
      <c r="W72" s="28"/>
      <c r="X72" s="28"/>
    </row>
    <row r="73" spans="3:26">
      <c r="C73" s="174" t="s">
        <v>49</v>
      </c>
      <c r="D73" s="168"/>
      <c r="E73" s="168"/>
      <c r="F73" s="168"/>
      <c r="G73" s="168"/>
      <c r="H73" s="168"/>
      <c r="I73" s="169">
        <f t="shared" si="12"/>
        <v>0</v>
      </c>
      <c r="W73" s="28"/>
      <c r="X73" s="28"/>
    </row>
    <row r="74" spans="3:26">
      <c r="C74" s="174" t="s">
        <v>49</v>
      </c>
      <c r="D74" s="168"/>
      <c r="E74" s="168"/>
      <c r="F74" s="168"/>
      <c r="G74" s="168"/>
      <c r="H74" s="168"/>
      <c r="I74" s="169">
        <f t="shared" si="12"/>
        <v>0</v>
      </c>
      <c r="W74" s="28"/>
      <c r="X74" s="28"/>
    </row>
    <row r="75" spans="3:26" ht="30.75" thickBot="1">
      <c r="C75" s="198" t="s">
        <v>50</v>
      </c>
      <c r="D75" s="175">
        <f>+D63-SUM(D65:D74)</f>
        <v>0</v>
      </c>
      <c r="E75" s="175">
        <f t="shared" ref="E75:I75" si="13">+E63-SUM(E65:E74)</f>
        <v>0</v>
      </c>
      <c r="F75" s="175">
        <f t="shared" si="13"/>
        <v>0</v>
      </c>
      <c r="G75" s="175">
        <f t="shared" si="13"/>
        <v>0</v>
      </c>
      <c r="H75" s="175">
        <f t="shared" si="13"/>
        <v>0</v>
      </c>
      <c r="I75" s="176">
        <f t="shared" si="13"/>
        <v>0</v>
      </c>
      <c r="W75" s="28"/>
      <c r="X75" s="28"/>
    </row>
  </sheetData>
  <mergeCells count="10">
    <mergeCell ref="C4:V4"/>
    <mergeCell ref="C7:AB7"/>
    <mergeCell ref="E16:I16"/>
    <mergeCell ref="M16:Q16"/>
    <mergeCell ref="R16:V16"/>
    <mergeCell ref="C58:AB58"/>
    <mergeCell ref="C59:V59"/>
    <mergeCell ref="C60:V60"/>
    <mergeCell ref="C9:AA9"/>
    <mergeCell ref="C8:AA8"/>
  </mergeCells>
  <pageMargins left="0.7" right="0.7" top="0.75" bottom="0.75" header="0.3" footer="0.3"/>
  <ignoredErrors>
    <ignoredError sqref="D20:I21" formulaRange="1"/>
    <ignoredError sqref="C37:C41 K37:P43 N35:O35 Q44 N49:W56 Q46 I44 M32:Q32 K26:K30 P34 K45:P45 K44:L44 N44 K46:L46 O46:P46 P44" unlockedFormula="1"/>
  </ignoredErrors>
  <drawing r:id="rId1"/>
  <legacyDrawing r:id="rId2"/>
</worksheet>
</file>

<file path=xl/worksheets/sheet2.xml><?xml version="1.0" encoding="utf-8"?>
<worksheet xmlns="http://schemas.openxmlformats.org/spreadsheetml/2006/main" xmlns:r="http://schemas.openxmlformats.org/officeDocument/2006/relationships">
  <sheetPr codeName="Sheet4"/>
  <dimension ref="A1:F9"/>
  <sheetViews>
    <sheetView workbookViewId="0">
      <selection activeCell="I12" sqref="I12"/>
    </sheetView>
  </sheetViews>
  <sheetFormatPr defaultRowHeight="14.25"/>
  <cols>
    <col min="1" max="1" width="40.85546875" style="286" customWidth="1"/>
    <col min="2" max="6" width="15.42578125" style="286" customWidth="1"/>
    <col min="7" max="256" width="9.140625" style="286"/>
    <col min="257" max="257" width="40.85546875" style="286" customWidth="1"/>
    <col min="258" max="262" width="15.42578125" style="286" customWidth="1"/>
    <col min="263" max="512" width="9.140625" style="286"/>
    <col min="513" max="513" width="40.85546875" style="286" customWidth="1"/>
    <col min="514" max="518" width="15.42578125" style="286" customWidth="1"/>
    <col min="519" max="768" width="9.140625" style="286"/>
    <col min="769" max="769" width="40.85546875" style="286" customWidth="1"/>
    <col min="770" max="774" width="15.42578125" style="286" customWidth="1"/>
    <col min="775" max="1024" width="9.140625" style="286"/>
    <col min="1025" max="1025" width="40.85546875" style="286" customWidth="1"/>
    <col min="1026" max="1030" width="15.42578125" style="286" customWidth="1"/>
    <col min="1031" max="1280" width="9.140625" style="286"/>
    <col min="1281" max="1281" width="40.85546875" style="286" customWidth="1"/>
    <col min="1282" max="1286" width="15.42578125" style="286" customWidth="1"/>
    <col min="1287" max="1536" width="9.140625" style="286"/>
    <col min="1537" max="1537" width="40.85546875" style="286" customWidth="1"/>
    <col min="1538" max="1542" width="15.42578125" style="286" customWidth="1"/>
    <col min="1543" max="1792" width="9.140625" style="286"/>
    <col min="1793" max="1793" width="40.85546875" style="286" customWidth="1"/>
    <col min="1794" max="1798" width="15.42578125" style="286" customWidth="1"/>
    <col min="1799" max="2048" width="9.140625" style="286"/>
    <col min="2049" max="2049" width="40.85546875" style="286" customWidth="1"/>
    <col min="2050" max="2054" width="15.42578125" style="286" customWidth="1"/>
    <col min="2055" max="2304" width="9.140625" style="286"/>
    <col min="2305" max="2305" width="40.85546875" style="286" customWidth="1"/>
    <col min="2306" max="2310" width="15.42578125" style="286" customWidth="1"/>
    <col min="2311" max="2560" width="9.140625" style="286"/>
    <col min="2561" max="2561" width="40.85546875" style="286" customWidth="1"/>
    <col min="2562" max="2566" width="15.42578125" style="286" customWidth="1"/>
    <col min="2567" max="2816" width="9.140625" style="286"/>
    <col min="2817" max="2817" width="40.85546875" style="286" customWidth="1"/>
    <col min="2818" max="2822" width="15.42578125" style="286" customWidth="1"/>
    <col min="2823" max="3072" width="9.140625" style="286"/>
    <col min="3073" max="3073" width="40.85546875" style="286" customWidth="1"/>
    <col min="3074" max="3078" width="15.42578125" style="286" customWidth="1"/>
    <col min="3079" max="3328" width="9.140625" style="286"/>
    <col min="3329" max="3329" width="40.85546875" style="286" customWidth="1"/>
    <col min="3330" max="3334" width="15.42578125" style="286" customWidth="1"/>
    <col min="3335" max="3584" width="9.140625" style="286"/>
    <col min="3585" max="3585" width="40.85546875" style="286" customWidth="1"/>
    <col min="3586" max="3590" width="15.42578125" style="286" customWidth="1"/>
    <col min="3591" max="3840" width="9.140625" style="286"/>
    <col min="3841" max="3841" width="40.85546875" style="286" customWidth="1"/>
    <col min="3842" max="3846" width="15.42578125" style="286" customWidth="1"/>
    <col min="3847" max="4096" width="9.140625" style="286"/>
    <col min="4097" max="4097" width="40.85546875" style="286" customWidth="1"/>
    <col min="4098" max="4102" width="15.42578125" style="286" customWidth="1"/>
    <col min="4103" max="4352" width="9.140625" style="286"/>
    <col min="4353" max="4353" width="40.85546875" style="286" customWidth="1"/>
    <col min="4354" max="4358" width="15.42578125" style="286" customWidth="1"/>
    <col min="4359" max="4608" width="9.140625" style="286"/>
    <col min="4609" max="4609" width="40.85546875" style="286" customWidth="1"/>
    <col min="4610" max="4614" width="15.42578125" style="286" customWidth="1"/>
    <col min="4615" max="4864" width="9.140625" style="286"/>
    <col min="4865" max="4865" width="40.85546875" style="286" customWidth="1"/>
    <col min="4866" max="4870" width="15.42578125" style="286" customWidth="1"/>
    <col min="4871" max="5120" width="9.140625" style="286"/>
    <col min="5121" max="5121" width="40.85546875" style="286" customWidth="1"/>
    <col min="5122" max="5126" width="15.42578125" style="286" customWidth="1"/>
    <col min="5127" max="5376" width="9.140625" style="286"/>
    <col min="5377" max="5377" width="40.85546875" style="286" customWidth="1"/>
    <col min="5378" max="5382" width="15.42578125" style="286" customWidth="1"/>
    <col min="5383" max="5632" width="9.140625" style="286"/>
    <col min="5633" max="5633" width="40.85546875" style="286" customWidth="1"/>
    <col min="5634" max="5638" width="15.42578125" style="286" customWidth="1"/>
    <col min="5639" max="5888" width="9.140625" style="286"/>
    <col min="5889" max="5889" width="40.85546875" style="286" customWidth="1"/>
    <col min="5890" max="5894" width="15.42578125" style="286" customWidth="1"/>
    <col min="5895" max="6144" width="9.140625" style="286"/>
    <col min="6145" max="6145" width="40.85546875" style="286" customWidth="1"/>
    <col min="6146" max="6150" width="15.42578125" style="286" customWidth="1"/>
    <col min="6151" max="6400" width="9.140625" style="286"/>
    <col min="6401" max="6401" width="40.85546875" style="286" customWidth="1"/>
    <col min="6402" max="6406" width="15.42578125" style="286" customWidth="1"/>
    <col min="6407" max="6656" width="9.140625" style="286"/>
    <col min="6657" max="6657" width="40.85546875" style="286" customWidth="1"/>
    <col min="6658" max="6662" width="15.42578125" style="286" customWidth="1"/>
    <col min="6663" max="6912" width="9.140625" style="286"/>
    <col min="6913" max="6913" width="40.85546875" style="286" customWidth="1"/>
    <col min="6914" max="6918" width="15.42578125" style="286" customWidth="1"/>
    <col min="6919" max="7168" width="9.140625" style="286"/>
    <col min="7169" max="7169" width="40.85546875" style="286" customWidth="1"/>
    <col min="7170" max="7174" width="15.42578125" style="286" customWidth="1"/>
    <col min="7175" max="7424" width="9.140625" style="286"/>
    <col min="7425" max="7425" width="40.85546875" style="286" customWidth="1"/>
    <col min="7426" max="7430" width="15.42578125" style="286" customWidth="1"/>
    <col min="7431" max="7680" width="9.140625" style="286"/>
    <col min="7681" max="7681" width="40.85546875" style="286" customWidth="1"/>
    <col min="7682" max="7686" width="15.42578125" style="286" customWidth="1"/>
    <col min="7687" max="7936" width="9.140625" style="286"/>
    <col min="7937" max="7937" width="40.85546875" style="286" customWidth="1"/>
    <col min="7938" max="7942" width="15.42578125" style="286" customWidth="1"/>
    <col min="7943" max="8192" width="9.140625" style="286"/>
    <col min="8193" max="8193" width="40.85546875" style="286" customWidth="1"/>
    <col min="8194" max="8198" width="15.42578125" style="286" customWidth="1"/>
    <col min="8199" max="8448" width="9.140625" style="286"/>
    <col min="8449" max="8449" width="40.85546875" style="286" customWidth="1"/>
    <col min="8450" max="8454" width="15.42578125" style="286" customWidth="1"/>
    <col min="8455" max="8704" width="9.140625" style="286"/>
    <col min="8705" max="8705" width="40.85546875" style="286" customWidth="1"/>
    <col min="8706" max="8710" width="15.42578125" style="286" customWidth="1"/>
    <col min="8711" max="8960" width="9.140625" style="286"/>
    <col min="8961" max="8961" width="40.85546875" style="286" customWidth="1"/>
    <col min="8962" max="8966" width="15.42578125" style="286" customWidth="1"/>
    <col min="8967" max="9216" width="9.140625" style="286"/>
    <col min="9217" max="9217" width="40.85546875" style="286" customWidth="1"/>
    <col min="9218" max="9222" width="15.42578125" style="286" customWidth="1"/>
    <col min="9223" max="9472" width="9.140625" style="286"/>
    <col min="9473" max="9473" width="40.85546875" style="286" customWidth="1"/>
    <col min="9474" max="9478" width="15.42578125" style="286" customWidth="1"/>
    <col min="9479" max="9728" width="9.140625" style="286"/>
    <col min="9729" max="9729" width="40.85546875" style="286" customWidth="1"/>
    <col min="9730" max="9734" width="15.42578125" style="286" customWidth="1"/>
    <col min="9735" max="9984" width="9.140625" style="286"/>
    <col min="9985" max="9985" width="40.85546875" style="286" customWidth="1"/>
    <col min="9986" max="9990" width="15.42578125" style="286" customWidth="1"/>
    <col min="9991" max="10240" width="9.140625" style="286"/>
    <col min="10241" max="10241" width="40.85546875" style="286" customWidth="1"/>
    <col min="10242" max="10246" width="15.42578125" style="286" customWidth="1"/>
    <col min="10247" max="10496" width="9.140625" style="286"/>
    <col min="10497" max="10497" width="40.85546875" style="286" customWidth="1"/>
    <col min="10498" max="10502" width="15.42578125" style="286" customWidth="1"/>
    <col min="10503" max="10752" width="9.140625" style="286"/>
    <col min="10753" max="10753" width="40.85546875" style="286" customWidth="1"/>
    <col min="10754" max="10758" width="15.42578125" style="286" customWidth="1"/>
    <col min="10759" max="11008" width="9.140625" style="286"/>
    <col min="11009" max="11009" width="40.85546875" style="286" customWidth="1"/>
    <col min="11010" max="11014" width="15.42578125" style="286" customWidth="1"/>
    <col min="11015" max="11264" width="9.140625" style="286"/>
    <col min="11265" max="11265" width="40.85546875" style="286" customWidth="1"/>
    <col min="11266" max="11270" width="15.42578125" style="286" customWidth="1"/>
    <col min="11271" max="11520" width="9.140625" style="286"/>
    <col min="11521" max="11521" width="40.85546875" style="286" customWidth="1"/>
    <col min="11522" max="11526" width="15.42578125" style="286" customWidth="1"/>
    <col min="11527" max="11776" width="9.140625" style="286"/>
    <col min="11777" max="11777" width="40.85546875" style="286" customWidth="1"/>
    <col min="11778" max="11782" width="15.42578125" style="286" customWidth="1"/>
    <col min="11783" max="12032" width="9.140625" style="286"/>
    <col min="12033" max="12033" width="40.85546875" style="286" customWidth="1"/>
    <col min="12034" max="12038" width="15.42578125" style="286" customWidth="1"/>
    <col min="12039" max="12288" width="9.140625" style="286"/>
    <col min="12289" max="12289" width="40.85546875" style="286" customWidth="1"/>
    <col min="12290" max="12294" width="15.42578125" style="286" customWidth="1"/>
    <col min="12295" max="12544" width="9.140625" style="286"/>
    <col min="12545" max="12545" width="40.85546875" style="286" customWidth="1"/>
    <col min="12546" max="12550" width="15.42578125" style="286" customWidth="1"/>
    <col min="12551" max="12800" width="9.140625" style="286"/>
    <col min="12801" max="12801" width="40.85546875" style="286" customWidth="1"/>
    <col min="12802" max="12806" width="15.42578125" style="286" customWidth="1"/>
    <col min="12807" max="13056" width="9.140625" style="286"/>
    <col min="13057" max="13057" width="40.85546875" style="286" customWidth="1"/>
    <col min="13058" max="13062" width="15.42578125" style="286" customWidth="1"/>
    <col min="13063" max="13312" width="9.140625" style="286"/>
    <col min="13313" max="13313" width="40.85546875" style="286" customWidth="1"/>
    <col min="13314" max="13318" width="15.42578125" style="286" customWidth="1"/>
    <col min="13319" max="13568" width="9.140625" style="286"/>
    <col min="13569" max="13569" width="40.85546875" style="286" customWidth="1"/>
    <col min="13570" max="13574" width="15.42578125" style="286" customWidth="1"/>
    <col min="13575" max="13824" width="9.140625" style="286"/>
    <col min="13825" max="13825" width="40.85546875" style="286" customWidth="1"/>
    <col min="13826" max="13830" width="15.42578125" style="286" customWidth="1"/>
    <col min="13831" max="14080" width="9.140625" style="286"/>
    <col min="14081" max="14081" width="40.85546875" style="286" customWidth="1"/>
    <col min="14082" max="14086" width="15.42578125" style="286" customWidth="1"/>
    <col min="14087" max="14336" width="9.140625" style="286"/>
    <col min="14337" max="14337" width="40.85546875" style="286" customWidth="1"/>
    <col min="14338" max="14342" width="15.42578125" style="286" customWidth="1"/>
    <col min="14343" max="14592" width="9.140625" style="286"/>
    <col min="14593" max="14593" width="40.85546875" style="286" customWidth="1"/>
    <col min="14594" max="14598" width="15.42578125" style="286" customWidth="1"/>
    <col min="14599" max="14848" width="9.140625" style="286"/>
    <col min="14849" max="14849" width="40.85546875" style="286" customWidth="1"/>
    <col min="14850" max="14854" width="15.42578125" style="286" customWidth="1"/>
    <col min="14855" max="15104" width="9.140625" style="286"/>
    <col min="15105" max="15105" width="40.85546875" style="286" customWidth="1"/>
    <col min="15106" max="15110" width="15.42578125" style="286" customWidth="1"/>
    <col min="15111" max="15360" width="9.140625" style="286"/>
    <col min="15361" max="15361" width="40.85546875" style="286" customWidth="1"/>
    <col min="15362" max="15366" width="15.42578125" style="286" customWidth="1"/>
    <col min="15367" max="15616" width="9.140625" style="286"/>
    <col min="15617" max="15617" width="40.85546875" style="286" customWidth="1"/>
    <col min="15618" max="15622" width="15.42578125" style="286" customWidth="1"/>
    <col min="15623" max="15872" width="9.140625" style="286"/>
    <col min="15873" max="15873" width="40.85546875" style="286" customWidth="1"/>
    <col min="15874" max="15878" width="15.42578125" style="286" customWidth="1"/>
    <col min="15879" max="16128" width="9.140625" style="286"/>
    <col min="16129" max="16129" width="40.85546875" style="286" customWidth="1"/>
    <col min="16130" max="16134" width="15.42578125" style="286" customWidth="1"/>
    <col min="16135" max="16384" width="9.140625" style="286"/>
  </cols>
  <sheetData>
    <row r="1" spans="1:6">
      <c r="A1" s="283" t="s">
        <v>66</v>
      </c>
      <c r="B1" s="284" t="s">
        <v>67</v>
      </c>
      <c r="C1" s="284" t="s">
        <v>68</v>
      </c>
      <c r="D1" s="284" t="s">
        <v>69</v>
      </c>
      <c r="E1" s="284" t="s">
        <v>70</v>
      </c>
      <c r="F1" s="285" t="s">
        <v>71</v>
      </c>
    </row>
    <row r="2" spans="1:6" ht="21" customHeight="1">
      <c r="A2" s="287" t="s">
        <v>72</v>
      </c>
      <c r="B2" s="288">
        <f>B$6*Sheet1!R$56</f>
        <v>92.762626331124451</v>
      </c>
      <c r="C2" s="288">
        <f>C$6*Sheet1!S$56</f>
        <v>110.40320693916178</v>
      </c>
      <c r="D2" s="288">
        <f>D$6*Sheet1!T$56</f>
        <v>77.519600421971063</v>
      </c>
      <c r="E2" s="288">
        <f>E$6*Sheet1!U$56</f>
        <v>124.89849252304286</v>
      </c>
      <c r="F2" s="288">
        <f>F$6*Sheet1!V$56</f>
        <v>0</v>
      </c>
    </row>
    <row r="3" spans="1:6" ht="21" customHeight="1">
      <c r="A3" s="289" t="s">
        <v>73</v>
      </c>
      <c r="B3" s="290">
        <f>B$7*Sheet1!R$56</f>
        <v>6.9821331647082925</v>
      </c>
      <c r="C3" s="290">
        <f>C$7*Sheet1!S$56</f>
        <v>8.3099188018723922</v>
      </c>
      <c r="D3" s="290">
        <f>D$7*Sheet1!T$56</f>
        <v>5.8348086339118002</v>
      </c>
      <c r="E3" s="290">
        <f>E$7*Sheet1!U$56</f>
        <v>9.4009618028096789</v>
      </c>
      <c r="F3" s="290">
        <f>F$7*Sheet1!V$56</f>
        <v>0</v>
      </c>
    </row>
    <row r="4" spans="1:6" ht="15" customHeight="1">
      <c r="A4" s="291" t="s">
        <v>74</v>
      </c>
      <c r="B4" s="292">
        <f>SUM(B2:B3)-Sheet1!R56</f>
        <v>0</v>
      </c>
      <c r="C4" s="292">
        <f>SUM(C2:C3)-Sheet1!S56</f>
        <v>0</v>
      </c>
      <c r="D4" s="292">
        <f>SUM(D2:D3)-Sheet1!T56</f>
        <v>0</v>
      </c>
      <c r="E4" s="292">
        <f>SUM(E2:E3)-Sheet1!U56</f>
        <v>0</v>
      </c>
      <c r="F4" s="292">
        <f>SUM(F2:F3)-Sheet1!V56</f>
        <v>0</v>
      </c>
    </row>
    <row r="5" spans="1:6">
      <c r="A5" s="293"/>
      <c r="B5" s="293"/>
      <c r="C5" s="293"/>
      <c r="D5" s="293"/>
      <c r="E5" s="293"/>
      <c r="F5" s="293"/>
    </row>
    <row r="6" spans="1:6">
      <c r="A6" s="294" t="s">
        <v>75</v>
      </c>
      <c r="B6" s="296">
        <v>0.93</v>
      </c>
      <c r="C6" s="296">
        <v>0.93</v>
      </c>
      <c r="D6" s="296">
        <v>0.93</v>
      </c>
      <c r="E6" s="296">
        <v>0.93</v>
      </c>
      <c r="F6" s="297">
        <v>0.93</v>
      </c>
    </row>
    <row r="7" spans="1:6">
      <c r="A7" s="289" t="s">
        <v>76</v>
      </c>
      <c r="B7" s="298">
        <v>7.0000000000000007E-2</v>
      </c>
      <c r="C7" s="298">
        <v>7.0000000000000007E-2</v>
      </c>
      <c r="D7" s="298">
        <v>7.0000000000000007E-2</v>
      </c>
      <c r="E7" s="298">
        <v>7.0000000000000007E-2</v>
      </c>
      <c r="F7" s="299">
        <v>7.0000000000000007E-2</v>
      </c>
    </row>
    <row r="9" spans="1:6">
      <c r="B9" s="295"/>
      <c r="C9" s="295"/>
      <c r="D9" s="295"/>
      <c r="E9" s="29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2"/>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PTRM Inputs</vt:lpstr>
      <vt:lpstr>Sheet2</vt:lpstr>
      <vt:lpstr>Sheet3</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 Christine</dc:creator>
  <cp:lastModifiedBy>t44450</cp:lastModifiedBy>
  <dcterms:created xsi:type="dcterms:W3CDTF">2013-12-10T22:57:33Z</dcterms:created>
  <dcterms:modified xsi:type="dcterms:W3CDTF">2014-01-30T06:06:00Z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8110396</vt:lpwstr>
  </property>
  <property fmtid="{D5CDD505-2E9C-101B-9397-08002B2CF9AE}" pid="3" name="currfile">
    <vt:lpwstr>\\cbrvpwxfs01\home$\KYAP\ebss template - 2014 nsw_act d (D2013-00175202).xlsx</vt:lpwstr>
  </property>
</Properties>
</file>