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ustomProperty4.bin" ContentType="application/vnd.openxmlformats-officedocument.spreadsheetml.customProperty"/>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customProperty5.bin" ContentType="application/vnd.openxmlformats-officedocument.spreadsheetml.customProperty"/>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hidePivotFieldList="1" defaultThemeVersion="166925"/>
  <mc:AlternateContent xmlns:mc="http://schemas.openxmlformats.org/markup-compatibility/2006">
    <mc:Choice Requires="x15">
      <x15ac:absPath xmlns:x15ac="http://schemas.microsoft.com/office/spreadsheetml/2010/11/ac" url="C:\Users\T44609\Downloads\"/>
    </mc:Choice>
  </mc:AlternateContent>
  <xr:revisionPtr revIDLastSave="0" documentId="13_ncr:1_{DA160943-30F3-4584-94CB-40EA880BEF63}" xr6:coauthVersionLast="47" xr6:coauthVersionMax="47" xr10:uidLastSave="{00000000-0000-0000-0000-000000000000}"/>
  <bookViews>
    <workbookView xWindow="28830" yWindow="-120" windowWidth="29040" windowHeight="15840" tabRatio="748" xr2:uid="{00000000-000D-0000-FFFF-FFFF00000000}"/>
  </bookViews>
  <sheets>
    <sheet name="Cover" sheetId="43" r:id="rId1"/>
    <sheet name="Information" sheetId="46" r:id="rId2"/>
    <sheet name="Input Assumptions" sheetId="41" r:id="rId3"/>
    <sheet name="CBA" sheetId="30" r:id="rId4"/>
    <sheet name="Output" sheetId="42" r:id="rId5"/>
  </sheets>
  <externalReferences>
    <externalReference r:id="rId6"/>
    <externalReference r:id="rId7"/>
    <externalReference r:id="rId8"/>
    <externalReference r:id="rId9"/>
    <externalReference r:id="rId10"/>
  </externalReferences>
  <definedNames>
    <definedName name="______CC0101" hidden="1">{#N/A,#N/A,FALSE,"P&amp;L";#N/A,#N/A,FALSE,"R-P&amp;L";#N/A,#N/A,FALSE,"N-P&amp;L";#N/A,#N/A,FALSE,"E-P&amp;L"}</definedName>
    <definedName name="______New1" hidden="1">{#N/A,#N/A,FALSE,"Aging Summary";#N/A,#N/A,FALSE,"Ratio Analysis";#N/A,#N/A,FALSE,"Test 120 Day Accts";#N/A,#N/A,FALSE,"Tickmarks"}</definedName>
    <definedName name="_____CC0101" hidden="1">{#N/A,#N/A,FALSE,"P&amp;L";#N/A,#N/A,FALSE,"R-P&amp;L";#N/A,#N/A,FALSE,"N-P&amp;L";#N/A,#N/A,FALSE,"E-P&amp;L"}</definedName>
    <definedName name="_____New1" hidden="1">{#N/A,#N/A,FALSE,"Aging Summary";#N/A,#N/A,FALSE,"Ratio Analysis";#N/A,#N/A,FALSE,"Test 120 Day Accts";#N/A,#N/A,FALSE,"Tickmarks"}</definedName>
    <definedName name="_____Y5">YEAR4*(1.025)</definedName>
    <definedName name="___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__New1" hidden="1">{#N/A,#N/A,FALSE,"Aging Summary";#N/A,#N/A,FALSE,"Ratio Analysis";#N/A,#N/A,FALSE,"Test 120 Day Accts";#N/A,#N/A,FALSE,"Tickmarks"}</definedName>
    <definedName name="___CC0101" hidden="1">{#N/A,#N/A,FALSE,"P&amp;L";#N/A,#N/A,FALSE,"R-P&amp;L";#N/A,#N/A,FALSE,"N-P&amp;L";#N/A,#N/A,FALSE,"E-P&amp;L"}</definedName>
    <definedName name="__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123Graph_A" hidden="1">#REF!</definedName>
    <definedName name="__123Graph_ACurrent" hidden="1">#REF!</definedName>
    <definedName name="__123Graph_B" hidden="1">#REF!</definedName>
    <definedName name="__123Graph_BCurrent" hidden="1">#REF!</definedName>
    <definedName name="__123Graph_C" hidden="1">#REF!</definedName>
    <definedName name="__123Graph_CCurrent" hidden="1">#REF!</definedName>
    <definedName name="__123Graph_D" hidden="1">#REF!</definedName>
    <definedName name="__123Graph_DCurrent" hidden="1">#REF!</definedName>
    <definedName name="__123Graph_E" hidden="1">#REF!</definedName>
    <definedName name="__123Graph_ECurrent" hidden="1">#REF!</definedName>
    <definedName name="__123Graph_F" hidden="1">#REF!</definedName>
    <definedName name="__123Graph_FCurrent" hidden="1">#REF!</definedName>
    <definedName name="__CC0101" hidden="1">{#N/A,#N/A,FALSE,"P&amp;L";#N/A,#N/A,FALSE,"R-P&amp;L";#N/A,#N/A,FALSE,"N-P&amp;L";#N/A,#N/A,FALSE,"E-P&amp;L"}</definedName>
    <definedName name="__IT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_New1" hidden="1">{#N/A,#N/A,FALSE,"Aging Summary";#N/A,#N/A,FALSE,"Ratio Analysis";#N/A,#N/A,FALSE,"Test 120 Day Accts";#N/A,#N/A,FALSE,"Tickmarks"}</definedName>
    <definedName name="__Y5">YEAR4*(1.025)</definedName>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7</definedName>
    <definedName name="_AtRisk_SimSetting_ReportsList" hidden="1">513</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Q4.1" hidden="1">[1]PCOR00!#REF!</definedName>
    <definedName name="_BQ4.5" hidden="1">#REF!</definedName>
    <definedName name="_BQ4.6" hidden="1">#REF!</definedName>
    <definedName name="_CC0101" hidden="1">{#N/A,#N/A,FALSE,"P&amp;L";#N/A,#N/A,FALSE,"R-P&amp;L";#N/A,#N/A,FALSE,"N-P&amp;L";#N/A,#N/A,FALSE,"E-P&amp;L"}</definedName>
    <definedName name="_Fill" hidden="1">#REF!</definedName>
    <definedName name="_xlnm._FilterDatabase" localSheetId="3" hidden="1">CBA!$A$3:$BT$45</definedName>
    <definedName name="_ill1" hidden="1">#REF!</definedName>
    <definedName name="_IT1"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IT2"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_MatMult_A" hidden="1">#REF!</definedName>
    <definedName name="_MatMult_AxB" hidden="1">#REF!</definedName>
    <definedName name="_MatMult_B" hidden="1">#REF!</definedName>
    <definedName name="_New1" hidden="1">{#N/A,#N/A,FALSE,"Aging Summary";#N/A,#N/A,FALSE,"Ratio Analysis";#N/A,#N/A,FALSE,"Test 120 Day Accts";#N/A,#N/A,FALSE,"Tickmarks"}</definedName>
    <definedName name="_Y5">YEAR4*(1.025)</definedName>
    <definedName name="a" hidden="1">{#N/A,#N/A,FALSE,"P&amp;L";#N/A,#N/A,FALSE,"R-P&amp;L";#N/A,#N/A,FALSE,"N-P&amp;L";#N/A,#N/A,FALSE,"E-P&amp;L"}</definedName>
    <definedName name="aa" hidden="1">{#N/A,#N/A,FALSE,"P&amp;L";#N/A,#N/A,FALSE,"R-P&amp;L";#N/A,#N/A,FALSE,"N-P&amp;L";#N/A,#N/A,FALSE,"E-P&amp;L"}</definedName>
    <definedName name="AB" hidden="1">{#N/A,#N/A,FALSE,"Aging Summary";#N/A,#N/A,FALSE,"Ratio Analysis";#N/A,#N/A,FALSE,"Test 120 Day Accts";#N/A,#N/A,FALSE,"Tickmarks"}</definedName>
    <definedName name="abcd" hidden="1">{#N/A,#N/A,FALSE,"Aging Summary";#N/A,#N/A,FALSE,"Ratio Analysis";#N/A,#N/A,FALSE,"Test 120 Day Accts";#N/A,#N/A,FALSE,"Tickmarks"}</definedName>
    <definedName name="AllsheetsF">MID(Allsheets,FIND("]",Allsheets)+1,100)</definedName>
    <definedName name="animal" hidden="1">{#N/A,#N/A,FALSE,"Bgt";#N/A,#N/A,FALSE,"Act";#N/A,#N/A,FALSE,"Chrt Data";#N/A,#N/A,FALSE,"Bus Result";#N/A,#N/A,FALSE,"Main Charts";#N/A,#N/A,FALSE,"P&amp;L Ttl";#N/A,#N/A,FALSE,"P&amp;L C_Ttl";#N/A,#N/A,FALSE,"P&amp;L C_Oct";#N/A,#N/A,FALSE,"P&amp;L C_Sep";#N/A,#N/A,FALSE,"1996";#N/A,#N/A,FALSE,"Data"}</definedName>
    <definedName name="anscount" hidden="1">1</definedName>
    <definedName name="as" hidden="1">{#N/A,#N/A,FALSE,"SUM QTR 3";#N/A,#N/A,FALSE,"Detail QTR 3 (w_o ly)"}</definedName>
    <definedName name="AS2DocOpenMode" hidden="1">"AS2DocumentEdit"</definedName>
    <definedName name="ASSETCOST">'Input Assumptions'!$D$16</definedName>
    <definedName name="b" hidden="1">{#N/A,#N/A,FALSE,"P&amp;L";#N/A,#N/A,FALSE,"R-P&amp;L";#N/A,#N/A,FALSE,"N-P&amp;L";#N/A,#N/A,FALSE,"E-P&amp;L"}</definedName>
    <definedName name="bb" hidden="1">{#N/A,#N/A,FALSE,"P&amp;L";#N/A,#N/A,FALSE,"R-P&amp;L";#N/A,#N/A,FALSE,"N-P&amp;L";#N/A,#N/A,FALSE,"E-P&amp;L"}</definedName>
    <definedName name="BEx0017DGUEDPCFJUPUZOOLJCS2B" hidden="1">'[2]Reco Sheet for Fcast'!$I$9:$J$9</definedName>
    <definedName name="BEx001CNWHJ5RULCSFM36ZCGJ1UH" hidden="1">'[2]Reco Sheet for Fcast'!$F$11:$G$11</definedName>
    <definedName name="BEx004791UAJIJSN57OT7YBLNP82" hidden="1">'[2]Reco Sheet for Fcast'!$H$2:$I$2</definedName>
    <definedName name="BEx008P2NVFDLBHL7IZ5WTMVOQ1F" hidden="1">'[3]AMI P &amp; L'!#REF!</definedName>
    <definedName name="BEx009G00IN0JUIAQ4WE9NHTMQE2" hidden="1">'[2]Reco Sheet for Fcast'!$I$8:$J$8</definedName>
    <definedName name="BEx00DXTY2JDVGWQKV8H7FG4SV30" hidden="1">'[2]Reco Sheet for Fcast'!$F$11:$G$11</definedName>
    <definedName name="BEx00GHLTYRH5N2S6P78YW1CD30N" hidden="1">'[2]Reco Sheet for Fcast'!$F$11:$G$11</definedName>
    <definedName name="BEx00JC31DY11L45SEU4B10BIN6W" hidden="1">'[2]Reco Sheet for Fcast'!$K$2</definedName>
    <definedName name="BEx00KZHZBHP3TDV1YMX4B19B95O" hidden="1">'[3]AMI P &amp; L'!#REF!</definedName>
    <definedName name="BEx00WOACHDXJ6I70WQ2OGP79902" hidden="1">#REF!</definedName>
    <definedName name="BEx01DAZE5WX4UTU2TLKODE60MKZ" hidden="1">'[2]Reco Sheet for Fcast'!$F$6:$G$6</definedName>
    <definedName name="BEx01HY6E3GJ66ABU5ABN26V6Q13" hidden="1">'[2]Reco Sheet for Fcast'!$G$2</definedName>
    <definedName name="BEx01PW5YQKEGAR8JDDI5OARYXDF" hidden="1">'[2]Reco Sheet for Fcast'!$F$9:$G$9</definedName>
    <definedName name="BEx01XJ94SHJ1YQ7ORPW0RQGKI2H" hidden="1">'[2]Reco Sheet for Fcast'!$F$11:$G$11</definedName>
    <definedName name="BEx02Q08R9G839Q4RFGG9026C7PX" hidden="1">'[3]AMI P &amp; L'!#REF!</definedName>
    <definedName name="BEx02SEL3Z1QWGAHXDPUA9WLTTPS" hidden="1">'[2]Reco Sheet for Fcast'!$F$11:$G$11</definedName>
    <definedName name="BEx02Y3KJZH5BGDM9QEZ1PVVI114" hidden="1">'[2]Reco Sheet for Fcast'!$F$8:$G$8</definedName>
    <definedName name="BEx0313GRLLASDTVPW5DHTXHE74M" hidden="1">'[2]Reco Sheet for Fcast'!$I$6:$J$6</definedName>
    <definedName name="BEx1F0SOZ3H5XUHXD7O01TCR8T6J" hidden="1">'[2]Reco Sheet for Fcast'!$F$10:$G$10</definedName>
    <definedName name="BEx1F9HL824UCNCVZ2U62J4KZCX8" hidden="1">'[2]Reco Sheet for Fcast'!$F$7:$G$7</definedName>
    <definedName name="BEx1FEVSJKTI1Q1Z874QZVFSJSVA" hidden="1">'[2]Reco Sheet for Fcast'!$I$6:$J$6</definedName>
    <definedName name="BEx1FGDRUHHLI1GBHELT4PK0LY4V" hidden="1">'[2]Reco Sheet for Fcast'!$I$9:$J$9</definedName>
    <definedName name="BEx1FJZ7GKO99IYTP6GGGF7EUL3Z" hidden="1">'[2]Reco Sheet for Fcast'!$I$7:$J$7</definedName>
    <definedName name="BEx1FSDBU7WQN41S8RKJEK69AVRU" hidden="1">'[2]Reco Sheet for Fcast'!$F$6:$G$6</definedName>
    <definedName name="BEx1FZV2CM77TBH1R6YYV9P06KA2" hidden="1">'[2]Reco Sheet for Fcast'!$F$9:$G$9</definedName>
    <definedName name="BEx1G59AY8195JTUM6P18VXUFJ3E" hidden="1">'[2]Reco Sheet for Fcast'!$F$9:$G$9</definedName>
    <definedName name="BEx1GVBYVO13O10BPURJQKD3L4DD" hidden="1">'[4]Bud Mth'!$I$8:$J$8</definedName>
    <definedName name="BEx1GVMRHFXUP6XYYY9NR12PV5TF" hidden="1">'[2]Reco Sheet for Fcast'!$F$8:$G$8</definedName>
    <definedName name="BEx1H6KIT7BHUH6MDDWC935V9N47" hidden="1">'[2]Reco Sheet for Fcast'!$I$8:$J$8</definedName>
    <definedName name="BEx1H8YTIDTTO90YLC2ZSSNJ7TNN" hidden="1">'[5]Capital orders'!#REF!</definedName>
    <definedName name="BEx1HDGOOJ3SKHYMWUZJ1P0RQZ9N" hidden="1">'[2]Reco Sheet for Fcast'!$H$2:$I$2</definedName>
    <definedName name="BEx1HDM5ZXSJG6JQEMSFV52PZ10V" hidden="1">'[2]Reco Sheet for Fcast'!$I$9:$J$9</definedName>
    <definedName name="BEx1HETBBZVN5F43LKOFMC4QB0CR" hidden="1">'[2]Reco Sheet for Fcast'!$F$9:$G$9</definedName>
    <definedName name="BEx1HGWNWPLNXICOTP90TKQVVE4E" hidden="1">'[2]Reco Sheet for Fcast'!$H$2:$I$2</definedName>
    <definedName name="BEx1HH266WCSRYYOY23LANSAM8Z1" hidden="1">#REF!</definedName>
    <definedName name="BEx1HIPLJZABY0EMUOTZN0EQMDPU" hidden="1">'[2]Reco Sheet for Fcast'!$F$7:$G$7</definedName>
    <definedName name="BEx1HO94JIRX219MPWMB5E5XZ04X" hidden="1">'[2]Reco Sheet for Fcast'!$F$10:$G$10</definedName>
    <definedName name="BEx1HQNF6KHM21E3XLW0NMSSEI9S" hidden="1">'[2]Reco Sheet for Fcast'!$F$9:$G$9</definedName>
    <definedName name="BEx1HSLNWIW4S97ZBYY7I7M5YVH4" hidden="1">'[2]Reco Sheet for Fcast'!$I$8:$J$8</definedName>
    <definedName name="BEx1I4L21EMOYZ97EOEQ30N9KV83" hidden="1">#REF!</definedName>
    <definedName name="BEx1I4QKTILCKZUSOJCVZN7SNHL5" hidden="1">'[2]Reco Sheet for Fcast'!$F$6:$G$6</definedName>
    <definedName name="BEx1IE0ZP7RIFM9FI24S9I6AAJ14" hidden="1">'[2]Reco Sheet for Fcast'!$F$15</definedName>
    <definedName name="BEx1IGQ5B697MNDOE06MVSR0H58E" hidden="1">'[2]Reco Sheet for Fcast'!$F$11:$G$11</definedName>
    <definedName name="BEx1IKRPW8MLB9Y485M1TL2IT9SH" hidden="1">'[2]Reco Sheet for Fcast'!$F$15</definedName>
    <definedName name="BEx1J0CSSHDJGBJUHVOEMCF2P4DL" hidden="1">'[2]Reco Sheet for Fcast'!$I$9:$J$9</definedName>
    <definedName name="BEx1J6NC9DE7CANGLXQGIAHI2C92" hidden="1">'[2]Reco Sheet for Fcast'!$I$8:$J$8</definedName>
    <definedName name="BEx1J7E8VCGLPYU82QXVUG5N3ZAI" hidden="1">'[3]AMI P &amp; L'!#REF!</definedName>
    <definedName name="BEx1JGE2YQWH8S25USOY08XVGO0D" hidden="1">'[2]Reco Sheet for Fcast'!$I$10:$J$10</definedName>
    <definedName name="BEx1JJJC9T1W7HY4V7HP1S1W4JO1" hidden="1">'[2]Reco Sheet for Fcast'!$F$10:$G$10</definedName>
    <definedName name="BEx1JKKZSJ7DI4PTFVI9VVFMB1X2" hidden="1">'[2]Reco Sheet for Fcast'!$F$6:$G$6</definedName>
    <definedName name="BEx1JPJ2JSOQN114PESLM5AHS817" hidden="1">#REF!</definedName>
    <definedName name="BEx1JUBQFRVMASSFK4B3V0AD7YP9" hidden="1">'[2]Reco Sheet for Fcast'!$I$7:$J$7</definedName>
    <definedName name="BEx1JXBM5W4YRWNQ0P95QQS6JWD6" hidden="1">'[2]Reco Sheet for Fcast'!$I$6:$J$6</definedName>
    <definedName name="BEx1KGY9QEHZ9QSARMQUTQKRK4UX" hidden="1">'[2]Reco Sheet for Fcast'!$I$8:$J$8</definedName>
    <definedName name="BEx1KKP1ELIF2UII2FWVGL7M1X7J" hidden="1">'[2]Reco Sheet for Fcast'!$F$10:$G$10</definedName>
    <definedName name="BEx1KUVWMB0QCWA3RBE4CADFVRIS" hidden="1">'[2]Reco Sheet for Fcast'!$F$15</definedName>
    <definedName name="BEx1KZZC3KMOCVC65KUPQLQG4VI6" hidden="1">'[5]Capital orders'!#REF!</definedName>
    <definedName name="BEx1L2OG1SDFK2TPXELJ77YP4NI2" hidden="1">'[2]Reco Sheet for Fcast'!$I$7:$J$7</definedName>
    <definedName name="BEx1L6Q60MWRDJB4L20LK0XPA0Z2" hidden="1">'[2]Reco Sheet for Fcast'!$I$9:$J$9</definedName>
    <definedName name="BEx1LD63FP2Z4BR9TKSHOZW9KKZ5" hidden="1">'[2]Reco Sheet for Fcast'!$G$2</definedName>
    <definedName name="BEx1LDMB9RW982DUILM2WPT5VWQ3" hidden="1">'[2]Reco Sheet for Fcast'!$H$2:$I$2</definedName>
    <definedName name="BEx1LRPGDQCOEMW8YT80J1XCDCIV" hidden="1">'[2]Reco Sheet for Fcast'!$F$6:$G$6</definedName>
    <definedName name="BEx1LRUSJW4JG54X07QWD9R27WV9" hidden="1">'[3]AMI P &amp; L'!#REF!</definedName>
    <definedName name="BEx1M1WBK5T0LP1AK2JYV6W87ID6" hidden="1">'[2]Reco Sheet for Fcast'!$F$10:$G$10</definedName>
    <definedName name="BEx1M2CEKIG7U2M98E8QT7PXKFJI" hidden="1">#REF!</definedName>
    <definedName name="BEx1M51HHDYGIT8PON7U8ICL2S95" hidden="1">'[2]Reco Sheet for Fcast'!$F$10:$G$10</definedName>
    <definedName name="BEx1M9DVXW1QKW4BT3H733BJ74CE" hidden="1">#REF!</definedName>
    <definedName name="BEx1MJVIWNE5X8L7TRVWT9WWEUBJ" hidden="1">#REF!</definedName>
    <definedName name="BEx1MMFAHNWB5B2QUWBELI39PCEY" hidden="1">'[4]Bud Mth'!$C$15:$D$29</definedName>
    <definedName name="BEx1MTRKKVCHOZ0YGID6HZ49LJTO" hidden="1">'[3]AMI P &amp; L'!#REF!</definedName>
    <definedName name="BEx1N0CYK8OCCI654CPSXGPO2B4B" hidden="1">#REF!</definedName>
    <definedName name="BEx1N3CUJ3UX61X38ZAJVPEN4KMC" hidden="1">'[2]Reco Sheet for Fcast'!$K$2</definedName>
    <definedName name="BEx1NM34KQTO1LDNSAFD1L82UZFG" hidden="1">'[2]Reco Sheet for Fcast'!$F$15</definedName>
    <definedName name="BEx1NO6TXZVOGCUWCCRTXRXWW0XL" hidden="1">'[2]Reco Sheet for Fcast'!$I$10:$J$10</definedName>
    <definedName name="BEx1NS8EU5P9FQV3S0WRTXI5L361" hidden="1">'[2]Reco Sheet for Fcast'!$F$7:$G$7</definedName>
    <definedName name="BEx1NUBX5VUYZFKQH69FN6BTLWCR" hidden="1">'[2]Reco Sheet for Fcast'!$I$7:$J$7</definedName>
    <definedName name="BEx1NZ4K1L8UON80Y2A4RASKWGNP" hidden="1">'[2]Reco Sheet for Fcast'!$F$15:$G$16</definedName>
    <definedName name="BEx1OLAZ915OGYWP0QP1QQWDLCRX" hidden="1">'[2]Reco Sheet for Fcast'!$I$6:$J$6</definedName>
    <definedName name="BEx1OO5ER042IS6IC4TLDI75JNVH" hidden="1">'[2]Reco Sheet for Fcast'!$G$2</definedName>
    <definedName name="BEx1ORG3LGKCPSRMVQ2O9REG2US8" hidden="1">#REF!</definedName>
    <definedName name="BEx1OTE54CBSUT8FWKRALEDCUWN4" hidden="1">'[2]Reco Sheet for Fcast'!$F$11:$G$11</definedName>
    <definedName name="BEx1OVSMPADTX95QUOX34KZQ8EDY" hidden="1">'[2]Reco Sheet for Fcast'!$I$11:$J$11</definedName>
    <definedName name="BEx1OX544IO9FQJI7YYQGZCEHB3O" hidden="1">'[2]Reco Sheet for Fcast'!$I$8:$J$8</definedName>
    <definedName name="BEx1OY6SVEUT2EQ26P7EKEND342G" hidden="1">'[2]Reco Sheet for Fcast'!$I$9:$J$9</definedName>
    <definedName name="BEx1OYN1LPIPI12O9G6F7QAOS9T4" hidden="1">'[2]Reco Sheet for Fcast'!$I$7:$J$7</definedName>
    <definedName name="BEx1P1HHKJA799O3YZXQAX6KFH58" hidden="1">'[2]Reco Sheet for Fcast'!$F$6:$G$6</definedName>
    <definedName name="BEx1P34W467WGPOXPK292QFJIPHJ" hidden="1">'[2]Reco Sheet for Fcast'!$H$2:$I$2</definedName>
    <definedName name="BEx1P34WRUTVZPX177UUQ9BT3Q9X" hidden="1">'[5]Capital orders'!#REF!</definedName>
    <definedName name="BEx1P7S1J4TKGVJ43C2Q2R3M9WRB" hidden="1">'[2]Reco Sheet for Fcast'!$I$6:$J$6</definedName>
    <definedName name="BEx1PA11BLPVZM8RC5BL46WX8YB5" hidden="1">'[2]Reco Sheet for Fcast'!$F$8:$G$8</definedName>
    <definedName name="BEx1PBZ4BEFIPGMQXT9T8S4PZ2IM" hidden="1">'[2]Reco Sheet for Fcast'!$F$10:$G$10</definedName>
    <definedName name="BEx1PLF2CFSXBZPVI6CJ534EIJDN" hidden="1">'[2]Reco Sheet for Fcast'!$I$8:$J$8</definedName>
    <definedName name="BEx1PMWZB2DO6EM9BKLUICZJ65HD" hidden="1">'[2]Reco Sheet for Fcast'!$I$10:$J$10</definedName>
    <definedName name="BEx1QA54J2A4I7IBQR19BTY28ZMR" hidden="1">'[2]Reco Sheet for Fcast'!$I$10:$J$10</definedName>
    <definedName name="BEx1QM4PKKBHXHR5BZ2NON028UYL" hidden="1">#REF!</definedName>
    <definedName name="BEx1QMQAHG3KQUK59DVM68SWKZIZ" hidden="1">'[2]Reco Sheet for Fcast'!$I$10:$J$10</definedName>
    <definedName name="BEx1R9YFKJCMSEST8OVCAO5E47FO" hidden="1">'[2]Reco Sheet for Fcast'!$F$9:$G$9</definedName>
    <definedName name="BEx1RBGC06B3T52OIC0EQ1KGVP1I" hidden="1">'[2]Reco Sheet for Fcast'!$F$10:$G$10</definedName>
    <definedName name="BEx1RHLLW599ZLQG0S5YT7QI63BA" hidden="1">'[5]Capital orders'!#REF!</definedName>
    <definedName name="BEx1RRC7X4NI1CU4EO5XYE2GVARJ" hidden="1">'[2]Reco Sheet for Fcast'!$I$11:$J$11</definedName>
    <definedName name="BEx1RZA1NCGT832L7EMR7GMF588W" hidden="1">'[2]Reco Sheet for Fcast'!$I$10:$J$10</definedName>
    <definedName name="BEx1S0XGIPUSZQUCSGWSK10GKW7Y" hidden="1">'[2]Reco Sheet for Fcast'!$F$8:$G$8</definedName>
    <definedName name="BEx1S3BSDAKCI9LVFYLTM3MJY3BE" hidden="1">'[5]Capital orders'!#REF!</definedName>
    <definedName name="BEx1S5VFNKIXHTTCWSV60UC50EZ8" hidden="1">'[2]Reco Sheet for Fcast'!$I$7:$J$7</definedName>
    <definedName name="BEx1SEKAWOQJB87D3XQKKK1S7Q7X" hidden="1">#REF!</definedName>
    <definedName name="BEx1SK3U02H0RGKEYXW7ZMCEOF3V" hidden="1">'[2]Reco Sheet for Fcast'!$E$2:$F$2</definedName>
    <definedName name="BEx1SSNEZINBJT29QVS62VS1THT4" hidden="1">'[2]Reco Sheet for Fcast'!$F$9:$G$9</definedName>
    <definedName name="BEx1STULPAG4G6PQYHP3DRYTPCHJ" hidden="1">'[5]Capital orders'!#REF!</definedName>
    <definedName name="BEx1SVNCHNANBJIDIQVB8AFK4HAN" hidden="1">'[3]AMI P &amp; L'!#REF!</definedName>
    <definedName name="BEx1TJ0WLS9O7KNSGIPWTYHDYI1D" hidden="1">'[3]AMI P &amp; L'!#REF!</definedName>
    <definedName name="BEx1TYR9YIVMD6E36LEX70E5H1UT" hidden="1">#REF!</definedName>
    <definedName name="BEx1U7WFO8OZKB1EBF4H386JW91L" hidden="1">'[2]Reco Sheet for Fcast'!$I$9:$J$9</definedName>
    <definedName name="BEx1U87938YR9N6HYI24KVBKLOS3" hidden="1">'[2]Reco Sheet for Fcast'!$G$2</definedName>
    <definedName name="BEx1UESH4KDWHYESQU2IE55RS3LI" hidden="1">'[2]Reco Sheet for Fcast'!$F$11:$G$11</definedName>
    <definedName name="BEx1UI8N9KTCPSOJ7RDW0T8UEBNP" hidden="1">'[2]Reco Sheet for Fcast'!$F$10:$G$10</definedName>
    <definedName name="BEx1UML0HHJFHA5TBOYQ24I3RV1W" hidden="1">'[2]Reco Sheet for Fcast'!$F$6:$G$6</definedName>
    <definedName name="BEx1UOOOMCXM376QJ65W95MJ4RT3" hidden="1">'[5]Capital orders'!#REF!</definedName>
    <definedName name="BEx1UUDIQPZ23XQ79GUL0RAWRSCK" hidden="1">'[2]Reco Sheet for Fcast'!$I$7:$J$7</definedName>
    <definedName name="BEx1V50N55N07Q5LD91VS9QF1WB6" hidden="1">#REF!</definedName>
    <definedName name="BEx1V67SEV778NVW68J8W5SND1J7" hidden="1">'[2]Reco Sheet for Fcast'!$I$9:$J$9</definedName>
    <definedName name="BEx1VIY9SQLRESD11CC4PHYT0XSG" hidden="1">'[2]Reco Sheet for Fcast'!$H$2:$I$2</definedName>
    <definedName name="BEx1WC67EH10SC38QWX3WEA5KH3A" hidden="1">'[2]Reco Sheet for Fcast'!$F$10:$G$10</definedName>
    <definedName name="BEx1WGYTKZZIPM1577W5FEYKFH3V" hidden="1">'[2]Reco Sheet for Fcast'!$F$15:$J$123</definedName>
    <definedName name="BEx1WHPURIV3D3PTJJ359H1OP7ZV" hidden="1">'[3]AMI P &amp; L'!#REF!</definedName>
    <definedName name="BEx1WLWY2CR1WRD694JJSWSDFAIR" hidden="1">'[2]Reco Sheet for Fcast'!$I$7:$J$7</definedName>
    <definedName name="BEx1WMD1LWPWRIK6GGAJRJAHJM8I" hidden="1">'[2]Reco Sheet for Fcast'!$I$10:$J$10</definedName>
    <definedName name="BEx1WR0D41MR174LBF3P9E3K0J51" hidden="1">'[2]Reco Sheet for Fcast'!$F$7:$G$7</definedName>
    <definedName name="BEx1WUB1FAS5PHU33TJ60SUHR618" hidden="1">'[2]Reco Sheet for Fcast'!$I$8:$J$8</definedName>
    <definedName name="BEx1WX04G0INSPPG9NTNR3DYR6PZ" hidden="1">'[2]Reco Sheet for Fcast'!$I$11:$J$11</definedName>
    <definedName name="BEx1X3LHU9DPG01VWX2IF65TRATF" hidden="1">'[2]Reco Sheet for Fcast'!$F$8:$G$8</definedName>
    <definedName name="BEx1XK8AAMO0AH0Z1OUKW30CA7EQ" hidden="1">'[2]Reco Sheet for Fcast'!$H$2:$I$2</definedName>
    <definedName name="BEx1XL4MZ7C80495GHQRWOBS16PQ" hidden="1">'[2]Reco Sheet for Fcast'!$F$6:$G$6</definedName>
    <definedName name="BEx1XYBEF60AUNIQ381B562NLYEL" hidden="1">#REF!</definedName>
    <definedName name="BEx1Y2IGS2K95E1M51PEF9KJZ0KB" hidden="1">'[2]Reco Sheet for Fcast'!$F$15</definedName>
    <definedName name="BEx1Y3PKK83X2FN9SAALFHOWKMRQ" hidden="1">'[2]Reco Sheet for Fcast'!$F$9:$G$9</definedName>
    <definedName name="BEx1YL3DJ7Y4AZ01ERCOGW0FJ26T" hidden="1">'[3]AMI P &amp; L'!#REF!</definedName>
    <definedName name="BEx1Z2RYHSVD1H37817SN93VMURZ" hidden="1">'[2]Reco Sheet for Fcast'!$F$7:$G$7</definedName>
    <definedName name="BEx3AMAKWI6458B67VKZO56MCNJW" hidden="1">'[2]Reco Sheet for Fcast'!$H$2:$I$2</definedName>
    <definedName name="BEx3AOOVM42G82TNF53W0EKXLUSI" hidden="1">'[3]AMI P &amp; L'!#REF!</definedName>
    <definedName name="BEx3APL8D18BCFDD4AZK12WFXA67" hidden="1">'[2]Reco Sheet for Fcast'!$G$2:$H$2</definedName>
    <definedName name="BEx3AZH9W4SUFCAHNDOQ728R9V4L" hidden="1">'[2]Reco Sheet for Fcast'!$F$6:$G$6</definedName>
    <definedName name="BEx3BNR9ES4KY7Q1DK83KC5NDGL8" hidden="1">'[2]Reco Sheet for Fcast'!$E$2:$F$2</definedName>
    <definedName name="BEx3BQR5VZXNQ4H949ORM8ESU3B3" hidden="1">'[3]AMI P &amp; L'!#REF!</definedName>
    <definedName name="BEx3BTLL3ASJN134DLEQTQM70VZM" hidden="1">'[2]Reco Sheet for Fcast'!$F$6:$G$6</definedName>
    <definedName name="BEx3BW5CTV0DJU5AQS3ZQFK2VLF3" hidden="1">'[2]Reco Sheet for Fcast'!$I$8:$J$8</definedName>
    <definedName name="BEx3BYP0FG369M7G3JEFLMMXAKTS" hidden="1">'[2]Reco Sheet for Fcast'!$F$9:$G$9</definedName>
    <definedName name="BEx3C2QR0WUD19QSVO8EMIPNQJKH" hidden="1">'[2]Reco Sheet for Fcast'!$F$7:$G$7</definedName>
    <definedName name="BEx3CKFCCPZZ6ROLAT5C1DZNIC1U" hidden="1">'[2]Reco Sheet for Fcast'!$H$2:$I$2</definedName>
    <definedName name="BEx3CO0SVO4WLH0DO43DCHYDTH1P" hidden="1">'[2]Reco Sheet for Fcast'!$F$15</definedName>
    <definedName name="BEx3CP7ZOFGLSCYTIG9VMZOBZ5BQ" hidden="1">#REF!</definedName>
    <definedName name="BEx3D9G6QTSPF9UYI4X0XY0VE896" hidden="1">'[2]Reco Sheet for Fcast'!$F$6:$G$6</definedName>
    <definedName name="BEx3DCQU9PBRXIMLO62KS5RLH447" hidden="1">'[2]Reco Sheet for Fcast'!$I$11:$J$11</definedName>
    <definedName name="BEx3DZDFGLYD8RLUYGMKDC4PRP04" hidden="1">'[2]Reco Sheet for Fcast'!$G$2:$H$2</definedName>
    <definedName name="BEx3EF99FD6QNNCNOKDEE67JHTUJ" hidden="1">'[2]Reco Sheet for Fcast'!$I$9:$J$9</definedName>
    <definedName name="BEx3EHCSERZ2O2OAG8Y95UPG2IY9" hidden="1">'[3]AMI P &amp; L'!#REF!</definedName>
    <definedName name="BEx3EJR3TCJDYS7ZXNDS5N9KTGIK" hidden="1">'[2]Reco Sheet for Fcast'!$F$8:$G$8</definedName>
    <definedName name="BEx3ELJTTBS6P05CNISMGOJOA60V" hidden="1">'[2]Reco Sheet for Fcast'!$I$9:$J$9</definedName>
    <definedName name="BEx3EQSLJBDDJRHNX19PBFCKNY2I" hidden="1">'[2]Reco Sheet for Fcast'!$F$11:$G$11</definedName>
    <definedName name="BEx3EUUAX947Q5N6MY6W0KSNY78Y" hidden="1">'[2]Reco Sheet for Fcast'!$I$7:$J$7</definedName>
    <definedName name="BEx3FERRE7HC84YCYRFTW3IGBJS0" hidden="1">#REF!</definedName>
    <definedName name="BEx3FHMD1P5XBCH23ZKIFO6ZTCNB" hidden="1">'[2]Reco Sheet for Fcast'!$I$6:$J$6</definedName>
    <definedName name="BEx3FI2G3YYIACQHXNXEA15M8ZK5" hidden="1">'[2]Reco Sheet for Fcast'!$F$11:$G$11</definedName>
    <definedName name="BEx3FJ9MHSLDK8W91GO85FX1GX57" hidden="1">'[2]Reco Sheet for Fcast'!$F$8:$G$8</definedName>
    <definedName name="BEx3FR251HFU7A33PU01SJUENL2B" hidden="1">'[2]Reco Sheet for Fcast'!$K$2</definedName>
    <definedName name="BEx3FX7EJL47JSLSWP3EOC265WAE" hidden="1">'[3]AMI P &amp; L'!#REF!</definedName>
    <definedName name="BEx3FZG91H1CY5ASLHP4YHKREYG9" hidden="1">#REF!</definedName>
    <definedName name="BEx3G201R8NLJ6FIHO2QS0SW9QVV" hidden="1">'[2]Reco Sheet for Fcast'!$H$2:$I$2</definedName>
    <definedName name="BEx3G2LL2II66XY5YCDPG4JE13A3" hidden="1">'[2]Reco Sheet for Fcast'!$F$9:$G$9</definedName>
    <definedName name="BEx3G2WA0DTYY9D8AGHHOBTPE2B2" hidden="1">'[2]Reco Sheet for Fcast'!$F$7:$G$7</definedName>
    <definedName name="BEx3GCXR6IAS0B6WJ03GJVH7CO52" hidden="1">'[2]Reco Sheet for Fcast'!$F$15</definedName>
    <definedName name="BEx3GEVV18SEQDI1JGY7EN6D1GT1" hidden="1">'[3]AMI P &amp; L'!#REF!</definedName>
    <definedName name="BEx3GKFH64MKQX61S7DYTZ15JCPY" hidden="1">'[2]Reco Sheet for Fcast'!$G$2</definedName>
    <definedName name="BEx3GMJ1Y6UU02DLRL0QXCEKDA6C" hidden="1">'[3]AMI P &amp; L'!#REF!</definedName>
    <definedName name="BEx3GN4LY0135CBDIN1TU2UEODGF" hidden="1">'[2]Reco Sheet for Fcast'!$I$10:$J$10</definedName>
    <definedName name="BEx3GPDH2AH4QKT4OOSN563XUHBD" hidden="1">'[2]Reco Sheet for Fcast'!$I$9:$J$9</definedName>
    <definedName name="BEx3H0RFPKED2NN6LBYFK5P5HLK6" hidden="1">'[2]Reco Sheet for Fcast'!$I$6:$J$6</definedName>
    <definedName name="BEx3H5UX2GZFZZT657YR76RHW5I6" hidden="1">'[3]AMI P &amp; L'!#REF!</definedName>
    <definedName name="BEx3HA1YAMCT0GK89031ZWXQ3VK3" hidden="1">#REF!</definedName>
    <definedName name="BEx3HJ1MIYFNI7Y25LLE6AGZ52U2" hidden="1">'[5]Capital orders'!#REF!</definedName>
    <definedName name="BEx3HMN4HBR0MZ546XIBTOE5PHAT" hidden="1">'[5]Capital orders'!#REF!</definedName>
    <definedName name="BEx3HMSEFOP6DBM4R97XA6B7NFG6" hidden="1">'[2]Reco Sheet for Fcast'!$F$8:$G$8</definedName>
    <definedName name="BEx3HOQN57QKFWCTSFFBV19FE17U" hidden="1">'[5]Capital orders'!#REF!</definedName>
    <definedName name="BEx3HWJ5SQSD2CVCQNR183X44FR8" hidden="1">'[2]Reco Sheet for Fcast'!$H$2:$I$2</definedName>
    <definedName name="BEx3I09YVXO0G4X7KGSA4WGORM35" hidden="1">'[2]Reco Sheet for Fcast'!$F$6:$G$6</definedName>
    <definedName name="BEx3ICF1GY8HQEBIU9S43PDJ90BX" hidden="1">'[2]Reco Sheet for Fcast'!$F$6:$G$6</definedName>
    <definedName name="BEx3IYAH2DEBFWO8F94H4MXE3RLY" hidden="1">'[3]AMI P &amp; L'!#REF!</definedName>
    <definedName name="BEx3IZXXSYEW50379N2EAFWO8DZV" hidden="1">'[3]AMI P &amp; L'!#REF!</definedName>
    <definedName name="BEx3J1VZVGTKT4ATPO9O5JCSFTTR" hidden="1">'[2]Reco Sheet for Fcast'!$I$9:$J$9</definedName>
    <definedName name="BEx3JC2TY7JNAAC3L7QHVPQXLGQ8" hidden="1">'[2]Reco Sheet for Fcast'!$I$11:$J$11</definedName>
    <definedName name="BEx3JIYZIVBGXQG29MDJG53D99D8" hidden="1">'[2]Reco Sheet for Fcast'!$L$6:$M$10</definedName>
    <definedName name="BEx3JX23SYDIGOGM4Y0CQFBW8ZBV" hidden="1">'[2]Reco Sheet for Fcast'!$F$8:$G$8</definedName>
    <definedName name="BEx3JXCXCVBZJGV5VEG9MJEI01AL" hidden="1">'[2]Reco Sheet for Fcast'!$I$7:$J$7</definedName>
    <definedName name="BEx3JYK2N7X59TPJSKYZ77ENY8SS" hidden="1">'[2]Reco Sheet for Fcast'!$I$6:$J$6</definedName>
    <definedName name="BEx3K4EII7GU1CG0BN7UL15M6J8Z" hidden="1">'[3]AMI P &amp; L'!#REF!</definedName>
    <definedName name="BEx3K4ZXQUQ2KYZF74B84SO48XMW" hidden="1">'[2]Reco Sheet for Fcast'!$I$9:$J$9</definedName>
    <definedName name="BEx3KEFXUCVNVPH7KSEGAZYX13B5" hidden="1">'[2]Reco Sheet for Fcast'!$F$6:$G$6</definedName>
    <definedName name="BEx3KFXUAF6YXAA47B7Q6X9B3VGB" hidden="1">'[2]Reco Sheet for Fcast'!$I$10:$J$10</definedName>
    <definedName name="BEx3KHFTUPUPZJH4ER0RQ5CMQ7ZC" hidden="1">#REF!</definedName>
    <definedName name="BEx3KIXQYOGMPK4WJJAVBRX4NR28" hidden="1">'[3]AMI P &amp; L'!#REF!</definedName>
    <definedName name="BEx3KJOMVOSFZVJUL3GKCNP6DQDS" hidden="1">'[2]Reco Sheet for Fcast'!$F$6:$G$6</definedName>
    <definedName name="BEx3KP2VRBMORK0QEAZUYCXL3DHJ" hidden="1">'[2]Reco Sheet for Fcast'!$I$6:$J$6</definedName>
    <definedName name="BEx3L4IN3LI4C26SITKTGAH27CDU" hidden="1">'[2]Reco Sheet for Fcast'!$F$15</definedName>
    <definedName name="BEx3L4YQ0J7ZU0M5QM6YIPCEYC9K" hidden="1">'[3]AMI P &amp; L'!#REF!</definedName>
    <definedName name="BEx3L60DJOR7NQN42G7YSAODP1EX" hidden="1">'[2]Reco Sheet for Fcast'!$I$7:$J$7</definedName>
    <definedName name="BEx3L7D0PI38HWZ7VADU16C9E33D" hidden="1">'[2]Reco Sheet for Fcast'!$I$7:$J$7</definedName>
    <definedName name="BEx3LLANOTINBHAJ3AOID9T7Y05X" hidden="1">#REF!</definedName>
    <definedName name="BEx3LM1PR4Y7KINKMTMKR984GX8Q" hidden="1">'[2]Reco Sheet for Fcast'!$I$8:$J$8</definedName>
    <definedName name="BEx3LPCEZ1C0XEKNCM3YT09JWCUO" hidden="1">'[2]Reco Sheet for Fcast'!$I$10:$J$10</definedName>
    <definedName name="BEx3M1BZ3GQC6D7YTGDIT0JUJ9EC" hidden="1">#REF!</definedName>
    <definedName name="BEx3M1MR1K1NQD03H74BFWOK4MWQ" hidden="1">'[2]Reco Sheet for Fcast'!$F$15</definedName>
    <definedName name="BEx3M4H77MYUKOOD31H9F80NMVK8" hidden="1">'[2]Reco Sheet for Fcast'!$H$2:$I$2</definedName>
    <definedName name="BEx3M9VFX329PZWYC4DMZ6P3W9R2" hidden="1">'[2]Reco Sheet for Fcast'!$F$8:$G$8</definedName>
    <definedName name="BEx3MCQ0VEBV0CZXDS505L38EQ8N" hidden="1">'[2]Reco Sheet for Fcast'!$I$11:$J$11</definedName>
    <definedName name="BEx3MEYV5LQY0BAL7V3CFAFVOM3T" hidden="1">'[2]Reco Sheet for Fcast'!$I$9:$J$9</definedName>
    <definedName name="BEx3MREOFWJQEYMCMBL7ZE06NBN6" hidden="1">'[2]Reco Sheet for Fcast'!$G$2</definedName>
    <definedName name="BEx3MSAX474ABZKYQ7WBYQI19FN1" hidden="1">#REF!</definedName>
    <definedName name="BEx3N9JDP50MA4MMRXI6DO38SIEQ" hidden="1">#REF!</definedName>
    <definedName name="BEx3NBS83TP04EO9LQWM9XWO1JEV" hidden="1">'[5]Capital orders'!#REF!</definedName>
    <definedName name="BEx3NLIZ7PHF2XE59ECZ3MD04ZG1" hidden="1">'[2]Reco Sheet for Fcast'!$F$6:$G$6</definedName>
    <definedName name="BEx3NMQ4BVC94728AUM7CCX7UHTU" hidden="1">'[2]Reco Sheet for Fcast'!$F$15</definedName>
    <definedName name="BEx3NR2I4OUFP3Z2QZEDU2PIFIDI" hidden="1">'[2]Reco Sheet for Fcast'!$F$10:$G$10</definedName>
    <definedName name="BEx3O19B8FTTAPVT5DZXQGQXWFR8" hidden="1">'[2]Reco Sheet for Fcast'!$F$15</definedName>
    <definedName name="BEx3O37KIVMTEXDNBMSQLK0KFCF6" hidden="1">#REF!</definedName>
    <definedName name="BEx3O85IKWARA6NCJOLRBRJFMEWW" hidden="1">'[3]AMI P &amp; L'!#REF!</definedName>
    <definedName name="BEx3OJZSCGFRW7SVGBFI0X9DNVMM" hidden="1">'[2]Reco Sheet for Fcast'!$H$2:$I$2</definedName>
    <definedName name="BEx3ORSBUXAF21MKEY90YJV9AY9A" hidden="1">'[2]Reco Sheet for Fcast'!$G$2:$H$2</definedName>
    <definedName name="BEx3OV8BH6PYNZT7C246LOAU9SVX" hidden="1">'[2]Reco Sheet for Fcast'!$F$9:$G$9</definedName>
    <definedName name="BEx3OVDR9BY1SBRX3I92LJ228GPZ" hidden="1">#REF!</definedName>
    <definedName name="BEx3OXRYJZUEY6E72UJU0PHLMYAR" hidden="1">'[2]Reco Sheet for Fcast'!$F$7:$G$7</definedName>
    <definedName name="BEx3P59TTRSGQY888P5C1O7M2PQT" hidden="1">'[2]Reco Sheet for Fcast'!$F$7:$G$7</definedName>
    <definedName name="BEx3PDNRRNKD5GOUBUQFXAHIXLD9" hidden="1">'[2]Reco Sheet for Fcast'!$I$6:$J$6</definedName>
    <definedName name="BEx3PDT8GNPWLLN02IH1XPV90XYK" hidden="1">'[2]Reco Sheet for Fcast'!$F$7:$G$7</definedName>
    <definedName name="BEx3PKEMDW8KZEP11IL927C5O7I2" hidden="1">'[2]Reco Sheet for Fcast'!$F$15</definedName>
    <definedName name="BEx3PKJZ1Z7L9S6KV8KXVS6B2FX4" hidden="1">'[2]Reco Sheet for Fcast'!$I$10:$J$10</definedName>
    <definedName name="BEx3PMNG53Z5HY138H99QOMTX8W3" hidden="1">'[2]Reco Sheet for Fcast'!$I$6:$J$6</definedName>
    <definedName name="BEx3PP1RRSFZ8UC0JC9R91W6LNKW" hidden="1">'[2]Reco Sheet for Fcast'!$I$7:$J$7</definedName>
    <definedName name="BEx3PVXYZC8WB9ZJE7OCKUXZ46EA" hidden="1">'[2]Reco Sheet for Fcast'!$H$2:$I$2</definedName>
    <definedName name="BEx3Q0VWPU5EQECK7MQ47TYJ3SWW" hidden="1">'[2]Reco Sheet for Fcast'!$F$15</definedName>
    <definedName name="BEx3Q5U1E8DSCYITLNZG4FG813OR" hidden="1">'[5]Capital orders'!#REF!</definedName>
    <definedName name="BEx3Q7BZ9PUXK2RLIOFSIS9AHU1B" hidden="1">'[2]Reco Sheet for Fcast'!$F$9:$G$9</definedName>
    <definedName name="BEx3Q8J42S9VU6EAN2Y28MR6DF88" hidden="1">'[2]Reco Sheet for Fcast'!$I$9:$J$9</definedName>
    <definedName name="BEx3QEDFOYFY5NBTININ5W4RLD4Q" hidden="1">'[2]Reco Sheet for Fcast'!$F$11:$G$11</definedName>
    <definedName name="BEx3QIKJ3U962US1Q564NZDLU8LD" hidden="1">'[2]Reco Sheet for Fcast'!$F$6:$G$6</definedName>
    <definedName name="BEx3QOEY7IL4PZNO1XW0Q5KZ3BPA" hidden="1">'[2]Reco Sheet for Fcast'!$O$6:$P$10</definedName>
    <definedName name="BEx3QPGNBFAPHNWN14HP5HGBZUHY" hidden="1">#REF!</definedName>
    <definedName name="BEx3QR9D45DHW50VQ7Y3Q1AXPOB9" hidden="1">'[2]Reco Sheet for Fcast'!$F$10:$G$10</definedName>
    <definedName name="BEx3QSWT2S5KWG6U2V9711IYDQBM" hidden="1">'[2]Reco Sheet for Fcast'!$K$2</definedName>
    <definedName name="BEx3QVGG7Q2X4HZHJAM35A8T3VR7" hidden="1">'[2]Reco Sheet for Fcast'!$I$9:$J$9</definedName>
    <definedName name="BEx3R0JUB9YN8PHPPQTAMIT1IHWK" hidden="1">'[2]Reco Sheet for Fcast'!$F$10:$G$10</definedName>
    <definedName name="BEx3R6JNDZ5SKLXPE4E8AGJCT6XV" hidden="1">'[4]Bud Mth'!$I$10:$J$10</definedName>
    <definedName name="BEx3R81NFRO7M81VHVKOBFT0QBIL" hidden="1">'[2]Reco Sheet for Fcast'!$I$11:$J$11</definedName>
    <definedName name="BEx3RHC2ZD5UFS6QD4OPFCNNMWH1" hidden="1">'[3]AMI P &amp; L'!#REF!</definedName>
    <definedName name="BEx3RQ10QIWBAPHALAA91BUUCM2X" hidden="1">'[2]Reco Sheet for Fcast'!$H$2:$I$2</definedName>
    <definedName name="BEx3RV4E1WT43SZBUN09RTB8EK1O" hidden="1">'[2]Reco Sheet for Fcast'!$F$6:$G$6</definedName>
    <definedName name="BEx3RXYU0QLFXSFTM5EB20GD03W5" hidden="1">'[2]Reco Sheet for Fcast'!$I$6:$J$6</definedName>
    <definedName name="BEx3RYKLC3QQO3XTUN7BEW2AQL98" hidden="1">'[2]Reco Sheet for Fcast'!$F$6:$G$6</definedName>
    <definedName name="BEx3S6YJ4FSE6L232EC7JMBHL9LG" hidden="1">'[5]Capital orders'!#REF!</definedName>
    <definedName name="BEx3SICJ45BYT6FHBER86PJT25FC" hidden="1">'[2]Reco Sheet for Fcast'!$I$11:$J$11</definedName>
    <definedName name="BEx3SMUCMJVGQ2H4EHQI5ZFHEF0P" hidden="1">'[2]Reco Sheet for Fcast'!$F$7:$G$7</definedName>
    <definedName name="BEx3SN56F03CPDRDA7LZ763V0N4I" hidden="1">'[2]Reco Sheet for Fcast'!$F$10:$G$10</definedName>
    <definedName name="BEx3SPE6N1ORXPRCDL3JPZD73Z9F" hidden="1">'[2]Reco Sheet for Fcast'!$F$10:$G$10</definedName>
    <definedName name="BEx3T29ZTULQE0OMSMWUMZDU9ZZ0" hidden="1">'[2]Reco Sheet for Fcast'!$F$9:$G$9</definedName>
    <definedName name="BEx3T2FG1ZY4WZBQSPCTC91YU2YJ" hidden="1">#REF!</definedName>
    <definedName name="BEx3T6H1GANMM2I05ZEVPCP6MRU2" hidden="1">'[5]Capital orders'!#REF!</definedName>
    <definedName name="BEx3T6MJ1QDJ929WMUDVZ0O3UW0Y" hidden="1">'[2]Reco Sheet for Fcast'!$K$2</definedName>
    <definedName name="BEx3TL0EBCEEUJ1A7EWNJRIN2795" hidden="1">'[5]Capital orders'!#REF!</definedName>
    <definedName name="BEx3TPCSI16OAB2L9M9IULQMQ9J9" hidden="1">'[2]Reco Sheet for Fcast'!$F$7:$G$7</definedName>
    <definedName name="BEx3U64YUOZ419BAJS2W78UMATAW" hidden="1">'[2]Reco Sheet for Fcast'!$I$7:$J$7</definedName>
    <definedName name="BEx3U94WCEA5DKMWBEX1GU0LKYG2" hidden="1">'[2]Reco Sheet for Fcast'!$I$9:$J$9</definedName>
    <definedName name="BEx3U9VZ8SQVYS6ZA038J7AP7ZGW" hidden="1">'[2]Reco Sheet for Fcast'!$F$9:$G$9</definedName>
    <definedName name="BEx3UIQ5WRJBGNTFCCLOR4N7B1OQ" hidden="1">'[2]Reco Sheet for Fcast'!$H$2:$I$2</definedName>
    <definedName name="BEx3UJMIX2NUSSWGMSI25A5DM4CH" hidden="1">'[2]Reco Sheet for Fcast'!$I$7:$J$7</definedName>
    <definedName name="BEx3UKOCOQG7S1YQ436S997K1KWV" hidden="1">'[2]Reco Sheet for Fcast'!$I$6:$J$6</definedName>
    <definedName name="BEx3UM0THK7XHBY53ADQX650TQR3" hidden="1">'[5]Capital orders'!#REF!</definedName>
    <definedName name="BEx3UO4CSA2W3UIZSAB83N5MOYUI" hidden="1">#REF!</definedName>
    <definedName name="BEx3UYM19VIXLA0EU7LB9NHA77PB" hidden="1">'[2]Reco Sheet for Fcast'!$F$6:$G$6</definedName>
    <definedName name="BEx3VML7CG70HPISMVYIUEN3711Q" hidden="1">'[2]Reco Sheet for Fcast'!$H$2:$I$2</definedName>
    <definedName name="BEx56ZID5H04P9AIYLP1OASFGV56" hidden="1">'[2]Reco Sheet for Fcast'!$F$11:$G$11</definedName>
    <definedName name="BEx587EYSS57E3PI8DT973HLJM9E" hidden="1">'[2]Reco Sheet for Fcast'!$I$11:$J$11</definedName>
    <definedName name="BEx587KFQ3VKCOCY1SA5F24PQGUI" hidden="1">'[2]Reco Sheet for Fcast'!$F$11:$G$11</definedName>
    <definedName name="BEx589O00VWB2CRMRCLO3I5IX5HO" hidden="1">#REF!</definedName>
    <definedName name="BEx58O780PQ05NF0Z1SKKRB3N099" hidden="1">'[2]Reco Sheet for Fcast'!$F$7:$G$7</definedName>
    <definedName name="BEx58XHO7ZULLF2EUD7YIS0MGQJ5" hidden="1">'[3]AMI P &amp; L'!#REF!</definedName>
    <definedName name="BEx58ZW0HAIGIPEX9CVA1PQQTR6X" hidden="1">'[2]Reco Sheet for Fcast'!$I$7:$J$7</definedName>
    <definedName name="BEx59AZ7IMWYQU6DW5MVTLDMFU8X" hidden="1">#REF!</definedName>
    <definedName name="BEx59BA1KH3RG6K1LHL7YS2VB79N" hidden="1">'[2]Reco Sheet for Fcast'!$F$11:$G$11</definedName>
    <definedName name="BEx59E9WABJP2TN71QAIKK79HPK9" hidden="1">'[2]Reco Sheet for Fcast'!$I$8:$J$8</definedName>
    <definedName name="BEx59P7MAPNU129ZTC5H3EH892G1" hidden="1">'[2]Reco Sheet for Fcast'!$F$15</definedName>
    <definedName name="BEx5A11WZRQSIE089QE119AOX9ZG" hidden="1">'[2]Reco Sheet for Fcast'!$I$7:$J$7</definedName>
    <definedName name="BEx5A7CIGCOTHJKHGUBDZG91JGPZ" hidden="1">'[2]Reco Sheet for Fcast'!$F$11:$G$11</definedName>
    <definedName name="BEx5A8UFLT2SWVSG5COFA9B8P376" hidden="1">'[2]Reco Sheet for Fcast'!$F$10:$G$10</definedName>
    <definedName name="BEx5AFFTN3IXIBHDKM0FYC4OFL1S" hidden="1">'[2]Reco Sheet for Fcast'!$G$2</definedName>
    <definedName name="BEx5AOFIO8KVRHIZ1RII337AA8ML" hidden="1">'[2]Reco Sheet for Fcast'!$I$7:$J$7</definedName>
    <definedName name="BEx5APRZ66L5BWHFE8E4YYNEDTI4" hidden="1">'[2]Reco Sheet for Fcast'!$G$2</definedName>
    <definedName name="BEx5B4RHHX0J1BF2FZKEA0SPP29O" hidden="1">'[2]Reco Sheet for Fcast'!$I$8:$J$8</definedName>
    <definedName name="BEx5B5YMSWP0OVI5CIQRP5V18D0C" hidden="1">'[2]Reco Sheet for Fcast'!$I$8:$J$8</definedName>
    <definedName name="BEx5B825RW35M5H0UB2IZGGRS4ER" hidden="1">'[2]Reco Sheet for Fcast'!$F$15</definedName>
    <definedName name="BEx5BAWPMY0TL684WDXX6KKJLRCN" hidden="1">'[2]Reco Sheet for Fcast'!$F$10:$G$10</definedName>
    <definedName name="BEx5BBI61U4Y65GD0ARMTALPP7SJ" hidden="1">'[2]Reco Sheet for Fcast'!$F$9:$G$9</definedName>
    <definedName name="BEx5BDR56MEV4IHY6CIH2SVNG1UB" hidden="1">'[2]Reco Sheet for Fcast'!$F$8:$G$8</definedName>
    <definedName name="BEx5BESZC5H329SKHGJOHZFILYJJ" hidden="1">'[2]Reco Sheet for Fcast'!$I$6:$J$6</definedName>
    <definedName name="BEx5BHSQ42B50IU1TEQFUXFX9XQD" hidden="1">'[3]AMI P &amp; L'!#REF!</definedName>
    <definedName name="BEx5BKSM4UN4C1DM3EYKM79MRC5K" hidden="1">'[2]Reco Sheet for Fcast'!$F$6:$G$6</definedName>
    <definedName name="BEx5BNN8NPH9KVOBARB9CDD9WLB6" hidden="1">'[2]Reco Sheet for Fcast'!$F$9:$G$9</definedName>
    <definedName name="BEx5BYFMZ80TDDN2EZO8CF39AIAC" hidden="1">'[2]Reco Sheet for Fcast'!$F$15</definedName>
    <definedName name="BEx5C2BWFW6SHZBFDEISKGXHZCQW" hidden="1">'[2]Reco Sheet for Fcast'!$I$8:$J$8</definedName>
    <definedName name="BEx5C49ZFH8TO9ZU55729C3F7XG7" hidden="1">'[2]Reco Sheet for Fcast'!$F$9:$G$9</definedName>
    <definedName name="BEx5C8GZQK13G60ZM70P63I5OS0L" hidden="1">'[2]Reco Sheet for Fcast'!$F$10:$G$10</definedName>
    <definedName name="BEx5CAPTVN2NBT3UOMA1UFAL1C2R" hidden="1">'[2]Reco Sheet for Fcast'!$I$6:$J$6</definedName>
    <definedName name="BEx5CEM3SYF9XP0ZZVE0GEPCLV3F" hidden="1">'[2]Reco Sheet for Fcast'!$I$10:$J$10</definedName>
    <definedName name="BEx5CFYQ0F1Z6P8SCVJ0I3UPVFE4" hidden="1">'[3]AMI P &amp; L'!#REF!</definedName>
    <definedName name="BEx5CKWQHHP966IXELUOVK2L3J48" hidden="1">'[5]Capital orders'!#REF!</definedName>
    <definedName name="BEx5CPEKNSJORIPFQC2E1LTRYY8L" hidden="1">'[2]Reco Sheet for Fcast'!$I$7:$J$7</definedName>
    <definedName name="BEx5CSUOL05D8PAM2TRDA9VRJT1O" hidden="1">'[2]Reco Sheet for Fcast'!$I$10:$J$10</definedName>
    <definedName name="BEx5CUNFOO4YDFJ22HCMI2QKIGKM" hidden="1">'[2]Reco Sheet for Fcast'!$F$10:$G$10</definedName>
    <definedName name="BEx5CWLOBFBDZZLDMZV6E0Z1VJA6" hidden="1">'[2]Reco Sheet for Fcast'!$F$10:$G$10</definedName>
    <definedName name="BEx5D7U7MZFE0E9SNH9NX01XLKLP" hidden="1">#REF!</definedName>
    <definedName name="BEx5D8L47OF0WHBPFWXGZINZWUBZ" hidden="1">'[2]Reco Sheet for Fcast'!$I$10:$J$10</definedName>
    <definedName name="BEx5DAJAHQ2SKUPCKSCR3PYML67L" hidden="1">'[2]Reco Sheet for Fcast'!$I$8:$J$8</definedName>
    <definedName name="BEx5DAZEGUTH4C1FCHVO3EWOQDU3" hidden="1">#REF!</definedName>
    <definedName name="BEx5DC18JM1KJCV44PF18E0LNRKA" hidden="1">'[2]Reco Sheet for Fcast'!$F$8:$G$8</definedName>
    <definedName name="BEx5DJIZBTNS011R9IIG2OQ2L6ZX" hidden="1">'[2]Reco Sheet for Fcast'!$H$2:$I$2</definedName>
    <definedName name="BEx5E123OLO9WQUOIRIDJ967KAGK" hidden="1">'[2]Reco Sheet for Fcast'!$F$15</definedName>
    <definedName name="BEx5E2UU5NES6W779W2OZTZOB4O7" hidden="1">'[2]Reco Sheet for Fcast'!$I$10:$J$10</definedName>
    <definedName name="BEx5ELQL9B0VR6UT18KP11DHOTFX" hidden="1">'[2]Reco Sheet for Fcast'!$I$10:$J$10</definedName>
    <definedName name="BEx5ER4TJTFPN7IB1MNEB1ZFR5M6" hidden="1">'[2]Reco Sheet for Fcast'!$H$2:$I$2</definedName>
    <definedName name="BEx5ERQE4JE8890QDCQFB0IMTC4I" hidden="1">'[5]Capital orders'!#REF!</definedName>
    <definedName name="BEx5F6V72QTCK7O39Y59R0EVM6CW" hidden="1">'[2]Reco Sheet for Fcast'!$I$8:$J$8</definedName>
    <definedName name="BEx5FGLQVACD5F5YZG4DGSCHCGO2" hidden="1">'[2]Reco Sheet for Fcast'!$H$2:$I$2</definedName>
    <definedName name="BEx5FLJWHLW3BTZILDPN5NMA449V" hidden="1">'[2]Reco Sheet for Fcast'!$I$6:$J$6</definedName>
    <definedName name="BEx5FNI2O10YN2SI1NO4X5GP3GTF" hidden="1">'[2]Reco Sheet for Fcast'!$F$10:$G$10</definedName>
    <definedName name="BEx5FO8YRFSZCG3L608EHIHIHFY4" hidden="1">'[3]AMI P &amp; L'!#REF!</definedName>
    <definedName name="BEx5FQNA6V4CNYSH013K45RI4BCV" hidden="1">'[2]Reco Sheet for Fcast'!$F$8:$G$8</definedName>
    <definedName name="BEx5FVQPPEU32CPNV9RRQ9MNLLVE" hidden="1">'[2]Reco Sheet for Fcast'!$H$2:$I$2</definedName>
    <definedName name="BEx5G08KGMG5X2AQKDGPFYG5GH94" hidden="1">'[2]Reco Sheet for Fcast'!$I$6:$J$6</definedName>
    <definedName name="BEx5G1A8TFN4C4QII35U9DKYNIS8" hidden="1">'[3]AMI P &amp; L'!#REF!</definedName>
    <definedName name="BEx5G1L0QO91KEPDMV1D8OT4BT73" hidden="1">'[2]Reco Sheet for Fcast'!$I$6:$J$6</definedName>
    <definedName name="BEx5G86DZL1VYUX6KWODAP3WFAWP" hidden="1">'[2]Reco Sheet for Fcast'!$E$2:$F$2</definedName>
    <definedName name="BEx5G8BV2GIOCM3C7IUFK8L04A6M" hidden="1">'[2]Reco Sheet for Fcast'!$I$11:$J$11</definedName>
    <definedName name="BEx5GAVIL220VIPAKH02UYIUB7EU" hidden="1">'[5]Capital orders'!#REF!</definedName>
    <definedName name="BEx5GID9MVBUPFFT9M8K8B5MO9NV" hidden="1">'[2]Reco Sheet for Fcast'!$F$15:$G$16</definedName>
    <definedName name="BEx5GLD6CMDEYT8QI3HVPGEES2A5" hidden="1">#REF!</definedName>
    <definedName name="BEx5GN0EWA9SCQDPQ7NTUQH82QVK" hidden="1">'[2]Reco Sheet for Fcast'!$F$6:$G$6</definedName>
    <definedName name="BEx5GNBCU4WZ74I0UXFL9ZG2XSGJ" hidden="1">'[2]Reco Sheet for Fcast'!$F$6:$G$6</definedName>
    <definedName name="BEx5GUCTYC7QCWGWU5BTO7Y7HDZX" hidden="1">'[2]Reco Sheet for Fcast'!$I$6:$J$6</definedName>
    <definedName name="BEx5GYUPJULJQ624TEESYFG1NFOH" hidden="1">'[2]Reco Sheet for Fcast'!$I$9:$J$9</definedName>
    <definedName name="BEx5H0NEE0AIN5E2UHJ9J9ISU9N1" hidden="1">'[2]Reco Sheet for Fcast'!$F$8:$G$8</definedName>
    <definedName name="BEx5H1UJSEUQM2K8QHQXO5THVHSO" hidden="1">'[2]Reco Sheet for Fcast'!$F$9:$G$9</definedName>
    <definedName name="BEx5HAOT9XWUF7XIFRZZS8B9F5TZ" hidden="1">'[2]Reco Sheet for Fcast'!$K$2</definedName>
    <definedName name="BEx5HE4XRF9BUY04MENWY9CHHN5H" hidden="1">'[2]Reco Sheet for Fcast'!$I$11:$J$11</definedName>
    <definedName name="BEx5HFHMABAT0H9KKS754X4T304E" hidden="1">'[2]Reco Sheet for Fcast'!$I$11:$J$11</definedName>
    <definedName name="BEx5HGDZ7MX1S3KNXLRL9WU565V4" hidden="1">'[2]Reco Sheet for Fcast'!$F$11:$G$11</definedName>
    <definedName name="BEx5HJZ9FAVNZSSBTAYRPZDYM9NU" hidden="1">'[2]Reco Sheet for Fcast'!$F$8:$G$8</definedName>
    <definedName name="BEx5HZ9JMKHNLFWLVUB1WP5B39BL" hidden="1">'[2]Reco Sheet for Fcast'!$F$10:$G$10</definedName>
    <definedName name="BEx5HZV4KY20K2E2E581QT80KGFL" hidden="1">'[5]Capital orders'!#REF!</definedName>
    <definedName name="BEx5I244LQHZTF3XI66J8705R9XX" hidden="1">'[3]AMI P &amp; L'!#REF!</definedName>
    <definedName name="BEx5I8PBP4LIXDGID5BP0THLO0AQ" hidden="1">'[3]AMI P &amp; L'!#REF!</definedName>
    <definedName name="BEx5I8USVUB3JP4S9OXGMZVMOQXR" hidden="1">'[2]Reco Sheet for Fcast'!$G$2</definedName>
    <definedName name="BEx5I9GDQSYIAL65UQNDMNFQCS9Y" hidden="1">'[2]Reco Sheet for Fcast'!$I$11:$J$11</definedName>
    <definedName name="BEx5IBUPG9AWNW5PK7JGRGEJ4OLM" hidden="1">'[2]Reco Sheet for Fcast'!$H$2:$I$2</definedName>
    <definedName name="BEx5IC06RVN8BSAEPREVKHKLCJ2L" hidden="1">'[2]Reco Sheet for Fcast'!$I$8:$J$8</definedName>
    <definedName name="BEx5IFLNF3FADLCRC1334L3LVOSY" hidden="1">'[5]Capital orders'!#REF!</definedName>
    <definedName name="BEx5J0FFP1KS4NGY20AEJI8VREEA" hidden="1">'[2]Reco Sheet for Fcast'!$I$9:$J$9</definedName>
    <definedName name="BEx5JF3ZXLDIS8VNKDCY7ZI7H1CI" hidden="1">'[2]Reco Sheet for Fcast'!$F$11:$G$11</definedName>
    <definedName name="BEx5JHCZJ8G6OOOW6EF3GABXKH6F" hidden="1">'[3]AMI P &amp; L'!#REF!</definedName>
    <definedName name="BEx5JJB6W446THXQCRUKD3I7RKLP" hidden="1">'[2]Reco Sheet for Fcast'!$F$8:$G$8</definedName>
    <definedName name="BEx5JNCT8Z7XSSPD5EMNAJELCU2V" hidden="1">'[3]AMI P &amp; L'!#REF!</definedName>
    <definedName name="BEx5JQCNT9Y4RM306CHC8IPY3HBZ" hidden="1">'[2]Reco Sheet for Fcast'!$F$15</definedName>
    <definedName name="BEx5K08PYKE6JOKBYIB006TX619P" hidden="1">'[2]Reco Sheet for Fcast'!$F$9:$G$9</definedName>
    <definedName name="BEx5K51DSERT1TR7B4A29R41W4NX" hidden="1">'[2]Reco Sheet for Fcast'!$I$7:$J$7</definedName>
    <definedName name="BEx5K7A7V5B87CW37IBINCOQ134P" hidden="1">#REF!</definedName>
    <definedName name="BEx5KYER580I4T7WTLMUN7NLNP5K" hidden="1">'[2]Reco Sheet for Fcast'!$F$10:$G$10</definedName>
    <definedName name="BEx5L4UOHIBIXCOOD5809ABRZ9A8" hidden="1">'[2]Reco Sheet for Fcast'!$I$11:$J$11</definedName>
    <definedName name="BEx5LHLB3M6K4ZKY2F42QBZT30ZH" hidden="1">'[2]Reco Sheet for Fcast'!$I$9:$J$9</definedName>
    <definedName name="BEx5LRMNU3HXIE1BUMDHRU31F7JJ" hidden="1">'[2]Reco Sheet for Fcast'!$F$6:$G$6</definedName>
    <definedName name="BEx5LSJ1LPUAX3ENSPECWPG4J7D1" hidden="1">'[3]AMI P &amp; L'!#REF!</definedName>
    <definedName name="BEx5LTKQ8RQWJE4BC88OP928893U" hidden="1">'[3]AMI P &amp; L'!#REF!</definedName>
    <definedName name="BEx5MB9BR71LZDG7XXQ2EO58JC5F" hidden="1">'[2]Reco Sheet for Fcast'!$H$2:$I$2</definedName>
    <definedName name="BEx5MLQZM68YQSKARVWTTPINFQ2C" hidden="1">'[3]AMI P &amp; L'!#REF!</definedName>
    <definedName name="BEx5MVHOG4GCI4HKTOTP194VMNRA" hidden="1">#REF!</definedName>
    <definedName name="BEx5MVXTKNBXHNWTL43C670E4KXC" hidden="1">'[2]Reco Sheet for Fcast'!$F$15</definedName>
    <definedName name="BEx5N4XI4PWB1W9PMZ4O5R0HWTYD" hidden="1">'[2]Reco Sheet for Fcast'!$I$8:$J$8</definedName>
    <definedName name="BEx5NA68N6FJFX9UJXK4M14U487F" hidden="1">'[2]Reco Sheet for Fcast'!$F$6:$G$6</definedName>
    <definedName name="BEx5NIKBG2GDJOYGE3WCXKU7YY51" hidden="1">'[2]Reco Sheet for Fcast'!$I$6:$J$6</definedName>
    <definedName name="BEx5NV06L5J5IMKGOMGKGJ4PBZCD" hidden="1">'[3]AMI P &amp; L'!#REF!</definedName>
    <definedName name="BEx5NZSSQ6PY99ZX2D7Q9IGOR34W" hidden="1">'[2]Reco Sheet for Fcast'!$F$10:$G$10</definedName>
    <definedName name="BEx5O3ZUQ2OARA1CDOZ3NC4UE5AA" hidden="1">'[2]Reco Sheet for Fcast'!$F$11:$G$11</definedName>
    <definedName name="BEx5O8N0SPY10WRHN2NNGU5BUWPZ" hidden="1">#REF!</definedName>
    <definedName name="BEx5OAFS0NJ2CB86A02E1JYHMLQ1" hidden="1">'[2]Reco Sheet for Fcast'!$I$6:$J$6</definedName>
    <definedName name="BEx5OG4RPU8W1ETWDWM234NYYYEN" hidden="1">'[2]Reco Sheet for Fcast'!$F$8:$G$8</definedName>
    <definedName name="BEx5OP9Y43F99O2IT69MKCCXGL61" hidden="1">'[2]Reco Sheet for Fcast'!$F$9:$G$9</definedName>
    <definedName name="BEx5P9Y9RDXNUAJ6CZ2LHMM8IM7T" hidden="1">'[2]Reco Sheet for Fcast'!$F$8:$G$8</definedName>
    <definedName name="BEx5PHWB2C0D5QLP3BZIP3UO7DIZ" hidden="1">'[2]Reco Sheet for Fcast'!$I$6:$J$6</definedName>
    <definedName name="BEx5PJP02W68K2E46L5C5YBSNU6T" hidden="1">'[2]Reco Sheet for Fcast'!$H$2:$I$2</definedName>
    <definedName name="BEx5PLCA8DOMAU315YCS5275L2HS" hidden="1">'[2]Reco Sheet for Fcast'!$I$11:$J$11</definedName>
    <definedName name="BEx5PRXMZ5M65Z732WNNGV564C2J" hidden="1">'[2]Reco Sheet for Fcast'!$I$9:$J$9</definedName>
    <definedName name="BEx5QPSW4IPLH50WSR87HRER05RF" hidden="1">'[2]Reco Sheet for Fcast'!$F$10:$G$10</definedName>
    <definedName name="BEx73V0EP8EMNRC3EZJJKKVKWQVB" hidden="1">'[2]Reco Sheet for Fcast'!$I$7:$J$7</definedName>
    <definedName name="BEx741WJHIJVXUX131SBXTVW8D71" hidden="1">'[2]Reco Sheet for Fcast'!$G$2</definedName>
    <definedName name="BEx74FOW04FOAHD3W8FOXUQCGEE0" hidden="1">'[4]Bud Mth'!$C$15:$D$29</definedName>
    <definedName name="BEx74Q6H3O7133AWQXWC21MI2UFT" hidden="1">'[2]Reco Sheet for Fcast'!$I$6:$J$6</definedName>
    <definedName name="BEx74SQ5R0VH9X24PI4DADFFLZ9N" hidden="1">#REF!</definedName>
    <definedName name="BEx74W6BJ8ENO3J25WNM5H5APKA3" hidden="1">'[3]AMI P &amp; L'!#REF!</definedName>
    <definedName name="BEx755GRRD9BL27YHLH5QWIYLWB7" hidden="1">'[2]Reco Sheet for Fcast'!$F$7:$G$7</definedName>
    <definedName name="BEx759D1D5SXS5ELLZVBI0SXYUNF" hidden="1">'[2]Reco Sheet for Fcast'!$I$10:$J$10</definedName>
    <definedName name="BEx75GJZSZHUDN6OOAGQYFUDA2LP" hidden="1">'[2]Reco Sheet for Fcast'!$F$11:$G$11</definedName>
    <definedName name="BEx75HGCCV5K4UCJWYV8EV9AG5YT" hidden="1">'[2]Reco Sheet for Fcast'!$F$8:$G$8</definedName>
    <definedName name="BEx75M8YU9VISUVICOSCP5YAMZPI" hidden="1">#REF!</definedName>
    <definedName name="BEx75PZT8TY5P13U978NVBUXKHT4" hidden="1">'[2]Reco Sheet for Fcast'!$F$8:$G$8</definedName>
    <definedName name="BEx75T55F7GML8V1DMWL26WRT006" hidden="1">'[2]Reco Sheet for Fcast'!$F$10:$G$10</definedName>
    <definedName name="BEx75VJGR07JY6UUWURQ4PJ29UKC" hidden="1">'[2]Reco Sheet for Fcast'!$F$6:$G$6</definedName>
    <definedName name="BEx76SNOC6R18OVRQYBQ0JGPW2Z7" hidden="1">#REF!</definedName>
    <definedName name="BEx771SMWJDAFC6Y4FKDDGEFBQ4W" hidden="1">'[5]Capital orders'!#REF!</definedName>
    <definedName name="BEx7741OUGLA0WJQLQRUJSL4DE00" hidden="1">'[2]Reco Sheet for Fcast'!$F$6:$G$6</definedName>
    <definedName name="BEx774N83DXLJZ54Q42PWIJZ2DN1" hidden="1">'[2]Reco Sheet for Fcast'!$F$15</definedName>
    <definedName name="BEx779QNIY3061ZV9BR462WKEGRW" hidden="1">'[2]Reco Sheet for Fcast'!$H$2:$I$2</definedName>
    <definedName name="BEx77G19QU9A95CNHE6QMVSQR2T3" hidden="1">'[2]Reco Sheet for Fcast'!$F$9:$G$9</definedName>
    <definedName name="BEx77KOE3LX3JOLFV1E0VZZVCULJ" hidden="1">#REF!</definedName>
    <definedName name="BEx77P0S3GVMS7BJUL9OWUGJ1B02" hidden="1">'[2]Reco Sheet for Fcast'!$I$6:$J$6</definedName>
    <definedName name="BEx77QDESURI6WW5582YXSK3A972" hidden="1">'[2]Reco Sheet for Fcast'!$I$11:$J$11</definedName>
    <definedName name="BEx77VBI9XOPFHKEWU5EHQ9J675Y" hidden="1">'[2]Reco Sheet for Fcast'!$I$11:$J$11</definedName>
    <definedName name="BEx7809GQOCLHSNH95VOYIX7P1TV" hidden="1">'[2]Reco Sheet for Fcast'!$I$11:$J$11</definedName>
    <definedName name="BEx780K8XAXUHGVZGZWQ74DK4CI3" hidden="1">'[2]Reco Sheet for Fcast'!$I$11:$J$11</definedName>
    <definedName name="BEx78226TN58UE0CTY98YEDU0LSL" hidden="1">'[2]Reco Sheet for Fcast'!$F$15</definedName>
    <definedName name="BEx7881ZZBWHRAX6W2GY19J8MGEQ" hidden="1">'[2]Reco Sheet for Fcast'!$I$9:$J$9</definedName>
    <definedName name="BEx78HHRIWDLHQX2LG0HWFRYEL1T" hidden="1">'[2]Reco Sheet for Fcast'!$H$2:$I$2</definedName>
    <definedName name="BEx78QMXZ2P1ZB3HJ9O50DWHCMXR" hidden="1">'[2]Reco Sheet for Fcast'!$F$7:$G$7</definedName>
    <definedName name="BEx78SFO5VR28677DWZEMDN7G86X" hidden="1">'[2]Reco Sheet for Fcast'!$K$2</definedName>
    <definedName name="BEx78SFOYH1Z0ZDTO47W2M60TW6K" hidden="1">'[2]Reco Sheet for Fcast'!$I$10:$J$10</definedName>
    <definedName name="BEx79JK3E6JO8MX4O35A5G8NZCC8" hidden="1">'[2]Reco Sheet for Fcast'!$I$8:$J$8</definedName>
    <definedName name="BEx79LCTDQFKD1KV7R8NW15KLAFT" hidden="1">#REF!</definedName>
    <definedName name="BEx79OCP4HQ6XP8EWNGEUDLOZBBS" hidden="1">'[2]Reco Sheet for Fcast'!$F$15</definedName>
    <definedName name="BEx79SEAYKUZB0H4LYBCD6WWJBG2" hidden="1">'[2]Reco Sheet for Fcast'!$I$11:$J$11</definedName>
    <definedName name="BEx79SJRHTLS9PYM69O9BWW1FMJK" hidden="1">'[2]Reco Sheet for Fcast'!$F$7:$G$7</definedName>
    <definedName name="BEx79YJJLBELICW9F9FRYSCQ101L" hidden="1">'[3]AMI P &amp; L'!#REF!</definedName>
    <definedName name="BEx79YUC7B0V77FSBGIRCY1BR4VK" hidden="1">'[2]Reco Sheet for Fcast'!$F$6:$G$6</definedName>
    <definedName name="BEx7A06T3RC2891FUX05G3QPRAUE" hidden="1">'[3]AMI P &amp; L'!#REF!</definedName>
    <definedName name="BEx7A4ZGTC3XLZR6M7XK0UX2T49X" hidden="1">#REF!</definedName>
    <definedName name="BEx7A9S3JA1X7FH4CFSQLTZC4691" hidden="1">'[2]Reco Sheet for Fcast'!$H$2:$I$2</definedName>
    <definedName name="BEx7ABA2C9IWH5VSLVLLLCY62161" hidden="1">'[2]Reco Sheet for Fcast'!$F$15</definedName>
    <definedName name="BEx7ABKU462F6424CGX2QB38TAZN" hidden="1">'[4]Bud Mth'!$J$2:$K$2</definedName>
    <definedName name="BEx7AE4LPLX8N85BYB0WCO5S7ZPV" hidden="1">'[2]Reco Sheet for Fcast'!$F$7:$G$7</definedName>
    <definedName name="BEx7ASD1I654MEDCO6GGWA95PXSC" hidden="1">'[3]AMI P &amp; L'!#REF!</definedName>
    <definedName name="BEx7AVCX9S5RJP3NSZ4QM4E6ERDT" hidden="1">'[3]AMI P &amp; L'!#REF!</definedName>
    <definedName name="BEx7AVYIGP0930MV5JEBWRYCJN68" hidden="1">'[2]Reco Sheet for Fcast'!$I$7:$J$7</definedName>
    <definedName name="BEx7B6LH6917TXOSAAQ6U7HVF018" hidden="1">'[2]Reco Sheet for Fcast'!$F$15</definedName>
    <definedName name="BEx7BPXFZXJ79FQ0E8AQE21PGVHA" hidden="1">'[2]Reco Sheet for Fcast'!$I$11:$J$11</definedName>
    <definedName name="BEx7C04AM39DQMC1TIX7CFZ2ADHX" hidden="1">'[2]Reco Sheet for Fcast'!$F$9:$G$9</definedName>
    <definedName name="BEx7C40F0PQURHPI6YQ39NFIR86Z" hidden="1">'[2]Reco Sheet for Fcast'!$I$10:$J$10</definedName>
    <definedName name="BEx7C93VR7SYRIJS1JO8YZKSFAW9" hidden="1">'[2]Reco Sheet for Fcast'!$I$9:$J$9</definedName>
    <definedName name="BEx7CCPC6R1KQQZ2JQU6EFI1G0RM" hidden="1">'[2]Reco Sheet for Fcast'!$I$7:$J$7</definedName>
    <definedName name="BEx7CIJST9GLS2QD383UK7VUDTGL" hidden="1">'[2]Reco Sheet for Fcast'!$G$2</definedName>
    <definedName name="BEx7CO8T2XKC7GHDSYNAWTZ9L7YR" hidden="1">'[3]AMI P &amp; L'!#REF!</definedName>
    <definedName name="BEx7CW1CF00DO8A36UNC2X7K65C2" hidden="1">'[2]Reco Sheet for Fcast'!$G$2</definedName>
    <definedName name="BEx7CW6NFRL2P4XWP0MWHIYA97KF" hidden="1">'[2]Reco Sheet for Fcast'!$I$11:$J$11</definedName>
    <definedName name="BEx7D5RWKRS4W71J4NZ6ZSFHPKFT" hidden="1">'[2]Reco Sheet for Fcast'!$F$15</definedName>
    <definedName name="BEx7D8H1TPOX1UN17QZYEV7Q58GA" hidden="1">'[2]Reco Sheet for Fcast'!$I$6:$J$6</definedName>
    <definedName name="BEx7DGF13H2074LRWFZQ45PZ6JPX" hidden="1">'[2]Reco Sheet for Fcast'!$I$9:$J$9</definedName>
    <definedName name="BEx7DKWUXEDIISSX4GDD4YYT887F" hidden="1">'[2]Reco Sheet for Fcast'!$I$8:$J$8</definedName>
    <definedName name="BEx7DMUYR2HC26WW7AOB1TULERMB" hidden="1">'[2]Reco Sheet for Fcast'!$I$12:$J$13</definedName>
    <definedName name="BEx7DVJTRV44IMJIBFXELE67SZ7S" hidden="1">'[2]Reco Sheet for Fcast'!$F$15</definedName>
    <definedName name="BEx7DVUMFCI5INHMVFIJ44RTTSTT" hidden="1">'[2]Reco Sheet for Fcast'!$F$7:$G$7</definedName>
    <definedName name="BEx7E2QT2U8THYOKBPXONB1B47WH" hidden="1">'[3]AMI P &amp; L'!#REF!</definedName>
    <definedName name="BEx7E5QP7W6UKO74F5Y0VJ741HS5" hidden="1">'[2]Reco Sheet for Fcast'!$I$11:$J$11</definedName>
    <definedName name="BEx7E66XF797M3VAMVIZK8WXZGRE" hidden="1">#REF!</definedName>
    <definedName name="BEx7E6N29HGH3I47AFB2DCS6MVS6" hidden="1">'[2]Reco Sheet for Fcast'!$G$2</definedName>
    <definedName name="BEx7EBA8IYHQKT7IQAOAML660SYA" hidden="1">'[2]Reco Sheet for Fcast'!$I$9:$J$9</definedName>
    <definedName name="BEx7EI6C8MCRZFEQYUBE5FSUTIHK" hidden="1">'[2]Reco Sheet for Fcast'!$F$8:$G$8</definedName>
    <definedName name="BEx7EI6DL1Z6UWLFBXAKVGZTKHWJ" hidden="1">'[3]AMI P &amp; L'!#REF!</definedName>
    <definedName name="BEx7EQKHX7GZYOLXRDU534TT4H64" hidden="1">'[2]Reco Sheet for Fcast'!$F$9:$G$9</definedName>
    <definedName name="BEx7ERM6499BJKCAJ9DPN8MU140B" hidden="1">'[4]Bud Mth'!$F$10:$G$10</definedName>
    <definedName name="BEx7ETV6L1TM7JSXJIGK3FC6RVZW" hidden="1">'[2]Reco Sheet for Fcast'!$F$11:$G$11</definedName>
    <definedName name="BEx7EYYLHMBYQTH6I377FCQS7CSX" hidden="1">'[2]Reco Sheet for Fcast'!$I$6:$J$6</definedName>
    <definedName name="BEx7FCLG1RYI2SNOU1Y2GQZNZSWA" hidden="1">'[2]Reco Sheet for Fcast'!$I$8:$J$8</definedName>
    <definedName name="BEx7FD1P2YDISQM4TTRYZB37K00O" hidden="1">'[4]Bud Mth'!$I$7:$J$7</definedName>
    <definedName name="BEx7FN32ZGWOAA4TTH79KINTDWR9" hidden="1">'[2]Reco Sheet for Fcast'!$F$9:$G$9</definedName>
    <definedName name="BEx7FOFQ7MR21UZFTP7X4HI7UWRR" hidden="1">#REF!</definedName>
    <definedName name="BEx7G82CKM3NIY1PHNFK28M09PCH" hidden="1">'[2]Reco Sheet for Fcast'!$I$7:$J$7</definedName>
    <definedName name="BEx7GR3ENYWRXXS5IT0UMEGOLGUH" hidden="1">'[2]Reco Sheet for Fcast'!$F$15</definedName>
    <definedName name="BEx7GSAL6P7TASL8MB63RFST1LJL" hidden="1">'[2]Reco Sheet for Fcast'!$I$10:$J$10</definedName>
    <definedName name="BEx7GTN79OJWGSCA62UELE41F0A6" hidden="1">'[2]Reco Sheet for Fcast'!$E$1</definedName>
    <definedName name="BEx7H0JD6I5I8WQLLWOYWY5YWPQE" hidden="1">'[2]Reco Sheet for Fcast'!$I$11:$J$11</definedName>
    <definedName name="BEx7H14XCXH7WEXEY1HVO53A6AGH" hidden="1">'[2]Reco Sheet for Fcast'!$F$15</definedName>
    <definedName name="BEx7HGVBEF4LEIF6RC14N3PSU461" hidden="1">'[2]Reco Sheet for Fcast'!$I$10:$J$10</definedName>
    <definedName name="BEx7HL7W9TZ7FC8JOMGNE06BJAQG" hidden="1">#REF!</definedName>
    <definedName name="BEx7HQ5T9FZ42QWS09UO4DT42Y0R" hidden="1">'[2]Reco Sheet for Fcast'!$I$11:$J$11</definedName>
    <definedName name="BEx7HRCZE3CVGON1HV07MT5MNDZ3" hidden="1">'[2]Reco Sheet for Fcast'!$F$9:$G$9</definedName>
    <definedName name="BEx7HWGE2CANG5M17X4C8YNC3N8F" hidden="1">'[2]Reco Sheet for Fcast'!$I$6:$J$6</definedName>
    <definedName name="BEx7IBVYN47SFZIA0K4MDKQZNN9V" hidden="1">'[2]Reco Sheet for Fcast'!$I$8:$J$8</definedName>
    <definedName name="BEx7IV2IJ5WT7UC0UG7WP0WF2JZI" hidden="1">'[2]Reco Sheet for Fcast'!$F$10:$G$10</definedName>
    <definedName name="BEx7IXGU74GE5E4S6W4Z13AR092Y" hidden="1">'[2]Reco Sheet for Fcast'!$G$2</definedName>
    <definedName name="BEx7J4YL8Q3BI1MLH16YYQ18IJRD" hidden="1">'[2]Reco Sheet for Fcast'!$H$2:$I$2</definedName>
    <definedName name="BEx7JH3HGBPI07OHZ5LFYK0UFZQR" hidden="1">'[2]Reco Sheet for Fcast'!$I$8:$J$8</definedName>
    <definedName name="BEx7JV194190CNM6WWGQ3UBJ3CHH" hidden="1">'[2]Reco Sheet for Fcast'!$I$9:$J$9</definedName>
    <definedName name="BEx7JW2YB57L6MPYI5CXCAC5VO24" hidden="1">#REF!</definedName>
    <definedName name="BEx7K7GZ607XQOGB81A1HINBTGOZ" hidden="1">'[2]Reco Sheet for Fcast'!$I$8:$J$8</definedName>
    <definedName name="BEx7KEYPBDXSNROH8M6CDCBN6B50" hidden="1">'[2]Reco Sheet for Fcast'!$I$2</definedName>
    <definedName name="BEx7KSAS8BZT6H8OQCZ5DNSTMO07" hidden="1">'[2]Reco Sheet for Fcast'!$K$2</definedName>
    <definedName name="BEx7KWHTBD21COXVI4HNEQH0Z3L8" hidden="1">'[2]Reco Sheet for Fcast'!$I$8:$J$8</definedName>
    <definedName name="BEx7KXUGRMRSUXCM97Z7VRZQ9JH2" hidden="1">'[2]Reco Sheet for Fcast'!$F$9:$G$9</definedName>
    <definedName name="BEx7L5C6U8MP6IZ67BD649WQYJEK" hidden="1">'[2]Reco Sheet for Fcast'!$F$6:$G$6</definedName>
    <definedName name="BEx7L8HEYEVTATR0OG5JJO647KNI" hidden="1">'[2]Reco Sheet for Fcast'!$F$10:$G$10</definedName>
    <definedName name="BEx7L8XOV64OMS15ZFURFEUXLMWF" hidden="1">'[2]Reco Sheet for Fcast'!$F$15</definedName>
    <definedName name="BEx7LRNWHYRP8KY04FDJ7BHTLOMC" hidden="1">#REF!</definedName>
    <definedName name="BEx7MAUI1JJFDIJGDW4RWY5384LY" hidden="1">'[2]Reco Sheet for Fcast'!$G$2</definedName>
    <definedName name="BEx7MJZO3UKAMJ53UWOJ5ZD4GGMQ" hidden="1">'[2]Reco Sheet for Fcast'!$I$11:$J$11</definedName>
    <definedName name="BEx7MT4MFNXIVQGAT6D971GZW7CA" hidden="1">'[2]Reco Sheet for Fcast'!$I$8:$J$8</definedName>
    <definedName name="BEx7NFB22WBK00BOG2H7GYRN05R1" hidden="1">'[4]Bud Mth'!$F$9:$G$9</definedName>
    <definedName name="BEx7NI062THZAM6I8AJWTFJL91CS" hidden="1">'[2]Reco Sheet for Fcast'!$F$8:$G$8</definedName>
    <definedName name="BEx8ZRLGUR6D7DSDJNOT3MGNPIHT" hidden="1">'[5]Capital orders'!#REF!</definedName>
    <definedName name="BEx900ACZ0V1VYSC0W43QEUHOVZS" hidden="1">'[2]Reco Sheet for Fcast'!$F$10:$G$10</definedName>
    <definedName name="BEx904S75BPRYMHF0083JF7ES4NG" hidden="1">'[2]Reco Sheet for Fcast'!$I$11:$J$11</definedName>
    <definedName name="BEx90HDD4RWF7JZGA8GCGG7D63MG" hidden="1">'[2]Reco Sheet for Fcast'!$I$7:$J$7</definedName>
    <definedName name="BEx90LPR7EPY9B2HQPUT8UY7S0EO" hidden="1">'[2]Reco Sheet for Fcast'!$F$11:$G$11</definedName>
    <definedName name="BEx90VGH5H09ON2QXYC9WIIEU98T" hidden="1">'[2]Reco Sheet for Fcast'!$H$2:$I$2</definedName>
    <definedName name="BEx9175B70QXYAU5A8DJPGZQ46L9" hidden="1">'[2]Reco Sheet for Fcast'!$F$10:$G$10</definedName>
    <definedName name="BEx91AQQRTV87AO27VWHSFZAD4ZR" hidden="1">'[2]Reco Sheet for Fcast'!$F$10:$G$10</definedName>
    <definedName name="BEx91L8FLL5CWLA2CDHKCOMGVDZN" hidden="1">'[2]Reco Sheet for Fcast'!$H$2:$I$2</definedName>
    <definedName name="BEx91OTVH9ZDBC3QTORU8RZX4EOC" hidden="1">'[2]Reco Sheet for Fcast'!$I$7:$J$7</definedName>
    <definedName name="BEx91QH5JRZKQP1GPN2SQMR3CKAG" hidden="1">'[3]AMI P &amp; L'!#REF!</definedName>
    <definedName name="BEx91ROALDNHO7FI4X8L61RH4UJE" hidden="1">'[3]AMI P &amp; L'!#REF!</definedName>
    <definedName name="BEx91TMID71GVYH0U16QM1RV3PX0" hidden="1">'[2]Reco Sheet for Fcast'!$I$9:$J$9</definedName>
    <definedName name="BEx91VF2D78PAF337E3L2L81K9W2" hidden="1">'[2]Reco Sheet for Fcast'!$H$2:$I$2</definedName>
    <definedName name="BEx921PNZ46VORG2VRMWREWIC0SE" hidden="1">'[2]Reco Sheet for Fcast'!$I$8:$J$8</definedName>
    <definedName name="BEx926YKM8TTG7PUO1UYIDCBXTWU" hidden="1">#REF!</definedName>
    <definedName name="BEx92DPEKL5WM5A3CN8674JI0PR3" hidden="1">'[2]Reco Sheet for Fcast'!$F$8:$G$8</definedName>
    <definedName name="BEx92ER2RMY93TZK0D9L9T3H0GI5" hidden="1">'[2]Reco Sheet for Fcast'!$K$2</definedName>
    <definedName name="BEx92FI04PJT4LI23KKIHRXWJDTT" hidden="1">'[2]Reco Sheet for Fcast'!$F$9:$G$9</definedName>
    <definedName name="BEx92HR14HQ9D5JXCSPA4SS4RT62" hidden="1">'[2]Reco Sheet for Fcast'!$F$11:$G$11</definedName>
    <definedName name="BEx92HWA2D6A5EX9MFG68G0NOMSN" hidden="1">'[2]Reco Sheet for Fcast'!$I$10:$J$10</definedName>
    <definedName name="BEx92JZTWI2NV5R3DXEP4NS1NVLT" hidden="1">'[2]Reco Sheet for Fcast'!$I$11:$J$11</definedName>
    <definedName name="BEx92PUBDIXAU1FW5ZAXECMAU0LN" hidden="1">'[2]Reco Sheet for Fcast'!$K$2</definedName>
    <definedName name="BEx92S8MHFFIVRQ2YSHZNQGOFUHD" hidden="1">'[2]Reco Sheet for Fcast'!$F$15</definedName>
    <definedName name="BEx92VOMR5U4BPW19GODTNNQPLQS" hidden="1">#REF!</definedName>
    <definedName name="BEx92YOIWN6IEUE1U85XCO40QLR1" hidden="1">'[5]Capital orders'!#REF!</definedName>
    <definedName name="BEx93B9OULL2YGC896XXYAAJSTRK" hidden="1">'[2]Reco Sheet for Fcast'!$H$2:$I$2</definedName>
    <definedName name="BEx93FRKF99NRT3LH99UTIH7AAYF" hidden="1">'[2]Reco Sheet for Fcast'!$F$6:$G$6</definedName>
    <definedName name="BEx93M7FSHP50OG34A4W8W8DF12U" hidden="1">'[2]Reco Sheet for Fcast'!$I$10:$J$10</definedName>
    <definedName name="BEx93OLWY2O3PRA74U41VG5RXT4Q" hidden="1">'[2]Reco Sheet for Fcast'!$I$7:$J$7</definedName>
    <definedName name="BEx93RWFAF6YJGYUTITVM445C02U" hidden="1">'[2]Reco Sheet for Fcast'!$H$2:$I$2</definedName>
    <definedName name="BEx93SY9RWG3HUV4YXQKXJH9FH14" hidden="1">'[2]Reco Sheet for Fcast'!$F$15</definedName>
    <definedName name="BEx93TJUX3U0FJDBG6DDSNQ91R5J" hidden="1">'[2]Reco Sheet for Fcast'!$I$9:$J$9</definedName>
    <definedName name="BEx93YY393Z5DLMHRK8KZL5903S3" hidden="1">#REF!</definedName>
    <definedName name="BEx942UCRHMI4B0US31HO95GSC2X" hidden="1">'[2]Reco Sheet for Fcast'!$I$7:$J$7</definedName>
    <definedName name="BEx948ZFFQWVIDNG4AZAUGGGEB5U" hidden="1">'[2]Reco Sheet for Fcast'!$F$6:$G$6</definedName>
    <definedName name="BEx94CKXG92OMURH41SNU6IOHK4J" hidden="1">'[3]AMI P &amp; L'!#REF!</definedName>
    <definedName name="BEx94GXG30CIVB6ZQN3X3IK6BZXQ" hidden="1">'[3]AMI P &amp; L'!#REF!</definedName>
    <definedName name="BEx94HZ5LURYM9ST744ALV6ZCKYP" hidden="1">'[3]AMI P &amp; L'!#REF!</definedName>
    <definedName name="BEx94IQ75E90YUMWJ9N591LR7DQQ" hidden="1">'[3]AMI P &amp; L'!#REF!</definedName>
    <definedName name="BEx94N7W5T3U7UOE97D6OVIBUCXS" hidden="1">'[2]Reco Sheet for Fcast'!$I$6:$J$6</definedName>
    <definedName name="BEx94XK7HTOCAI9XPVFSIIW2YKUT" hidden="1">#REF!</definedName>
    <definedName name="BEx955NIAWX5OLAHMTV6QFUZPR30" hidden="1">'[3]AMI P &amp; L'!#REF!</definedName>
    <definedName name="BEx9581TYVI2M5TT4ISDAJV4W7Z6" hidden="1">'[2]Reco Sheet for Fcast'!$I$10:$J$10</definedName>
    <definedName name="BEx95NHF4RVUE0YDOAFZEIVBYJXD" hidden="1">'[2]Reco Sheet for Fcast'!$I$6:$J$6</definedName>
    <definedName name="BEx95QBZMG0E2KQ9BERJ861QLYN3" hidden="1">'[2]Reco Sheet for Fcast'!$F$6:$G$6</definedName>
    <definedName name="BEx95QHBVDN795UNQJLRXG3RDU49" hidden="1">'[2]Reco Sheet for Fcast'!$I$6:$J$6</definedName>
    <definedName name="BEx95TBVUWV7L7OMFMZDQEXGVHU6" hidden="1">'[2]Reco Sheet for Fcast'!$F$9:$G$9</definedName>
    <definedName name="BEx95U89DZZSVO39TGS62CX8G9N4" hidden="1">'[2]Reco Sheet for Fcast'!$F$11:$G$11</definedName>
    <definedName name="BEx9602K2GHNBUEUVT9ONRQU1GMD" hidden="1">'[2]Reco Sheet for Fcast'!$F$9:$G$9</definedName>
    <definedName name="BEx962BL3Y4LA53EBYI64ZYMZE8U" hidden="1">'[2]Reco Sheet for Fcast'!$F$7:$G$7</definedName>
    <definedName name="BEx96DPEANYPFX7M8LZ2UWJN17P5" hidden="1">'[5]Capital orders'!#REF!</definedName>
    <definedName name="BEx96JP7X7K0JLFXG5H49RXRME5R" hidden="1">#REF!</definedName>
    <definedName name="BEx96KR21O7H9R29TN0S45Y3QPUK" hidden="1">'[2]Reco Sheet for Fcast'!$I$9:$J$9</definedName>
    <definedName name="BEx96SUFKHHFE8XQ6UUO6ILDOXHO" hidden="1">'[2]Reco Sheet for Fcast'!$I$11:$J$11</definedName>
    <definedName name="BEx96UN4YWXBDEZ1U1ZUIPP41Z7I" hidden="1">'[2]Reco Sheet for Fcast'!$H$2:$I$2</definedName>
    <definedName name="BEx978KSD61YJH3S9DGO050R2EHA" hidden="1">'[2]Reco Sheet for Fcast'!$F$7:$G$7</definedName>
    <definedName name="BEx97H9O1NAKAPK4MX4PKO34ICL5" hidden="1">'[2]Reco Sheet for Fcast'!$F$11:$G$11</definedName>
    <definedName name="BEx97MNUZQ1Z0AO2FL7XQYVNCPR7" hidden="1">'[2]Reco Sheet for Fcast'!$I$8:$J$8</definedName>
    <definedName name="BEx97NPQBACJVD9K1YXI08RTW9E2" hidden="1">'[3]AMI P &amp; L'!#REF!</definedName>
    <definedName name="BEx97O0DV0K9YPP91QBJAT6MS3RD" hidden="1">#REF!</definedName>
    <definedName name="BEx97RWQLXS0OORDCN69IGA58CWU" hidden="1">'[2]Reco Sheet for Fcast'!$F$6:$G$6</definedName>
    <definedName name="BEx97YNGGDFIXHTMGFL2IHAQX9MI" hidden="1">'[2]Reco Sheet for Fcast'!$F$8:$G$8</definedName>
    <definedName name="BEx980G6OO93SXIQ4H0NMENRJJHQ" hidden="1">'[2]Reco Sheet for Fcast'!$I$9:$J$9</definedName>
    <definedName name="BEx981HW73BUZWT14TBTZHC0ZTJ4" hidden="1">'[2]Reco Sheet for Fcast'!$F$7:$G$7</definedName>
    <definedName name="BEx9871KU0N99P0900EAK69VFYT2" hidden="1">'[2]Reco Sheet for Fcast'!$F$15</definedName>
    <definedName name="BEx98IFKNJFGZFLID1YTRFEG1SXY" hidden="1">'[2]Reco Sheet for Fcast'!$F$9:$G$9</definedName>
    <definedName name="BEx98KZ7LNKCVOT9D2LOYY4QBVY3" hidden="1">#REF!</definedName>
    <definedName name="BEx98VGU9QUYP1365CXZRT20O3L4" hidden="1">'[5]Capital orders'!#REF!</definedName>
    <definedName name="BEx9915UVD4G7RA3IMLFZ0LG3UA2" hidden="1">'[2]Reco Sheet for Fcast'!$F$7:$G$7</definedName>
    <definedName name="BEx992CZON8AO7U7V88VN1JBO0MG" hidden="1">'[2]Reco Sheet for Fcast'!$I$8:$J$8</definedName>
    <definedName name="BEx9952469XMFGSPXL7CMXHPJF90" hidden="1">'[2]Reco Sheet for Fcast'!$I$9:$J$9</definedName>
    <definedName name="BEx99B77I7TUSHRR4HIZ9FU2EIUT" hidden="1">'[2]Reco Sheet for Fcast'!$F$11:$G$11</definedName>
    <definedName name="BEx99Q6PH5F3OQKCCAAO75PYDEFN" hidden="1">'[2]Reco Sheet for Fcast'!$G$2</definedName>
    <definedName name="BEx99UDROAK28GWTG7FXE0N78XYN" hidden="1">'[2]Reco Sheet for Fcast'!$I$11:$J$11</definedName>
    <definedName name="BEx99WBYT2D6UUC1PT7A40ENYID4" hidden="1">'[2]Reco Sheet for Fcast'!$I$11:$J$11</definedName>
    <definedName name="BEx99ZRZ4I7FHDPGRAT5VW7NVBPU" hidden="1">'[2]Reco Sheet for Fcast'!$I$7:$J$7</definedName>
    <definedName name="BEx9AT5E3ZSHKSOL35O38L8HF9TH" hidden="1">'[2]Reco Sheet for Fcast'!$I$9:$J$9</definedName>
    <definedName name="BEx9AV8W1FAWF5BHATYEN47X12JN" hidden="1">'[2]Reco Sheet for Fcast'!$F$15</definedName>
    <definedName name="BEx9B8A5186FNTQQNLIO5LK02ABI" hidden="1">'[3]AMI P &amp; L'!#REF!</definedName>
    <definedName name="BEx9B8VR20E2CILU4CDQUQQ9ONXK" hidden="1">'[2]Reco Sheet for Fcast'!$G$2</definedName>
    <definedName name="BEx9B917EUP13X6FQ3NPQL76XM5V" hidden="1">'[2]Reco Sheet for Fcast'!$F$11:$G$11</definedName>
    <definedName name="BEx9BAJ5WYEQ623HUT9NNCMP3RUG" hidden="1">'[2]Reco Sheet for Fcast'!$I$11:$J$11</definedName>
    <definedName name="BEx9BAOHDIFZFPSM1WYA3RHQ0G9I" hidden="1">'[5]Capital orders'!#REF!</definedName>
    <definedName name="BEx9BYSYW7QCPXS2NAVLFAU5Y2Z2" hidden="1">'[2]Reco Sheet for Fcast'!$I$6:$J$6</definedName>
    <definedName name="BEx9C590HJ2O31IWJB73C1HR74AI" hidden="1">'[2]Reco Sheet for Fcast'!$I$11:$J$11</definedName>
    <definedName name="BEx9CCQRMYYOGIOYTOM73VKDIPS1" hidden="1">'[2]Reco Sheet for Fcast'!$I$6:$J$6</definedName>
    <definedName name="BEx9D1BC9FT19KY0INAABNDBAMR1" hidden="1">'[2]Reco Sheet for Fcast'!$I$10:$J$10</definedName>
    <definedName name="BEx9DN6ZMF18Q39MPMXSDJTZQNJ3" hidden="1">'[2]Reco Sheet for Fcast'!$F$10:$G$10</definedName>
    <definedName name="BEx9E14TDNSEMI784W0OTIEQMWN6" hidden="1">'[2]Reco Sheet for Fcast'!$K$2</definedName>
    <definedName name="BEx9E2BZ2B1R41FMGJCJ7JLGLUAJ" hidden="1">'[2]Reco Sheet for Fcast'!$F$15:$G$16</definedName>
    <definedName name="BEx9EG9KBJ77M8LEOR9ITOKN5KXY" hidden="1">'[2]Reco Sheet for Fcast'!$I$7:$J$7</definedName>
    <definedName name="BEx9ELT9J5NDVVY4N2UDXPELXQC3" hidden="1">'[4]Bud Mth'!$F$9:$G$9</definedName>
    <definedName name="BEx9EMK6HAJJMVYZTN5AUIV7O1E6" hidden="1">'[2]Reco Sheet for Fcast'!$I$11:$J$11</definedName>
    <definedName name="BEx9EQLVZHYQ1TPX7WH3SOWXCZLE" hidden="1">'[2]Reco Sheet for Fcast'!$I$6:$J$6</definedName>
    <definedName name="BEx9ETLU0EK5LGEM1QCNYN2S8O5F" hidden="1">'[2]Reco Sheet for Fcast'!$F$7:$G$7</definedName>
    <definedName name="BEx9F0Y2ESUNE3U7TQDLMPE9BO67" hidden="1">'[2]Reco Sheet for Fcast'!$I$10:$J$10</definedName>
    <definedName name="BEx9F5W18ZGFOKGRE8PR6T1MO6GT" hidden="1">'[2]Reco Sheet for Fcast'!$I$11:$J$11</definedName>
    <definedName name="BEx9F78N4HY0XFGBQ4UJRD52L1EI" hidden="1">'[2]Reco Sheet for Fcast'!$K$2</definedName>
    <definedName name="BEx9FF16LOQP5QIR4UHW5EIFGQB8" hidden="1">'[2]Reco Sheet for Fcast'!$G$2</definedName>
    <definedName name="BEx9FJTSRCZ3ZXT3QVBJT5NF8T7V" hidden="1">'[2]Reco Sheet for Fcast'!$K$2</definedName>
    <definedName name="BEx9FRBEEYPS5HLS3XT34AKZN94G" hidden="1">'[2]Reco Sheet for Fcast'!$F$7:$G$7</definedName>
    <definedName name="BEx9GDY4D8ZPQJCYFIMYM0V0C51Y" hidden="1">'[2]Reco Sheet for Fcast'!$F$8:$G$8</definedName>
    <definedName name="BEx9GGY04V0ZWI6O9KZH4KSBB389" hidden="1">'[2]Reco Sheet for Fcast'!$I$11:$J$11</definedName>
    <definedName name="BEx9GNOPB6OZ2RH3FCDNJR38RJOS" hidden="1">'[2]Reco Sheet for Fcast'!$F$9:$G$9</definedName>
    <definedName name="BEx9GOA9AZX8DJGLEVWAJIIXRVFO" hidden="1">'[2]Reco Sheet for Fcast'!$F$9:$G$9</definedName>
    <definedName name="BEx9GTJ6YTNR09A1J3DJOTVV6SGI" hidden="1">'[2]Reco Sheet for Fcast'!$G$2:$H$2</definedName>
    <definedName name="BEx9GUQALUWCD30UKUQGSWW8KBQ7" hidden="1">'[2]Reco Sheet for Fcast'!$I$6:$J$6</definedName>
    <definedName name="BEx9GY6BVFQGCLMOWVT6PIC9WP5X" hidden="1">'[2]Reco Sheet for Fcast'!$F$15</definedName>
    <definedName name="BEx9GZ2P3FDHKXEBXX2VS0BG2NP2" hidden="1">'[2]Reco Sheet for Fcast'!$F$6:$G$6</definedName>
    <definedName name="BEx9H04IB14E1437FF2OIRRWBSD7" hidden="1">'[2]Reco Sheet for Fcast'!$F$15</definedName>
    <definedName name="BEx9H5O1KDZJCW91Q29VRPY5YS6P" hidden="1">'[2]Reco Sheet for Fcast'!$I$9:$J$9</definedName>
    <definedName name="BEx9H8YR0E906F1JXZMBX3LNT004" hidden="1">'[2]Reco Sheet for Fcast'!$F$9:$G$9</definedName>
    <definedName name="BEx9HLP8FC22WFQ6C2PNR5A9187F" hidden="1">'[5]Capital orders'!#REF!</definedName>
    <definedName name="BEx9HZ1G1J0CB5PC45ZW4S9Q4EFY" hidden="1">#REF!</definedName>
    <definedName name="BEx9I8XIG7E5NB48QQHXP23FIN60" hidden="1">'[2]Reco Sheet for Fcast'!$I$10:$J$10</definedName>
    <definedName name="BEx9IQRF01ATLVK0YE60ARKQJ68L" hidden="1">'[2]Reco Sheet for Fcast'!$I$8:$J$8</definedName>
    <definedName name="BEx9IT5QNZWKM6YQ5WER0DC2PMMU" hidden="1">'[2]Reco Sheet for Fcast'!$I$9:$J$9</definedName>
    <definedName name="BEx9IW5MFLXTVCJHVUZTUH93AXOS" hidden="1">'[3]AMI P &amp; L'!#REF!</definedName>
    <definedName name="BEx9IXCSPSZC80YZUPRCYTG326KV" hidden="1">'[2]Reco Sheet for Fcast'!$I$10:$J$10</definedName>
    <definedName name="BEx9IZR39NHDGOM97H4E6F81RTQW" hidden="1">'[2]Reco Sheet for Fcast'!$F$6:$G$6</definedName>
    <definedName name="BEx9J6CH5E7YZPER7HXEIOIKGPCA" hidden="1">'[3]AMI P &amp; L'!#REF!</definedName>
    <definedName name="BEx9JJTZKVUJAVPTRE0RAVTEH41G" hidden="1">'[2]Reco Sheet for Fcast'!$I$11:$J$11</definedName>
    <definedName name="BEx9JLBYK239B3F841C7YG1GT7ST" hidden="1">'[3]AMI P &amp; L'!#REF!</definedName>
    <definedName name="BEx9KLW9GH3AS7L6X2QVYRX4MP47" hidden="1">#REF!</definedName>
    <definedName name="BExAW4IIW5D0MDY6TJ3G4FOLPYIR" hidden="1">'[2]Reco Sheet for Fcast'!$H$2:$I$2</definedName>
    <definedName name="BExAWEPCKLF5GHCVH6O4GKOE0SW1" hidden="1">'[2]Reco Sheet for Fcast'!$F$10:$G$10</definedName>
    <definedName name="BExAX28937OH2SJJ980WOFXSWR07" hidden="1">'[2]Reco Sheet for Fcast'!$F$7:$G$7</definedName>
    <definedName name="BExAX410NB4F2XOB84OR2197H8M5" hidden="1">'[3]AMI P &amp; L'!#REF!</definedName>
    <definedName name="BExAX8TNG8LQ5Q4904SAYQIPGBSV" hidden="1">'[2]Reco Sheet for Fcast'!$I$7:$J$7</definedName>
    <definedName name="BExAXH2FJ8S1SX2XRI17ZABSFERB" hidden="1">#REF!</definedName>
    <definedName name="BExAY0EAT2LXR5MFGM0DLIB45PLO" hidden="1">'[2]Reco Sheet for Fcast'!$F$6:$G$6</definedName>
    <definedName name="BExAYDA8H0HQ51AQDS0QEQS4IUSJ" hidden="1">'[5]Capital orders'!#REF!</definedName>
    <definedName name="BExAYE6LNIEBR9DSNI5JGNITGKIT" hidden="1">'[2]Reco Sheet for Fcast'!$I$7:$J$7</definedName>
    <definedName name="BExAYHMLXGGO25P8HYB2S75DEB4F" hidden="1">'[2]Reco Sheet for Fcast'!$F$10:$G$10</definedName>
    <definedName name="BExAYHXJ3CVLPZX5R6UR0U1MNDXJ" hidden="1">'[2]Reco Sheet for Fcast'!$C$15:$D$23</definedName>
    <definedName name="BExAYKXAUWGDOPG952TEJ2UKZKWN" hidden="1">'[2]Reco Sheet for Fcast'!$F$8:$G$8</definedName>
    <definedName name="BExAYP9TDTI2MBP6EYE0H39CPMXN" hidden="1">'[2]Reco Sheet for Fcast'!$F$9:$G$9</definedName>
    <definedName name="BExAYPPWJPWDKU59O051WMGB7O0J" hidden="1">'[2]Reco Sheet for Fcast'!$F$11:$G$11</definedName>
    <definedName name="BExAYR2JZCJBUH6F1LZC2A7JIVRJ" hidden="1">'[2]Reco Sheet for Fcast'!$F$7:$G$7</definedName>
    <definedName name="BExAYTGVRD3DLKO75RFPMBKCIWB8" hidden="1">'[2]Reco Sheet for Fcast'!$F$8:$G$8</definedName>
    <definedName name="BExAYY9H9COOT46HJLPVDLTO12UL" hidden="1">'[2]Reco Sheet for Fcast'!$I$11:$J$11</definedName>
    <definedName name="BExAZCNEGB4JYHC8CZ51KTN890US" hidden="1">'[2]Reco Sheet for Fcast'!$F$9:$G$9</definedName>
    <definedName name="BExAZFCI302YFYRDJYQDWQQL0Q0O" hidden="1">'[2]Reco Sheet for Fcast'!$I$7:$J$7</definedName>
    <definedName name="BExAZLHLST9OP89R1HJMC1POQG8H" hidden="1">'[2]Reco Sheet for Fcast'!$F$10:$G$10</definedName>
    <definedName name="BExAZMDYMIAA7RX1BMCKU1VLBRGY" hidden="1">'[2]Reco Sheet for Fcast'!$F$6:$G$6</definedName>
    <definedName name="BExAZNL6BHI8DCQWXOX4I2P839UX" hidden="1">'[2]Reco Sheet for Fcast'!$I$2:$J$2</definedName>
    <definedName name="BExAZRMWSONMCG9KDUM4KAQ7BONM" hidden="1">'[2]Reco Sheet for Fcast'!$H$2:$I$2</definedName>
    <definedName name="BExAZTFG4SJRG4TW6JXRF7N08JFI" hidden="1">'[2]Reco Sheet for Fcast'!$I$10:$J$10</definedName>
    <definedName name="BExAZUS4A8OHDZK0MWAOCCCKTH73" hidden="1">'[2]Reco Sheet for Fcast'!$F$8:$G$8</definedName>
    <definedName name="BExAZX6FECVK3E07KXM2XPYKGM6U" hidden="1">'[2]Reco Sheet for Fcast'!$G$2</definedName>
    <definedName name="BExB012NJ8GASTNNPBRRFTLHIOC9" hidden="1">'[2]Reco Sheet for Fcast'!$F$9:$G$9</definedName>
    <definedName name="BExB072HHXVMUC0VYNGG48GRSH5Q" hidden="1">'[3]AMI P &amp; L'!#REF!</definedName>
    <definedName name="BExB0FRDEYDEUEAB1W8KD6D965XA" hidden="1">'[2]Reco Sheet for Fcast'!$K$2</definedName>
    <definedName name="BExB0KPCN7YJORQAYUCF4YKIKPMC" hidden="1">'[2]Reco Sheet for Fcast'!$I$11:$J$11</definedName>
    <definedName name="BExB0WE4PI3NOBXXVO9CTEN4DIU2" hidden="1">'[2]Reco Sheet for Fcast'!$G$2</definedName>
    <definedName name="BExB10QNIVITUYS55OAEKK3VLJFE" hidden="1">'[2]Reco Sheet for Fcast'!$G$2</definedName>
    <definedName name="BExB15ZDRY4CIJ911DONP0KCY9KU" hidden="1">'[2]Reco Sheet for Fcast'!$F$6:$G$6</definedName>
    <definedName name="BExB16VQY0O0RLZYJFU3OFEONVTE" hidden="1">'[2]Reco Sheet for Fcast'!$I$6:$J$6</definedName>
    <definedName name="BExB1713OG4CGOEQ7O0FXSI2FQWZ" hidden="1">#REF!</definedName>
    <definedName name="BExB1FKNY2UO4W5FUGFHJOA2WFGG" hidden="1">'[3]AMI P &amp; L'!#REF!</definedName>
    <definedName name="BExB1GMD0PIDGTFBGQOPRWQSP9I4" hidden="1">'[3]AMI P &amp; L'!#REF!</definedName>
    <definedName name="BExB1PWZDAO1V9N18MU22F75P6Y5" hidden="1">'[2]Reco Sheet for Fcast'!$I$6:$J$6</definedName>
    <definedName name="BExB1Q29OO6LNFNT1EQLA3KYE7MX" hidden="1">'[2]Reco Sheet for Fcast'!$F$7:$G$7</definedName>
    <definedName name="BExB1TNRV5EBWZEHYLHI76T0FVA7" hidden="1">'[2]Reco Sheet for Fcast'!$I$9:$J$9</definedName>
    <definedName name="BExB1WI6M8I0EEP1ANUQZCFY24EV" hidden="1">'[3]AMI P &amp; L'!#REF!</definedName>
    <definedName name="BExB1Z7GTT7CR0FJMG7GTKH7A4KN" hidden="1">'[2]Reco Sheet for Fcast'!$O$6:$P$10</definedName>
    <definedName name="BExB203OWC9QZA3BYOKQ18L4FUJE" hidden="1">'[2]Reco Sheet for Fcast'!$F$9:$G$9</definedName>
    <definedName name="BExB2CJHTU7C591BR4WRL5L2F2K6" hidden="1">'[2]Reco Sheet for Fcast'!$I$9:$J$9</definedName>
    <definedName name="BExB2K1AV4PGNS1O6C7D7AO411AX" hidden="1">'[2]Reco Sheet for Fcast'!$F$11:$G$11</definedName>
    <definedName name="BExB2O2UYHKI324YE324E1N7FVIB" hidden="1">'[2]Reco Sheet for Fcast'!$I$10:$J$10</definedName>
    <definedName name="BExB2Q0VJ0MU2URO3JOVUAVHEI3V" hidden="1">'[3]AMI P &amp; L'!#REF!</definedName>
    <definedName name="BExB2TBPD6APUT2TO3BGE6IU9G7C" hidden="1">'[4]Bud Mth'!$I$11:$J$11</definedName>
    <definedName name="BExB2TRVKQUUYWEZA4GM0V7NE7IX" hidden="1">'[5]Capital orders'!#REF!</definedName>
    <definedName name="BExB30IP1DNKNQ6PZ5ERUGR5MK4Z" hidden="1">'[2]Reco Sheet for Fcast'!$I$11:$J$11</definedName>
    <definedName name="BExB42VLHX3FLYCON9QDRE70MBLO" hidden="1">#REF!</definedName>
    <definedName name="BExB442RX0T3L6HUL6X5T21CENW6" hidden="1">'[3]AMI P &amp; L'!#REF!</definedName>
    <definedName name="BExB4ADD0L7417CII901XTFKXD1J" hidden="1">'[2]Reco Sheet for Fcast'!$I$7:$J$7</definedName>
    <definedName name="BExB4DYU06HCGRIPBSWRCXK804UM" hidden="1">'[2]Reco Sheet for Fcast'!$F$11:$G$11</definedName>
    <definedName name="BExB4KEQ72L2ONQ7IFMYZAK0153C" hidden="1">'[2]Reco Sheet for Fcast'!$F$11:$G$11</definedName>
    <definedName name="BExB4M24SMODJ32BDKDH2DWLGTXO" hidden="1">#REF!</definedName>
    <definedName name="BExB4Z3EZBGYYI33U0KQ8NEIH8PY" hidden="1">'[2]Reco Sheet for Fcast'!$I$8:$J$8</definedName>
    <definedName name="BExB55368XW7UX657ZSPC6BFE92S" hidden="1">'[2]Reco Sheet for Fcast'!$I$8:$J$8</definedName>
    <definedName name="BExB57MZEPL2SA2ONPK66YFLZWJU" hidden="1">'[2]Reco Sheet for Fcast'!$I$8:$J$8</definedName>
    <definedName name="BExB5833OAOJ22VK1YK47FHUSVK2" hidden="1">'[3]AMI P &amp; L'!#REF!</definedName>
    <definedName name="BExB58JDIHS42JZT9DJJMKA8QFCO" hidden="1">'[2]Reco Sheet for Fcast'!$I$11:$J$11</definedName>
    <definedName name="BExB58U5FQC5JWV9CGC83HLLZUZI" hidden="1">'[2]Reco Sheet for Fcast'!$F$7:$G$7</definedName>
    <definedName name="BExB5EDO9XUKHF74X3HAU2WPPHZH" hidden="1">'[2]Reco Sheet for Fcast'!$I$6:$J$6</definedName>
    <definedName name="BExB5G6EH68AYEP1UT0GHUEL3SLN" hidden="1">'[2]Reco Sheet for Fcast'!$F$11:$G$11</definedName>
    <definedName name="BExB5QYVEZWFE5DQVHAM760EV05X" hidden="1">'[2]Reco Sheet for Fcast'!$I$7:$J$7</definedName>
    <definedName name="BExB5U9IRH14EMOE0YGIE3WIVLFS" hidden="1">'[2]Reco Sheet for Fcast'!$I$6:$J$6</definedName>
    <definedName name="BExB5VWYMOV6BAIH7XUBBVPU7MMD" hidden="1">'[2]Reco Sheet for Fcast'!$F$9:$G$9</definedName>
    <definedName name="BExB610DZWIJP1B72U9QM42COH2B" hidden="1">'[2]Reco Sheet for Fcast'!$F$9:$G$9</definedName>
    <definedName name="BExB6C3FUAKK9ML5T767NMWGA9YB" hidden="1">'[2]Reco Sheet for Fcast'!$F$7:$G$7</definedName>
    <definedName name="BExB6C8X6JYRLKZKK17VE3QUNL3D" hidden="1">'[2]Reco Sheet for Fcast'!$G$2</definedName>
    <definedName name="BExB6HN3QRFPXM71MDUK21BKM7PF" hidden="1">'[2]Reco Sheet for Fcast'!$F$11:$G$11</definedName>
    <definedName name="BExB6IZMHCZ3LB7N73KD90YB1HBZ" hidden="1">'[2]Reco Sheet for Fcast'!$F$9:$G$9</definedName>
    <definedName name="BExB719SGNX4Y8NE6JEXC555K596" hidden="1">'[2]Reco Sheet for Fcast'!$F$10:$G$10</definedName>
    <definedName name="BExB7265DCHKS7V2OWRBXCZTEIW9" hidden="1">'[2]Reco Sheet for Fcast'!$F$6:$G$6</definedName>
    <definedName name="BExB74PS5P9G0P09Y6DZSCX0FLTJ" hidden="1">'[2]Reco Sheet for Fcast'!$I$6:$J$6</definedName>
    <definedName name="BExB78RH79J0MIF7H8CAZ0CFE88Q" hidden="1">'[3]AMI P &amp; L'!#REF!</definedName>
    <definedName name="BExB7ELT09HGDVO5BJC1ZY9D09GZ" hidden="1">'[2]Reco Sheet for Fcast'!$H$2:$I$2</definedName>
    <definedName name="BExB806PAXX70XUTA3ZI7OORD78R" hidden="1">'[2]Reco Sheet for Fcast'!$F$15</definedName>
    <definedName name="BExB8HF4UBVZKQCSRFRUQL2EE6VL" hidden="1">'[2]Reco Sheet for Fcast'!$F$8:$G$8</definedName>
    <definedName name="BExB8HKHKZ1ORJZUYGG2M4VSCC39" hidden="1">'[2]Reco Sheet for Fcast'!$F$9:$G$9</definedName>
    <definedName name="BExB8K9L3ECVVHYODX1ITUTEHJTR" hidden="1">'[2]Reco Sheet for Fcast'!$L$6:$M$10</definedName>
    <definedName name="BExB8QPH8DC5BESEVPSMBCWVN6PO" hidden="1">'[2]Reco Sheet for Fcast'!$F$6:$G$6</definedName>
    <definedName name="BExB8U5N0D85YR8APKN3PPKG0FWP" hidden="1">'[3]AMI P &amp; L'!#REF!</definedName>
    <definedName name="BExB8WJYEQ55LDAYQH0NXEDCQOVD" hidden="1">#REF!</definedName>
    <definedName name="BExB9AXUUDDTRDLVSC7REODDIYJ2" hidden="1">#REF!</definedName>
    <definedName name="BExB9DHI5I2TJ2LXYPM98EE81L27" hidden="1">'[2]Reco Sheet for Fcast'!$I$9:$J$9</definedName>
    <definedName name="BExB9Q2MZZHBGW8QQKVEYIMJBPIE" hidden="1">'[3]AMI P &amp; L'!#REF!</definedName>
    <definedName name="BExB9R4HYJ83UNLFWKDKDJ31E2DS" hidden="1">'[5]Capital orders'!#REF!</definedName>
    <definedName name="BExBA1GON0EZRJ20UYPILAPLNQWM" hidden="1">'[2]Reco Sheet for Fcast'!$I$7:$J$7</definedName>
    <definedName name="BExBA69ASGYRZW1G1DYIS9QRRTBN" hidden="1">'[2]Reco Sheet for Fcast'!$F$9:$G$9</definedName>
    <definedName name="BExBA6K42582A14WFFWQ3Q8QQWB6" hidden="1">'[2]Reco Sheet for Fcast'!$I$7:$J$7</definedName>
    <definedName name="BExBA8I5D4R8R2PYQ1K16TWGTOEP" hidden="1">'[2]Reco Sheet for Fcast'!$I$7:$J$7</definedName>
    <definedName name="BExBA93PE0DGUUTA7LLSIGBIXWE5" hidden="1">'[2]Reco Sheet for Fcast'!$I$7:$J$7</definedName>
    <definedName name="BExBAAGDKQLBSZJAFZFOCDTVS99P" hidden="1">'[3]AMI P &amp; L'!#REF!</definedName>
    <definedName name="BExBAI8X0FKDQJ6YZJQDTTG4ZCWY" hidden="1">'[2]Reco Sheet for Fcast'!$I$7:$J$7</definedName>
    <definedName name="BExBAKN7XIBAXCF9PCNVS038PCQO" hidden="1">'[2]Reco Sheet for Fcast'!$F$11:$G$11</definedName>
    <definedName name="BExBAKXZ7PBW3DDKKA5MWC1ZUC7O" hidden="1">'[2]Reco Sheet for Fcast'!$I$8:$J$8</definedName>
    <definedName name="BExBAO8NLXZXHO6KCIECSFCH3RR0" hidden="1">'[2]Reco Sheet for Fcast'!$I$9:$J$9</definedName>
    <definedName name="BExBAOOT1KBSIEISN1ADL4RMY879" hidden="1">'[2]Reco Sheet for Fcast'!$G$2</definedName>
    <definedName name="BExBAVKX8Q09370X1GCZWJ4E91YJ" hidden="1">'[2]Reco Sheet for Fcast'!$I$8:$J$8</definedName>
    <definedName name="BExBAX2X2ENJYO4QTR5VAIQ86L7B" hidden="1">'[2]Reco Sheet for Fcast'!$F$8:$G$8</definedName>
    <definedName name="BExBAZ13D3F1DVJQ6YJ8JGUYEYJE" hidden="1">'[2]Reco Sheet for Fcast'!$I$11:$J$11</definedName>
    <definedName name="BExBBUCJQRR74Q7GPWDEZXYK2KJL" hidden="1">'[2]Reco Sheet for Fcast'!$I$11:$J$11</definedName>
    <definedName name="BExBBV8XVMD9CKZY711T0BN7H3PM" hidden="1">'[2]Reco Sheet for Fcast'!$F$15</definedName>
    <definedName name="BExBC78HXWXHO3XAB6E8NVTBGLJS" hidden="1">'[2]Reco Sheet for Fcast'!$F$10:$G$10</definedName>
    <definedName name="BExBCKKJTIRKC1RZJRTK65HHLX4W" hidden="1">'[2]Reco Sheet for Fcast'!$I$9:$J$9</definedName>
    <definedName name="BExBCLMEPAN3XXX174TU8SS0627Q" hidden="1">'[3]AMI P &amp; L'!#REF!</definedName>
    <definedName name="BExBCRBEYR2KZ8FAQFZ2NHY13WIY" hidden="1">'[2]Reco Sheet for Fcast'!$F$15</definedName>
    <definedName name="BExBD4I559NXSV6J07Q343TKYMVJ" hidden="1">'[2]Reco Sheet for Fcast'!$G$2</definedName>
    <definedName name="BExBD77362J9OENRUETJ6CVQYGZ1" hidden="1">'[5]Capital orders'!#REF!</definedName>
    <definedName name="BExBDBZQLTX3OGFYGULQFK5WEZU5" hidden="1">'[2]Reco Sheet for Fcast'!$F$7:$G$7</definedName>
    <definedName name="BExBDJS9TUEU8Z84IV59E5V4T8K6" hidden="1">'[3]AMI P &amp; L'!#REF!</definedName>
    <definedName name="BExBDKOMSVH4XMH52CFJ3F028I9R" hidden="1">'[2]Reco Sheet for Fcast'!$G$2</definedName>
    <definedName name="BExBDSRXVZQ0W5WXQMP5XD00GRRL" hidden="1">'[2]Reco Sheet for Fcast'!$I$8:$J$8</definedName>
    <definedName name="BExBDT2QTPSTYED3RWGES5QGI7VV" hidden="1">#REF!</definedName>
    <definedName name="BExBDUVGK3E1J4JY9ZYTS7V14BLY" hidden="1">'[2]Reco Sheet for Fcast'!$G$2</definedName>
    <definedName name="BExBE162OSBKD30I7T1DKKPT3I9I" hidden="1">'[2]Reco Sheet for Fcast'!$I$10:$J$10</definedName>
    <definedName name="BExBEC9ATLQZF86W1M3APSM4HEOH" hidden="1">'[2]Reco Sheet for Fcast'!$I$6:$J$6</definedName>
    <definedName name="BExBEF3VXW3Y3SZ6RC9PX7QEB12Y" hidden="1">'[2]Reco Sheet for Fcast'!$F$15</definedName>
    <definedName name="BExBEJG7L9BDVH7L2B9YXRV84GFT" hidden="1">'[5]Capital orders'!#REF!</definedName>
    <definedName name="BExBEYFQJE9YK12A6JBMRFKEC7RN" hidden="1">'[2]Reco Sheet for Fcast'!$I$6:$J$6</definedName>
    <definedName name="BExBG1ED81J2O4A2S5F5Y3BPHMCR" hidden="1">'[2]Reco Sheet for Fcast'!$I$8:$J$8</definedName>
    <definedName name="BExCRLIHS7466WFJ3RPIUGGXYESZ" hidden="1">'[2]Reco Sheet for Fcast'!$I$9:$J$9</definedName>
    <definedName name="BExCRQWQFIEUV7HE228YUBUUJA9K" hidden="1">'[2]Reco Sheet for Fcast'!$F$15:$AI$18</definedName>
    <definedName name="BExCS1EDDUEAEWHVYXHIP9I1WCJH" hidden="1">'[2]Reco Sheet for Fcast'!$I$10:$J$10</definedName>
    <definedName name="BExCS4E9E7CKF2RTM6INK6MAILOV" hidden="1">#REF!</definedName>
    <definedName name="BExCS7ZPMHFJ4UJDAL8CQOLSZ13B" hidden="1">'[3]AMI P &amp; L'!#REF!</definedName>
    <definedName name="BExCS8W4NJUZH9S1CYB6XSDLEPBW" hidden="1">'[2]Reco Sheet for Fcast'!$I$2:$J$2</definedName>
    <definedName name="BExCSAE1M6G20R41J0Y24YNN0YC1" hidden="1">'[2]Reco Sheet for Fcast'!$I$6:$J$6</definedName>
    <definedName name="BExCSAOUZOYKHN7HV511TO8VDJ02" hidden="1">'[2]Reco Sheet for Fcast'!$I$8:$J$8</definedName>
    <definedName name="BExCSMOFTXSUEC1T46LR1UPYRCX5" hidden="1">'[2]Reco Sheet for Fcast'!$G$2</definedName>
    <definedName name="BExCSSDG3TM6TPKS19E9QYJEELZ6" hidden="1">'[3]AMI P &amp; L'!#REF!</definedName>
    <definedName name="BExCSZV7U67UWXL2HKJNM5W1E4OO" hidden="1">'[2]Reco Sheet for Fcast'!$I$7:$J$7</definedName>
    <definedName name="BExCT4NSDT61OCH04Y2QIFIOP75H" hidden="1">'[3]AMI P &amp; L'!#REF!</definedName>
    <definedName name="BExCTW8G3VCZ55S09HTUGXKB1P2M" hidden="1">'[2]Reco Sheet for Fcast'!$F$11:$G$11</definedName>
    <definedName name="BExCTYS2KX0QANOLT8LGZ9WV3S3T" hidden="1">'[2]Reco Sheet for Fcast'!$F$15</definedName>
    <definedName name="BExCTZZ9JNES4EDHW97NP0EGQALX" hidden="1">'[2]Reco Sheet for Fcast'!$G$2</definedName>
    <definedName name="BExCU0A1V6NMZQ9ASYJ8QIVQ5UR2" hidden="1">'[3]AMI P &amp; L'!#REF!</definedName>
    <definedName name="BExCU2834920JBHSPCRC4UF80OLL" hidden="1">'[2]Reco Sheet for Fcast'!$F$11:$G$11</definedName>
    <definedName name="BExCU8O54I3P3WRYWY1CRP3S78QY" hidden="1">'[2]Reco Sheet for Fcast'!$G$2</definedName>
    <definedName name="BExCUDRJO23YOKT8GPWOVQ4XEHF5" hidden="1">'[2]Reco Sheet for Fcast'!$F$6:$G$6</definedName>
    <definedName name="BExCUPAXFR16YMWL30ME3F3BSRDZ" hidden="1">'[2]Reco Sheet for Fcast'!$F$8:$G$8</definedName>
    <definedName name="BExCUR94DHCE47PUUWEMT5QZOYR2" hidden="1">'[2]Reco Sheet for Fcast'!$H$2:$I$2</definedName>
    <definedName name="BExCV634L7SVHGB0UDDTRRQ2Q72H" hidden="1">'[2]Reco Sheet for Fcast'!$I$7:$J$7</definedName>
    <definedName name="BExCVBXGSXT9FWJRG62PX9S1RK83" hidden="1">'[2]Reco Sheet for Fcast'!$I$8:$J$8</definedName>
    <definedName name="BExCVHBNLOHNFS0JAV3I1XGPNH9W" hidden="1">'[2]Reco Sheet for Fcast'!$F$15</definedName>
    <definedName name="BExCVI86R31A2IOZIEBY1FJLVILD" hidden="1">'[2]Reco Sheet for Fcast'!$I$10:$J$10</definedName>
    <definedName name="BExCVKGZXE0I9EIXKBZVSGSEY2RR" hidden="1">'[2]Reco Sheet for Fcast'!$F$9:$G$9</definedName>
    <definedName name="BExCVV44WY5807WGMTGKPW0GT256" hidden="1">'[2]Reco Sheet for Fcast'!$I$7:$J$7</definedName>
    <definedName name="BExCVVK8GI44DNT5MTM7AOS4U9N8" hidden="1">'[2]Reco Sheet for Fcast'!$I$7:$J$7</definedName>
    <definedName name="BExCVZ5PN4V6MRBZ04PZJW3GEF8S" hidden="1">'[3]AMI P &amp; L'!#REF!</definedName>
    <definedName name="BExCW13R0GWJYGXZBNCPAHQN4NR2" hidden="1">'[2]Reco Sheet for Fcast'!$I$10:$J$10</definedName>
    <definedName name="BExCW9Y5HWU4RJTNX74O6L24VGCK" hidden="1">'[2]Reco Sheet for Fcast'!$H$2:$I$2</definedName>
    <definedName name="BExCWMJAP755C7AV2QKTWYDPDSSV" hidden="1">'[2]Reco Sheet for Fcast'!$F$8:$G$8</definedName>
    <definedName name="BExCWPDPESGZS07QGBLSBWDNVJLZ" hidden="1">'[2]Reco Sheet for Fcast'!$F$7:$G$7</definedName>
    <definedName name="BExCWSDLJ7DJX3139FQJM3LND72J" hidden="1">'[2]Reco Sheet for Fcast'!$O$6:$P$10</definedName>
    <definedName name="BExCWTVKHIVCRHF8GC39KI58YM5K" hidden="1">'[2]Reco Sheet for Fcast'!$G$2</definedName>
    <definedName name="BExCX2KGRZBRVLZNM8SUSIE6A0RL" hidden="1">'[3]AMI P &amp; L'!#REF!</definedName>
    <definedName name="BExCX3X451T70LZ1VF95L7W4Y4TM" hidden="1">'[2]Reco Sheet for Fcast'!$F$10:$G$10</definedName>
    <definedName name="BExCX4NZ2N1OUGXM7EV0U7VULJMM" hidden="1">'[2]Reco Sheet for Fcast'!$F$7:$G$7</definedName>
    <definedName name="BExCXILMURGYMAH6N5LF5DV6K3GM" hidden="1">'[2]Reco Sheet for Fcast'!$I$9:$J$9</definedName>
    <definedName name="BExCXK3M8NPWOZZALA6L6RUCBB2J" hidden="1">#REF!</definedName>
    <definedName name="BExCXKZZ6U10NBCECNUV9U56FB6V" hidden="1">#REF!</definedName>
    <definedName name="BExCXQUFBMXQ1650735H48B1AZT3" hidden="1">'[2]Reco Sheet for Fcast'!$F$15</definedName>
    <definedName name="BExCY2DQO9VLA77Q7EG3T0XNXX4F" hidden="1">'[2]Reco Sheet for Fcast'!$F$11:$G$11</definedName>
    <definedName name="BExCY6VMJ68MX3C981R5Q0BX5791" hidden="1">'[2]Reco Sheet for Fcast'!$I$9:$J$9</definedName>
    <definedName name="BExCYAH2SAZCPW6XCB7V7PMMCAWO" hidden="1">'[2]Reco Sheet for Fcast'!$I$6:$J$6</definedName>
    <definedName name="BExCYFV9Z4OENTUNF9IWT6ELMRCL" hidden="1">'[2]Reco Sheet for Fcast'!$I$7:$J$7</definedName>
    <definedName name="BExCYPRC5HJE6N2XQTHCT6NXGP8N" hidden="1">'[2]Reco Sheet for Fcast'!$I$11:$J$11</definedName>
    <definedName name="BExCYUK0I3UEXZNFDW71G6Z6D8XR" hidden="1">'[3]AMI P &amp; L'!#REF!</definedName>
    <definedName name="BExCZ4QTDJA3L8AGID0HLSLRVP6A" hidden="1">'[5]Capital orders'!#REF!</definedName>
    <definedName name="BExCZFZCXMLY5DWESYJ9NGTJYQ8M" hidden="1">'[2]Reco Sheet for Fcast'!$I$11:$J$11</definedName>
    <definedName name="BExCZJ4P8WS0BDT31WDXI0ROE7D6" hidden="1">'[2]Reco Sheet for Fcast'!$F$6:$G$6</definedName>
    <definedName name="BExCZKH6NI0EE02L995IFVBD1J59" hidden="1">'[2]Reco Sheet for Fcast'!$I$8:$J$8</definedName>
    <definedName name="BExCZU7T2KCK97JI9FE1XITCRE8U" hidden="1">#REF!</definedName>
    <definedName name="BExCZUD9FEOJBKDJ51Z3JON9LKJ8" hidden="1">'[2]Reco Sheet for Fcast'!$G$2</definedName>
    <definedName name="BExD0CCO4AZHRMZ3PSLCEN7T63L2" hidden="1">'[4]Bud Mth'!$I$6:$J$6</definedName>
    <definedName name="BExD0HALIN0JR4JTPGDEVAEE5EX5" hidden="1">'[2]Reco Sheet for Fcast'!$I$8:$J$8</definedName>
    <definedName name="BExD0LCCDPG16YLY5WQSZF1XI5DA" hidden="1">'[2]Reco Sheet for Fcast'!$I$9:$J$9</definedName>
    <definedName name="BExD0RMWSB4TRECEHTH6NN4K9DFZ" hidden="1">'[2]Reco Sheet for Fcast'!$I$11:$J$11</definedName>
    <definedName name="BExD0U6KG10QGVDI1XSHK0J10A2V" hidden="1">'[2]Reco Sheet for Fcast'!$I$7:$J$7</definedName>
    <definedName name="BExD13RUIBGRXDL4QDZ305UKUR12" hidden="1">'[2]Reco Sheet for Fcast'!$I$9:$J$9</definedName>
    <definedName name="BExD14DETV5R4OOTMAXD5NAKWRO3" hidden="1">'[2]Reco Sheet for Fcast'!$H$2:$I$2</definedName>
    <definedName name="BExD1OAU9OXQAZA4D70HP72CU6GB" hidden="1">'[2]Reco Sheet for Fcast'!$I$7:$J$7</definedName>
    <definedName name="BExD1Y1JV61416YA1XRQHKWPZIE7" hidden="1">'[2]Reco Sheet for Fcast'!$F$6:$G$6</definedName>
    <definedName name="BExD21HKYZH6AN0830NG17ZRUS1T" hidden="1">'[2]Reco Sheet for Fcast'!$G$2:$H$2</definedName>
    <definedName name="BExD2CFHIRMBKN5KXE5QP4XXEWFS" hidden="1">'[3]AMI P &amp; L'!#REF!</definedName>
    <definedName name="BExD2DMHH1HWXQ9W0YYMDP8AAX8Q" hidden="1">'[2]Reco Sheet for Fcast'!$F$6:$G$6</definedName>
    <definedName name="BExD2HTPC7IWBAU6OSQ67MQA8BYZ" hidden="1">'[2]Reco Sheet for Fcast'!$F$10:$G$10</definedName>
    <definedName name="BExD363H2VGFIQUCE6LS4AC5J0ZT" hidden="1">'[2]Reco Sheet for Fcast'!$F$7:$G$7</definedName>
    <definedName name="BExD37QXHXNRAT3KZWRFA3MXHIF8" hidden="1">'[4]Bud Mth'!$F$6:$G$6</definedName>
    <definedName name="BExD3A588E939V61P1XEW0FI5Q0S" hidden="1">'[2]Reco Sheet for Fcast'!$I$10:$J$10</definedName>
    <definedName name="BExD3CJJDKVR9M18XI3WDZH80WL6" hidden="1">'[2]Reco Sheet for Fcast'!$I$11:$J$11</definedName>
    <definedName name="BExD3ESD9WYJIB3TRDPJ1CKXRAVL" hidden="1">'[2]Reco Sheet for Fcast'!$I$11:$J$11</definedName>
    <definedName name="BExD3F368X5S25MWSUNIV57RDB57" hidden="1">'[3]AMI P &amp; L'!#REF!</definedName>
    <definedName name="BExD3H6Q0X859YKIX6M8ZEYXI1G6" hidden="1">'[4]Bud Mth'!$F$15:$S$21</definedName>
    <definedName name="BExD3IJ5IT335SOSNV9L85WKAOSI" hidden="1">'[2]Reco Sheet for Fcast'!$F$11:$G$11</definedName>
    <definedName name="BExD3KBVUY57GMMQTOFEU6S6G1AY" hidden="1">'[2]Reco Sheet for Fcast'!$F$9:$G$9</definedName>
    <definedName name="BExD3NMR7AW2Z6V8SC79VQR37NA6" hidden="1">'[2]Reco Sheet for Fcast'!$F$8:$G$8</definedName>
    <definedName name="BExD3QXA2UQ2W4N7NYLUEOG40BZB" hidden="1">'[2]Reco Sheet for Fcast'!$F$10:$G$10</definedName>
    <definedName name="BExD3U2N041TEJ7GCN005UTPHNXY" hidden="1">'[2]Reco Sheet for Fcast'!$F$6:$G$6</definedName>
    <definedName name="BExD40O0CFTNJFOFMMM1KH0P7BUI" hidden="1">'[3]AMI P &amp; L'!#REF!</definedName>
    <definedName name="BExD4BR9HJ3MWWZ5KLVZWX9FJAUS" hidden="1">'[2]Reco Sheet for Fcast'!$F$11:$G$11</definedName>
    <definedName name="BExD4F1WTKT3H0N9MF4H1LX7MBSY" hidden="1">'[2]Reco Sheet for Fcast'!$I$8:$J$8</definedName>
    <definedName name="BExD4H5GQWXBS6LUL3TSP36DVO38" hidden="1">'[3]AMI P &amp; L'!#REF!</definedName>
    <definedName name="BExD4IHX75GVFK6I80F7IR7955K1" hidden="1">'[4]Bud Mth'!$F$15</definedName>
    <definedName name="BExD4JJSS3QDBLABCJCHD45SRNPI" hidden="1">'[3]AMI P &amp; L'!#REF!</definedName>
    <definedName name="BExD4R1I0MKF033I5LPUYIMTZ6E8" hidden="1">'[3]AMI P &amp; L'!#REF!</definedName>
    <definedName name="BExD50MT3M6XZLNUP9JL93EG6D9R" hidden="1">'[2]Reco Sheet for Fcast'!$I$11:$J$11</definedName>
    <definedName name="BExD5EV7KDSVF1CJT38M4IBPFLPY" hidden="1">'[2]Reco Sheet for Fcast'!$F$11:$G$11</definedName>
    <definedName name="BExD5FRK547OESJRYAW574DZEZ7J" hidden="1">'[2]Reco Sheet for Fcast'!$I$9:$J$9</definedName>
    <definedName name="BExD5I5X2YA2YNCTCDSMEL4CWF4N" hidden="1">'[2]Reco Sheet for Fcast'!$F$7:$G$7</definedName>
    <definedName name="BExD5QUSRFJWRQ1ZM50WYLCF74DF" hidden="1">'[2]Reco Sheet for Fcast'!$I$9:$J$9</definedName>
    <definedName name="BExD5SSUIF6AJQHBHK8PNMFBPRYB" hidden="1">'[2]Reco Sheet for Fcast'!$F$8:$G$8</definedName>
    <definedName name="BExD623C9LRX18BE0W2V6SZLQUXX" hidden="1">'[3]AMI P &amp; L'!#REF!</definedName>
    <definedName name="BExD6CQA7UMJBXV7AIFAIHUF2ICX" hidden="1">'[2]Reco Sheet for Fcast'!$F$9:$G$9</definedName>
    <definedName name="BExD6DS52K2CC3509UN77XBR0868" hidden="1">'[3]AMI P &amp; L'!#REF!</definedName>
    <definedName name="BExD6FKVK8WJWNYPVENR7Q8Q30PK" hidden="1">'[2]Reco Sheet for Fcast'!$F$9:$G$9</definedName>
    <definedName name="BExD6GMP0LK8WKVWMIT1NNH8CHLF" hidden="1">'[3]AMI P &amp; L'!#REF!</definedName>
    <definedName name="BExD6H2TE0WWAUIWVSSCLPZ6B88N" hidden="1">'[2]Reco Sheet for Fcast'!$I$11:$J$11</definedName>
    <definedName name="BExD6HTUMONFBQHM7Y5UW4DPHU7X" hidden="1">'[4]Bud Mth'!$F$7:$G$7</definedName>
    <definedName name="BExD71LTOE015TV5RSAHM8NT8GVW" hidden="1">'[2]Reco Sheet for Fcast'!$J$2:$K$2</definedName>
    <definedName name="BExD73USXVADC7EHGHVTQNCT06ZA" hidden="1">'[2]Reco Sheet for Fcast'!$I$7:$J$7</definedName>
    <definedName name="BExD7GAIGULTB3YHM1OS9RBQOTEC" hidden="1">'[3]AMI P &amp; L'!#REF!</definedName>
    <definedName name="BExD7IE1DHIS52UFDCTSKPJQNRD5" hidden="1">'[2]Reco Sheet for Fcast'!$I$9:$J$9</definedName>
    <definedName name="BExD7IUBGUWHYC9UNZ1IY5XFYKQN" hidden="1">'[2]Reco Sheet for Fcast'!$F$6:$G$6</definedName>
    <definedName name="BExD7JL7NW9EKGU5ITCE4VJZ2N5W" hidden="1">'[4]Bud Mth'!$F$9:$G$9</definedName>
    <definedName name="BExD7JQOJ35HGL8U2OCEI2P2JT7I" hidden="1">'[3]AMI P &amp; L'!#REF!</definedName>
    <definedName name="BExD7KSDKNDNH95NDT3S7GM3MUU2" hidden="1">'[2]Reco Sheet for Fcast'!$I$11:$J$11</definedName>
    <definedName name="BExD8H5O087KQVWIVPUUID5VMGMS" hidden="1">'[2]Reco Sheet for Fcast'!$G$2</definedName>
    <definedName name="BExD8OCLZMFN5K3VZYI4Q4ITVKUA" hidden="1">'[3]AMI P &amp; L'!#REF!</definedName>
    <definedName name="BExD93C1R6LC0631ECHVFYH0R0PD" hidden="1">'[2]Reco Sheet for Fcast'!$I$11:$J$11</definedName>
    <definedName name="BExD97TXIO0COVNN4OH3DEJ33YLM" hidden="1">'[2]Reco Sheet for Fcast'!$F$9:$G$9</definedName>
    <definedName name="BExD99RZ1RFIMK6O1ZHSPJ68X9Y5" hidden="1">'[2]Reco Sheet for Fcast'!$G$2</definedName>
    <definedName name="BExD9GO5JA4ADLQH22ZFJKY2FEAV" hidden="1">#REF!</definedName>
    <definedName name="BExD9L0ID3VSOU609GKWYTA5BFMA" hidden="1">'[2]Reco Sheet for Fcast'!$I$10:$J$10</definedName>
    <definedName name="BExD9M7SEMG0JK2FUTTZXWIEBTKB" hidden="1">'[2]Reco Sheet for Fcast'!$I$10:$J$10</definedName>
    <definedName name="BExD9MNYBYB1AICQL5165G472IE2" hidden="1">'[2]Reco Sheet for Fcast'!$K$2</definedName>
    <definedName name="BExD9PNSYT7GASEGUVL48MUQ02WO" hidden="1">'[2]Reco Sheet for Fcast'!$I$10:$J$10</definedName>
    <definedName name="BExD9TK2MIWFH5SKUYU9ZKF4NPHQ" hidden="1">'[2]Reco Sheet for Fcast'!$I$9:$J$9</definedName>
    <definedName name="BExDA6LD9061UULVKUUI4QP8SK13" hidden="1">'[2]Reco Sheet for Fcast'!$I$11:$J$11</definedName>
    <definedName name="BExDAGMVMNLQ6QXASB9R6D8DIT12" hidden="1">'[2]Reco Sheet for Fcast'!$F$6:$G$6</definedName>
    <definedName name="BExDAL4R440JG0CQM6QZM9CCATO7" hidden="1">'[4]Bud Mth'!$G$2:$H$2</definedName>
    <definedName name="BExDAYBHU9ADLXI8VRC7F608RVGM" hidden="1">'[2]Reco Sheet for Fcast'!$F$11:$G$11</definedName>
    <definedName name="BExDBDR1XR0FV0CYUCB2OJ7CJCZU" hidden="1">'[2]Reco Sheet for Fcast'!$F$6:$G$6</definedName>
    <definedName name="BExDBQXTJ9F9DE7FNTJCL0LMOJ21" hidden="1">'[3]AMI P &amp; L'!#REF!</definedName>
    <definedName name="BExDC7F818VN0S18ID7XRCRVYPJ4" hidden="1">'[2]Reco Sheet for Fcast'!$F$7:$G$7</definedName>
    <definedName name="BExDCL7K96PC9VZYB70ZW3QPVIJE" hidden="1">'[2]Reco Sheet for Fcast'!$I$6:$J$6</definedName>
    <definedName name="BExDCP3UZ3C2O4C1F7KMU0Z9U32N" hidden="1">'[2]Reco Sheet for Fcast'!$F$10:$G$10</definedName>
    <definedName name="BExENR8MCJOVBYLHQOJ4XC4TSDLT" hidden="1">'[5]Capital orders'!#REF!</definedName>
    <definedName name="BExEOBX3WECDMYCV9RLN49APTXMM" hidden="1">'[2]Reco Sheet for Fcast'!$I$7:$J$7</definedName>
    <definedName name="BExEPN9VIYI0FVL0HLZQXJFO6TT0" hidden="1">'[2]Reco Sheet for Fcast'!$H$2:$I$2</definedName>
    <definedName name="BExEPYT6VDSMR8MU2341Q5GM2Y9V" hidden="1">'[2]Reco Sheet for Fcast'!$K$2</definedName>
    <definedName name="BExEQ1YK2GGF3PCQ5YXT4E5L9FQG" hidden="1">#REF!</definedName>
    <definedName name="BExEQ2ENYLMY8K1796XBB31CJHNN" hidden="1">'[2]Reco Sheet for Fcast'!$F$11:$G$11</definedName>
    <definedName name="BExEQ2PFE4N40LEPGDPS90WDL6BN" hidden="1">'[2]Reco Sheet for Fcast'!$I$7:$J$7</definedName>
    <definedName name="BExEQ2PFURT24NQYGYVE8NKX1EGA" hidden="1">'[2]Reco Sheet for Fcast'!$H$2:$I$2</definedName>
    <definedName name="BExEQB8ZWXO6IIGOEPWTLOJGE2NR" hidden="1">'[3]AMI P &amp; L'!#REF!</definedName>
    <definedName name="BExEQBZX0EL6LIKPY01197ACK65H" hidden="1">'[2]Reco Sheet for Fcast'!$F$6:$G$6</definedName>
    <definedName name="BExEQDXZALJLD4OBF74IKZBR13SR" hidden="1">'[2]Reco Sheet for Fcast'!$F$10:$G$10</definedName>
    <definedName name="BExEQFLE2RPWGMWQAI4JMKUEFRPT" hidden="1">'[2]Reco Sheet for Fcast'!$I$9:$J$9</definedName>
    <definedName name="BExEQTZAP8R69U31W4LKGTKKGKQE" hidden="1">'[2]Reco Sheet for Fcast'!$F$10:$G$10</definedName>
    <definedName name="BExER2O72H1F9WV6S1J04C15PXX7" hidden="1">'[2]Reco Sheet for Fcast'!$F$11:$G$11</definedName>
    <definedName name="BExERRUIKIOATPZ9U4HQ0V52RJAU" hidden="1">'[2]Reco Sheet for Fcast'!$F$10:$G$10</definedName>
    <definedName name="BExERSANFNM1O7T65PC5MJ301YET" hidden="1">'[3]AMI P &amp; L'!#REF!</definedName>
    <definedName name="BExERWCEBKQRYWRQLYJ4UCMMKTHG" hidden="1">'[3]AMI P &amp; L'!#REF!</definedName>
    <definedName name="BExERX39X2B577E8G980B6146MR4" hidden="1">'[4]Bud Mth'!$F$10:$G$10</definedName>
    <definedName name="BExES44RHHDL3V7FLV6M20834WF1" hidden="1">'[2]Reco Sheet for Fcast'!$I$8:$J$8</definedName>
    <definedName name="BExES4A7VE2X3RYYTVRLKZD4I7WU" hidden="1">'[2]Reco Sheet for Fcast'!$G$2</definedName>
    <definedName name="BExESMKD95A649M0WRSG6CXXP326" hidden="1">'[2]Reco Sheet for Fcast'!$F$7:$G$7</definedName>
    <definedName name="BExESNWVY914X62GFBPJRODSAZ7B" hidden="1">'[3]AMI P &amp; L'!#REF!</definedName>
    <definedName name="BExESR27ZXJG5VMY4PR9D940VS7T" hidden="1">'[2]Reco Sheet for Fcast'!$I$9:$J$9</definedName>
    <definedName name="BExESU25LOS36OLUCBS6GANOVO9P" hidden="1">'[4]Bud Mth'!$I$8:$J$8</definedName>
    <definedName name="BExESZ03KXL8DQ2591HLR56ZML94" hidden="1">'[2]Reco Sheet for Fcast'!$I$9:$J$9</definedName>
    <definedName name="BExESZAW5N443NRTKIP59OEI1CR6" hidden="1">'[2]Reco Sheet for Fcast'!$I$6:$J$6</definedName>
    <definedName name="BExET3HXQ60A4O2OLKX8QNXRI6LQ" hidden="1">'[2]Reco Sheet for Fcast'!$F$9:$G$9</definedName>
    <definedName name="BExETA3B1FCIOA80H94K90FWXQKE" hidden="1">'[2]Reco Sheet for Fcast'!$I$8:$J$8</definedName>
    <definedName name="BExETAZOYT4CJIT8RRKC9F2HJG1D" hidden="1">'[2]Reco Sheet for Fcast'!$I$11:$J$11</definedName>
    <definedName name="BExETF6QD5A9GEINE1KZRRC2LXWM" hidden="1">'[2]Reco Sheet for Fcast'!$F$10:$G$10</definedName>
    <definedName name="BExETQ9XRXLUACN82805SPSPNKHI" hidden="1">'[2]Reco Sheet for Fcast'!$F$2</definedName>
    <definedName name="BExETR0YRMOR63E6DHLEHV9QVVON" hidden="1">'[2]Reco Sheet for Fcast'!$F$10:$G$10</definedName>
    <definedName name="BExETVTGY38YXYYF7N73OYN6FYY3" hidden="1">'[2]Reco Sheet for Fcast'!$I$7:$J$7</definedName>
    <definedName name="BExETYO0S2RGTHJQ60TB37B647GU" hidden="1">#REF!</definedName>
    <definedName name="BExEUNE4T242Y59C6MS28MXEUGCP" hidden="1">'[2]Reco Sheet for Fcast'!$F$6:$G$6</definedName>
    <definedName name="BExEV2TP7NA3ZR6RJGH5ER370OUM" hidden="1">'[2]Reco Sheet for Fcast'!$F$7:$G$7</definedName>
    <definedName name="BExEV69USLNYO2QRJRC0J92XUF00" hidden="1">'[2]Reco Sheet for Fcast'!$I$8:$J$8</definedName>
    <definedName name="BExEV6KNTQOCFD7GV726XQEVQ7R6" hidden="1">'[2]Reco Sheet for Fcast'!$F$7:$G$7</definedName>
    <definedName name="BExEV6VGM4POO9QT9KH3QA3VYCWM" hidden="1">'[2]Reco Sheet for Fcast'!$F$8:$G$8</definedName>
    <definedName name="BExEVET98G3FU6QBF9LHYWSAMV0O" hidden="1">'[2]Reco Sheet for Fcast'!$F$10:$G$10</definedName>
    <definedName name="BExEVNCUT0PDUYNJH7G6BSEWZOT2" hidden="1">'[2]Reco Sheet for Fcast'!$F$10:$G$10</definedName>
    <definedName name="BExEVPGF4V5J0WQRZKUM8F9TTKZJ" hidden="1">'[2]Reco Sheet for Fcast'!$F$8:$G$8</definedName>
    <definedName name="BExEVVLIEVWYRF2UUC1H0H5QU1CP" hidden="1">'[2]Reco Sheet for Fcast'!$F$10:$G$10</definedName>
    <definedName name="BExEVWCKO8T84GW9Z3X47915XKSH" hidden="1">'[2]Reco Sheet for Fcast'!$H$2:$I$2</definedName>
    <definedName name="BExEVZSJWMZ5L2ZE7AZC57CXKW6T" hidden="1">'[2]Reco Sheet for Fcast'!$F$8:$G$8</definedName>
    <definedName name="BExEW0JL1GFFCXMDGW54CI7Y8FZN" hidden="1">'[2]Reco Sheet for Fcast'!$I$8:$J$8</definedName>
    <definedName name="BExEW68M9WL8214QH9C7VCK7BN08" hidden="1">'[2]Reco Sheet for Fcast'!$I$6:$J$6</definedName>
    <definedName name="BExEW8HFKH6F47KIHYBDRUEFZ2ZZ" hidden="1">'[2]Reco Sheet for Fcast'!$F$7:$G$7</definedName>
    <definedName name="BExEWNBGQS1U2LW3W84T4LSJ9K00" hidden="1">'[2]Reco Sheet for Fcast'!$F$15</definedName>
    <definedName name="BExEWO7STL7HNZSTY8VQBPTX1WK6" hidden="1">'[2]Reco Sheet for Fcast'!$I$11:$J$11</definedName>
    <definedName name="BExEWQ0M1N3KMKTDJ73H10QSG4W1" hidden="1">'[2]Reco Sheet for Fcast'!$H$2:$I$2</definedName>
    <definedName name="BExEX85F3OSW8NSCYGYPS9372Z1Q" hidden="1">'[2]Reco Sheet for Fcast'!$H$2:$I$2</definedName>
    <definedName name="BExEX9HWY2G6928ZVVVQF77QCM2C" hidden="1">'[3]AMI P &amp; L'!#REF!</definedName>
    <definedName name="BExEXBQWAYKMVBRJRHB8PFCSYFVN" hidden="1">'[2]Reco Sheet for Fcast'!$I$10:$J$10</definedName>
    <definedName name="BExEXRBZ0DI9E2UFLLKYWGN66B61" hidden="1">'[3]AMI P &amp; L'!#REF!</definedName>
    <definedName name="BExEYLG9FL9V1JPPNZ3FUDNSEJ4V" hidden="1">'[2]Reco Sheet for Fcast'!$I$10:$J$10</definedName>
    <definedName name="BExEYMSPJ8NAM530KGLCIZKRIZQ2" hidden="1">#REF!</definedName>
    <definedName name="BExEYOW8C1B3OUUCIGEC7L8OOW1Z" hidden="1">'[2]Reco Sheet for Fcast'!$G$2:$H$2</definedName>
    <definedName name="BExEYUQJXZT6N5HJH8ACJF6SRWEE" hidden="1">'[2]Reco Sheet for Fcast'!$I$6:$J$6</definedName>
    <definedName name="BExEZ1S6VZCG01ZPLBSS9Z1SBOJ2" hidden="1">'[2]Reco Sheet for Fcast'!$I$10:$J$10</definedName>
    <definedName name="BExEZGBFNJR8DLPN0V11AU22L6WY" hidden="1">'[2]Reco Sheet for Fcast'!$I$9:$J$9</definedName>
    <definedName name="BExEZWNIZ06IIMDYQSV4BSTCR7UN" hidden="1">'[2]Reco Sheet for Fcast'!$F$11:$G$11</definedName>
    <definedName name="BExF02Y3V3QEPO2XLDSK47APK9XJ" hidden="1">'[2]Reco Sheet for Fcast'!$G$2</definedName>
    <definedName name="BExF09OS91RT7N7IW8JLMZ121ZP3" hidden="1">'[2]Reco Sheet for Fcast'!$I$7:$J$7</definedName>
    <definedName name="BExF0C8L8MPMMA1XQ6J8H8CEDPJ9" hidden="1">'[2]Reco Sheet for Fcast'!$F$6:$G$6</definedName>
    <definedName name="BExF0LOEHV42P2DV7QL8O7HOQ3N9" hidden="1">'[2]Reco Sheet for Fcast'!$F$11:$G$11</definedName>
    <definedName name="BExF0WRM9VO25RLSO03ZOCE8H7K5" hidden="1">'[2]Reco Sheet for Fcast'!$H$2:$I$2</definedName>
    <definedName name="BExF0ZRI7W4RSLIDLHTSM0AWXO3S" hidden="1">'[3]AMI P &amp; L'!#REF!</definedName>
    <definedName name="BExF19CT3MMZZ2T5EWMDNG3UOJ01" hidden="1">'[2]Reco Sheet for Fcast'!$I$9:$J$9</definedName>
    <definedName name="BExF1M38U6NX17YJA8YU359B5Z4M" hidden="1">'[2]Reco Sheet for Fcast'!$I$10:$J$10</definedName>
    <definedName name="BExF1MU4W3NPEY0OHRDWP5IANCBB" hidden="1">'[2]Reco Sheet for Fcast'!$I$10:$J$10</definedName>
    <definedName name="BExF1MZN8MWMOKOARHJ1QAF9HPGT" hidden="1">'[2]Reco Sheet for Fcast'!$F$8:$G$8</definedName>
    <definedName name="BExF1UHD1URZND0VTZ5BY2FRCCF7" hidden="1">#REF!</definedName>
    <definedName name="BExF1US4ZIQYSU5LBFYNRA9N0K2O" hidden="1">'[2]Reco Sheet for Fcast'!$I$9:$J$9</definedName>
    <definedName name="BExF2CWZN6E87RGTBMD4YQI2QT7R" hidden="1">'[2]Reco Sheet for Fcast'!$F$10:$G$10</definedName>
    <definedName name="BExF2DYO1WQ7GMXSTAQRDBW1NSFG" hidden="1">'[2]Reco Sheet for Fcast'!$F$9:$G$9</definedName>
    <definedName name="BExF2LWJ8M4NGGKOIOZBJ3TPKQMD" hidden="1">#REF!</definedName>
    <definedName name="BExF2MSWNUY9Z6BZJQZ538PPTION" hidden="1">'[2]Reco Sheet for Fcast'!$I$6:$J$6</definedName>
    <definedName name="BExF2QZYWHTYGUTTXR15CKCV3LS7" hidden="1">'[2]Reco Sheet for Fcast'!$F$11:$G$11</definedName>
    <definedName name="BExF2T8Y6TSJ74RMSZOA9CEH4OZ6" hidden="1">'[2]Reco Sheet for Fcast'!$I$2</definedName>
    <definedName name="BExF31N3YM4F37EOOY8M8VI1KXN8" hidden="1">'[2]Reco Sheet for Fcast'!$F$9:$G$9</definedName>
    <definedName name="BExF37C1YKBT79Z9SOJAG5MXQGTU" hidden="1">'[2]Reco Sheet for Fcast'!$F$15</definedName>
    <definedName name="BExF3A6HPA6DGYALZNHHJPMCUYZR" hidden="1">'[2]Reco Sheet for Fcast'!$F$8:$G$8</definedName>
    <definedName name="BExF3I9T44X7DV9HHV51DVDDPPZG" hidden="1">'[2]Reco Sheet for Fcast'!$K$2</definedName>
    <definedName name="BExF3JMFX5DILOIFUDIO1HZUK875" hidden="1">'[2]Reco Sheet for Fcast'!$H$2:$I$2</definedName>
    <definedName name="BExF3NTC4BGZEM6B87TCFX277QCS" hidden="1">'[3]AMI P &amp; L'!#REF!</definedName>
    <definedName name="BExF3Q7NI90WT31QHYSJDIG0LLLJ" hidden="1">'[2]Reco Sheet for Fcast'!$I$10:$J$10</definedName>
    <definedName name="BExF3QD55TIY1MSBSRK9TUJKBEWO" hidden="1">'[2]Reco Sheet for Fcast'!$H$2:$I$2</definedName>
    <definedName name="BExF3QD5AXW8T6FZ8O1C78NHR5C3" hidden="1">#REF!</definedName>
    <definedName name="BExF3QT8J6RIF1L3R700MBSKIOKW" hidden="1">'[2]Reco Sheet for Fcast'!$F$11:$G$11</definedName>
    <definedName name="BExF41WFMNZ2YQ1KBKOBZWROKVHO" hidden="1">#REF!</definedName>
    <definedName name="BExF42SSBVPMLK2UB3B7FPEIY9TU" hidden="1">'[3]AMI P &amp; L'!#REF!</definedName>
    <definedName name="BExF4HXSWB50BKYPWA0HTT8W56H6" hidden="1">'[2]Reco Sheet for Fcast'!$I$10:$J$10</definedName>
    <definedName name="BExF4KHF04IWW4LQ95FHQPFE4Y9K" hidden="1">'[2]Reco Sheet for Fcast'!$I$8:$J$8</definedName>
    <definedName name="BExF4MVQM5Y0QRDLDFSKWWTF709C" hidden="1">'[2]Reco Sheet for Fcast'!$I$8:$J$8</definedName>
    <definedName name="BExF4PVMZYV36E8HOYY06J81AMBI" hidden="1">'[3]AMI P &amp; L'!#REF!</definedName>
    <definedName name="BExF4SF9NEX1FZE9N8EXT89PM54D" hidden="1">'[2]Reco Sheet for Fcast'!$F$11:$G$11</definedName>
    <definedName name="BExF52GTGP8MHGII4KJ8TJGR8W8U" hidden="1">'[2]Reco Sheet for Fcast'!$H$2:$I$2</definedName>
    <definedName name="BExF57K7L3UC1I2FSAWURR4SN0UN" hidden="1">'[2]Reco Sheet for Fcast'!$I$10:$J$10</definedName>
    <definedName name="BExF5CCUNN10ODYNRYLTJ6DOSQA7" hidden="1">#REF!</definedName>
    <definedName name="BExF5HR2GFV7O8LKG9SJ4BY78LYA" hidden="1">'[2]Reco Sheet for Fcast'!$I$8:$J$8</definedName>
    <definedName name="BExF5ZFO2A29GHWR5ES64Z9OS16J" hidden="1">'[3]AMI P &amp; L'!#REF!</definedName>
    <definedName name="BExF63S045JO7H2ZJCBTBVH3SUIF" hidden="1">'[2]Reco Sheet for Fcast'!$I$11:$J$11</definedName>
    <definedName name="BExF642TEGTXCI9A61ZOONJCB0U1" hidden="1">'[2]Reco Sheet for Fcast'!$I$8:$J$8</definedName>
    <definedName name="BExF67O951CF8UJF3KBDNR0E83C1" hidden="1">'[3]AMI P &amp; L'!#REF!</definedName>
    <definedName name="BExF690Y20C503FDB3JYBPHX2VD1" hidden="1">#REF!</definedName>
    <definedName name="BExF6EV7I35NVMIJGYTB6E24YVPA" hidden="1">'[2]Reco Sheet for Fcast'!$K$2</definedName>
    <definedName name="BExF6FGUF393KTMBT40S5BYAFG00" hidden="1">'[2]Reco Sheet for Fcast'!$H$2:$I$2</definedName>
    <definedName name="BExF6GNYXWY8A0SY4PW1B6KJMMTM" hidden="1">'[3]AMI P &amp; L'!#REF!</definedName>
    <definedName name="BExF6IB8K74Z0AFT05GPOKKZW7C9" hidden="1">'[2]Reco Sheet for Fcast'!$I$9:$J$9</definedName>
    <definedName name="BExF6NUXJI11W2IAZNAM1QWC0459" hidden="1">'[2]Reco Sheet for Fcast'!$F$7:$G$7</definedName>
    <definedName name="BExF6RR76KNVIXGJOVFO8GDILKGZ" hidden="1">'[2]Reco Sheet for Fcast'!$F$15</definedName>
    <definedName name="BExF6ZE8D5CMPJPRWT6S4HM56LPF" hidden="1">'[2]Reco Sheet for Fcast'!$F$11:$G$11</definedName>
    <definedName name="BExF76FV8SF7AJK7B35AL7VTZF6D" hidden="1">'[2]Reco Sheet for Fcast'!$F$8:$G$8</definedName>
    <definedName name="BExF7EOIMC1OYL1N7835KGOI0FIZ" hidden="1">'[2]Reco Sheet for Fcast'!$I$10:$J$10</definedName>
    <definedName name="BExF7K88K7ASGV6RAOAGH52G04VR" hidden="1">'[3]AMI P &amp; L'!#REF!</definedName>
    <definedName name="BExF7N83YDEVXDEZQFACS9ZVES27" hidden="1">'[3]AMI P &amp; L'!#REF!</definedName>
    <definedName name="BExF7OVDRP3LHNAF2CX4V84CKKIR" hidden="1">'[2]Reco Sheet for Fcast'!$I$7:$J$7</definedName>
    <definedName name="BExF7QO41X2A2SL8UXDNP99GY7U9" hidden="1">'[2]Reco Sheet for Fcast'!$I$8:$J$8</definedName>
    <definedName name="BExF81GI8B8WBHXFTET68A9358BR" hidden="1">'[2]Reco Sheet for Fcast'!$F$10:$G$10</definedName>
    <definedName name="BExGL97US0Y3KXXASUTVR26XLT70" hidden="1">'[3]AMI P &amp; L'!#REF!</definedName>
    <definedName name="BExGLC7R4C33RO0PID97ZPPVCW4M" hidden="1">'[2]Reco Sheet for Fcast'!$F$11:$G$11</definedName>
    <definedName name="BExGLFIF7HCFSHNQHKEV6RY0WCO3" hidden="1">'[2]Reco Sheet for Fcast'!$F$8:$G$8</definedName>
    <definedName name="BExGLMPD5LHHQXURM0Y3L44P343X" hidden="1">'[2]Reco Sheet for Fcast'!$I$7:$J$7</definedName>
    <definedName name="BExGLTARRL0J772UD2TXEYAVPY6E" hidden="1">'[2]Reco Sheet for Fcast'!$F$6:$G$6</definedName>
    <definedName name="BExGLYE6RZTAAWHJBG2QFJPTDS2Q" hidden="1">'[2]Reco Sheet for Fcast'!$F$7:$G$7</definedName>
    <definedName name="BExGM4DZ65OAQP7MA4LN6QMYZOFF" hidden="1">'[2]Reco Sheet for Fcast'!$F$10:$G$10</definedName>
    <definedName name="BExGM7DV048A50I5ERW750F4VS9C" hidden="1">'[5]Capital orders'!#REF!</definedName>
    <definedName name="BExGMCXCWEC9XNUOEMZ61TMI6CUO" hidden="1">'[2]Reco Sheet for Fcast'!$G$2</definedName>
    <definedName name="BExGMJDGIH0MEPC2TUSFUCY2ROTB" hidden="1">'[3]AMI P &amp; L'!#REF!</definedName>
    <definedName name="BExGMKPW2HPKN0M0XKF3AZ8YP0D6" hidden="1">'[2]Reco Sheet for Fcast'!$I$10:$J$10</definedName>
    <definedName name="BExGMP2F175LGL6QVSJGP6GKYHHA" hidden="1">'[2]Reco Sheet for Fcast'!$I$8:$J$8</definedName>
    <definedName name="BExGMPIIP8GKML2VVA8OEFL43NCS" hidden="1">'[2]Reco Sheet for Fcast'!$F$6:$G$6</definedName>
    <definedName name="BExGMZ3SRIXLXMWBVOXXV3M4U4YL" hidden="1">'[2]Reco Sheet for Fcast'!$F$7:$G$7</definedName>
    <definedName name="BExGMZ3UBN48IXU1ZEFYECEMZ1IM" hidden="1">'[2]Reco Sheet for Fcast'!$F$6:$G$6</definedName>
    <definedName name="BExGN4I0QATXNZCLZJM1KH1OIJQH" hidden="1">'[2]Reco Sheet for Fcast'!$F$9:$G$9</definedName>
    <definedName name="BExGN9FZ2RWCMSY1YOBJKZMNIM9R" hidden="1">'[2]Reco Sheet for Fcast'!$G$2</definedName>
    <definedName name="BExGNDSIMTHOCXXG6QOGR6DA8SGG" hidden="1">'[3]AMI P &amp; L'!#REF!</definedName>
    <definedName name="BExGNN2YQ9BDAZXT2GLCSAPXKIM7" hidden="1">'[3]AMI P &amp; L'!#REF!</definedName>
    <definedName name="BExGNSS0CKRPKHO25R3TDBEL2NHX" hidden="1">'[2]Reco Sheet for Fcast'!$F$6:$G$6</definedName>
    <definedName name="BExGNYH0MO8NOVS85L15G0RWX4GW" hidden="1">'[2]Reco Sheet for Fcast'!$I$7:$J$7</definedName>
    <definedName name="BExGNZO44DEG8CGIDYSEGDUQ531R" hidden="1">'[3]AMI P &amp; L'!#REF!</definedName>
    <definedName name="BExGO2O0V6UYDY26AX8OSN72F77N" hidden="1">'[2]Reco Sheet for Fcast'!$F$11:$G$11</definedName>
    <definedName name="BExGO2YUBOVLYHY1QSIHRE1KLAFV" hidden="1">'[3]AMI P &amp; L'!#REF!</definedName>
    <definedName name="BExGO70E2O70LF46V8T26YFPL4V8" hidden="1">'[2]Reco Sheet for Fcast'!$F$9:$G$9</definedName>
    <definedName name="BExGOB25QJMQCQE76MRW9X58OIOO" hidden="1">'[2]Reco Sheet for Fcast'!$I$9:$J$9</definedName>
    <definedName name="BExGODAZKJ9EXMQZNQR5YDBSS525" hidden="1">'[3]AMI P &amp; L'!#REF!</definedName>
    <definedName name="BExGODR8ZSMUC11I56QHSZ686XV5" hidden="1">'[2]Reco Sheet for Fcast'!$F$8:$G$8</definedName>
    <definedName name="BExGOXJDHUDPDT8I8IVGVW9J0R5Q" hidden="1">'[2]Reco Sheet for Fcast'!$I$6:$J$6</definedName>
    <definedName name="BExGPHGT5KDOCMV2EFS4OVKTWBRD" hidden="1">'[2]Reco Sheet for Fcast'!$F$11:$G$11</definedName>
    <definedName name="BExGPID72Y4Y619LWASUQZKZHJNC" hidden="1">'[2]Reco Sheet for Fcast'!$F$15</definedName>
    <definedName name="BExGPPENQIANVGLVQJ77DK5JPRTB" hidden="1">'[2]Reco Sheet for Fcast'!$F$8:$G$8</definedName>
    <definedName name="BExGQ1ZU4967P72AHF4V1D0FOL5C" hidden="1">'[2]Reco Sheet for Fcast'!$I$7:$J$7</definedName>
    <definedName name="BExGQ36ZOMR9GV8T05M605MMOY3Y" hidden="1">'[3]AMI P &amp; L'!#REF!</definedName>
    <definedName name="BExGQ61DTJ0SBFMDFBAK3XZ9O0ZO" hidden="1">'[2]Reco Sheet for Fcast'!$I$8:$J$8</definedName>
    <definedName name="BExGQ6SG9XEOD0VMBAR22YPZWSTA" hidden="1">'[2]Reco Sheet for Fcast'!$F$6:$G$6</definedName>
    <definedName name="BExGQGJ1A7LNZUS8QSMOG8UNGLMK" hidden="1">'[2]Reco Sheet for Fcast'!$G$2</definedName>
    <definedName name="BExGQPO7ENFEQC0NC6MC9OZR2LHY" hidden="1">'[2]Reco Sheet for Fcast'!$I$8:$J$8</definedName>
    <definedName name="BExGQX0H4EZMXBJTKJJE4ICJWN5O" hidden="1">'[3]AMI P &amp; L'!#REF!</definedName>
    <definedName name="BExGR2ENVVMIJQENKY6QPV34HDYB" hidden="1">#REF!</definedName>
    <definedName name="BExGR4CW3WRIID17GGX4MI9ZDHFE" hidden="1">'[2]Reco Sheet for Fcast'!$K$2</definedName>
    <definedName name="BExGR65GJX27MU2OL6NI5PB8XVB4" hidden="1">'[2]Reco Sheet for Fcast'!$H$2:$I$2</definedName>
    <definedName name="BExGR6LQ97HETGS3CT96L4IK0JSH" hidden="1">'[2]Reco Sheet for Fcast'!$I$8:$J$8</definedName>
    <definedName name="BExGR902JCXO7ZLKL3VYXM9XRW3A" hidden="1">#REF!</definedName>
    <definedName name="BExGR9ATP2LVT7B9OCPSLJ11H9SX" hidden="1">'[2]Reco Sheet for Fcast'!$F$8:$G$8</definedName>
    <definedName name="BExGRA1VE5SDFH8FM4H8YLA70J65" hidden="1">#REF!</definedName>
    <definedName name="BExGREP2D0XVCEBGWU6RQ7KX23Q3" hidden="1">'[2]Reco Sheet for Fcast'!$F$8:$G$8</definedName>
    <definedName name="BExGRUKVVKDL8483WI70VN2QZDGD" hidden="1">'[2]Reco Sheet for Fcast'!$F$7:$G$7</definedName>
    <definedName name="BExGRVXD519NRV2E1ZYNYCW0PMW6" hidden="1">#REF!</definedName>
    <definedName name="BExGS2IWR5DUNJ1U9PAKIV8CMBNI" hidden="1">'[2]Reco Sheet for Fcast'!$H$2:$I$2</definedName>
    <definedName name="BExGS69P9FFTEOPDS0MWFKF45G47" hidden="1">'[2]Reco Sheet for Fcast'!$G$2</definedName>
    <definedName name="BExGS6F1JFHM5MUJ1RFO50WP6D05" hidden="1">'[2]Reco Sheet for Fcast'!$I$6:$J$6</definedName>
    <definedName name="BExGSA5YB5ZGE4NHDVCZ55TQAJTL" hidden="1">'[2]Reco Sheet for Fcast'!$I$10:$J$10</definedName>
    <definedName name="BExGSARJTLL2AE6NAMXZ7IGZI2M1" hidden="1">#REF!</definedName>
    <definedName name="BExGSCEUCQQVDEEKWJ677QTGUVTE" hidden="1">'[2]Reco Sheet for Fcast'!$I$6:$J$6</definedName>
    <definedName name="BExGSQY65LH1PCKKM5WHDW83F35O" hidden="1">'[3]AMI P &amp; L'!#REF!</definedName>
    <definedName name="BExGSYW1GKISF0PMUAK3XJK9PEW9" hidden="1">'[2]Reco Sheet for Fcast'!$F$11:$G$11</definedName>
    <definedName name="BExGT0DZJB6LSF6L693UUB9EY1VQ" hidden="1">'[3]AMI P &amp; L'!#REF!</definedName>
    <definedName name="BExGT0OSYJ4G1RU3EZR9QY6M3SCB" hidden="1">'[2]Reco Sheet for Fcast'!$J$2:$K$2</definedName>
    <definedName name="BExGTGVFIF8HOQXR54SK065A8M4K" hidden="1">'[2]Reco Sheet for Fcast'!$F$10:$G$10</definedName>
    <definedName name="BExGTIYX3OWPIINOGY1E4QQYSKHP" hidden="1">'[3]AMI P &amp; L'!#REF!</definedName>
    <definedName name="BExGTKGUN0KUU3C0RL2LK98D8MEK" hidden="1">'[2]Reco Sheet for Fcast'!$I$8:$J$8</definedName>
    <definedName name="BExGTQB6STG5OP8F4WFG4MJ1QG32" hidden="1">'[4]Bud Mth'!$F$8:$G$8</definedName>
    <definedName name="BExGTZ046J7VMUG4YPKFN2K8TWB7" hidden="1">'[2]Reco Sheet for Fcast'!$I$7:$J$7</definedName>
    <definedName name="BExGU2G9OPRZRIU9YGF6NX9FUW0J" hidden="1">'[2]Reco Sheet for Fcast'!$I$9:$J$9</definedName>
    <definedName name="BExGU6HTKLRZO8UOI3DTAM5RFDBA" hidden="1">'[2]Reco Sheet for Fcast'!$I$7:$J$7</definedName>
    <definedName name="BExGUDDZXFFQHAF4UZF8ZB1HO7H6" hidden="1">'[3]AMI P &amp; L'!#REF!</definedName>
    <definedName name="BExGUIBXBRHGM97ZX6GBA4ZDQ79C" hidden="1">'[2]Reco Sheet for Fcast'!$F$9:$G$9</definedName>
    <definedName name="BExGUM8D91UNPCOO4TKP9FGX85TF" hidden="1">'[3]AMI P &amp; L'!#REF!</definedName>
    <definedName name="BExGUQF9N9FKI7S0H30WUAEB5LPD" hidden="1">'[2]Reco Sheet for Fcast'!$K$2</definedName>
    <definedName name="BExGUR6BA03XPBK60SQUW197GJ5X" hidden="1">'[2]Reco Sheet for Fcast'!$I$7:$J$7</definedName>
    <definedName name="BExGUVIP60TA4B7X2PFGMBFUSKGX" hidden="1">'[2]Reco Sheet for Fcast'!$F$10:$G$10</definedName>
    <definedName name="BExGUVYZ49VJJQ6ZGHDI0J4Q6VUK" hidden="1">'[5]Capital orders'!#REF!</definedName>
    <definedName name="BExGUZKF06F209XL1IZWVJEQ82EE" hidden="1">'[2]Reco Sheet for Fcast'!$I$9:$J$9</definedName>
    <definedName name="BExGV2EVT380QHD4AP2RL9MR8L5L" hidden="1">'[2]Reco Sheet for Fcast'!$I$10:$J$10</definedName>
    <definedName name="BExGV4NVN9KBLA14SOD5M7JEE632" hidden="1">'[4]Bud Mth'!$I$9:$J$9</definedName>
    <definedName name="BExGVV6OOLDQ3TXZK51TTF3YX0WN" hidden="1">'[2]Reco Sheet for Fcast'!$F$10:$G$10</definedName>
    <definedName name="BExGW0KVS7U0C87XFZ78QW991IEV" hidden="1">'[2]Reco Sheet for Fcast'!$I$7:$J$7</definedName>
    <definedName name="BExGW2Z7AMPG6H9EXA9ML6EZVGGA" hidden="1">'[2]Reco Sheet for Fcast'!$F$15</definedName>
    <definedName name="BExGWABG5VT5XO1A196RK61AXA8C" hidden="1">'[2]Reco Sheet for Fcast'!$F$7:$G$7</definedName>
    <definedName name="BExGWEO0JDG84NYLEAV5NSOAGMJZ" hidden="1">'[3]AMI P &amp; L'!#REF!</definedName>
    <definedName name="BExGWLEOC70Z8QAJTPT2PDHTNM4L" hidden="1">'[2]Reco Sheet for Fcast'!$F$7:$G$7</definedName>
    <definedName name="BExGWNCXLCRTLBVMTXYJ5PHQI6SS" hidden="1">'[3]AMI P &amp; L'!#REF!</definedName>
    <definedName name="BExGX6U988MCFIGDA1282F92U9AA" hidden="1">'[2]Reco Sheet for Fcast'!$F$11:$G$11</definedName>
    <definedName name="BExGX7FTB1CKAT5HUW6H531FIY6I" hidden="1">'[3]AMI P &amp; L'!#REF!</definedName>
    <definedName name="BExGX9DVACJQIZ4GH6YAD2A7F70O" hidden="1">'[2]Reco Sheet for Fcast'!$I$9:$J$9</definedName>
    <definedName name="BExGXDVP2S2Y8Z8Q43I78RCIK3DD" hidden="1">'[2]Reco Sheet for Fcast'!$F$10:$G$10</definedName>
    <definedName name="BExGXJ9W5JU7TT9S0BKL5Y6VVB39" hidden="1">'[2]Reco Sheet for Fcast'!$I$6:$J$6</definedName>
    <definedName name="BExGXP9PLH9HGLX6X9E31SFWH8E0" hidden="1">'[2]Reco Sheet for Fcast'!$J$2:$K$2</definedName>
    <definedName name="BExGXWB73RJ4BASBQTQ8EY0EC1EB" hidden="1">'[2]Reco Sheet for Fcast'!$K$2</definedName>
    <definedName name="BExGXZ0ABB43C7SMRKZHWOSU9EQX" hidden="1">'[2]Reco Sheet for Fcast'!$F$8:$G$8</definedName>
    <definedName name="BExGY6SU3SYVCJ3AG2ITY59SAZ5A" hidden="1">'[2]Reco Sheet for Fcast'!$F$15:$G$16</definedName>
    <definedName name="BExGY6YA4P5KMY2VHT0DYK3YTFAX" hidden="1">'[2]Reco Sheet for Fcast'!$F$9:$G$9</definedName>
    <definedName name="BExGY8G88PVVRYHPHRPJZFSX6HSC" hidden="1">'[2]Reco Sheet for Fcast'!$F$8:$G$8</definedName>
    <definedName name="BExGYC718HTZ80PNKYPVIYGRJVF6" hidden="1">'[2]Reco Sheet for Fcast'!$I$7:$J$7</definedName>
    <definedName name="BExGYCNATXZY2FID93B17YWIPPRD" hidden="1">'[2]Reco Sheet for Fcast'!$G$2</definedName>
    <definedName name="BExGYGJJJ3BBCQAOA51WHP01HN73" hidden="1">'[2]Reco Sheet for Fcast'!$F$11:$G$11</definedName>
    <definedName name="BExGYJE09NMFU592QN78WBPFJH50" hidden="1">#REF!</definedName>
    <definedName name="BExGYOS6TV2C72PLRFU8RP1I58GY" hidden="1">'[2]Reco Sheet for Fcast'!$F$8:$G$8</definedName>
    <definedName name="BExGZJ78ZWZCVHZ3BKEKFJZ6MAEO" hidden="1">'[2]Reco Sheet for Fcast'!$I$11:$J$11</definedName>
    <definedName name="BExGZOLH2QV73J3M9IWDDPA62TP4" hidden="1">'[2]Reco Sheet for Fcast'!$I$9:$J$9</definedName>
    <definedName name="BExGZP1PWGFKVVVN4YDIS22DZPCR" hidden="1">'[2]Reco Sheet for Fcast'!$I$6:$J$6</definedName>
    <definedName name="BExH00L21GZX5YJJGVMOAWBERLP5" hidden="1">'[2]Reco Sheet for Fcast'!$I$9:$J$9</definedName>
    <definedName name="BExH02ZD6VAY1KQLAQYBBI6WWIZB" hidden="1">'[3]AMI P &amp; L'!#REF!</definedName>
    <definedName name="BExH08Z6LQCGGSGSAILMHX4X7JMD" hidden="1">'[2]Reco Sheet for Fcast'!$I$6:$J$6</definedName>
    <definedName name="BExH09VINWGY7QSDNGT9BDVKS3JQ" hidden="1">#REF!</definedName>
    <definedName name="BExH0KT9Z8HEVRRQRGQ8YHXRLIJA" hidden="1">'[2]Reco Sheet for Fcast'!$I$9:$J$9</definedName>
    <definedName name="BExH0M0FDN12YBOCKL3XL2Z7T7Y8" hidden="1">'[2]Reco Sheet for Fcast'!$F$10:$G$10</definedName>
    <definedName name="BExH0O9G06YPZ5TN9RYT326I1CP2" hidden="1">'[2]Reco Sheet for Fcast'!$F$7:$G$7</definedName>
    <definedName name="BExH0WNJAKTJRCKMTX8O4KNMIIJM" hidden="1">'[3]AMI P &amp; L'!#REF!</definedName>
    <definedName name="BExH12Y4WX542WI3ZEM15AK4UM9J" hidden="1">'[2]Reco Sheet for Fcast'!$F$7:$G$7</definedName>
    <definedName name="BExH1FDTQXR9QQ31WDB7OPXU7MPT" hidden="1">'[3]AMI P &amp; L'!#REF!</definedName>
    <definedName name="BExH1FOMEUIJNIDJAUY0ZQFBJSY9" hidden="1">'[2]Reco Sheet for Fcast'!$I$6:$J$6</definedName>
    <definedName name="BExH1IDQM8I99T9BKP4XNASNIKR8" hidden="1">#REF!</definedName>
    <definedName name="BExH1JFFHEBFX9BWJMNIA3N66R3Z" hidden="1">'[2]Reco Sheet for Fcast'!$F$10:$G$10</definedName>
    <definedName name="BExH1Z0GIUSVTF2H1G1I3PDGBNK2" hidden="1">'[2]Reco Sheet for Fcast'!$K$2</definedName>
    <definedName name="BExH225UTM6S9FW4MUDZS7F1PQSH" hidden="1">'[2]Reco Sheet for Fcast'!$I$7:$J$7</definedName>
    <definedName name="BExH23271RF7AYZ542KHQTH68GQ7" hidden="1">'[2]Reco Sheet for Fcast'!$F$10:$G$10</definedName>
    <definedName name="BExH2GJQR4JALNB314RY0LDI49VH" hidden="1">'[2]Reco Sheet for Fcast'!$I$7:$J$7</definedName>
    <definedName name="BExH2JZR49T7644JFVE7B3N7RZM9" hidden="1">'[2]Reco Sheet for Fcast'!$I$6:$J$6</definedName>
    <definedName name="BExH2WKXV8X5S2GSBBTWGI0NLNAH" hidden="1">'[2]Reco Sheet for Fcast'!$H$2:$I$2</definedName>
    <definedName name="BExH2XS1UFYFGU0S0EBXX90W2WE8" hidden="1">'[2]Reco Sheet for Fcast'!$I$9:$J$9</definedName>
    <definedName name="BExH2XS2TND9SB0GC295R4FP6K5Y" hidden="1">'[2]Reco Sheet for Fcast'!$I$2:$J$2</definedName>
    <definedName name="BExH2ZA0SZ4SSITL50NA8LZ3OEX6" hidden="1">'[3]AMI P &amp; L'!#REF!</definedName>
    <definedName name="BExH31Z3JNVJPESWKXHILGXZHP2M" hidden="1">'[2]Reco Sheet for Fcast'!$F$6:$G$6</definedName>
    <definedName name="BExH37TLURRTF1YO0TUV9JOJ0C78" hidden="1">#REF!</definedName>
    <definedName name="BExH3E9HZ3QJCDZW7WI7YACFQCHE" hidden="1">'[2]Reco Sheet for Fcast'!$F$9:$G$9</definedName>
    <definedName name="BExH3IRB6764RQ5HBYRLH6XCT29X" hidden="1">'[2]Reco Sheet for Fcast'!$I$10:$J$10</definedName>
    <definedName name="BExIG2U8V6RSB47SXLCQG3Q68YRO" hidden="1">'[2]Reco Sheet for Fcast'!$G$2</definedName>
    <definedName name="BExIG5JDFDNKGLHGNDY7U8KIF9NT" hidden="1">'[3]AMI P &amp; L'!#REF!</definedName>
    <definedName name="BExIGJBO8R13LV7CZ7C1YCP974NN" hidden="1">'[2]Reco Sheet for Fcast'!$F$10:$G$10</definedName>
    <definedName name="BExIGWT86FPOEYTI8GXCGU5Y3KGK" hidden="1">'[3]AMI P &amp; L'!#REF!</definedName>
    <definedName name="BExIHBHXA7E7VUTBVHXXXCH3A5CL" hidden="1">'[2]Reco Sheet for Fcast'!$I$9:$J$9</definedName>
    <definedName name="BExIHPQCQTGEW8QOJVIQ4VX0P6DX" hidden="1">'[2]Reco Sheet for Fcast'!$I$9:$J$9</definedName>
    <definedName name="BExII1KN91Q7DLW0UB7W2TJ5ACT9" hidden="1">'[2]Reco Sheet for Fcast'!$I$9:$J$9</definedName>
    <definedName name="BExII50LI8I0CDOOZEMIVHVA2V95" hidden="1">'[2]Reco Sheet for Fcast'!$I$11:$J$11</definedName>
    <definedName name="BExIIXMY38TQD12CVV4S57L3I809" hidden="1">'[2]Reco Sheet for Fcast'!$I$9:$J$9</definedName>
    <definedName name="BExIIY37NEVU2LGS1JE4VR9AN6W4" hidden="1">'[2]Reco Sheet for Fcast'!$I$11:$J$11</definedName>
    <definedName name="BExIIYJAGXR8TPZ1KCYM7EGJ79UW" hidden="1">'[2]Reco Sheet for Fcast'!$I$9:$J$9</definedName>
    <definedName name="BExIJ3160YCWGAVEU0208ZGXXG3P" hidden="1">'[2]Reco Sheet for Fcast'!$I$7:$J$7</definedName>
    <definedName name="BExIJFGZJ5ED9D6KAY4PGQYLELAX" hidden="1">'[3]AMI P &amp; L'!#REF!</definedName>
    <definedName name="BExIJM2EOJY1E8YQ1ZS3GHTIQQRM" hidden="1">'[5]Capital orders'!#REF!</definedName>
    <definedName name="BExIJQ3XPPSZ585U2ER0RSSC71PK" hidden="1">#REF!</definedName>
    <definedName name="BExIJQK80ZEKSTV62E59AYJYUNLI" hidden="1">'[2]Reco Sheet for Fcast'!$F$6:$G$6</definedName>
    <definedName name="BExIJRLX3M0YQLU1D5Y9V7HM5QNM" hidden="1">'[2]Reco Sheet for Fcast'!$I$8:$J$8</definedName>
    <definedName name="BExIJV22J0QA7286KNPMHO1ZUCB3" hidden="1">'[2]Reco Sheet for Fcast'!$I$9:$J$9</definedName>
    <definedName name="BExIJVI6OC7B6ZE9V4PAOYZXKNER" hidden="1">'[2]Reco Sheet for Fcast'!$F$9:$G$9</definedName>
    <definedName name="BExIJWK0NGTGQ4X7D5VIVXD14JHI" hidden="1">'[2]Reco Sheet for Fcast'!$I$11:$J$11</definedName>
    <definedName name="BExIJWPCIYINEJUTXU74VK7WG031" hidden="1">'[2]Reco Sheet for Fcast'!$F$11:$G$11</definedName>
    <definedName name="BExIK7CGQS2B8BVWBEP2KKWMVHK9" hidden="1">'[4]Bud Mth'!$J$2:$K$2</definedName>
    <definedName name="BExIKHTXPZR5A8OHB6HDP6QWDHAD" hidden="1">'[2]Reco Sheet for Fcast'!$I$6:$J$6</definedName>
    <definedName name="BExIKMMJOETSAXJYY1SIKM58LMA2" hidden="1">'[2]Reco Sheet for Fcast'!$G$2</definedName>
    <definedName name="BExIKN2SLYNFHS9SQHJSB0NE57OF" hidden="1">'[2]Reco Sheet for Fcast'!$I$6:$J$6</definedName>
    <definedName name="BExIKRF6AQ6VOO9KCIWSM6FY8M7D" hidden="1">'[2]Reco Sheet for Fcast'!$F$11:$G$11</definedName>
    <definedName name="BExIKTYZESFT3LC0ASFMFKSE0D1X" hidden="1">'[2]Reco Sheet for Fcast'!$G$2</definedName>
    <definedName name="BExIKXVA6M8K0PTRYAGXS666L335" hidden="1">'[2]Reco Sheet for Fcast'!$G$2</definedName>
    <definedName name="BExIL0PMZ2SXK9R6MLP43KBU1J2P" hidden="1">'[2]Reco Sheet for Fcast'!$I$11:$J$11</definedName>
    <definedName name="BExILAAXRTRAD18K74M6MGUEEPUM" hidden="1">'[2]Reco Sheet for Fcast'!$F$6:$G$6</definedName>
    <definedName name="BExILG5F338C0FFLMVOKMKF8X5ZP" hidden="1">'[3]AMI P &amp; L'!#REF!</definedName>
    <definedName name="BExILGQTQM0HOD0BJI90YO7GOIN3" hidden="1">'[2]Reco Sheet for Fcast'!$I$10:$J$10</definedName>
    <definedName name="BExILTHIEYYOIUWRZ5LLF1T70AJ7" hidden="1">'[2]Reco Sheet for Fcast'!$I$10:$J$10</definedName>
    <definedName name="BExIM9DBUB7ZGF4B20FVUO9QGOX2" hidden="1">'[2]Reco Sheet for Fcast'!$F$7:$G$7</definedName>
    <definedName name="BExIMGK9Z94TFPWWZFMD10HV0IF6" hidden="1">'[2]Reco Sheet for Fcast'!$I$11:$J$11</definedName>
    <definedName name="BExIMPEGKG18TELVC33T4OQTNBWC" hidden="1">'[2]Reco Sheet for Fcast'!$F$10:$G$10</definedName>
    <definedName name="BExIN4OR435DL1US13JQPOQK8GD5" hidden="1">'[2]Reco Sheet for Fcast'!$K$2</definedName>
    <definedName name="BExIN5ACO87Q5P34GNK1QC1WWACK" hidden="1">'[4]Bud Mth'!$F$6:$G$6</definedName>
    <definedName name="BExINI6A7H3KSFRFA6UBBDPKW37F" hidden="1">'[2]Reco Sheet for Fcast'!$F$10:$G$10</definedName>
    <definedName name="BExINIMK8XC3JOBT2EXYFHHH52H0" hidden="1">'[2]Reco Sheet for Fcast'!$I$11:$J$11</definedName>
    <definedName name="BExINLX401ZKEGWU168DS4JUM2J6" hidden="1">'[3]AMI P &amp; L'!#REF!</definedName>
    <definedName name="BExINMYYJO1FTV1CZF6O5XCFAMQX" hidden="1">'[3]AMI P &amp; L'!#REF!</definedName>
    <definedName name="BExINP2H4KI05FRFV5PKZFE00HKO" hidden="1">'[2]Reco Sheet for Fcast'!$I$6:$J$6</definedName>
    <definedName name="BExINZELVWYGU876QUUZCIMXPBQC" hidden="1">'[2]Reco Sheet for Fcast'!$I$8:$J$8</definedName>
    <definedName name="BExIOCQUQHKUU1KONGSDOLQTQEIC" hidden="1">'[2]Reco Sheet for Fcast'!$G$2</definedName>
    <definedName name="BExIOFL8Y5O61VLKTB4H20IJNWS1" hidden="1">'[2]Reco Sheet for Fcast'!$F$6:$G$6</definedName>
    <definedName name="BExIOKTZXH2A908F83ANDHGHNJ07" hidden="1">#REF!</definedName>
    <definedName name="BExIOMBXRW5NS4ZPYX9G5QREZ5J6" hidden="1">'[2]Reco Sheet for Fcast'!$F$11:$G$11</definedName>
    <definedName name="BExIORA3GK78T7C7SNBJJUONJ0LS" hidden="1">'[2]Reco Sheet for Fcast'!$F$15</definedName>
    <definedName name="BExIORFDXP4AVIEBLSTZ8ETSXMNM" hidden="1">'[2]Reco Sheet for Fcast'!$I$7:$J$7</definedName>
    <definedName name="BExIOTZ5EFZ2NASVQ05RH15HRSW6" hidden="1">'[2]Reco Sheet for Fcast'!$F$15</definedName>
    <definedName name="BExIP5TB0T9V3OKFX0GV0526AQ3D" hidden="1">#REF!</definedName>
    <definedName name="BExIP8YNN6UUE1GZ223SWH7DLGKO" hidden="1">'[2]Reco Sheet for Fcast'!$I$7:$J$7</definedName>
    <definedName name="BExIPAB4AOL592OJCC1CFAXTLF1A" hidden="1">'[2]Reco Sheet for Fcast'!$I$6:$J$6</definedName>
    <definedName name="BExIPB25DKX4S2ZCKQN7KWSC3JBF" hidden="1">'[2]Reco Sheet for Fcast'!$F$11:$G$11</definedName>
    <definedName name="BExIPDLT8JYAMGE5HTN4D1YHZF3V" hidden="1">'[3]AMI P &amp; L'!#REF!</definedName>
    <definedName name="BExIPG040Q08EWIWL6CAVR3GRI43" hidden="1">'[2]Reco Sheet for Fcast'!$I$7:$J$7</definedName>
    <definedName name="BExIPKNFUDPDKOSH5GHDVNA8D66S" hidden="1">'[2]Reco Sheet for Fcast'!$I$11:$J$11</definedName>
    <definedName name="BExIQ1VS9A2FHVD9TUHKG9K8EVVP" hidden="1">'[2]Reco Sheet for Fcast'!$F$11:$G$11</definedName>
    <definedName name="BExIQ3J19L30PSQ2CXNT6IHW0I7V" hidden="1">'[2]Reco Sheet for Fcast'!$I$9:$J$9</definedName>
    <definedName name="BExIQ3OJ7M04XCY276IO0LJA5XUK" hidden="1">'[2]Reco Sheet for Fcast'!$F$11:$G$11</definedName>
    <definedName name="BExIQ5S19ITB0NDRUN4XV7B905ED" hidden="1">'[2]Reco Sheet for Fcast'!$F$15</definedName>
    <definedName name="BExIQ9TMQT2EIXSVQW7GVSOAW2VJ" hidden="1">'[2]Reco Sheet for Fcast'!$I$8:$J$8</definedName>
    <definedName name="BExIQBMDE1L6J4H27K1FMSHQKDSE" hidden="1">'[2]Reco Sheet for Fcast'!$I$8:$J$8</definedName>
    <definedName name="BExIQE65LVXUOF3UZFO7SDHFJH22" hidden="1">'[2]Reco Sheet for Fcast'!$G$2</definedName>
    <definedName name="BExIQG9OO2KKBOWTMD1OXY36TEGA" hidden="1">'[2]Reco Sheet for Fcast'!$F$10:$G$10</definedName>
    <definedName name="BExIQMV2D77A07E403GAA7CYB8C2" hidden="1">'[2]Reco Sheet for Fcast'!$C$15:$D$23</definedName>
    <definedName name="BExIQX1XBB31HZTYEEVOBSE3C5A6" hidden="1">'[2]Reco Sheet for Fcast'!$I$10:$J$10</definedName>
    <definedName name="BExIR2ALYRP9FW99DK2084J7IIDC" hidden="1">'[2]Reco Sheet for Fcast'!$I$10:$J$10</definedName>
    <definedName name="BExIR8FQETPTQYW37DBVDWG3J4JW" hidden="1">'[2]Reco Sheet for Fcast'!$F$7:$G$7</definedName>
    <definedName name="BExIRBVWGULCWXZ0NA6HCLFX8VW6" hidden="1">'[4]Bud Mth'!$I$9:$J$9</definedName>
    <definedName name="BExIRRBGTY01OQOI3U5SW59RFDFI" hidden="1">'[2]Reco Sheet for Fcast'!$I$8:$J$8</definedName>
    <definedName name="BExIS4T0DRF57HYO7OGG72KBOFOI" hidden="1">'[2]Reco Sheet for Fcast'!$F$15:$G$34</definedName>
    <definedName name="BExIS77BJDDK18PGI9DSEYZPIL7P" hidden="1">'[2]Reco Sheet for Fcast'!$F$10:$G$10</definedName>
    <definedName name="BExIS8USL1T3Z97CZ30HJ98E2GXQ" hidden="1">'[2]Reco Sheet for Fcast'!$F$9:$G$9</definedName>
    <definedName name="BExISC5B700MZUBFTQ9K4IKTF7HR" hidden="1">'[2]Reco Sheet for Fcast'!$K$2</definedName>
    <definedName name="BExISDHXS49S1H56ENBPRF1NLD5C" hidden="1">'[2]Reco Sheet for Fcast'!$I$6:$J$6</definedName>
    <definedName name="BExISM1JLV54A21A164IURMPGUMU" hidden="1">'[2]Reco Sheet for Fcast'!$F$7:$G$7</definedName>
    <definedName name="BExISOL5FNHZHVLEZZZZ47YXZ5QS" hidden="1">#REF!</definedName>
    <definedName name="BExISRFKJYUZ4AKW44IJF7RF9Y90" hidden="1">'[2]Reco Sheet for Fcast'!$F$10:$G$10</definedName>
    <definedName name="BExIT1MK8TBAK3SNP36A8FKDQSOK" hidden="1">'[2]Reco Sheet for Fcast'!$F$11:$G$11</definedName>
    <definedName name="BExIT7RP2B89RX2C5P1P5H2DY1CI" hidden="1">#REF!</definedName>
    <definedName name="BExITBNYANV2S8KD56GOGCKW393R" hidden="1">'[2]Reco Sheet for Fcast'!$F$9:$G$9</definedName>
    <definedName name="BExIU6ZCS275CPHR7BIJ2SCIXCP7" hidden="1">#REF!</definedName>
    <definedName name="BExIUD4OJGH65NFNQ4VMCE3R4J1X" hidden="1">'[2]Reco Sheet for Fcast'!$F$7:$G$7</definedName>
    <definedName name="BExIUTB5OAAXYW0OFMP0PS40SPOB" hidden="1">'[2]Reco Sheet for Fcast'!$I$10:$J$10</definedName>
    <definedName name="BExIUUT2MHIOV6R3WHA0DPM1KBKY" hidden="1">'[3]AMI P &amp; L'!#REF!</definedName>
    <definedName name="BExIUYPDT1AM6MWGWQS646PIZIWC" hidden="1">'[2]Reco Sheet for Fcast'!$I$10:$J$10</definedName>
    <definedName name="BExIV0I2O9F8D1UK1SI8AEYR6U0A" hidden="1">'[2]Reco Sheet for Fcast'!$G$2</definedName>
    <definedName name="BExIV2LM38XPLRTWT0R44TMQ59E5" hidden="1">'[2]Reco Sheet for Fcast'!$F$15</definedName>
    <definedName name="BExIV3CMY91WXOF56UOYD0AUHJ3N" hidden="1">#REF!</definedName>
    <definedName name="BExIV3HY4S0YRV1F7XEMF2YHAR2I" hidden="1">'[2]Reco Sheet for Fcast'!$I$10:$J$10</definedName>
    <definedName name="BExIV6HUZFRIFLXW2SICKGTAH1PV" hidden="1">'[2]Reco Sheet for Fcast'!$I$11:$J$11</definedName>
    <definedName name="BExIVCXWL6H5LD9DHDIA4F5U9TQL" hidden="1">'[2]Reco Sheet for Fcast'!$F$15</definedName>
    <definedName name="BExIVMOIPSEWSIHIDDLOXESQ28A0" hidden="1">'[2]Reco Sheet for Fcast'!$F$11:$G$11</definedName>
    <definedName name="BExIVNVNJX9BYDLC88NG09YF5XQ6" hidden="1">'[2]Reco Sheet for Fcast'!$I$9:$J$9</definedName>
    <definedName name="BExIVOH8Z5N2NCDXBL9INQNLC76M" hidden="1">'[5]Capital orders'!#REF!</definedName>
    <definedName name="BExIVQVKLMGSRYT1LFZH0KUIA4OR" hidden="1">'[2]Reco Sheet for Fcast'!$I$11:$J$11</definedName>
    <definedName name="BExIVYTFI35KNR2XSA6N8OJYUTUR" hidden="1">'[3]AMI P &amp; L'!#REF!</definedName>
    <definedName name="BExIWB3SY3WRIVIOF988DNNODBOA" hidden="1">'[2]Reco Sheet for Fcast'!$G$2</definedName>
    <definedName name="BExIWB99CG0H52LRD6QWPN4L6DV2" hidden="1">'[2]Reco Sheet for Fcast'!$F$8:$G$8</definedName>
    <definedName name="BExIWG1W7XP9DFYYSZAIOSHM0QLQ" hidden="1">'[3]AMI P &amp; L'!#REF!</definedName>
    <definedName name="BExIWH3KUK94B7833DD4TB0Y6KP9" hidden="1">'[2]Reco Sheet for Fcast'!$F$6:$G$6</definedName>
    <definedName name="BExIWKE9MGIDWORBI43AWTUNYFAN" hidden="1">'[2]Reco Sheet for Fcast'!$K$2</definedName>
    <definedName name="BExIX34PM5DBTRHRQWP6PL6WIX88" hidden="1">'[2]Reco Sheet for Fcast'!$F$8:$G$8</definedName>
    <definedName name="BExIX5OAP9KSUE5SIZCW9P39Q4WE" hidden="1">'[2]Reco Sheet for Fcast'!$I$10:$J$10</definedName>
    <definedName name="BExIX69Y0CM4OW8NEPQXX4ORSAT2" hidden="1">'[2]Reco Sheet for Fcast'!$C$15:$D$23</definedName>
    <definedName name="BExIXGRJPVJMUDGSG7IHPXPNO69B" hidden="1">'[2]Reco Sheet for Fcast'!$G$2</definedName>
    <definedName name="BExIXM5R87ZL3FHALWZXYCPHGX3E" hidden="1">'[2]Reco Sheet for Fcast'!$F$7:$G$7</definedName>
    <definedName name="BExIXS036ZCKT2Z8XZKLZ8PFWQGL" hidden="1">'[2]Reco Sheet for Fcast'!$I$7:$J$7</definedName>
    <definedName name="BExIXY5CF9PFM0P40AZ4U51TMWV0" hidden="1">'[2]Reco Sheet for Fcast'!$F$9:$G$9</definedName>
    <definedName name="BExIYEXJBK8JDWIRSVV4RJSKZVV1" hidden="1">'[2]Reco Sheet for Fcast'!$I$8:$J$8</definedName>
    <definedName name="BExIYI2RH0K4225XO970K2IQ1E79" hidden="1">'[3]AMI P &amp; L'!#REF!</definedName>
    <definedName name="BExIYMPZ0KS2KOJFQAUQJ77L7701" hidden="1">'[2]Reco Sheet for Fcast'!$G$2</definedName>
    <definedName name="BExIYP9Q6FV9T0R9G3UDKLS4TTYX" hidden="1">'[2]Reco Sheet for Fcast'!$F$6:$G$6</definedName>
    <definedName name="BExIYZGLDQ1TN7BIIN4RLDP31GIM" hidden="1">'[2]Reco Sheet for Fcast'!$F$8:$G$8</definedName>
    <definedName name="BExIZ4K0EZJK6PW3L8SVKTJFSWW9" hidden="1">'[2]Reco Sheet for Fcast'!$F$15:$F$15</definedName>
    <definedName name="BExIZAECINL6JE573R3GB2W6M9LF" hidden="1">#REF!</definedName>
    <definedName name="BExIZAECOEZGBAO29QMV14E6XDIV" hidden="1">'[2]Reco Sheet for Fcast'!$G$2:$H$2</definedName>
    <definedName name="BExIZKVXYD5O2JBU81F2UFJZLLSI" hidden="1">'[2]Reco Sheet for Fcast'!$F$8:$G$8</definedName>
    <definedName name="BExIZPZDHC8HGER83WHCZAHOX7LK" hidden="1">'[2]Reco Sheet for Fcast'!$F$11:$G$11</definedName>
    <definedName name="BExIZS2X10QUS4CITNIUIELXAFAJ" hidden="1">#REF!</definedName>
    <definedName name="BExIZY2PUZ0OF9YKK1B13IW0VS6G" hidden="1">'[2]Reco Sheet for Fcast'!$F$15</definedName>
    <definedName name="BExJ08KBRR2XMWW3VZMPSQKXHZUH" hidden="1">'[3]AMI P &amp; L'!#REF!</definedName>
    <definedName name="BExJ0DYJWXGE7DA39PYL3WM05U9O" hidden="1">'[2]Reco Sheet for Fcast'!$F$15</definedName>
    <definedName name="BExJ0MY8SY5J5V50H3UKE78ODTVB" hidden="1">'[2]Reco Sheet for Fcast'!$I$8:$J$8</definedName>
    <definedName name="BExJ0SCG7GD0KHI9T46FKP68270U" hidden="1">'[5]Capital orders'!#REF!</definedName>
    <definedName name="BExJ0YC98G37ML4N8FLP8D95EFRF" hidden="1">'[2]Reco Sheet for Fcast'!$G$2</definedName>
    <definedName name="BExKCDYKAEV45AFXHVHZZ62E5BM3" hidden="1">'[2]Reco Sheet for Fcast'!$G$2</definedName>
    <definedName name="BExKDKO0W4AGQO1V7K6Q4VM750FT" hidden="1">'[2]Reco Sheet for Fcast'!$F$11:$G$11</definedName>
    <definedName name="BExKDLF10G7W77J87QWH3ZGLUCLW" hidden="1">'[2]Reco Sheet for Fcast'!$I$10:$J$10</definedName>
    <definedName name="BExKDYWMP2XKZPZZ3JN74IZA31I4" hidden="1">#REF!</definedName>
    <definedName name="BExKEFE0I3MT6ZLC4T1L9465HKTN" hidden="1">'[2]Reco Sheet for Fcast'!$F$8:$G$8</definedName>
    <definedName name="BExKEK6O5BVJP4VY02FY7JNAZ6BT" hidden="1">'[2]Reco Sheet for Fcast'!$I$6:$J$6</definedName>
    <definedName name="BExKEKXK6E6QX339ELPXDIRZSJE0" hidden="1">'[2]Reco Sheet for Fcast'!$I$7:$J$7</definedName>
    <definedName name="BExKEOOIBMP7N8033EY2CJYCBX6H" hidden="1">'[2]Reco Sheet for Fcast'!$F$10:$G$10</definedName>
    <definedName name="BExKEW0RR5LA3VC46A2BEOOMQE56" hidden="1">'[2]Reco Sheet for Fcast'!$F$8:$G$8</definedName>
    <definedName name="BExKFA3VI1CZK21SM0N3LZWT9LA1" hidden="1">'[2]Reco Sheet for Fcast'!$F$11:$G$11</definedName>
    <definedName name="BExKFINBFV5J2NFRCL4YUO3YF0ZE" hidden="1">'[2]Reco Sheet for Fcast'!$F$11:$G$11</definedName>
    <definedName name="BExKFISRBFACTAMJSALEYMY66F6X" hidden="1">'[2]Reco Sheet for Fcast'!$F$8:$G$8</definedName>
    <definedName name="BExKFOSK5DJ151C4E8544UWMYTOC" hidden="1">'[2]Reco Sheet for Fcast'!$I$7:$J$7</definedName>
    <definedName name="BExKFYJC4EVEV54F82K6VKP7Q3OU" hidden="1">'[2]Reco Sheet for Fcast'!$I$6:$J$6</definedName>
    <definedName name="BExKG4IYHBKQQ8J8FN10GB2IKO33" hidden="1">'[2]Reco Sheet for Fcast'!$I$8:$J$8</definedName>
    <definedName name="BExKGF0L44S78D33WMQ1A75TRKB9" hidden="1">'[2]Reco Sheet for Fcast'!$I$10:$J$10</definedName>
    <definedName name="BExKGFRN31B3G20LMQ4LRF879J68" hidden="1">'[2]Reco Sheet for Fcast'!$I$8:$J$8</definedName>
    <definedName name="BExKGJD3U3ADZILP20U3EURP0UQP" hidden="1">'[2]Reco Sheet for Fcast'!$I$9:$J$9</definedName>
    <definedName name="BExKGNK5YGKP0YHHTAAOV17Z9EIM" hidden="1">'[2]Reco Sheet for Fcast'!$F$10:$G$10</definedName>
    <definedName name="BExKGTJTGZ5J6MUJ1UXP14KX6XN1" hidden="1">#REF!</definedName>
    <definedName name="BExKGV77YH9YXIQTRKK2331QGYKF" hidden="1">'[2]Reco Sheet for Fcast'!$F$8:$G$8</definedName>
    <definedName name="BExKGXLJQX4WJ1YCKHSMCPSSKX21" hidden="1">#REF!</definedName>
    <definedName name="BExKH3FTZ5VGTB86W9M4AB39R0G8" hidden="1">'[2]Reco Sheet for Fcast'!$F$6:$G$6</definedName>
    <definedName name="BExKH3FV5U5O6XZM7STS3NZKQFGJ" hidden="1">'[2]Reco Sheet for Fcast'!$H$2:$I$2</definedName>
    <definedName name="BExKH8JEZRE8MEZ9VRCNMJT15RST" hidden="1">'[4]Bud Mth'!$E$1</definedName>
    <definedName name="BExKHAMUH8NR3HRV0V6FHJE3ROLN" hidden="1">'[2]Reco Sheet for Fcast'!$I$8:$J$8</definedName>
    <definedName name="BExKHCFKOWFHO2WW0N7Y5XDXEWAO" hidden="1">'[2]Reco Sheet for Fcast'!$I$11:$J$11</definedName>
    <definedName name="BExKHDMPODAJPZY7M2BN39326C43" hidden="1">#REF!</definedName>
    <definedName name="BExKHIVLONZ46HLMR50DEXKEUNEP" hidden="1">'[2]Reco Sheet for Fcast'!$F$7:$G$7</definedName>
    <definedName name="BExKHPM9XA0ADDK7TUR0N38EXWEP" hidden="1">'[2]Reco Sheet for Fcast'!$F$10:$G$10</definedName>
    <definedName name="BExKHWNRIZ5D7KKG5MQK7WNAIKUJ" hidden="1">#REF!</definedName>
    <definedName name="BExKI4076KXCDE5KXL79KT36OKLO" hidden="1">'[3]AMI P &amp; L'!#REF!</definedName>
    <definedName name="BExKI7LO70WYISR7Q0Y1ZDWO9M3B" hidden="1">'[2]Reco Sheet for Fcast'!$I$8:$J$8</definedName>
    <definedName name="BExKI8STNKBGV3XDC4DWP9DUI95F" hidden="1">'[4]Bud Mth'!$I$11:$J$11</definedName>
    <definedName name="BExKIGQV6TXIZG039HBOJU62WP2U" hidden="1">'[2]Reco Sheet for Fcast'!$I$11:$J$11</definedName>
    <definedName name="BExKILE008SF3KTAN8WML3XKI1NZ" hidden="1">'[2]Reco Sheet for Fcast'!$K$2</definedName>
    <definedName name="BExKILE0KASW8HUYMPSCDCLPF7G9" hidden="1">'[5]Capital orders'!#REF!</definedName>
    <definedName name="BExKINSBB6RS7I489QHMCOMU4Z2X" hidden="1">'[2]Reco Sheet for Fcast'!$F$15</definedName>
    <definedName name="BExKIU87ZKSOC2DYZWFK6SAK9I8E" hidden="1">'[2]Reco Sheet for Fcast'!$F$6:$G$6</definedName>
    <definedName name="BExKJ449HLYX2DJ9UF0H9GTPSQ73" hidden="1">'[2]Reco Sheet for Fcast'!$I$8:$J$8</definedName>
    <definedName name="BExKJ80JCKTCTLIXPIWZCK93PF9N" hidden="1">'[5]Capital orders'!#REF!</definedName>
    <definedName name="BExKJC7MJKEAMFD3Y9Q6TXP4MP3L" hidden="1">'[2]Reco Sheet for Fcast'!$I$9:$J$9</definedName>
    <definedName name="BExKJELX2RUC8UEC56IZPYYZXHA7" hidden="1">'[2]Reco Sheet for Fcast'!$F$8:$G$8</definedName>
    <definedName name="BExKJINMXS61G2TZEXCJAWVV4F57" hidden="1">'[2]Reco Sheet for Fcast'!$F$6:$G$6</definedName>
    <definedName name="BExKJK5ME8KB7HA0180L7OUZDDGV" hidden="1">'[2]Reco Sheet for Fcast'!$F$11:$G$11</definedName>
    <definedName name="BExKJN5IF0VMDILJ5K8ZENF2QYV1" hidden="1">'[2]Reco Sheet for Fcast'!$H$2:$I$2</definedName>
    <definedName name="BExKJUSJPFUIK20FTVAFJWR2OUYX" hidden="1">'[2]Reco Sheet for Fcast'!$I$11:$J$11</definedName>
    <definedName name="BExKK6136BZL98KXU16PG6QG8APU" hidden="1">'[5]Capital orders'!#REF!</definedName>
    <definedName name="BExKK8VP5RS3D0UXZVKA37C4SYBP" hidden="1">'[2]Reco Sheet for Fcast'!$F$11:$G$11</definedName>
    <definedName name="BExKKIM9NPF6B3SPMPIQB27HQME4" hidden="1">'[2]Reco Sheet for Fcast'!$F$11:$G$11</definedName>
    <definedName name="BExKKIX1BCBQ4R3K41QD8NTV0OV0" hidden="1">'[2]Reco Sheet for Fcast'!$I$8:$J$8</definedName>
    <definedName name="BExKKQ3ZWADYV03YHMXDOAMU90EB" hidden="1">'[3]AMI P &amp; L'!#REF!</definedName>
    <definedName name="BExKKUGD2HMJWQEYZ8H3X1BMXFS9" hidden="1">'[2]Reco Sheet for Fcast'!$F$9:$G$9</definedName>
    <definedName name="BExKKX05KCZZZPKOR1NE5A8RGVT4" hidden="1">'[2]Reco Sheet for Fcast'!$I$11:$J$11</definedName>
    <definedName name="BExKL3AQ1IV1NVX782PTFKU7U16A" hidden="1">#REF!</definedName>
    <definedName name="BExKLD6S9L66QYREYHBE5J44OK7X" hidden="1">'[2]Reco Sheet for Fcast'!$I$6:$J$6</definedName>
    <definedName name="BExKLEZK32L28GYJWVO63BZ5E1JD" hidden="1">'[2]Reco Sheet for Fcast'!$F$9:$G$9</definedName>
    <definedName name="BExKLLKVVHT06LA55JB2FC871DC5" hidden="1">'[2]Reco Sheet for Fcast'!$I$8:$J$8</definedName>
    <definedName name="BExKMHSPAJPHUEZXSHTFJNWYFCQR" hidden="1">'[2]Reco Sheet for Fcast'!$L$6:$M$10</definedName>
    <definedName name="BExKMWBX4EH3EYJ07UFEM08NB40Z" hidden="1">'[2]Reco Sheet for Fcast'!$F$10:$G$10</definedName>
    <definedName name="BExKMX8A5ZOYAIX1JNJ198214P08" hidden="1">'[2]Reco Sheet for Fcast'!$I$6:$J$6</definedName>
    <definedName name="BExKNBGV2IR3S7M0BX4810KZB4V3" hidden="1">'[2]Reco Sheet for Fcast'!$H$2:$I$2</definedName>
    <definedName name="BExKNCTBZTSY3MO42VU5PLV6YUHZ" hidden="1">'[2]Reco Sheet for Fcast'!$F$10:$G$10</definedName>
    <definedName name="BExKNGV2YY749C42AQ2T9QNIE5C3" hidden="1">'[2]Reco Sheet for Fcast'!$F$7:$G$7</definedName>
    <definedName name="BExKNTG8WOYHOW9I6K6WBGXTRX0X" hidden="1">#REF!</definedName>
    <definedName name="BExKNV8UOHVWEHDJWI2WMJ9X6QHZ" hidden="1">'[2]Reco Sheet for Fcast'!$I$9:$J$9</definedName>
    <definedName name="BExKNZLD7UATC1MYRNJD8H2NH4KU" hidden="1">'[2]Reco Sheet for Fcast'!$F$15</definedName>
    <definedName name="BExKNZQUKQQG2Y97R74G4O4BJP1L" hidden="1">'[2]Reco Sheet for Fcast'!$F$10:$G$10</definedName>
    <definedName name="BExKO06X0EAD3ABEG1E8PWLDWHBA" hidden="1">'[2]Reco Sheet for Fcast'!$I$9:$J$9</definedName>
    <definedName name="BExKO2AHHSGNI1AZOIOW21KPXKPE" hidden="1">'[2]Reco Sheet for Fcast'!$F$11:$G$11</definedName>
    <definedName name="BExKO2FXWJWC5IZLDN8JHYILQJ2N" hidden="1">'[2]Reco Sheet for Fcast'!$I$11:$J$11</definedName>
    <definedName name="BExKO438WZ8FKOU00NURGFMOYXWN" hidden="1">'[2]Reco Sheet for Fcast'!$I$6:$J$6</definedName>
    <definedName name="BExKODIZGWW2EQD0FEYW6WK6XLCM" hidden="1">'[2]Reco Sheet for Fcast'!$I$6:$J$6</definedName>
    <definedName name="BExKOPO2HPWVQGAKW8LOZMPIDEFG" hidden="1">'[2]Reco Sheet for Fcast'!$F$9:$G$9</definedName>
    <definedName name="BExKPBJJN98NVSALRMK9B8P0823D" hidden="1">#REF!</definedName>
    <definedName name="BExKPEZP0QTKOTLIMMIFSVTHQEEK" hidden="1">'[2]Reco Sheet for Fcast'!$F$8:$G$8</definedName>
    <definedName name="BExKPLQJX0HJ8OTXBXH9IC9J2V0W" hidden="1">'[3]AMI P &amp; L'!#REF!</definedName>
    <definedName name="BExKPN8C7GN36ZJZHLOB74LU6KT0" hidden="1">'[2]Reco Sheet for Fcast'!$F$7:$G$7</definedName>
    <definedName name="BExKPOA7KQEO5H53FUG2NPXVNY9Z" hidden="1">'[4]Bud Mth'!$L$6:$M$11</definedName>
    <definedName name="BExKPX9VZ1J5021Q98K60HMPJU58" hidden="1">'[2]Reco Sheet for Fcast'!$G$2</definedName>
    <definedName name="BExKQJGAAWNM3NT19E9I0CQDBTU0" hidden="1">'[3]AMI P &amp; L'!#REF!</definedName>
    <definedName name="BExKQM5GJ1ZN5REKFE7YVBQ0KXWF" hidden="1">'[2]Reco Sheet for Fcast'!$F$8:$G$8</definedName>
    <definedName name="BExKQPLDXXZOE89AAUX3S6BSJMIK" hidden="1">#REF!</definedName>
    <definedName name="BExKQQ71278061G7ZFYGPWOMOMY2" hidden="1">'[2]Reco Sheet for Fcast'!$F$7:$G$7</definedName>
    <definedName name="BExKQTXRG3ECU8NT47UR7643LO5G" hidden="1">'[2]Reco Sheet for Fcast'!$F$7:$G$7</definedName>
    <definedName name="BExKQVL7HPOIZ4FHANDFMVOJLEPR" hidden="1">'[2]Reco Sheet for Fcast'!$F$10:$G$10</definedName>
    <definedName name="BExKR8RZSEHW184G0Z56B4EGNU72" hidden="1">'[2]Reco Sheet for Fcast'!$F$15:$G$26</definedName>
    <definedName name="BExKRCO7LYZM5H2ESGUGVF5TQICB" hidden="1">#REF!</definedName>
    <definedName name="BExKRKRIT575GO53KC15JKG2VLFG" hidden="1">'[4]Bud Mth'!$I$11:$J$11</definedName>
    <definedName name="BExKRVUSQ6PA7ZYQSTEQL3X7PB9P" hidden="1">'[2]Reco Sheet for Fcast'!$I$6:$J$6</definedName>
    <definedName name="BExKRY3KZ7F7RB2KH8HXSQ85IEQO" hidden="1">'[2]Reco Sheet for Fcast'!$I$9:$J$9</definedName>
    <definedName name="BExKSA37DZTCK6H13HPIKR0ZFVL8" hidden="1">'[2]Reco Sheet for Fcast'!$F$10:$G$10</definedName>
    <definedName name="BExKSFMOMSZYDE0WNC94F40S6636" hidden="1">'[2]Reco Sheet for Fcast'!$F$10:$G$10</definedName>
    <definedName name="BExKSHQ9K79S8KYUWIV5M5LAHHF1" hidden="1">'[2]Reco Sheet for Fcast'!$I$9:$J$9</definedName>
    <definedName name="BExKSJTWG9L3FCX8FLK4EMUJMF27" hidden="1">'[2]Reco Sheet for Fcast'!$F$7:$G$7</definedName>
    <definedName name="BExKSU0MKNAVZYYPKCYTZDWQX4R8" hidden="1">'[2]Reco Sheet for Fcast'!$F$15:$G$34</definedName>
    <definedName name="BExKSX60G1MUS689FXIGYP2F7C62" hidden="1">'[2]Reco Sheet for Fcast'!$I$10:$J$10</definedName>
    <definedName name="BExKT2UZ7Y2VWF5NQE18SJRLD2RN" hidden="1">'[2]Reco Sheet for Fcast'!$I$9:$J$9</definedName>
    <definedName name="BExKT3GJFNGAM09H5F615E36A38C" hidden="1">'[2]Reco Sheet for Fcast'!$I$11:$J$11</definedName>
    <definedName name="BExKTANIAETULCMHDF2ZODPC0VO9" hidden="1">'[5]Capital orders'!#REF!</definedName>
    <definedName name="BExKTQZGN8GI3XGSEXMPCCA3S19H" hidden="1">'[2]Reco Sheet for Fcast'!$F$9:$G$9</definedName>
    <definedName name="BExKTUKYYU0F6TUW1RXV24LRAZFE" hidden="1">'[2]Reco Sheet for Fcast'!$I$11:$J$11</definedName>
    <definedName name="BExKTZIWB189ZS2J613U4KZO1QG6" hidden="1">'[5]Capital orders'!#REF!</definedName>
    <definedName name="BExKU3FBLHQBIUTN6XEZW5GC9OG1" hidden="1">'[2]Reco Sheet for Fcast'!$F$7:$G$7</definedName>
    <definedName name="BExKU6PVEJJWP8VRA5YJY2K0HNEG" hidden="1">#REF!</definedName>
    <definedName name="BExKU82I99FEUIZLODXJDOJC96CQ" hidden="1">'[2]Reco Sheet for Fcast'!$F$10:$G$10</definedName>
    <definedName name="BExKUD0FMBF362EUFCQISBRY7WZ0" hidden="1">'[5]Capital orders'!#REF!</definedName>
    <definedName name="BExKUDM0DFSCM3D91SH0XLXJSL18" hidden="1">'[2]Reco Sheet for Fcast'!$G$2</definedName>
    <definedName name="BExKULEKJLA77AUQPDUHSM94Y76Z" hidden="1">'[2]Reco Sheet for Fcast'!$I$9:$J$9</definedName>
    <definedName name="BExKV08R85MKI3MAX9E2HERNQUNL" hidden="1">'[2]Reco Sheet for Fcast'!$H$2:$I$2</definedName>
    <definedName name="BExKV4AAUNNJL5JWD7PX6BFKVS6O" hidden="1">'[2]Reco Sheet for Fcast'!$F$8:$G$8</definedName>
    <definedName name="BExKVDVK6HN74GQPTXICP9BFC8CF" hidden="1">'[2]Reco Sheet for Fcast'!$I$10:$J$10</definedName>
    <definedName name="BExKVFDI6VT9LE5D9GFPZX51AC4I" hidden="1">'[2]Reco Sheet for Fcast'!$I$8:$J$8</definedName>
    <definedName name="BExKVFZ3ZZGIC1QI8XN6BYFWN0ZY" hidden="1">'[3]AMI P &amp; L'!#REF!</definedName>
    <definedName name="BExKVG4KGO28KPGTAFL1R8TTZ10N" hidden="1">'[2]Reco Sheet for Fcast'!$H$2:$I$2</definedName>
    <definedName name="BExKVZR7CUPJCB2M8WO0J2ESDEUX" hidden="1">'[4]Bud Mth'!$F$7:$G$7</definedName>
    <definedName name="BExKW0CSH7DA02YSNV64PSEIXB2P" hidden="1">'[2]Reco Sheet for Fcast'!$I$11:$J$11</definedName>
    <definedName name="BExKWG8MR20O13C3YSUIHBD2BWQ2" hidden="1">#REF!</definedName>
    <definedName name="BExM9NUG3Q31X01AI9ZJCZIX25CS" hidden="1">'[2]Reco Sheet for Fcast'!$F$10:$G$10</definedName>
    <definedName name="BExM9OG182RP30MY23PG49LVPZ1C" hidden="1">'[3]AMI P &amp; L'!#REF!</definedName>
    <definedName name="BExMA64MW1S18NH8DCKPCCEI5KCB" hidden="1">'[2]Reco Sheet for Fcast'!$F$9:$G$9</definedName>
    <definedName name="BExMALEWFUEM8Y686IT03ECURUBR" hidden="1">'[3]AMI P &amp; L'!#REF!</definedName>
    <definedName name="BExMAXJS82ZJ8RS22VLE0V0LDUII" hidden="1">'[2]Reco Sheet for Fcast'!$I$10:$J$10</definedName>
    <definedName name="BExMB4QRS0R3MTB4CMUHFZ84LNZQ" hidden="1">'[2]Reco Sheet for Fcast'!$F$15</definedName>
    <definedName name="BExMBC35WKQY5CWQJLV4D05O6971" hidden="1">'[2]Reco Sheet for Fcast'!$I$2</definedName>
    <definedName name="BExMBFTZV4Q1A5KG25C1N9PHQNSW" hidden="1">'[2]Reco Sheet for Fcast'!$F$15</definedName>
    <definedName name="BExMBK6ISK3U7KHZKUJXIDKGF6VW" hidden="1">'[2]Reco Sheet for Fcast'!$G$2</definedName>
    <definedName name="BExMBTBHSHFUHXZPKH8T1T26W5AQ" hidden="1">'[2]Reco Sheet for Fcast'!$C$15:$D$23</definedName>
    <definedName name="BExMBYPQDG9AYDQ5E8IECVFREPO6" hidden="1">'[3]AMI P &amp; L'!#REF!</definedName>
    <definedName name="BExMC7K41G5WMXC4OKZPL523IN5C" hidden="1">'[2]Reco Sheet for Fcast'!$I$10:$J$10</definedName>
    <definedName name="BExMC8AZUTX8LG89K2JJR7ZG62XX" hidden="1">'[2]Reco Sheet for Fcast'!$F$7:$G$7</definedName>
    <definedName name="BExMCA96YR10V72G2R0SCIKPZLIZ" hidden="1">'[3]AMI P &amp; L'!#REF!</definedName>
    <definedName name="BExMCB5JU5I2VQDUBS4O42BTEVKI" hidden="1">'[2]Reco Sheet for Fcast'!$H$2:$I$2</definedName>
    <definedName name="BExMCFSQFSEMPY5IXDIRKZDASDBR" hidden="1">'[3]AMI P &amp; L'!#REF!</definedName>
    <definedName name="BExMCI726Y7CQ98CFILJNB189OL7" hidden="1">#REF!</definedName>
    <definedName name="BExMCMZOEYWVOOJ98TBHTTCS7XB8" hidden="1">'[2]Reco Sheet for Fcast'!$F$7:$G$7</definedName>
    <definedName name="BExMCS8EF2W3FS9QADNKREYSI8P0" hidden="1">'[2]Reco Sheet for Fcast'!$I$8:$J$8</definedName>
    <definedName name="BExMCUS7GSOM96J0HJ7EH0FFM2AC" hidden="1">'[2]Reco Sheet for Fcast'!$F$6:$G$6</definedName>
    <definedName name="BExMCYTT6TVDWMJXO1NZANRTVNAN" hidden="1">'[2]Reco Sheet for Fcast'!$I$10:$J$10</definedName>
    <definedName name="BExMD3GYN2LDARCNPWPZAMRBJJI7" hidden="1">'[5]Capital orders'!#REF!</definedName>
    <definedName name="BExMD5F6IAV108XYJLXUO9HD0IT6" hidden="1">'[2]Reco Sheet for Fcast'!$F$10:$G$10</definedName>
    <definedName name="BExMDANV66W9T3XAXID40XFJ0J93" hidden="1">'[2]Reco Sheet for Fcast'!$F$6:$G$6</definedName>
    <definedName name="BExMDB9N9PYO86JHHFQP7ONO2P9B" hidden="1">#REF!</definedName>
    <definedName name="BExMDFWS9BJGE5SKB9YDJZR8AV48" hidden="1">'[2]Reco Sheet for Fcast'!$E$1</definedName>
    <definedName name="BExMDGD1KQP7NNR78X2ZX4FCBQ1S" hidden="1">'[3]AMI P &amp; L'!#REF!</definedName>
    <definedName name="BExMDIRDK0DI8P86HB7WPH8QWLSQ" hidden="1">'[2]Reco Sheet for Fcast'!$I$11:$J$11</definedName>
    <definedName name="BExMDJT3GXQN5F3BE6X3BGLJRVP6" hidden="1">#REF!</definedName>
    <definedName name="BExMDPI2FVMORSWDDCVAJ85WYAYO" hidden="1">'[2]Reco Sheet for Fcast'!$I$11:$J$11</definedName>
    <definedName name="BExMDUWB7VWHFFR266QXO46BNV2S" hidden="1">'[2]Reco Sheet for Fcast'!$F$11:$G$11</definedName>
    <definedName name="BExME2U47N8LZG0BPJ49ANY5QVV2" hidden="1">'[2]Reco Sheet for Fcast'!$F$15</definedName>
    <definedName name="BExME7165EDUSONBWV5AZ51HSY4H" hidden="1">#REF!</definedName>
    <definedName name="BExME88DH5DUKMUFI9FNVECXFD2E" hidden="1">'[2]Reco Sheet for Fcast'!$F$15:$G$16</definedName>
    <definedName name="BExME9A7MOGAK7YTTQYXP5DL6VYA" hidden="1">'[2]Reco Sheet for Fcast'!$F$9:$G$9</definedName>
    <definedName name="BExMEOV9YFRY5C3GDLU60GIX10BY" hidden="1">'[2]Reco Sheet for Fcast'!$I$7:$J$7</definedName>
    <definedName name="BExMEY09ESM4H2YGKEQQRYUD114R" hidden="1">'[2]Reco Sheet for Fcast'!$F$8:$G$8</definedName>
    <definedName name="BExMF4G4IUPQY1Y5GEY5N3E04CL6" hidden="1">'[2]Reco Sheet for Fcast'!$G$2</definedName>
    <definedName name="BExMF9UIGYMOAQK0ELUWP0S0HZZY" hidden="1">'[2]Reco Sheet for Fcast'!$F$9:$G$9</definedName>
    <definedName name="BExMFDLBSWFMRDYJ2DZETI3EXKN2" hidden="1">'[2]Reco Sheet for Fcast'!$F$11:$G$11</definedName>
    <definedName name="BExMFJFS7Y0MW1N26ORGBGS696R0" hidden="1">#REF!</definedName>
    <definedName name="BExMFLDTMRTCHKA37LQW67BG8D5C" hidden="1">'[2]Reco Sheet for Fcast'!$F$7:$G$7</definedName>
    <definedName name="BExMH0XGUY9O1W5KGWNFPGQRE7FI" hidden="1">'[2]Reco Sheet for Fcast'!$E$1</definedName>
    <definedName name="BExMH3H9TW5TJCNU5Z1EWXP3BAEP" hidden="1">'[2]Reco Sheet for Fcast'!$I$8:$J$8</definedName>
    <definedName name="BExMHFBDKU7SL1XYKYR6CGEO8CEL" hidden="1">#REF!</definedName>
    <definedName name="BExMHOWPB34KPZ76M2KIX2C9R2VB" hidden="1">'[3]AMI P &amp; L'!#REF!</definedName>
    <definedName name="BExMHSSYC6KVHA3QDTSYPN92TWMI" hidden="1">'[2]Reco Sheet for Fcast'!$F$6:$G$6</definedName>
    <definedName name="BExMI3AJ9477KDL4T9DHET4LJJTW" hidden="1">'[3]AMI P &amp; L'!#REF!</definedName>
    <definedName name="BExMI6QQ20XHD0NWJUN741B37182" hidden="1">'[2]Reco Sheet for Fcast'!$F$9:$G$9</definedName>
    <definedName name="BExMI8JB94SBD9EMNJEK7Y2T6GYU" hidden="1">'[2]Reco Sheet for Fcast'!$I$10:$J$10</definedName>
    <definedName name="BExMI8OS85YTW3KYVE4YD0R7Z6UV" hidden="1">'[2]Reco Sheet for Fcast'!$G$2</definedName>
    <definedName name="BExMIBOOZU40JS3F89OMPSRCE9MM" hidden="1">'[3]AMI P &amp; L'!#REF!</definedName>
    <definedName name="BExMIETWI175OVTQ66FIIUOEG2VO" hidden="1">#REF!</definedName>
    <definedName name="BExMIIQ5MBWSIHTFWAQADXMZC22Q" hidden="1">'[2]Reco Sheet for Fcast'!$I$10:$J$10</definedName>
    <definedName name="BExMIL4I2GE866I25CR5JBLJWJ6A" hidden="1">'[2]Reco Sheet for Fcast'!$G$2</definedName>
    <definedName name="BExMIRKIPF27SNO82SPFSB3T5U17" hidden="1">'[2]Reco Sheet for Fcast'!$G$2</definedName>
    <definedName name="BExMIV0KC8555D5E42ZGWG15Y0MO" hidden="1">'[3]AMI P &amp; L'!#REF!</definedName>
    <definedName name="BExMIZT6AN7E6YMW2S87CTCN2UXH" hidden="1">'[2]Reco Sheet for Fcast'!$F$10:$G$10</definedName>
    <definedName name="BExMJNC8ZFB9DRFOJ961ZAJ8U3A8" hidden="1">'[2]Reco Sheet for Fcast'!$G$2</definedName>
    <definedName name="BExMJTBV8A3D31W2IQHP9RDFPPHQ" hidden="1">'[2]Reco Sheet for Fcast'!$F$8:$G$8</definedName>
    <definedName name="BExMK2RTXN4QJWEUNX002XK8VQP8" hidden="1">'[2]Reco Sheet for Fcast'!$F$8:$G$8</definedName>
    <definedName name="BExMKBGQDUZ8AWXYHA3QVMSDVZ3D" hidden="1">'[2]Reco Sheet for Fcast'!$I$10:$J$10</definedName>
    <definedName name="BExMKBM1467553LDFZRRKVSHN374" hidden="1">'[2]Reco Sheet for Fcast'!$F$11:$G$11</definedName>
    <definedName name="BExMKGK5FJUC0AU8MABRGDC5ZM70" hidden="1">'[2]Reco Sheet for Fcast'!$F$11:$G$11</definedName>
    <definedName name="BExMKTW7R5SOV4PHAFGHU3W73DYE" hidden="1">'[2]Reco Sheet for Fcast'!$J$2:$K$2</definedName>
    <definedName name="BExMKU7051J2W1RQXGZGE62NBRUZ" hidden="1">'[2]Reco Sheet for Fcast'!$F$11:$G$11</definedName>
    <definedName name="BExMKUN3WPECJR2XRID2R7GZRGNX" hidden="1">'[3]AMI P &amp; L'!#REF!</definedName>
    <definedName name="BExMKZ535P011X4TNV16GCOH4H21" hidden="1">'[3]AMI P &amp; L'!#REF!</definedName>
    <definedName name="BExML3XQNDIMX55ZCHHXKUV3D6E6" hidden="1">'[2]Reco Sheet for Fcast'!$I$11:$J$11</definedName>
    <definedName name="BExML5QGSWHLI18BGY4CGOTD3UWH" hidden="1">'[2]Reco Sheet for Fcast'!$I$11:$J$11</definedName>
    <definedName name="BExMLKF1HGC9W2MK37E42OJJP44E" hidden="1">'[5]Capital orders'!#REF!</definedName>
    <definedName name="BExMLO5Z61RE85X8HHX2G4IU3AZW" hidden="1">'[2]Reco Sheet for Fcast'!$I$7:$J$7</definedName>
    <definedName name="BExMLVI7UORSHM9FMO8S2EI0TMTS" hidden="1">'[3]AMI P &amp; L'!#REF!</definedName>
    <definedName name="BExMM5UCOT2HSSN0ZIPZW55GSOVO" hidden="1">'[3]AMI P &amp; L'!#REF!</definedName>
    <definedName name="BExMM8ZRS5RQ8H1H55RVPVTDL5NL" hidden="1">'[2]Reco Sheet for Fcast'!$F$7:$G$7</definedName>
    <definedName name="BExMMH8EAZB09XXQ5X4LR0P4NHG9" hidden="1">'[2]Reco Sheet for Fcast'!$I$11:$J$11</definedName>
    <definedName name="BExMMIQH5BABNZVCIQ7TBCQ10AY5" hidden="1">'[2]Reco Sheet for Fcast'!$F$6:$G$6</definedName>
    <definedName name="BExMMNIZ2T7M22WECMUQXEF4NJ71" hidden="1">'[3]AMI P &amp; L'!#REF!</definedName>
    <definedName name="BExMMPMIOU7BURTV0L1K6ACW9X73" hidden="1">'[2]Reco Sheet for Fcast'!$G$2</definedName>
    <definedName name="BExMMQ835AJDHS4B419SS645P67Q" hidden="1">'[2]Reco Sheet for Fcast'!$F$7:$G$7</definedName>
    <definedName name="BExMMQIUVPCOBISTEJJYNCCLUCPY" hidden="1">'[2]Reco Sheet for Fcast'!$G$2:$H$2</definedName>
    <definedName name="BExMMTIXETA5VAKBSOFDD5SRU887" hidden="1">'[2]Reco Sheet for Fcast'!$F$11:$G$11</definedName>
    <definedName name="BExMMV0P6P5YS3C35G0JYYHI7992" hidden="1">'[2]Reco Sheet for Fcast'!$K$2</definedName>
    <definedName name="BExMNJLFWZBRN9PZF1IO9CYWV1B2" hidden="1">'[2]Reco Sheet for Fcast'!$F$9:$G$9</definedName>
    <definedName name="BExMNKCJ0FA57YEUUAJE43U1QN5P" hidden="1">'[2]Reco Sheet for Fcast'!$F$6:$G$6</definedName>
    <definedName name="BExMNKN5D1WEF2OOJVP6LZ6DLU3Y" hidden="1">'[2]Reco Sheet for Fcast'!$I$6:$J$6</definedName>
    <definedName name="BExMNQMYHO8P4UBDPYK2S8W4EQCA" hidden="1">#REF!</definedName>
    <definedName name="BExMNQXWSJGR1IZ33DHEA6H4C8X4" hidden="1">'[2]Reco Sheet for Fcast'!$I$10:$J$10</definedName>
    <definedName name="BExMNR38HMPLWAJRQ9MMS3ZAZ9IU" hidden="1">'[2]Reco Sheet for Fcast'!$F$9:$G$9</definedName>
    <definedName name="BExMNRDZULKJMVY2VKIIRM2M5A1M" hidden="1">'[2]Reco Sheet for Fcast'!$I$7:$J$7</definedName>
    <definedName name="BExMO9IOWKTWHO8LQJJQI5P3INWY" hidden="1">'[2]Reco Sheet for Fcast'!$F$6:$G$6</definedName>
    <definedName name="BExMOI29DOEK5R1A5QZPUDKF7N6T" hidden="1">'[2]Reco Sheet for Fcast'!$F$11:$G$11</definedName>
    <definedName name="BExMOUHYJ7S5Q4B9QB0G3KR526U3" hidden="1">#REF!</definedName>
    <definedName name="BExMPAJ5AJAXGKGK3F6H3ODS6RF4" hidden="1">'[2]Reco Sheet for Fcast'!$F$7:$G$7</definedName>
    <definedName name="BExMPD2X55FFBVJ6CBUKNPROIOEU" hidden="1">'[2]Reco Sheet for Fcast'!$F$7:$G$7</definedName>
    <definedName name="BExMPGZ848E38FUH1JBQN97DGWAT" hidden="1">'[2]Reco Sheet for Fcast'!$I$10:$J$10</definedName>
    <definedName name="BExMPMTICOSMQENOFKQ18K0ZT4S8" hidden="1">'[2]Reco Sheet for Fcast'!$I$10:$J$10</definedName>
    <definedName name="BExMPMZ07II0R4KGWQQ7PGS3RZS4" hidden="1">'[2]Reco Sheet for Fcast'!$F$9:$G$9</definedName>
    <definedName name="BExMPOBH04JMDO6Z8DMSEJZM4ANN" hidden="1">'[2]Reco Sheet for Fcast'!$F$15</definedName>
    <definedName name="BExMPSD77XQ3HA6A4FZOJK8G2JP3" hidden="1">'[3]AMI P &amp; L'!#REF!</definedName>
    <definedName name="BExMQ4I3Q7F0BMPHSFMFW9TZ87UD" hidden="1">'[2]Reco Sheet for Fcast'!$F$9:$G$9</definedName>
    <definedName name="BExMQ4SWDWI4N16AZ0T5CJ6HH8WC" hidden="1">'[2]Reco Sheet for Fcast'!$H$2:$I$2</definedName>
    <definedName name="BExMQ71WHW50GVX45JU951AGPLFQ" hidden="1">'[3]AMI P &amp; L'!#REF!</definedName>
    <definedName name="BExMQFLC51WC0ZQ3ISX3C0WWY8ON" hidden="1">#REF!</definedName>
    <definedName name="BExMQGXSLPT4A6N47LE6FBVHWBOF" hidden="1">'[2]Reco Sheet for Fcast'!$F$6:$G$6</definedName>
    <definedName name="BExMQSBR7PL4KLB1Q4961QO45Y4G" hidden="1">'[2]Reco Sheet for Fcast'!$F$10:$G$10</definedName>
    <definedName name="BExMR1MA4I1X77714ZEPUVC8W398" hidden="1">'[2]Reco Sheet for Fcast'!$F$9:$G$9</definedName>
    <definedName name="BExMR8YQHA7N77HGHY4Y6R30I3XT" hidden="1">'[2]Reco Sheet for Fcast'!$F$10:$G$10</definedName>
    <definedName name="BExMRENOIARWRYOIVPDIEBVNRDO7" hidden="1">'[2]Reco Sheet for Fcast'!$G$2</definedName>
    <definedName name="BExMRJGBMBQR02EUGWJB4OYWVQPC" hidden="1">'[2]Reco Sheet for Fcast'!$F$15:$AI$18</definedName>
    <definedName name="BExMRRJNUMGRSDD5GGKKGEIZ6FTS" hidden="1">'[2]Reco Sheet for Fcast'!$I$10:$J$10</definedName>
    <definedName name="BExMRU3ACIU0RD2BNWO55LH5U2BR" hidden="1">'[2]Reco Sheet for Fcast'!$F$15</definedName>
    <definedName name="BExMRYVXZYRCNM005S74K8KVJXSW" hidden="1">'[4]Bud Mth'!$F$8:$G$8</definedName>
    <definedName name="BExMSQRCC40AP8BDUPL2I2DNC210" hidden="1">'[2]Reco Sheet for Fcast'!$I$6:$J$6</definedName>
    <definedName name="BExMTLXHZ9H4QYDQ0VMHUXWSVD3Q" hidden="1">'[2]Reco Sheet for Fcast'!$F$10:$G$10</definedName>
    <definedName name="BExO4J9LR712G00TVA82VNTG8O7H" hidden="1">'[2]Reco Sheet for Fcast'!$F$10:$G$10</definedName>
    <definedName name="BExO55G2KVZ7MIJ30N827CLH0I2A" hidden="1">'[2]Reco Sheet for Fcast'!$F$8:$G$8</definedName>
    <definedName name="BExO5A8PZD9EUHC5CMPU6N3SQ15L" hidden="1">'[2]Reco Sheet for Fcast'!$I$7:$J$7</definedName>
    <definedName name="BExO5XMAHL7CY3X0B1OPKZ28DCJ5" hidden="1">'[2]Reco Sheet for Fcast'!$G$2</definedName>
    <definedName name="BExO66LZJKY4PTQVREELI6POS4AY" hidden="1">'[2]Reco Sheet for Fcast'!$H$2:$I$2</definedName>
    <definedName name="BExO6A7G3T6F15S63S1OQ24SFQJH" hidden="1">'[5]Capital orders'!#REF!</definedName>
    <definedName name="BExO6LLHCYTF7CIVHKAO0NMET14Q" hidden="1">'[2]Reco Sheet for Fcast'!$I$6:$J$6</definedName>
    <definedName name="BExO764GVLC6R6LREFVX7QYWT3RE" hidden="1">'[5]Capital orders'!#REF!</definedName>
    <definedName name="BExO7OUQS3XTUQ2LDKGQ8AAQ3OJJ" hidden="1">'[2]Reco Sheet for Fcast'!$F$6:$G$6</definedName>
    <definedName name="BExO85HMYXZJ7SONWBKKIAXMCI3C" hidden="1">'[2]Reco Sheet for Fcast'!$F$10:$G$10</definedName>
    <definedName name="BExO863922O4PBGQMUNEQKGN3K96" hidden="1">'[2]Reco Sheet for Fcast'!$F$7:$G$7</definedName>
    <definedName name="BExO89ZCBQDFNQMXBL81B6NYT5U3" hidden="1">#REF!</definedName>
    <definedName name="BExO89ZIOXN0HOKHY24F7HDZ87UT" hidden="1">'[2]Reco Sheet for Fcast'!$F$11:$G$11</definedName>
    <definedName name="BExO8A4S3VKZ6N6VX4CXOWCPKHWC" hidden="1">#REF!</definedName>
    <definedName name="BExO8CDTBCABLEUD6PE2UM2EZ6C4" hidden="1">'[2]Reco Sheet for Fcast'!$I$6:$J$6</definedName>
    <definedName name="BExO8UTAGQWDBQZEEF4HUNMLQCVU" hidden="1">'[2]Reco Sheet for Fcast'!$H$2:$I$2</definedName>
    <definedName name="BExO937E20IHMGQOZMECL3VZC7OX" hidden="1">'[2]Reco Sheet for Fcast'!$F$15</definedName>
    <definedName name="BExO94UTJKQQ7TJTTJRTSR70YVJC" hidden="1">'[2]Reco Sheet for Fcast'!$F$9:$G$9</definedName>
    <definedName name="BExO9I1E64ENA8Z42JI2J81DKZ8T" hidden="1">#REF!</definedName>
    <definedName name="BExO9J3A438976RXIUX5U9SU5T55" hidden="1">'[2]Reco Sheet for Fcast'!$K$2</definedName>
    <definedName name="BExO9RS5RXFJ1911HL3CCK6M74EP" hidden="1">'[2]Reco Sheet for Fcast'!$I$8:$J$8</definedName>
    <definedName name="BExO9SDRI1M6KMHXSG3AE5L0F2U3" hidden="1">'[2]Reco Sheet for Fcast'!$F$15</definedName>
    <definedName name="BExO9V2U2YXAY904GYYGU6TD8Y7M" hidden="1">'[2]Reco Sheet for Fcast'!$F$7:$G$7</definedName>
    <definedName name="BExOA3M8QPKLDQSMPYFUCAQJNK70" hidden="1">'[2]Reco Sheet for Fcast'!$F$7:$G$7</definedName>
    <definedName name="BExOAFR4YY8GPWAZ4GI5AYC2OHJ4" hidden="1">#REF!</definedName>
    <definedName name="BExOAQ3GKCT7YZW1EMVU3EILSZL2" hidden="1">'[2]Reco Sheet for Fcast'!$F$9:$G$9</definedName>
    <definedName name="BExOB9KT2THGV4SPLDVFTFXS4B14" hidden="1">'[2]Reco Sheet for Fcast'!$F$8:$G$8</definedName>
    <definedName name="BExOBARY8ORR3FTR16NG5BCOPOIX" hidden="1">#REF!</definedName>
    <definedName name="BExOBEZ0IE2WBEYY3D3CMRI72N1K" hidden="1">'[2]Reco Sheet for Fcast'!$F$15</definedName>
    <definedName name="BExOBIPU8760ITY0C8N27XZ3KWEF" hidden="1">'[2]Reco Sheet for Fcast'!$G$2</definedName>
    <definedName name="BExOBM0I5L0MZ1G4H9MGMD87SBMZ" hidden="1">'[2]Reco Sheet for Fcast'!$F$7:$G$7</definedName>
    <definedName name="BExOBOUXMP88KJY2BX2JLUJH5N0K" hidden="1">'[2]Reco Sheet for Fcast'!$F$6:$G$6</definedName>
    <definedName name="BExOBP0FKQ4SVR59FB48UNLKCOR6" hidden="1">'[3]AMI P &amp; L'!#REF!</definedName>
    <definedName name="BExOBYAVUCQ0IGM0Y6A75QHP0Q1A" hidden="1">'[2]Reco Sheet for Fcast'!$F$9:$G$9</definedName>
    <definedName name="BExOC1G3P4Z633NKFJLRITBBHVCY" hidden="1">#REF!</definedName>
    <definedName name="BExOC3UEHB1CZNINSQHZANWJYKR8" hidden="1">'[2]Reco Sheet for Fcast'!$I$9:$J$9</definedName>
    <definedName name="BExOCBSF3XGO9YJ23LX2H78VOUR7" hidden="1">'[2]Reco Sheet for Fcast'!$G$2</definedName>
    <definedName name="BExOCKXFMOW6WPFEVX1I7R7FNDSS" hidden="1">'[2]Reco Sheet for Fcast'!$I$9:$J$9</definedName>
    <definedName name="BExOCYEXOB95DH5NOB0M5NOYX398" hidden="1">'[2]Reco Sheet for Fcast'!$F$6:$G$6</definedName>
    <definedName name="BExOD4ERMDMFD8X1016N4EXOUR0S" hidden="1">'[2]Reco Sheet for Fcast'!$F$8:$G$8</definedName>
    <definedName name="BExOD55RS7BQUHRQ6H3USVGKR0P7" hidden="1">'[2]Reco Sheet for Fcast'!$H$2:$I$2</definedName>
    <definedName name="BExODEWDDEABM4ZY3XREJIBZ8IVP" hidden="1">'[2]Reco Sheet for Fcast'!$G$2</definedName>
    <definedName name="BExODZFEIWV26E8RFU7XQYX1J458" hidden="1">'[2]Reco Sheet for Fcast'!$F$11:$G$11</definedName>
    <definedName name="BExOEBKG55EROA2VL360A06LKASE" hidden="1">'[2]Reco Sheet for Fcast'!$F$11:$G$11</definedName>
    <definedName name="BExOERG5LWXYYEN1DY1H2FWRJS9T" hidden="1">'[2]Reco Sheet for Fcast'!$I$6:$J$6</definedName>
    <definedName name="BExOERR3JZBGPM0JUHNGZKIHF51J" hidden="1">#REF!</definedName>
    <definedName name="BExOEV1S6JJVO5PP4BZ20SNGZR7D" hidden="1">'[2]Reco Sheet for Fcast'!$I$7:$J$7</definedName>
    <definedName name="BExOF8J5ENHOI8E3NE2IDX8Q1PAA" hidden="1">'[5]Capital orders'!#REF!</definedName>
    <definedName name="BExOFEDNCYI2TPTMQ8SJN3AW4YMF" hidden="1">'[2]Reco Sheet for Fcast'!$F$9:$G$9</definedName>
    <definedName name="BExOFVLXVD6RVHSQO8KZOOACSV24" hidden="1">'[3]AMI P &amp; L'!#REF!</definedName>
    <definedName name="BExOFVWR29JOZ66F7LOP8BWQPXPI" hidden="1">#REF!</definedName>
    <definedName name="BExOG2SW3XOGP9VAPQ3THV3VWV12" hidden="1">'[2]Reco Sheet for Fcast'!$F$8:$G$8</definedName>
    <definedName name="BExOG45J81K4OPA40KW5VQU54KY3" hidden="1">'[2]Reco Sheet for Fcast'!$F$7:$G$7</definedName>
    <definedName name="BExOGFE2SCL8HHT4DFAXKLUTJZOG" hidden="1">'[2]Reco Sheet for Fcast'!$F$11:$G$11</definedName>
    <definedName name="BExOGR2VS4QGVJ34NR8UE7CLMPQ0" hidden="1">#REF!</definedName>
    <definedName name="BExOGT6D0LJ3C22RDW8COECKB1J5" hidden="1">'[2]Reco Sheet for Fcast'!$F$9:$G$9</definedName>
    <definedName name="BExOGTMI1HT31M1RGWVRAVHAK7DE" hidden="1">'[2]Reco Sheet for Fcast'!$F$7:$G$7</definedName>
    <definedName name="BExOGXO9JE5XSE9GC3I6O21UEKAO" hidden="1">'[2]Reco Sheet for Fcast'!$H$2:$I$2</definedName>
    <definedName name="BExOH9ICZ13C1LAW8OTYTR9S7ZP3" hidden="1">'[2]Reco Sheet for Fcast'!$F$9:$G$9</definedName>
    <definedName name="BExOHL75H3OT4WAKKPUXIVXWFVDS" hidden="1">'[2]Reco Sheet for Fcast'!$F$15</definedName>
    <definedName name="BExOHLHXXJL6363CC082M9M5VVXQ" hidden="1">'[2]Reco Sheet for Fcast'!$F$15:$J$123</definedName>
    <definedName name="BExOHNAO5UDXSO73BK2ARHWKS90Y" hidden="1">'[2]Reco Sheet for Fcast'!$F$6:$G$6</definedName>
    <definedName name="BExOHR1G1I9A9CI1HG94EWBLWNM2" hidden="1">'[2]Reco Sheet for Fcast'!$I$6:$J$6</definedName>
    <definedName name="BExOHTQPP8LQ98L6PYUI6QW08YID" hidden="1">'[2]Reco Sheet for Fcast'!$F$11:$G$11</definedName>
    <definedName name="BExOHX6Q6NJI793PGX59O5EKTP4G" hidden="1">'[2]Reco Sheet for Fcast'!$I$7:$J$7</definedName>
    <definedName name="BExOHY8LCO3ZHOEH1ZTL0MQTYQOL" hidden="1">'[5]Capital orders'!#REF!</definedName>
    <definedName name="BExOI5VMTHH7Y8MQQ1N635CHYI0P" hidden="1">'[2]Reco Sheet for Fcast'!$F$9:$G$9</definedName>
    <definedName name="BExOIEVCP4Y6VDS23AK84MCYYHRT" hidden="1">'[2]Reco Sheet for Fcast'!$F$7:$G$7</definedName>
    <definedName name="BExOIHPQIXR0NDR5WD01BZKPKEO3" hidden="1">'[2]Reco Sheet for Fcast'!$F$7:$G$7</definedName>
    <definedName name="BExOIM7L0Z3LSII9P7ZTV4KJ8RMA" hidden="1">'[2]Reco Sheet for Fcast'!$G$2</definedName>
    <definedName name="BExOIWJVMJ6MG6JC4SPD1L00OHU1" hidden="1">'[2]Reco Sheet for Fcast'!$F$10:$G$10</definedName>
    <definedName name="BExOIYCN8Z4JK3OOG86KYUCV0ME8" hidden="1">'[2]Reco Sheet for Fcast'!$I$9:$J$9</definedName>
    <definedName name="BExOJ3AKZ9BCBZT3KD8WMSLK6MN2" hidden="1">'[2]Reco Sheet for Fcast'!$F$8:$G$8</definedName>
    <definedName name="BExOJ7XQK71I4YZDD29AKOOWZ47E" hidden="1">'[2]Reco Sheet for Fcast'!$H$2:$I$2</definedName>
    <definedName name="BExOJM0W6XGSW5MXPTTX0GNF6SFT" hidden="1">'[2]Reco Sheet for Fcast'!$I$6:$J$6</definedName>
    <definedName name="BExOJXEUJJ9SYRJXKYYV2NCCDT2R" hidden="1">'[3]AMI P &amp; L'!#REF!</definedName>
    <definedName name="BExOK0EQYM9JUMAGWOUN7QDH7VMZ" hidden="1">'[3]AMI P &amp; L'!#REF!</definedName>
    <definedName name="BExOK10DPUX7E7X0CT199QVBODEW" hidden="1">#REF!</definedName>
    <definedName name="BExOK4WM9O7QNG6O57FOASI5QSN1" hidden="1">'[2]Reco Sheet for Fcast'!$F$8:$G$8</definedName>
    <definedName name="BExOK8SVNS9DXWU2QWBNB1YVNR7L" hidden="1">#REF!</definedName>
    <definedName name="BExOKTXMJP351VXKH8VT6SXUNIMF" hidden="1">'[2]Reco Sheet for Fcast'!$F$7:$G$7</definedName>
    <definedName name="BExOKU8GMLOCNVORDE329819XN67" hidden="1">'[2]Reco Sheet for Fcast'!$I$10:$J$10</definedName>
    <definedName name="BExOL0Z3Z7IAMHPB91EO2MF49U57" hidden="1">'[2]Reco Sheet for Fcast'!$F$8:$G$8</definedName>
    <definedName name="BExOL7KH12VAR0LG741SIOJTLWFD" hidden="1">'[2]Reco Sheet for Fcast'!$F$9:$G$9</definedName>
    <definedName name="BExOLICXFHJLILCJVFMJE5MGGWKR" hidden="1">'[3]AMI P &amp; L'!#REF!</definedName>
    <definedName name="BExOLMUQP54SNJ4377CSQ2W2VRVE" hidden="1">#REF!</definedName>
    <definedName name="BExOLOI0WJS3QC12I3ISL0D9AWOF" hidden="1">'[2]Reco Sheet for Fcast'!$I$10:$J$10</definedName>
    <definedName name="BExOLYZNG5RBD0BTS1OEZJNU92Q5" hidden="1">'[2]Reco Sheet for Fcast'!$F$9:$G$9</definedName>
    <definedName name="BExOM3HIJ3UZPOKJI68KPBJAHPDC" hidden="1">'[2]Reco Sheet for Fcast'!$F$7:$G$7</definedName>
    <definedName name="BExOMKPURE33YQ3K1JG9NVQD4W49" hidden="1">'[2]Reco Sheet for Fcast'!$I$8:$J$8</definedName>
    <definedName name="BExOMP7NGCLUNFK50QD2LPKRG078" hidden="1">'[2]Reco Sheet for Fcast'!$I$8:$J$8</definedName>
    <definedName name="BExOMU0A6XMY48SZRYL4WQZD13BI" hidden="1">'[3]AMI P &amp; L'!#REF!</definedName>
    <definedName name="BExOMVT0HSNC59DJP4CLISASGHKL" hidden="1">'[2]Reco Sheet for Fcast'!$I$7:$J$7</definedName>
    <definedName name="BExON0AX35F2SI0UCVMGWGVIUNI3" hidden="1">'[2]Reco Sheet for Fcast'!$I$11:$J$11</definedName>
    <definedName name="BExON41U4296DV3DPG6I5EF3OEYF" hidden="1">'[2]Reco Sheet for Fcast'!$F$9:$G$9</definedName>
    <definedName name="BExONB3A7CO4YD8RB41PHC93BQ9M" hidden="1">'[2]Reco Sheet for Fcast'!$F$15:$J$123</definedName>
    <definedName name="BExONFQH6UUXF8V0GI4BRIST9RFO" hidden="1">'[2]Reco Sheet for Fcast'!$F$6:$G$6</definedName>
    <definedName name="BExONH34JHZ9VP2WPUBTIVZOCPM6" hidden="1">'[4]Bud Mth'!$I$6:$J$6</definedName>
    <definedName name="BExONHU65LML12UB9EWV7FQBQBNE" hidden="1">'[5]Capital orders'!#REF!</definedName>
    <definedName name="BExONIL31DZWU7IFVN3VV0XTXJA1" hidden="1">'[2]Reco Sheet for Fcast'!$F$11:$G$11</definedName>
    <definedName name="BExONJ1BU17R0F5A2UP1UGJBOGKS" hidden="1">'[2]Reco Sheet for Fcast'!$F$9:$G$9</definedName>
    <definedName name="BExONNZ9VMHVX3J6NLNJY7KZA61O" hidden="1">'[2]Reco Sheet for Fcast'!$I$6:$J$6</definedName>
    <definedName name="BExONRQ1BAA4F3TXP2MYQ4YCZ09S" hidden="1">'[2]Reco Sheet for Fcast'!$I$7:$J$7</definedName>
    <definedName name="BExOO1WWIZSGB0YTGKESB45TSVMZ" hidden="1">'[2]Reco Sheet for Fcast'!$F$11:$G$11</definedName>
    <definedName name="BExOO4B8FPAFYPHCTYTX37P1TQM5" hidden="1">'[2]Reco Sheet for Fcast'!$I$11:$J$11</definedName>
    <definedName name="BExOOIULUDOJRMYABWV5CCL906X6" hidden="1">'[2]Reco Sheet for Fcast'!$I$9:$J$9</definedName>
    <definedName name="BExOOTN0KTXJCL7E476XBN1CJ553" hidden="1">'[2]Reco Sheet for Fcast'!$G$2</definedName>
    <definedName name="BExOOUOOR1038J07BOYJJU106NFS" hidden="1">'[2]Reco Sheet for Fcast'!$L$6:$M$10</definedName>
    <definedName name="BExOOUZHJUFHENA2ET6S02TMZRNP" hidden="1">#REF!</definedName>
    <definedName name="BExOP9DEBV5W5P4Q25J3XCJBP5S9" hidden="1">'[2]Reco Sheet for Fcast'!$I$11:$J$11</definedName>
    <definedName name="BExOPFNYRBL0BFM23LZBJTADNOE4" hidden="1">'[2]Reco Sheet for Fcast'!$F$15</definedName>
    <definedName name="BExOPINVFSIZMCVT9YGT2AODVCX3" hidden="1">'[2]Reco Sheet for Fcast'!$F$6:$G$6</definedName>
    <definedName name="BExOQ1JN4SAC44RTMZIGHSW023WA" hidden="1">'[2]Reco Sheet for Fcast'!$I$6:$J$6</definedName>
    <definedName name="BExOQ256YMF115DJL3KBPNKABJ90" hidden="1">'[2]Reco Sheet for Fcast'!$F$6:$G$6</definedName>
    <definedName name="BExOQ31LFF5V955K4N7NSFG61GNX" hidden="1">'[4]Bud Mth'!$I$7:$J$7</definedName>
    <definedName name="BExQ19DEUOLC11IW32E2AMVZLFF1" hidden="1">'[2]Reco Sheet for Fcast'!$H$2:$I$2</definedName>
    <definedName name="BExQ1SJXKHE45NHA4Y912ZWK0BVS" hidden="1">#REF!</definedName>
    <definedName name="BExQ1V922YTT0W39UMN4F4HNC5AS" hidden="1">'[5]Capital orders'!#REF!</definedName>
    <definedName name="BExQ1WG83K960T15H8A2VLMPXVU0" hidden="1">'[4]Bud Mth'!$G$2:$H$2</definedName>
    <definedName name="BExQ29C73XR33S3668YYSYZAIHTG" hidden="1">'[2]Reco Sheet for Fcast'!$I$11:$J$11</definedName>
    <definedName name="BExQ2FS228IUDUP2023RA1D4AO4C" hidden="1">'[2]Reco Sheet for Fcast'!$F$11:$G$11</definedName>
    <definedName name="BExQ2L0XYWLY9VPZWXYYFRIRQRJ1" hidden="1">'[2]Reco Sheet for Fcast'!$F$7:$G$7</definedName>
    <definedName name="BExQ2M841F5Z1BQYR8DG5FKK0LIU" hidden="1">'[3]AMI P &amp; L'!#REF!</definedName>
    <definedName name="BExQ300G8I8TK45A0MVHV15422EU" hidden="1">'[3]AMI P &amp; L'!#REF!</definedName>
    <definedName name="BExQ38JVNZHQEVM20T8PEG1GP01R" hidden="1">#REF!</definedName>
    <definedName name="BExQ39R28MXSG2SEV956F0KZ20AN" hidden="1">'[3]AMI P &amp; L'!#REF!</definedName>
    <definedName name="BExQ3D1P3M5Z3HLMEZ17E0BLEE4U" hidden="1">'[3]AMI P &amp; L'!#REF!</definedName>
    <definedName name="BExQ3O4W7QF8BOXTUT4IOGF6YKUD" hidden="1">'[2]Reco Sheet for Fcast'!$G$2</definedName>
    <definedName name="BExQ3PXOWSN8561ZR8IEY8ZASI3B" hidden="1">'[2]Reco Sheet for Fcast'!$I$8:$J$8</definedName>
    <definedName name="BExQ3TZF04IPY0B0UG9CQQ5736UA" hidden="1">'[2]Reco Sheet for Fcast'!$F$8:$G$8</definedName>
    <definedName name="BExQ42IU9MNDYLODP41DL6YTZMAR" hidden="1">'[3]AMI P &amp; L'!#REF!</definedName>
    <definedName name="BExQ452HF7N1HYPXJXQ8WD6SOWUV" hidden="1">'[2]Reco Sheet for Fcast'!$I$6:$J$6</definedName>
    <definedName name="BExQ4BTBSHPHVEDRCXC2ROW8PLFC" hidden="1">'[2]Reco Sheet for Fcast'!$F$6:$G$6</definedName>
    <definedName name="BExQ4DGKF54SRKQUTUT4B1CZSS62" hidden="1">'[2]Reco Sheet for Fcast'!$I$7:$J$7</definedName>
    <definedName name="BExQ4M04XQFHM953TPL217CAK4ZP" hidden="1">'[2]Reco Sheet for Fcast'!$F$7:$G$7</definedName>
    <definedName name="BExQ4T74LQ5PYTV1MUQUW75A4BDY" hidden="1">'[2]Reco Sheet for Fcast'!$I$11:$J$11</definedName>
    <definedName name="BExQ4XJHD7EJCNH7S1MJDZJ2MNWG" hidden="1">'[2]Reco Sheet for Fcast'!$I$10:$J$10</definedName>
    <definedName name="BExQ5039ZCEWBUJHU682G4S89J03" hidden="1">'[2]Reco Sheet for Fcast'!$F$6:$G$6</definedName>
    <definedName name="BExQ56Z9W6YHZHRXOFFI8EFA7CDI" hidden="1">'[2]Reco Sheet for Fcast'!$H$2:$I$2</definedName>
    <definedName name="BExQ5ITIC66SDM614FOSP325TOY5" hidden="1">#REF!</definedName>
    <definedName name="BExQ5KX3Z668H1KUCKZ9J24HUQ1F" hidden="1">'[2]Reco Sheet for Fcast'!$F$7:$G$7</definedName>
    <definedName name="BExQ5SPLEYLGXSVLD9HO5BKQXKIP" hidden="1">#REF!</definedName>
    <definedName name="BExQ5SPMSOCJYLAY20NB5A6O32RE" hidden="1">'[2]Reco Sheet for Fcast'!$F$15</definedName>
    <definedName name="BExQ5UICMGTMK790KTLK49MAGXRC" hidden="1">'[2]Reco Sheet for Fcast'!$F$6:$G$6</definedName>
    <definedName name="BExQ5YUUK9FD0QGTY4WD0W90O7OL" hidden="1">'[2]Reco Sheet for Fcast'!$F$8:$G$8</definedName>
    <definedName name="BExQ63793YQ9BH7JLCNRIATIGTRG" hidden="1">'[3]AMI P &amp; L'!#REF!</definedName>
    <definedName name="BExQ6CN1EF2UPZ57ZYMGK8TUJQSS" hidden="1">'[2]Reco Sheet for Fcast'!$I$9:$J$9</definedName>
    <definedName name="BExQ6M2YXJ8AMRJF3QGHC40ADAHZ" hidden="1">'[2]Reco Sheet for Fcast'!$I$6:$J$6</definedName>
    <definedName name="BExQ6M8B0X44N9TV56ATUVHGDI00" hidden="1">'[2]Reco Sheet for Fcast'!$F$15:$J$123</definedName>
    <definedName name="BExQ6POH065GV0I74XXVD0VUPBJW" hidden="1">'[2]Reco Sheet for Fcast'!$F$10:$G$10</definedName>
    <definedName name="BExQ6WV9KPSMXPPLGZ3KK4WNYTHU" hidden="1">'[2]Reco Sheet for Fcast'!$G$2</definedName>
    <definedName name="BExQ6XRSPHARKJTKTB0NOV3SBZIW" hidden="1">'[2]Reco Sheet for Fcast'!$I$9:$J$9</definedName>
    <definedName name="BExQ783XTMM2A9I3UKCFWJH1PP2N" hidden="1">'[2]Reco Sheet for Fcast'!$F$11:$G$11</definedName>
    <definedName name="BExQ79LX01ZPQB8EGD1ZHR2VK2H3" hidden="1">'[2]Reco Sheet for Fcast'!$I$10:$J$10</definedName>
    <definedName name="BExQ7ANJWDL69ZUG3AW5S2HJL4GL" hidden="1">#REF!</definedName>
    <definedName name="BExQ7B3V9MGDK2OIJ61XXFBFLJFZ" hidden="1">'[2]Reco Sheet for Fcast'!$F$7:$G$7</definedName>
    <definedName name="BExQ7CB046NVPF9ZXDGA7OXOLSLX" hidden="1">'[2]Reco Sheet for Fcast'!$F$6:$G$6</definedName>
    <definedName name="BExQ7IWDCGGOO1HTJ97YGO1CK3R9" hidden="1">'[2]Reco Sheet for Fcast'!$I$7:$J$7</definedName>
    <definedName name="BExQ7JNFIEGS2HKNBALH3Q2N5G7Z" hidden="1">'[2]Reco Sheet for Fcast'!$I$8:$J$8</definedName>
    <definedName name="BExQ7MY3U2Z1IZ71U5LJUD00VVB4" hidden="1">'[3]AMI P &amp; L'!#REF!</definedName>
    <definedName name="BExQ7XL2Q1GVUFL1F9KK0K0EXMWG" hidden="1">'[3]AMI P &amp; L'!#REF!</definedName>
    <definedName name="BExQ8469L3ZRZ3KYZPYMSJIDL7Y5" hidden="1">'[2]Reco Sheet for Fcast'!$I$6:$J$6</definedName>
    <definedName name="BExQ84MJB94HL3BWRN50M4NCB6Z0" hidden="1">'[2]Reco Sheet for Fcast'!$F$15</definedName>
    <definedName name="BExQ8583ZE00NW7T9OF11OT9IA14" hidden="1">'[2]Reco Sheet for Fcast'!$F$15</definedName>
    <definedName name="BExQ89PYX7QKH887T258CNA7DPDG" hidden="1">'[5]Capital orders'!#REF!</definedName>
    <definedName name="BExQ8A0RPE3IMIFIZLUE7KD2N21W" hidden="1">'[3]AMI P &amp; L'!#REF!</definedName>
    <definedName name="BExQ8ABK6H1ADV2R2OYT8NFFYG2N" hidden="1">'[2]Reco Sheet for Fcast'!$H$2:$I$2</definedName>
    <definedName name="BExQ8B2GTATY2SYZWYQKTTDGONE4" hidden="1">#REF!</definedName>
    <definedName name="BExQ8DM90XJ6GCJIK9LC5O82I2TJ" hidden="1">'[2]Reco Sheet for Fcast'!$F$15</definedName>
    <definedName name="BExQ8G0K46ZORA0QVQTDI7Z8LXGF" hidden="1">'[2]Reco Sheet for Fcast'!$I$7:$J$7</definedName>
    <definedName name="BExQ8O3WEU8HNTTGKTW5T0QSKCLP" hidden="1">'[3]AMI P &amp; L'!#REF!</definedName>
    <definedName name="BExQ8ZCEDBOBJA3D9LDP5TU2WYGR" hidden="1">'[2]Reco Sheet for Fcast'!$H$2:$I$2</definedName>
    <definedName name="BExQ94LAW6MAQBWY25WTBFV5PPZJ" hidden="1">'[2]Reco Sheet for Fcast'!$H$2:$I$2</definedName>
    <definedName name="BExQ97QIPOSSRK978N8P234Y1XA4" hidden="1">'[2]Reco Sheet for Fcast'!$G$2</definedName>
    <definedName name="BExQ9E6FBAXTHGF3RXANFIA77GXP" hidden="1">'[2]Reco Sheet for Fcast'!$G$2</definedName>
    <definedName name="BExQ9KX9734KIAK7IMRLHCPYDHO2" hidden="1">'[2]Reco Sheet for Fcast'!$F$10:$G$10</definedName>
    <definedName name="BExQ9L81FF4I7816VTPFBDWVU4CW" hidden="1">'[2]Reco Sheet for Fcast'!$I$9:$J$9</definedName>
    <definedName name="BExQ9M4E2ACZOWWWP1JJIQO8AHUM" hidden="1">'[3]AMI P &amp; L'!#REF!</definedName>
    <definedName name="BExQ9UTANMJCK7LJ4OQMD6F2Q01L" hidden="1">'[2]Reco Sheet for Fcast'!$H$2:$I$2</definedName>
    <definedName name="BExQ9ZLYHWABXAA9NJDW8ZS0UQ9P" hidden="1">'[3]AMI P &amp; L'!#REF!</definedName>
    <definedName name="BExQA324HSCK40ENJUT9CS9EC71B" hidden="1">'[3]AMI P &amp; L'!#REF!</definedName>
    <definedName name="BExQA55GY0STSNBWQCWN8E31ZXCS" hidden="1">'[2]Reco Sheet for Fcast'!$I$6:$J$6</definedName>
    <definedName name="BExQA9HZIN9XEMHEEVHT99UU9Z82" hidden="1">'[2]Reco Sheet for Fcast'!$I$10:$J$10</definedName>
    <definedName name="BExQAELFYH92K8CJL155181UDORO" hidden="1">'[2]Reco Sheet for Fcast'!$H$2:$I$2</definedName>
    <definedName name="BExQAG8PP8R5NJKNQD1U4QOSD6X5" hidden="1">'[2]Reco Sheet for Fcast'!$F$15</definedName>
    <definedName name="BExQBC0EAV6PKQT8I8C3GLEZDMZL" hidden="1">#REF!</definedName>
    <definedName name="BExQBDICMZTSA1X73TMHNO4JSFLN" hidden="1">'[2]Reco Sheet for Fcast'!$K$2</definedName>
    <definedName name="BExQBEER6CRCRPSSL61S0OMH57ZA" hidden="1">'[2]Reco Sheet for Fcast'!$F$11:$G$11</definedName>
    <definedName name="BExQBIGGY5TXI2FJVVZSLZ0LTZYH" hidden="1">'[2]Reco Sheet for Fcast'!$I$10:$J$10</definedName>
    <definedName name="BExQBM1RUSIQ85LLMM2159BYDPIP" hidden="1">'[2]Reco Sheet for Fcast'!$I$7:$J$7</definedName>
    <definedName name="BExQBPSOZ47V81YAEURP0NQJNTJH" hidden="1">'[2]Reco Sheet for Fcast'!$F$9:$G$9</definedName>
    <definedName name="BExQC5TWT21CGBKD0IHAXTIN2QB8" hidden="1">'[2]Reco Sheet for Fcast'!$I$8:$J$8</definedName>
    <definedName name="BExQC94JL9F5GW4S8DQCAF4WB2DA" hidden="1">'[2]Reco Sheet for Fcast'!$F$10:$G$10</definedName>
    <definedName name="BExQCKTD8AT0824LGWREXM1B5D1X" hidden="1">'[2]Reco Sheet for Fcast'!$I$7:$J$7</definedName>
    <definedName name="BExQCP0EE3PKTDKVOL04IOBUGZ6F" hidden="1">'[2]Reco Sheet for Fcast'!$I$11:$J$11</definedName>
    <definedName name="BExQD3ZVGTFSCD9MSWY8NN45FLM3" hidden="1">#REF!</definedName>
    <definedName name="BExQD571YWOXKR2SX85K5MKQ0AO2" hidden="1">'[2]Reco Sheet for Fcast'!$F$7:$G$7</definedName>
    <definedName name="BExQD7AKUWKH58PNJCJZNN1COR9E" hidden="1">#REF!</definedName>
    <definedName name="BExQDB6VCHN8PNX8EA6JNIEQ2JC2" hidden="1">'[2]Reco Sheet for Fcast'!$G$2</definedName>
    <definedName name="BExQDE1B6U2Q9B73KBENABP71YM1" hidden="1">'[3]AMI P &amp; L'!#REF!</definedName>
    <definedName name="BExQDGQCN7ZW41QDUHOBJUGQAX40" hidden="1">'[2]Reco Sheet for Fcast'!$I$8:$J$8</definedName>
    <definedName name="BExQE32AI2WOKFCB98XJZ6D7SAOF" hidden="1">'[5]Capital orders'!#REF!</definedName>
    <definedName name="BExQEK54SZATP11ZZ75GH6P9GFQ3" hidden="1">'[5]Capital orders'!#REF!</definedName>
    <definedName name="BExQEMUA4HEFM4OVO8M8MA8PIAW1" hidden="1">'[3]AMI P &amp; L'!#REF!</definedName>
    <definedName name="BExQEQ4XZQFIKUXNU9H7WE7AMZ1U" hidden="1">'[2]Reco Sheet for Fcast'!$I$6:$J$6</definedName>
    <definedName name="BExQF1OEB07CRAP6ALNNMJNJ3P2D" hidden="1">'[2]Reco Sheet for Fcast'!$F$8:$G$8</definedName>
    <definedName name="BExQF54F62R5B3N9BG47XYK8T6XS" hidden="1">#REF!</definedName>
    <definedName name="BExQF9X2AQPFJZTCHTU5PTTR0JAH" hidden="1">'[2]Reco Sheet for Fcast'!$F$10:$G$10</definedName>
    <definedName name="BExQFC0M9KKFMQKPLPEO2RQDB7MM" hidden="1">'[2]Reco Sheet for Fcast'!$I$10:$J$10</definedName>
    <definedName name="BExQFEEV7627R8TYZCM28C6V6WHE" hidden="1">'[2]Reco Sheet for Fcast'!$F$15</definedName>
    <definedName name="BExQFEK8NUD04X2OBRA275ADPSDL" hidden="1">'[3]AMI P &amp; L'!#REF!</definedName>
    <definedName name="BExQFGYIWDR4W0YF7XR6E4EWWJ02" hidden="1">'[2]Reco Sheet for Fcast'!$I$6:$J$6</definedName>
    <definedName name="BExQFOGG5ULYNV6XAFVJ1T69RAUZ" hidden="1">'[4]Bud Mth'!$I$10:$J$10</definedName>
    <definedName name="BExQFPNFKA36IAPS22LAUMBDI4KE" hidden="1">'[2]Reco Sheet for Fcast'!$I$10:$J$10</definedName>
    <definedName name="BExQFPSWEMA8WBUZ4WK20LR13VSU" hidden="1">'[2]Reco Sheet for Fcast'!$K$2</definedName>
    <definedName name="BExQFSYARQ5AIUI2V7O1EDCDM882" hidden="1">'[3]AMI P &amp; L'!#REF!</definedName>
    <definedName name="BExQFVSPOSCCPF1TLJPIWYWYB8A9" hidden="1">'[2]Reco Sheet for Fcast'!$F$10:$G$10</definedName>
    <definedName name="BExQFWJQXNQAW6LUMOEDS6KMJMYL" hidden="1">'[2]Reco Sheet for Fcast'!$F$7:$G$7</definedName>
    <definedName name="BExQG8TYRD2G42UA5ZPCRLNKUDMX" hidden="1">'[2]Reco Sheet for Fcast'!$F$7:$G$7</definedName>
    <definedName name="BExQGO48J9MPCDQ96RBB9UN9AIGT" hidden="1">'[2]Reco Sheet for Fcast'!$F$9:$G$9</definedName>
    <definedName name="BExQGSBB6MJWDW7AYWA0MSFTXKRR" hidden="1">'[2]Reco Sheet for Fcast'!$I$8:$J$8</definedName>
    <definedName name="BExQGZ7H6ND6DRMZMKKTMXLFYHJC" hidden="1">#REF!</definedName>
    <definedName name="BExQH0UURAJ13AVO5UI04HSRGVYW" hidden="1">'[2]Reco Sheet for Fcast'!$F$6:$G$6</definedName>
    <definedName name="BExQH6ZZY0NR8SE48PSI9D0CU1TC" hidden="1">'[2]Reco Sheet for Fcast'!$I$10:$J$10</definedName>
    <definedName name="BExQH9P2MCXAJOVEO4GFQT6MNW22" hidden="1">'[2]Reco Sheet for Fcast'!$F$15</definedName>
    <definedName name="BExQHC3DXXZX5BWEIV17DNSO0EB6" hidden="1">'[3]AMI P &amp; L'!#REF!</definedName>
    <definedName name="BExQHCZSBYUY8OKKJXFYWKBBM6AH" hidden="1">'[2]Reco Sheet for Fcast'!$I$11:$J$11</definedName>
    <definedName name="BExQHPKXZ1K33V2F90NZIQRZYIAW" hidden="1">'[2]Reco Sheet for Fcast'!$I$11:$J$11</definedName>
    <definedName name="BExQHVF9KD06AG2RXUQJ9X4PVGX4" hidden="1">'[2]Reco Sheet for Fcast'!$I$7:$J$7</definedName>
    <definedName name="BExQHZBHVN2L4HC7ACTR73T5OCV0" hidden="1">'[2]Reco Sheet for Fcast'!$G$2</definedName>
    <definedName name="BExQI85V9TNLDJT5LTRZS10Y26SG" hidden="1">'[2]Reco Sheet for Fcast'!$G$2</definedName>
    <definedName name="BExQIAPKHVEV8CU1L3TTHJW67FJ5" hidden="1">'[2]Reco Sheet for Fcast'!$F$6:$G$6</definedName>
    <definedName name="BExQIBB4I3Z6AUU0HYV1DHRS13M4" hidden="1">'[2]Reco Sheet for Fcast'!$I$9:$J$9</definedName>
    <definedName name="BExQIBWPAXU7HJZLKGJZY3EB7MIS" hidden="1">'[2]Reco Sheet for Fcast'!$I$11:$J$11</definedName>
    <definedName name="BExQIM3J1Y2DOI3BDUM8WV3BMSIN" hidden="1">'[2]Reco Sheet for Fcast'!$F$9:$G$9</definedName>
    <definedName name="BExQIS8O6R36CI01XRY9ISM99TW9" hidden="1">'[2]Reco Sheet for Fcast'!$F$15</definedName>
    <definedName name="BExQIVJB9MJ25NDUHTCVMSODJY2C" hidden="1">'[2]Reco Sheet for Fcast'!$F$11:$G$11</definedName>
    <definedName name="BExQJBF7LAX128WR7VTMJC88ZLPG" hidden="1">'[2]Reco Sheet for Fcast'!$I$10:$J$10</definedName>
    <definedName name="BExQJEVCKX6KZHNCLYXY7D0MX5KN" hidden="1">'[2]Reco Sheet for Fcast'!$G$2</definedName>
    <definedName name="BExQJIBC34O4SDXEWBX0XXJ9F93B" hidden="1">#REF!</definedName>
    <definedName name="BExQJJYSDX8B0J1QGF2HL071KKA3" hidden="1">'[2]Reco Sheet for Fcast'!$F$7:$G$7</definedName>
    <definedName name="BExQJL0FR3OWBYI6TVYE6R6KPU28" hidden="1">#REF!</definedName>
    <definedName name="BExQK1HV6SQQ7CP8H8IUKI9TYXTD" hidden="1">'[2]Reco Sheet for Fcast'!$I$7:$J$7</definedName>
    <definedName name="BExQK3LE5CSBW1E4H4KHW548FL2R" hidden="1">'[2]Reco Sheet for Fcast'!$I$7:$J$7</definedName>
    <definedName name="BExQKG6LD6PLNDGNGO9DJXY865BR" hidden="1">'[2]Reco Sheet for Fcast'!$I$10:$J$10</definedName>
    <definedName name="BExQLE1TOW3A287TQB0AVWENT8O1" hidden="1">'[2]Reco Sheet for Fcast'!$I$6:$J$6</definedName>
    <definedName name="BExRYOYB4A3E5F6MTROY69LR0PMG" hidden="1">'[2]Reco Sheet for Fcast'!$F$7:$G$7</definedName>
    <definedName name="BExRYZLA9EW71H4SXQR525S72LLP" hidden="1">'[2]Reco Sheet for Fcast'!$I$9:$J$9</definedName>
    <definedName name="BExRZ66M8G9FQ0VFP077QSZBSOA5" hidden="1">'[2]Reco Sheet for Fcast'!$F$6:$G$6</definedName>
    <definedName name="BExRZ8FMQQL46I8AQWU17LRNZD5T" hidden="1">'[2]Reco Sheet for Fcast'!$I$6:$J$6</definedName>
    <definedName name="BExRZIRRIXRUMZ5GOO95S7460BMP" hidden="1">'[2]Reco Sheet for Fcast'!$K$2</definedName>
    <definedName name="BExRZK9RAHMM0ZLTNSK7A4LDC42D" hidden="1">'[2]Reco Sheet for Fcast'!$I$7:$J$7</definedName>
    <definedName name="BExRZOGSR69INI6GAEPHDWSNK5Q4" hidden="1">'[2]Reco Sheet for Fcast'!$F$6:$G$6</definedName>
    <definedName name="BExRZR0LVVK3899VBSAJ65GT2E3B" hidden="1">#REF!</definedName>
    <definedName name="BExS0ASQBKRTPDWFK0KUDFOS9LE5" hidden="1">'[2]Reco Sheet for Fcast'!$F$8:$G$8</definedName>
    <definedName name="BExS0GHQUF6YT0RU3TKDEO8CSJYB" hidden="1">'[2]Reco Sheet for Fcast'!$K$2</definedName>
    <definedName name="BExS0JSDQ1GV78JIPV6TBXM2DTJL" hidden="1">'[4]Bud Mth'!$F$11:$G$11</definedName>
    <definedName name="BExS0K8IHC45I78DMZBOJ1P13KQA" hidden="1">'[2]Reco Sheet for Fcast'!$F$7:$G$7</definedName>
    <definedName name="BExS15IJV0WW662NXQUVT3FGP4ST" hidden="1">'[2]Reco Sheet for Fcast'!$F$7:$G$7</definedName>
    <definedName name="BExS194110MR25BYJI3CJ2EGZ8XT" hidden="1">'[2]Reco Sheet for Fcast'!$F$9:$G$9</definedName>
    <definedName name="BExS1BNVGNSGD4EP90QL8WXYWZ66" hidden="1">'[2]Reco Sheet for Fcast'!$F$2:$G$2</definedName>
    <definedName name="BExS1UE39N6NCND7MAARSBWXS6HU" hidden="1">'[2]Reco Sheet for Fcast'!$G$2</definedName>
    <definedName name="BExS1VL8PBT2LUQ4ZEAPPFJ4XW2N" hidden="1">'[4]Bud Mth'!$F$7:$G$7</definedName>
    <definedName name="BExS226HTWL5WVC76MP5A1IBI8WD" hidden="1">'[2]Reco Sheet for Fcast'!$F$6:$G$6</definedName>
    <definedName name="BExS26OI2QNNAH2WMDD95Z400048" hidden="1">'[2]Reco Sheet for Fcast'!$F$10:$G$10</definedName>
    <definedName name="BExS2BH5B8XAQLRCALR1KDKIS6AP" hidden="1">'[4]Bud Mth'!$F$10:$G$10</definedName>
    <definedName name="BExS2DF6B4ZUF3VZLI4G6LJ3BF38" hidden="1">'[2]Reco Sheet for Fcast'!$F$8:$G$8</definedName>
    <definedName name="BExS2QB5FS5LYTFYO4BROTWG3OV5" hidden="1">'[2]Reco Sheet for Fcast'!$H$2:$I$2</definedName>
    <definedName name="BExS2TLU1HONYV6S3ZD9T12D7CIG" hidden="1">'[2]Reco Sheet for Fcast'!$F$10:$G$10</definedName>
    <definedName name="BExS318UV9I2FXPQQWUKKX00QLPJ" hidden="1">'[2]Reco Sheet for Fcast'!$J$2:$K$2</definedName>
    <definedName name="BExS3LBS0SMTHALVM4NRI1BAV1NP" hidden="1">'[2]Reco Sheet for Fcast'!$F$8:$G$8</definedName>
    <definedName name="BExS3MTQ75VBXDGEBURP6YT8RROE" hidden="1">'[2]Reco Sheet for Fcast'!$I$10:$J$10</definedName>
    <definedName name="BExS3OMGYO0DFN5186UFKEXZ2RX3" hidden="1">'[2]Reco Sheet for Fcast'!$I$11:$J$11</definedName>
    <definedName name="BExS3SDERJ27OER67TIGOVZU13A2" hidden="1">'[2]Reco Sheet for Fcast'!$F$7:$G$7</definedName>
    <definedName name="BExS46R5WDNU5KL04FKY5LHJUCB8" hidden="1">'[2]Reco Sheet for Fcast'!$I$6:$J$6</definedName>
    <definedName name="BExS4ASWKM93XA275AXHYP8AG6SU" hidden="1">'[2]Reco Sheet for Fcast'!$I$10:$J$10</definedName>
    <definedName name="BExS4DSSYMU66HS480YWZC1VZML6" hidden="1">'[5]Capital orders'!#REF!</definedName>
    <definedName name="BExS4JN3Y6SVBKILQK0R9HS45Y52" hidden="1">'[2]Reco Sheet for Fcast'!$F$8:$G$8</definedName>
    <definedName name="BExS4LQMUTP91FH4M5NM9Y7L6XN6" hidden="1">#REF!</definedName>
    <definedName name="BExS4P6S41O6Z6BED77U3GD9PNH1" hidden="1">'[2]Reco Sheet for Fcast'!$I$8:$J$8</definedName>
    <definedName name="BExS51H0N51UT0FZOPZRCF1GU063" hidden="1">'[2]Reco Sheet for Fcast'!$I$9:$J$9</definedName>
    <definedName name="BExS54X72TJFC41FJK72MLRR2OO7" hidden="1">'[2]Reco Sheet for Fcast'!$I$11:$J$11</definedName>
    <definedName name="BExS59F0PA1V2ZC7S5TN6IT41SXP" hidden="1">'[2]Reco Sheet for Fcast'!$F$11:$G$11</definedName>
    <definedName name="BExS5L3TGB8JVW9ROYWTKYTUPW27" hidden="1">'[2]Reco Sheet for Fcast'!$F$7:$G$7</definedName>
    <definedName name="BExS5TCGLYOBBY10G49VWHGM40DJ" hidden="1">#REF!</definedName>
    <definedName name="BExS6GKQ96EHVLYWNJDWXZXUZW90" hidden="1">'[2]Reco Sheet for Fcast'!$F$8:$G$8</definedName>
    <definedName name="BExS6ITKSZFRR01YD5B0F676SYN7" hidden="1">'[3]AMI P &amp; L'!#REF!</definedName>
    <definedName name="BExS6N0LI574IAC89EFW6CLTCQ33" hidden="1">'[2]Reco Sheet for Fcast'!$I$10:$J$10</definedName>
    <definedName name="BExS6WRDBF3ST86ZOBBUL3GTCR11" hidden="1">'[2]Reco Sheet for Fcast'!$I$8:$J$8</definedName>
    <definedName name="BExS6XNRKR0C3MTA0LV5B60UB908" hidden="1">'[2]Reco Sheet for Fcast'!$F$6:$G$6</definedName>
    <definedName name="BExS7CSJZR2R51S2LFXJ1OO82L9R" hidden="1">'[4]Bud Mth'!$L$6:$M$11</definedName>
    <definedName name="BExS7TKQYLRZGM93UY3ZJZJBQNFJ" hidden="1">'[2]Reco Sheet for Fcast'!$I$6:$J$6</definedName>
    <definedName name="BExS7Y2LNGVHSIBKC7C3R6X4LDR6" hidden="1">'[2]Reco Sheet for Fcast'!$I$11:$J$11</definedName>
    <definedName name="BExS81TE0EY44Y3W2M4Z4MGNP5OM" hidden="1">'[3]AMI P &amp; L'!#REF!</definedName>
    <definedName name="BExS81YPDZDVJJVS15HV2HDXAC3Y" hidden="1">'[2]Reco Sheet for Fcast'!$I$10:$J$10</definedName>
    <definedName name="BExS82PRVNUTEKQZS56YT2DVF6C2" hidden="1">'[2]Reco Sheet for Fcast'!$I$6:$J$6</definedName>
    <definedName name="BExS8BPG5A0GR5AO1U951NDGGR0L" hidden="1">'[2]Reco Sheet for Fcast'!$F$9:$G$9</definedName>
    <definedName name="BExS8FR1778VV7DHWQTG4B927FMB" hidden="1">#REF!</definedName>
    <definedName name="BExS8GSUS17UY50TEM2AWF36BR9Z" hidden="1">'[2]Reco Sheet for Fcast'!$F$7:$G$7</definedName>
    <definedName name="BExS8HJRBVG0XI6PWA9KTMJZMQXK" hidden="1">'[2]Reco Sheet for Fcast'!$F$7:$G$7</definedName>
    <definedName name="BExS8R51C8RM2FS6V6IRTYO9GA4A" hidden="1">'[2]Reco Sheet for Fcast'!$F$15</definedName>
    <definedName name="BExS8WDX408F60MH1X9B9UZ2H4R7" hidden="1">'[2]Reco Sheet for Fcast'!$I$9:$J$9</definedName>
    <definedName name="BExS8Z2W2QEC3MH0BZIYLDFQNUIP" hidden="1">'[2]Reco Sheet for Fcast'!$F$11:$G$11</definedName>
    <definedName name="BExS92DKGRFFCIA9C0IXDOLO57EP" hidden="1">'[2]Reco Sheet for Fcast'!$I$9:$J$9</definedName>
    <definedName name="BExS96Q4LPS2XW49NMVPAVI6Y2PQ" hidden="1">'[5]Capital orders'!#REF!</definedName>
    <definedName name="BExS98OB4321YCHLCQ022PXKTT2W" hidden="1">'[2]Reco Sheet for Fcast'!$I$10:$J$10</definedName>
    <definedName name="BExS9C9N8GFISC6HUERJ0EI06GB2" hidden="1">'[2]Reco Sheet for Fcast'!$I$6:$J$6</definedName>
    <definedName name="BExS9DX13CACP3J8JDREK30JB1SQ" hidden="1">'[2]Reco Sheet for Fcast'!$F$9:$G$9</definedName>
    <definedName name="BExS9FPRS2KRRCS33SE6WFNF5GYL" hidden="1">'[2]Reco Sheet for Fcast'!$F$9:$G$9</definedName>
    <definedName name="BExS9WI0A6PSEB8N9GPXF2Z7MWHM" hidden="1">'[2]Reco Sheet for Fcast'!$I$7:$J$7</definedName>
    <definedName name="BExSA5HP306TN9XJS0TU619DLRR7" hidden="1">'[2]Reco Sheet for Fcast'!$H$2:$I$2</definedName>
    <definedName name="BExSAAVWQOOIA6B3JHQVGP08HFEM" hidden="1">'[2]Reco Sheet for Fcast'!$I$8:$J$8</definedName>
    <definedName name="BExSAFJ3IICU2M7QPVE4ARYMXZKX" hidden="1">'[2]Reco Sheet for Fcast'!$F$7:$G$7</definedName>
    <definedName name="BExSAH6ID8OHX379UXVNGFO8J6KQ" hidden="1">'[2]Reco Sheet for Fcast'!$F$8:$G$8</definedName>
    <definedName name="BExSAQBHIXGQRNIRGCJMBXUPCZQA" hidden="1">'[2]Reco Sheet for Fcast'!$I$8:$J$8</definedName>
    <definedName name="BExSAUTCT4P7JP57NOR9MTX33QJZ" hidden="1">'[2]Reco Sheet for Fcast'!$F$10:$G$10</definedName>
    <definedName name="BExSAY9CA9TFXQ9M9FBJRGJO9T9E" hidden="1">'[3]AMI P &amp; L'!#REF!</definedName>
    <definedName name="BExSB4JYKQ3MINI7RAYK5M8BLJDC" hidden="1">'[2]Reco Sheet for Fcast'!$I$10:$J$10</definedName>
    <definedName name="BExSB85FV73BJGCHMB5WBRYZT69Z" hidden="1">'[5]Capital orders'!#REF!</definedName>
    <definedName name="BExSBD8TZE1B5CZK6VNCCA977BCZ" hidden="1">#REF!</definedName>
    <definedName name="BExSBMOS41ZRLWYLOU29V6Y7YORR" hidden="1">'[3]AMI P &amp; L'!#REF!</definedName>
    <definedName name="BExSBRBXXQMBU1TYDW1BXTEVEPRU" hidden="1">'[2]Reco Sheet for Fcast'!$F$8:$G$8</definedName>
    <definedName name="BExSC54998WTZ21DSL0R8UN0Y9JH" hidden="1">'[2]Reco Sheet for Fcast'!$F$8:$G$8</definedName>
    <definedName name="BExSC60N7WR9PJSNC9B7ORCX9NGY" hidden="1">'[2]Reco Sheet for Fcast'!$I$7:$J$7</definedName>
    <definedName name="BExSCE99EZTILTTCE4NJJF96OYYM" hidden="1">'[2]Reco Sheet for Fcast'!$G$2</definedName>
    <definedName name="BExSCHUQZ2HFEWS54X67DIS8OSXZ" hidden="1">'[2]Reco Sheet for Fcast'!$F$6:$G$6</definedName>
    <definedName name="BExSCOG41SKKG4GYU76WRWW1CTE6" hidden="1">'[2]Reco Sheet for Fcast'!$F$11:$G$11</definedName>
    <definedName name="BExSCVC9P86YVFMRKKUVRV29MZXZ" hidden="1">'[2]Reco Sheet for Fcast'!$G$2</definedName>
    <definedName name="BExSD233CH4MU9ZMGNRF97ZV7KWU" hidden="1">'[2]Reco Sheet for Fcast'!$F$8:$G$8</definedName>
    <definedName name="BExSD2U0F3BN6IN9N4R2DTTJG15H" hidden="1">'[2]Reco Sheet for Fcast'!$I$6:$J$6</definedName>
    <definedName name="BExSD6A6NY15YSMFH51ST6XJY429" hidden="1">'[2]Reco Sheet for Fcast'!$K$2</definedName>
    <definedName name="BExSD9VH6PF6RQ135VOEE08YXPAW" hidden="1">'[2]Reco Sheet for Fcast'!$F$11:$G$11</definedName>
    <definedName name="BExSDP5Y04WWMX2WWRITWOX8R5I9" hidden="1">'[2]Reco Sheet for Fcast'!$F$6:$G$6</definedName>
    <definedName name="BExSDSGM203BJTNS9MKCBX453HMD" hidden="1">'[2]Reco Sheet for Fcast'!$F$8:$G$8</definedName>
    <definedName name="BExSDT20XUFXTDM37M148AXAP7HN" hidden="1">'[2]Reco Sheet for Fcast'!$I$11:$J$11</definedName>
    <definedName name="BExSEEHK1VLWD7JBV9SVVVIKQZ3I" hidden="1">'[2]Reco Sheet for Fcast'!$F$8:$G$8</definedName>
    <definedName name="BExSEJKZLX37P3V33TRTFJ30BFRK" hidden="1">'[2]Reco Sheet for Fcast'!$F$9:$G$9</definedName>
    <definedName name="BExSEP9UVOAI6TMXKNK587PQ3328" hidden="1">'[2]Reco Sheet for Fcast'!$I$10:$J$10</definedName>
    <definedName name="BExSF07QFLZCO4P6K6QF05XG7PH1" hidden="1">'[2]Reco Sheet for Fcast'!$F$11:$G$11</definedName>
    <definedName name="BExSFJ8ZAGQ63A4MVMZRQWLVRGQ5" hidden="1">'[2]Reco Sheet for Fcast'!$F$8:$G$8</definedName>
    <definedName name="BExSFKQRST2S9KXWWLCXYLKSF4G1" hidden="1">'[2]Reco Sheet for Fcast'!$F$8:$G$8</definedName>
    <definedName name="BExSFYDRRTAZVPXRWUF5PDQ97WFF" hidden="1">'[2]Reco Sheet for Fcast'!$G$2</definedName>
    <definedName name="BExSFZVPFTXA3F0IJ2NGH1GXX9R7" hidden="1">'[2]Reco Sheet for Fcast'!$I$9:$J$9</definedName>
    <definedName name="BExSG60TZAT2SKO046IKGMD8SGUE" hidden="1">#REF!</definedName>
    <definedName name="BExSG90Q4ZUU2IPGDYOM169NJV9S" hidden="1">'[2]Reco Sheet for Fcast'!$I$9:$J$9</definedName>
    <definedName name="BExSG9X3DU845PNXYJGGLBQY2UHG" hidden="1">'[3]AMI P &amp; L'!#REF!</definedName>
    <definedName name="BExSGE45J27MDUUNXW7Z8Q33UAON" hidden="1">'[2]Reco Sheet for Fcast'!$F$9:$G$9</definedName>
    <definedName name="BExSGE9LY91Q0URHB4YAMX0UAMYI" hidden="1">'[2]Reco Sheet for Fcast'!$I$6:$J$6</definedName>
    <definedName name="BExSGEPPAC5VNZNBFZ6X4J18CUCB" hidden="1">'[4]Bud Mth'!$F$15</definedName>
    <definedName name="BExSGIB6UEU4H2UHIK30B61ELOCC" hidden="1">'[4]Bud Mth'!$I$7:$J$7</definedName>
    <definedName name="BExSGLB2URTLBCKBB4Y885W925F2" hidden="1">'[2]Reco Sheet for Fcast'!$H$2:$I$2</definedName>
    <definedName name="BExSGM25R69NWJV48BYBJO2J24VT" hidden="1">'[4]Bud Mth'!$I$8:$J$8</definedName>
    <definedName name="BExSGOAYG73SFWOPAQV80P710GID" hidden="1">'[3]AMI P &amp; L'!#REF!</definedName>
    <definedName name="BExSGOWJHRW7FWKLO2EHUOOGHNAF" hidden="1">'[2]Reco Sheet for Fcast'!$G$2</definedName>
    <definedName name="BExSGOWJTAP41ZV5Q23H7MI9C76W" hidden="1">'[2]Reco Sheet for Fcast'!$F$8:$G$8</definedName>
    <definedName name="BExSGR5JQVX2HQ0PKCGZNSSUM1RV" hidden="1">'[2]Reco Sheet for Fcast'!$F$8:$G$8</definedName>
    <definedName name="BExSGVHX69GJZHD99DKE4RZ042B1" hidden="1">'[2]Reco Sheet for Fcast'!$F$8:$G$8</definedName>
    <definedName name="BExSGZJO4J4ZO04E2N2ECVYS9DEZ" hidden="1">'[2]Reco Sheet for Fcast'!$I$11:$J$11</definedName>
    <definedName name="BExSHAHFHS7MMNJR8JPVABRGBVIT" hidden="1">'[2]Reco Sheet for Fcast'!$I$9:$J$9</definedName>
    <definedName name="BExSHGH88QZWW4RNAX4YKAZ5JEBL" hidden="1">'[2]Reco Sheet for Fcast'!$H$2:$I$2</definedName>
    <definedName name="BExSHOKK1OO3CX9Z28C58E5J1D9W" hidden="1">'[2]Reco Sheet for Fcast'!$F$7:$G$7</definedName>
    <definedName name="BExSHQD8KYLTQGDXIRKCHQQ7MKIH" hidden="1">'[2]Reco Sheet for Fcast'!$I$11:$J$11</definedName>
    <definedName name="BExSHVGPIAHXI97UBLI9G4I4M29F" hidden="1">'[2]Reco Sheet for Fcast'!$I$7:$J$7</definedName>
    <definedName name="BExSI0K2YL3HTCQAD8A7TR4QCUR6" hidden="1">'[2]Reco Sheet for Fcast'!$F$15:$J$123</definedName>
    <definedName name="BExSIFUDNRWXWIWNGCCFOOD8WIAZ" hidden="1">'[2]Reco Sheet for Fcast'!$F$10:$G$10</definedName>
    <definedName name="BExTTZNS2PBCR93C9IUW49UZ4I6T" hidden="1">'[3]AMI P &amp; L'!#REF!</definedName>
    <definedName name="BExTU2YFQ25JQ6MEMRHHN66VLTPJ" hidden="1">'[2]Reco Sheet for Fcast'!$F$9:$G$9</definedName>
    <definedName name="BExTU75IOII1V5O0C9X2VAYYVJUG" hidden="1">'[2]Reco Sheet for Fcast'!$F$15</definedName>
    <definedName name="BExTUA5F7V4LUIIAM17J3A8XF3JE" hidden="1">'[2]Reco Sheet for Fcast'!$F$8:$G$8</definedName>
    <definedName name="BExTUJ53ANGZ3H1KDK4CR4Q0OD6P" hidden="1">'[2]Reco Sheet for Fcast'!$F$11:$G$11</definedName>
    <definedName name="BExTUKXSZBM7C57G6NGLWGU4WOHY" hidden="1">'[2]Reco Sheet for Fcast'!$I$6:$J$6</definedName>
    <definedName name="BExTUSQCFFYZCDNHWHADBC2E1ZP1" hidden="1">'[2]Reco Sheet for Fcast'!$I$7:$J$7</definedName>
    <definedName name="BExTUVFGOJEYS28JURA5KHQFDU5J" hidden="1">'[2]Reco Sheet for Fcast'!$F$7:$G$7</definedName>
    <definedName name="BExTUW10U40QCYGHM5NJ3YR1O5SP" hidden="1">'[2]Reco Sheet for Fcast'!$F$9:$G$9</definedName>
    <definedName name="BExTUWXFQHINU66YG82BI20ATMB5" hidden="1">'[2]Reco Sheet for Fcast'!$F$15:$G$26</definedName>
    <definedName name="BExTUY9WNSJ91GV8CP0SKJTEIV82" hidden="1">'[3]AMI P &amp; L'!#REF!</definedName>
    <definedName name="BExTV67VIM8PV6KO253M4DUBJQLC" hidden="1">'[2]Reco Sheet for Fcast'!$F$15</definedName>
    <definedName name="BExTVELZCF2YA5L6F23BYZZR6WHF" hidden="1">'[3]AMI P &amp; L'!#REF!</definedName>
    <definedName name="BExTVGPIQZ99YFXUC8OONUX5BD42" hidden="1">'[2]Reco Sheet for Fcast'!$F$11:$G$11</definedName>
    <definedName name="BExTVS8U0EZLJRZ2MIUYGE8U301G" hidden="1">#REF!</definedName>
    <definedName name="BExTVZQLP9VFLEYQ9280W13X7E8K" hidden="1">'[2]Reco Sheet for Fcast'!$I$7:$J$7</definedName>
    <definedName name="BExTW5QDSCAJ7RXS743LW6RL5SJK" hidden="1">'[4]Bud Mth'!$L$6:$M$11</definedName>
    <definedName name="BExTWB4LA1PODQOH4LDTHQKBN16K" hidden="1">'[2]Reco Sheet for Fcast'!$F$15</definedName>
    <definedName name="BExTWI0Q8AWXUA3ZN7I5V3QK2KM1" hidden="1">'[2]Reco Sheet for Fcast'!$I$11:$J$11</definedName>
    <definedName name="BExTWJTIA3WUW1PUWXAOP9O8NKLZ" hidden="1">'[2]Reco Sheet for Fcast'!$F$6:$G$6</definedName>
    <definedName name="BExTWW95OX07FNA01WF5MSSSFQLX" hidden="1">'[2]Reco Sheet for Fcast'!$F$7:$G$7</definedName>
    <definedName name="BExTX11TGMK4J1I8SCX5QV40L2NX" hidden="1">#REF!</definedName>
    <definedName name="BExTX1NDJMYRERGKCYTBGJXXUSGU" hidden="1">#REF!</definedName>
    <definedName name="BExTX476KI0RNB71XI5TYMANSGBG" hidden="1">'[2]Reco Sheet for Fcast'!$F$10:$G$10</definedName>
    <definedName name="BExTX8UBV7014XRKCDCLI03YH4RN" hidden="1">'[5]Capital orders'!#REF!</definedName>
    <definedName name="BExTXJ6HBAIXMMWKZTJNFDYVZCAY" hidden="1">'[3]AMI P &amp; L'!#REF!</definedName>
    <definedName name="BExTXT812NQT8GAEGH738U29BI0D" hidden="1">'[3]AMI P &amp; L'!#REF!</definedName>
    <definedName name="BExTXWIP2TFPTQ76NHFOB72NICRZ" hidden="1">'[2]Reco Sheet for Fcast'!$H$2:$I$2</definedName>
    <definedName name="BExTY5T62H651VC86QM4X7E28JVA" hidden="1">'[3]AMI P &amp; L'!#REF!</definedName>
    <definedName name="BExTYKCEFJ83LZM95M1V7CSFQVEA" hidden="1">'[2]Reco Sheet for Fcast'!$G$2</definedName>
    <definedName name="BExTYNHRQ0T9YWN16KKDWXQ3D73B" hidden="1">'[2]Reco Sheet for Fcast'!$F$9:$G$9</definedName>
    <definedName name="BExTYPLA9N640MFRJJQPKXT7P88M" hidden="1">'[2]Reco Sheet for Fcast'!$I$10:$J$10</definedName>
    <definedName name="BExTZ7F71SNTOX4LLZCK5R9VUMIJ" hidden="1">'[2]Reco Sheet for Fcast'!$F$8:$G$8</definedName>
    <definedName name="BExTZ8X5G9S3PA4FPSNK7T69W7QT" hidden="1">'[2]Reco Sheet for Fcast'!$F$15</definedName>
    <definedName name="BExTZ97Y0RMR8V5BI9F2H4MFB77O" hidden="1">'[2]Reco Sheet for Fcast'!$F$8:$G$8</definedName>
    <definedName name="BExTZK5PMCAXJL4DUIGL6H9Y8U4C" hidden="1">'[2]Reco Sheet for Fcast'!$G$2</definedName>
    <definedName name="BExTZKB6L5SXV5UN71YVTCBEIGWY" hidden="1">'[2]Reco Sheet for Fcast'!$F$11:$G$11</definedName>
    <definedName name="BExTZLICVKK4NBJFEGL270GJ2VQO" hidden="1">'[2]Reco Sheet for Fcast'!$F$11:$G$11</definedName>
    <definedName name="BExTZO2596CBZKPI7YNA1QQNPAIJ" hidden="1">'[3]AMI P &amp; L'!#REF!</definedName>
    <definedName name="BExTZRI5JZ4A251Y611W94RCOSWH" hidden="1">#REF!</definedName>
    <definedName name="BExTZY8TDV4U7FQL7O10G6VKWKPJ" hidden="1">'[2]Reco Sheet for Fcast'!$F$10:$G$10</definedName>
    <definedName name="BExU02QNT4LT7H9JPUC4FXTLVGZT" hidden="1">'[3]AMI P &amp; L'!#REF!</definedName>
    <definedName name="BExU0BFJJQO1HJZKI14QGOQ6JROO" hidden="1">'[2]Reco Sheet for Fcast'!$I$9:$J$9</definedName>
    <definedName name="BExU0FH5WTGW8MRFUFMDDSMJ6YQ5" hidden="1">'[2]Reco Sheet for Fcast'!$F$10:$G$10</definedName>
    <definedName name="BExU0GDOIL9U33QGU9ZU3YX3V1I4" hidden="1">'[2]Reco Sheet for Fcast'!$F$10:$G$10</definedName>
    <definedName name="BExU0GTRJDB0T7KEE27AHPJ1VG21" hidden="1">#REF!</definedName>
    <definedName name="BExU0HKTO8WJDQDWRTUK5TETM3HS" hidden="1">'[2]Reco Sheet for Fcast'!$F$15</definedName>
    <definedName name="BExU0MO3IK2BK6Z03N91DRPAM4ZL" hidden="1">'[5]Capital orders'!#REF!</definedName>
    <definedName name="BExU0MTJQPE041ZN7H8UKGV6MZT7" hidden="1">'[2]Reco Sheet for Fcast'!$F$10:$G$10</definedName>
    <definedName name="BExU0XWRUGFUSOVL9IX14W0517FO" hidden="1">'[5]Capital orders'!#REF!</definedName>
    <definedName name="BExU0ZUUFYHLUK4M4E8GLGIBBNT0" hidden="1">'[2]Reco Sheet for Fcast'!$F$10:$G$10</definedName>
    <definedName name="BExU147D6RPG6ZVTSXRKFSVRHSBG" hidden="1">'[2]Reco Sheet for Fcast'!$F$11:$G$11</definedName>
    <definedName name="BExU16R10W1SOAPNG4CDJ01T7JRE" hidden="1">'[2]Reco Sheet for Fcast'!$I$6:$J$6</definedName>
    <definedName name="BExU17CKOR3GNIHDNVLH9L1IOJS9" hidden="1">'[2]Reco Sheet for Fcast'!$F$10:$G$10</definedName>
    <definedName name="BExU1CQSGHIYEUTB4X944L0P5KO6" hidden="1">'[2]Reco Sheet for Fcast'!$I$8:$J$8</definedName>
    <definedName name="BExU1GXUTLRPJN4MRINLAPHSZQFG" hidden="1">'[2]Reco Sheet for Fcast'!$F$15</definedName>
    <definedName name="BExU1IL9AOHFO85BZB6S60DK3N8H" hidden="1">'[3]AMI P &amp; L'!#REF!</definedName>
    <definedName name="BExU1NOPS09CLFZL1O31RAF9BQNQ" hidden="1">'[3]AMI P &amp; L'!#REF!</definedName>
    <definedName name="BExU1PH9MOEX1JZVZ3D5M9DXB191" hidden="1">'[2]Reco Sheet for Fcast'!$H$2:$I$2</definedName>
    <definedName name="BExU1QZEEKJA35IMEOLOJ3ODX0ZA" hidden="1">'[2]Reco Sheet for Fcast'!$F$9:$G$9</definedName>
    <definedName name="BExU1VRURIWWVJ95O40WA23LMTJD" hidden="1">'[3]AMI P &amp; L'!#REF!</definedName>
    <definedName name="BExU2M5CK6XK55UIHDVYRXJJJRI4" hidden="1">'[2]Reco Sheet for Fcast'!$F$15</definedName>
    <definedName name="BExU2TXVT25ZTOFQAF6CM53Z1RLF" hidden="1">'[2]Reco Sheet for Fcast'!$K$2</definedName>
    <definedName name="BExU2XZLYIU19G7358W5T9E87AFR" hidden="1">'[2]Reco Sheet for Fcast'!$I$7:$J$7</definedName>
    <definedName name="BExU31FMG5EZ3RLMEW3HTVQ1N7XG" hidden="1">#REF!</definedName>
    <definedName name="BExU3B66MCKJFSKT3HL8B5EJGVX0" hidden="1">'[2]Reco Sheet for Fcast'!$G$2</definedName>
    <definedName name="BExU3RYEDSJFAKYWNZXCULXMIK83" hidden="1">'[4]Bud Mth'!$F$11:$G$11</definedName>
    <definedName name="BExU3UNI9NR1RNZR07NSLSZMDOQQ" hidden="1">'[2]Reco Sheet for Fcast'!$I$6:$J$6</definedName>
    <definedName name="BExU401R18N6XKZKL7CNFOZQCM14" hidden="1">'[2]Reco Sheet for Fcast'!$F$10:$G$10</definedName>
    <definedName name="BExU42QVGY7TK39W1BIN6CDRG2OE" hidden="1">'[2]Reco Sheet for Fcast'!$I$10:$J$10</definedName>
    <definedName name="BExU47OZMS6TCWMEHHF0UCSFLLPI" hidden="1">'[2]Reco Sheet for Fcast'!$F$10:$G$10</definedName>
    <definedName name="BExU4D36E8TXN0M8KSNGEAFYP4DQ" hidden="1">'[2]Reco Sheet for Fcast'!$F$11:$G$11</definedName>
    <definedName name="BExU4G31RRVLJ3AC6E1FNEFMXM3O" hidden="1">'[2]Reco Sheet for Fcast'!$I$7:$J$7</definedName>
    <definedName name="BExU4GDVLPUEWBA4MRYRTQAUNO7B" hidden="1">'[3]AMI P &amp; L'!#REF!</definedName>
    <definedName name="BExU4I148DA7PRCCISLWQ6ABXFK6" hidden="1">'[2]Reco Sheet for Fcast'!$F$2:$G$2</definedName>
    <definedName name="BExU4L101H2KQHVKCKQ4PBAWZV6K" hidden="1">'[2]Reco Sheet for Fcast'!$G$2</definedName>
    <definedName name="BExU4NA00RRRBGRT6TOB0MXZRCRZ" hidden="1">'[2]Reco Sheet for Fcast'!$I$8:$J$8</definedName>
    <definedName name="BExU529I6YHVOG83TJHWSILIQU1S" hidden="1">'[2]Reco Sheet for Fcast'!$F$6:$G$6</definedName>
    <definedName name="BExU57YCIKPRD8QWL6EU0YR3NG3J" hidden="1">'[2]Reco Sheet for Fcast'!$G$2</definedName>
    <definedName name="BExU59WK17RXBRY6DNZSMRYEZFUD" hidden="1">'[2]Reco Sheet for Fcast'!$F$6:$G$6</definedName>
    <definedName name="BExU5DSTBWXLN6E59B757KRWRI6E" hidden="1">'[2]Reco Sheet for Fcast'!$H$2:$I$2</definedName>
    <definedName name="BExU5TDWM8NNDHYPQ7OQODTQ368A" hidden="1">'[2]Reco Sheet for Fcast'!$I$9:$J$9</definedName>
    <definedName name="BExU5X4OX1V1XHS6WSSORVQPP6Z3" hidden="1">'[2]Reco Sheet for Fcast'!$I$8:$J$8</definedName>
    <definedName name="BExU5XVPARTFMRYHNUTBKDIL4UJN" hidden="1">'[2]Reco Sheet for Fcast'!$F$9:$G$9</definedName>
    <definedName name="BExU66KMFBAP8JCVG9VM1RD1TNFF" hidden="1">'[2]Reco Sheet for Fcast'!$F$8:$G$8</definedName>
    <definedName name="BExU68IOM3CB3TACNAE9565TW7SH" hidden="1">'[2]Reco Sheet for Fcast'!$H$2:$I$2</definedName>
    <definedName name="BExU6AM82KN21E82HMWVP3LWP9IL" hidden="1">'[2]Reco Sheet for Fcast'!$I$8:$J$8</definedName>
    <definedName name="BExU6FEU1MRHU98R9YOJC5OKUJ6L" hidden="1">'[2]Reco Sheet for Fcast'!$I$11:$J$11</definedName>
    <definedName name="BExU6KIAJ663Y8W8QMU4HCF183DF" hidden="1">'[2]Reco Sheet for Fcast'!$F$7:$G$7</definedName>
    <definedName name="BExU6KT19B4PG6SHXFBGBPLM66KT" hidden="1">'[2]Reco Sheet for Fcast'!$G$2</definedName>
    <definedName name="BExU6PAVKIOAIMQ9XQIHHF1SUAGO" hidden="1">'[2]Reco Sheet for Fcast'!$F$6:$G$6</definedName>
    <definedName name="BExU6WXXC7SSQDMHSLUN5C2V4IYX" hidden="1">'[2]Reco Sheet for Fcast'!$I$7:$J$7</definedName>
    <definedName name="BExU73387E74XE8A9UKZLZNJYY65" hidden="1">'[2]Reco Sheet for Fcast'!$I$7:$J$7</definedName>
    <definedName name="BExU76ZHCJM8I7VSICCMSTC33O6U" hidden="1">'[2]Reco Sheet for Fcast'!$I$9:$J$9</definedName>
    <definedName name="BExU7BBTUF8BQ42DSGM94X5TG5GF" hidden="1">'[2]Reco Sheet for Fcast'!$I$10:$J$10</definedName>
    <definedName name="BExU7ES0XCYMF26C2IBWVI4GIYRC" hidden="1">#REF!</definedName>
    <definedName name="BExU7HH4EAHFQHT4AXKGWAWZP3I0" hidden="1">'[2]Reco Sheet for Fcast'!$I$8:$J$8</definedName>
    <definedName name="BExU7MF1ZVPDHOSMCAXOSYICHZ4I" hidden="1">'[2]Reco Sheet for Fcast'!$F$11:$G$11</definedName>
    <definedName name="BExU7O2BJ6D5YCKEL6FD2EFCWYRX" hidden="1">'[2]Reco Sheet for Fcast'!$I$7:$J$7</definedName>
    <definedName name="BExU7Q0JS9YIUKUPNSSAIDK2KJAV" hidden="1">'[2]Reco Sheet for Fcast'!$F$10:$G$10</definedName>
    <definedName name="BExU80I6AE5OU7P7F5V7HWIZBJ4P" hidden="1">'[3]AMI P &amp; L'!#REF!</definedName>
    <definedName name="BExU86NB26MCPYIISZ36HADONGT2" hidden="1">'[2]Reco Sheet for Fcast'!$H$2:$I$2</definedName>
    <definedName name="BExU885EZZNSZV3GP298UJ8LB7OL" hidden="1">'[2]Reco Sheet for Fcast'!$F$9:$G$9</definedName>
    <definedName name="BExU8FSAUP9TUZ1NO9WXK80QPHWV" hidden="1">'[2]Reco Sheet for Fcast'!$H$2:$I$2</definedName>
    <definedName name="BExU8KFLAN778MBN93NYZB0FV30G" hidden="1">'[2]Reco Sheet for Fcast'!$I$6:$J$6</definedName>
    <definedName name="BExU8UX9JX3XLB47YZ8GFXE0V7R2" hidden="1">'[2]Reco Sheet for Fcast'!$I$11:$J$11</definedName>
    <definedName name="BExU96M1J7P9DZQ3S9H0C12KGYTW" hidden="1">'[2]Reco Sheet for Fcast'!$F$11:$G$11</definedName>
    <definedName name="BExU9F05OR1GZ3057R6UL3WPEIYI" hidden="1">'[2]Reco Sheet for Fcast'!$I$10:$J$10</definedName>
    <definedName name="BExU9GCSO5YILIKG6VAHN13DL75K" hidden="1">'[2]Reco Sheet for Fcast'!$F$15</definedName>
    <definedName name="BExU9KJOZLO15N11MJVN782NFGJ0" hidden="1">'[2]Reco Sheet for Fcast'!$G$2</definedName>
    <definedName name="BExU9LG29XU2K1GNKRO4438JYQZE" hidden="1">'[2]Reco Sheet for Fcast'!$F$10:$G$10</definedName>
    <definedName name="BExU9RW36I5Z6JIXUIUB3PJH86LT" hidden="1">'[2]Reco Sheet for Fcast'!$I$11:$J$11</definedName>
    <definedName name="BExUA28AO7OWDG3H23Q0CL4B7BHW" hidden="1">'[2]Reco Sheet for Fcast'!$I$10:$J$10</definedName>
    <definedName name="BExUA5O923FFNEBY8BPO1TU3QGBM" hidden="1">'[2]Reco Sheet for Fcast'!$F$8:$G$8</definedName>
    <definedName name="BExUA6Q4K25VH452AQ3ZIRBCMS61" hidden="1">'[2]Reco Sheet for Fcast'!$I$11:$J$11</definedName>
    <definedName name="BExUAD618VJT7Y268F09VY8TCB6I" hidden="1">'[2]Reco Sheet for Fcast'!$F$11:$G$11</definedName>
    <definedName name="BExUAFV4JMBSM2SKBQL9NHL0NIBS" hidden="1">'[2]Reco Sheet for Fcast'!$I$8:$J$8</definedName>
    <definedName name="BExUAMWQODKBXMRH1QCMJLJBF8M7" hidden="1">'[2]Reco Sheet for Fcast'!$I$8:$J$8</definedName>
    <definedName name="BExUAX8WS5OPVLCDXRGKTU2QMTFO" hidden="1">'[2]Reco Sheet for Fcast'!$F$11:$G$11</definedName>
    <definedName name="BExUB08T2BYPVAJVBMXLIDWLL1OE" hidden="1">#REF!</definedName>
    <definedName name="BExUB33EK29TFQ0BN3SU5AAHUXYI" hidden="1">'[4]Bud Mth'!$I$9:$J$9</definedName>
    <definedName name="BExUB8HLEXSBVPZ5AXNQEK96F1N4" hidden="1">'[2]Reco Sheet for Fcast'!$I$8:$J$8</definedName>
    <definedName name="BExUBCDVZIEA7YT0LPSMHL5ZSERQ" hidden="1">'[2]Reco Sheet for Fcast'!$F$11:$G$11</definedName>
    <definedName name="BExUBKXBUCN760QYU7Q8GESBWOQH" hidden="1">'[2]Reco Sheet for Fcast'!$I$9:$J$9</definedName>
    <definedName name="BExUBL83ED0P076RN9RJ8P1MZ299" hidden="1">'[2]Reco Sheet for Fcast'!$H$2:$I$2</definedName>
    <definedName name="BExUBWBBDMQYIMES51STJPTYF2KB" hidden="1">'[5]Capital orders'!#REF!</definedName>
    <definedName name="BExUC623BDYEODBN0N4DO6PJQ7NU" hidden="1">'[3]AMI P &amp; L'!#REF!</definedName>
    <definedName name="BExUC8G72O2YXWX0KZM5IEBC5NYF" hidden="1">'[4]Bud Mth'!$C$15:$D$29</definedName>
    <definedName name="BExUC8WH8TCKBB5313JGYYQ1WFLT" hidden="1">'[2]Reco Sheet for Fcast'!$I$11:$J$11</definedName>
    <definedName name="BExUCFCDK6SPH86I6STXX8X3WMC4" hidden="1">'[2]Reco Sheet for Fcast'!$F$11:$G$11</definedName>
    <definedName name="BExUCLC6AQ5KR6LXSAXV4QQ8ASVG" hidden="1">'[2]Reco Sheet for Fcast'!$I$9:$J$9</definedName>
    <definedName name="BExUD4IOJ12X3PJG5WXNNGDRCKAP" hidden="1">'[2]Reco Sheet for Fcast'!$G$2</definedName>
    <definedName name="BExUD9WX9BWK72UWVSLYZJLAY5VY" hidden="1">'[2]Reco Sheet for Fcast'!$I$6:$J$6</definedName>
    <definedName name="BExUDEV0CYVO7Y5IQQBEJ6FUY9S6" hidden="1">'[3]AMI P &amp; L'!#REF!</definedName>
    <definedName name="BExUDJ7DYJ87DXRZ8X55DX7WPECP" hidden="1">'[4]Bud Mth'!$F$11:$G$11</definedName>
    <definedName name="BExUDWOXQGIZW0EAIIYLQUPXF8YV" hidden="1">'[2]Reco Sheet for Fcast'!$H$2:$I$2</definedName>
    <definedName name="BExUDXAIC17W1FUU8Z10XUAVB7CS" hidden="1">'[2]Reco Sheet for Fcast'!$I$6:$J$6</definedName>
    <definedName name="BExUE5OMY7OAJQ9WR8C8HG311ORP" hidden="1">'[2]Reco Sheet for Fcast'!$F$6:$G$6</definedName>
    <definedName name="BExUEFKOQWXXGRNLAOJV2BJ66UB8" hidden="1">'[2]Reco Sheet for Fcast'!$K$2</definedName>
    <definedName name="BExUEJGX3OQQP5KFRJSRCZ70EI9V" hidden="1">'[3]AMI P &amp; L'!#REF!</definedName>
    <definedName name="BExUEYR71COFS2X8PDNU21IPMQEU" hidden="1">'[2]Reco Sheet for Fcast'!$F$8:$G$8</definedName>
    <definedName name="BExVPRLJ9I6RX45EDVFSQGCPJSOK" hidden="1">'[2]Reco Sheet for Fcast'!$I$10:$J$10</definedName>
    <definedName name="BExVRSFF20PCW4U8ETRBU8GKPJ09" hidden="1">'[5]Capital orders'!#REF!</definedName>
    <definedName name="BExVSK5E1T5C3Z7L1TS7KHBIC1EB" hidden="1">'[4]Bud Mth'!$F$8:$G$8</definedName>
    <definedName name="BExVSL787C8E4HFQZ2NVLT35I2XV" hidden="1">'[2]Reco Sheet for Fcast'!$I$10:$J$10</definedName>
    <definedName name="BExVSTFTVV14SFGHQUOJL5SQ5TX9" hidden="1">'[2]Reco Sheet for Fcast'!$G$2</definedName>
    <definedName name="BExVT3MPE8LQ5JFN3HQIFKSQ80U4" hidden="1">'[2]Reco Sheet for Fcast'!$F$8:$G$8</definedName>
    <definedName name="BExVT7TRK3NZHPME2TFBXOF1WBR9" hidden="1">'[2]Reco Sheet for Fcast'!$I$9:$J$9</definedName>
    <definedName name="BExVT9H0R0T7WGQAAC0HABMG54YM" hidden="1">'[2]Reco Sheet for Fcast'!$K$2</definedName>
    <definedName name="BExVTCMDDEDGLUIMUU6BSFHEWTOP" hidden="1">'[3]AMI P &amp; L'!#REF!</definedName>
    <definedName name="BExVTCMDQMLKRA2NQR72XU6Y54IK" hidden="1">'[2]Reco Sheet for Fcast'!$H$2:$I$2</definedName>
    <definedName name="BExVTCRV8FQ5U9OYWWL44N6KFNHU" hidden="1">'[2]Reco Sheet for Fcast'!$I$11:$J$11</definedName>
    <definedName name="BExVTNESHPVG0A0KZ7BRX26MS0PF" hidden="1">'[2]Reco Sheet for Fcast'!$I$7:$J$7</definedName>
    <definedName name="BExVTTJVTNRSBHBTUZ78WG2JM5MK" hidden="1">'[2]Reco Sheet for Fcast'!$I$6:$J$6</definedName>
    <definedName name="BExVTXLMYR87BC04D1ERALPUFVPG" hidden="1">'[2]Reco Sheet for Fcast'!$F$15</definedName>
    <definedName name="BExVUL9V3H8ZF6Y72LQBBN639YAA" hidden="1">'[2]Reco Sheet for Fcast'!$F$8:$G$8</definedName>
    <definedName name="BExVV4WOJHBCFS30YPAH56TF8XV7" hidden="1">#REF!</definedName>
    <definedName name="BExVV5T14N2HZIK7HQ4P2KG09U0J" hidden="1">'[2]Reco Sheet for Fcast'!$I$10:$J$10</definedName>
    <definedName name="BExVV7R410VYLADLX9LNG63ID6H1" hidden="1">'[2]Reco Sheet for Fcast'!$I$10:$J$10</definedName>
    <definedName name="BExVVCEED4JEKF59OV0G3T4XFMFO" hidden="1">'[2]Reco Sheet for Fcast'!$F$15</definedName>
    <definedName name="BExVVJAKR0OH8T15R52V6Z4K8OAI" hidden="1">'[5]Capital orders'!#REF!</definedName>
    <definedName name="BExVVPFO2J7FMSRPD36909HN4BZJ" hidden="1">'[3]AMI P &amp; L'!#REF!</definedName>
    <definedName name="BExVVQ19AQ3VCARJOC38SF7OYE9Y" hidden="1">'[2]Reco Sheet for Fcast'!$I$11:$J$11</definedName>
    <definedName name="BExVVQ19TAECID45CS4HXT1RD3AQ" hidden="1">'[3]AMI P &amp; L'!#REF!</definedName>
    <definedName name="BExVW3YV5XGIVJ97UUPDJGJ2P15B" hidden="1">'[2]Reco Sheet for Fcast'!$I$8:$J$8</definedName>
    <definedName name="BExVW5X571GEYR5SCU1Z2DHKWM79" hidden="1">'[2]Reco Sheet for Fcast'!$H$2:$I$2</definedName>
    <definedName name="BExVW6YTKA098AF57M4PHNQ54XMH" hidden="1">'[2]Reco Sheet for Fcast'!$F$8:$G$8</definedName>
    <definedName name="BExVWH5O60DAWDALWYLP29FXHNYB" hidden="1">#REF!</definedName>
    <definedName name="BExVWINKCH0V0NUWH363SMXAZE62" hidden="1">'[2]Reco Sheet for Fcast'!$F$6:$G$6</definedName>
    <definedName name="BExVWSZWDVO3AP2D6EDY5H1QYOXC" hidden="1">'[4]Bud Mth'!$F$6:$G$6</definedName>
    <definedName name="BExVWYU8EK669NP172GEIGCTVPPA" hidden="1">'[2]Reco Sheet for Fcast'!$I$8:$J$8</definedName>
    <definedName name="BExVX2VZNPKLDHY7OGN2A2H5HC14" hidden="1">#REF!</definedName>
    <definedName name="BExVX3XN2DRJKL8EDBIG58RYQ36R" hidden="1">'[2]Reco Sheet for Fcast'!$I$6:$J$6</definedName>
    <definedName name="BExVXDZ63PUART77BBR5SI63TPC6" hidden="1">'[2]Reco Sheet for Fcast'!$I$11:$J$11</definedName>
    <definedName name="BExVXHKI6LFYMGWISMPACMO247HL" hidden="1">'[2]Reco Sheet for Fcast'!$F$9:$G$9</definedName>
    <definedName name="BExVXLX2BZ5EF2X6R41BTKRJR1NM" hidden="1">'[3]AMI P &amp; L'!#REF!</definedName>
    <definedName name="BExVY11V7U1SAY4QKYE0PBSPD7LW" hidden="1">'[2]Reco Sheet for Fcast'!$F$7:$G$7</definedName>
    <definedName name="BExVY1SV37DL5YU59HS4IG3VBCP4" hidden="1">'[3]AMI P &amp; L'!#REF!</definedName>
    <definedName name="BExVY3WFGJKSQA08UF9NCMST928Y" hidden="1">'[2]Reco Sheet for Fcast'!$F$7:$G$7</definedName>
    <definedName name="BExVY954UOEVQEIC5OFO4NEWVKAQ" hidden="1">'[2]Reco Sheet for Fcast'!$F$11:$G$11</definedName>
    <definedName name="BExVYH8GALJI83YRQSC210IEPVCS" hidden="1">'[2]Reco Sheet for Fcast'!$F$8:$G$8</definedName>
    <definedName name="BExVYHDYIV5397LC02V4FEP8VD6W" hidden="1">'[2]Reco Sheet for Fcast'!$I$10:$J$10</definedName>
    <definedName name="BExVYOVIZDA18YIQ0A30Q052PCAK" hidden="1">'[2]Reco Sheet for Fcast'!$H$2:$I$2</definedName>
    <definedName name="BExVYQIXPEM6J4JVP78BRHIC05PV" hidden="1">'[2]Reco Sheet for Fcast'!$F$8:$G$8</definedName>
    <definedName name="BExVYVGWN7SONLVDH9WJ2F1JS264" hidden="1">'[2]Reco Sheet for Fcast'!$I$7:$J$7</definedName>
    <definedName name="BExVZ9EO732IK6MNMG17Y1EFTJQC" hidden="1">'[2]Reco Sheet for Fcast'!$F$8:$G$8</definedName>
    <definedName name="BExVZB1Y5J4UL2LKK0363EU7GIJ1" hidden="1">'[2]Reco Sheet for Fcast'!$F$7:$G$7</definedName>
    <definedName name="BExVZJQVO5LQ0BJH5JEN5NOBIAF6" hidden="1">'[3]AMI P &amp; L'!#REF!</definedName>
    <definedName name="BExVZNXWS91RD7NXV5NE2R3C8WW7" hidden="1">'[2]Reco Sheet for Fcast'!$I$8:$J$8</definedName>
    <definedName name="BExVZYQCU2I82W5UAYV4GQJ2JL8U" hidden="1">'[2]Reco Sheet for Fcast'!$J$2:$K$2</definedName>
    <definedName name="BExW02MMAYD9RIPXIGRXIWU01SWU" hidden="1">'[5]Capital orders'!#REF!</definedName>
    <definedName name="BExW0386REQRCQCVT9BCX80UPTRY" hidden="1">'[2]Reco Sheet for Fcast'!$K$2</definedName>
    <definedName name="BExW0CIOA9SK0V6OKKWTZOS8F5C5" hidden="1">'[4]Bud Mth'!$I$6:$J$6</definedName>
    <definedName name="BExW0FYP4WXY71CYUG40SUBG9UWU" hidden="1">'[2]Reco Sheet for Fcast'!$H$2:$I$2</definedName>
    <definedName name="BExW0RI61B4VV0ARXTFVBAWRA1C5" hidden="1">'[2]Reco Sheet for Fcast'!$F$9:$G$9</definedName>
    <definedName name="BExW1BVUYQTKMOR56MW7RVRX4L1L" hidden="1">'[2]Reco Sheet for Fcast'!$F$15</definedName>
    <definedName name="BExW1F1220628FOMTW5UAATHRJHK" hidden="1">'[2]Reco Sheet for Fcast'!$F$8:$G$8</definedName>
    <definedName name="BExW1RX03DZ35EAWTOIKB7PS5VV7" hidden="1">#REF!</definedName>
    <definedName name="BExW1TKA0Z9OP2DTG50GZR5EG8C7" hidden="1">'[2]Reco Sheet for Fcast'!$K$2</definedName>
    <definedName name="BExW1U0JLKQ094DW5MMOI8UHO09V" hidden="1">'[2]Reco Sheet for Fcast'!$I$8:$J$8</definedName>
    <definedName name="BExW283NP9D366XFPXLGSCI5UB0L" hidden="1">'[2]Reco Sheet for Fcast'!$F$6:$G$6</definedName>
    <definedName name="BExW2H3C8WJSBW5FGTFKVDVJC4CL" hidden="1">'[2]Reco Sheet for Fcast'!$I$7:$J$7</definedName>
    <definedName name="BExW2MSCKPGF5K3I7TL4KF5ISUOL" hidden="1">'[2]Reco Sheet for Fcast'!$F$15</definedName>
    <definedName name="BExW2NJ8EILHC8GHK3EOST8J05U0" hidden="1">'[2]Reco Sheet for Fcast'!$I$8:$J$8</definedName>
    <definedName name="BExW2SMO90FU9W8DVVES6Q4E6BZR" hidden="1">'[2]Reco Sheet for Fcast'!$F$6:$G$6</definedName>
    <definedName name="BExW2ZITSE40OUTU5LH01FV5JEA3" hidden="1">'[3]AMI P &amp; L'!#REF!</definedName>
    <definedName name="BExW36V9N91OHCUMGWJQL3I5P4JK" hidden="1">'[2]Reco Sheet for Fcast'!$F$15</definedName>
    <definedName name="BExW3E7HW3NMLQEPIHSOP33UGJEC" hidden="1">'[4]Bud Mth'!$E$1</definedName>
    <definedName name="BExW3EIBA1J9Q9NA9VCGZGRS8WV7" hidden="1">'[2]Reco Sheet for Fcast'!$F$9:$G$9</definedName>
    <definedName name="BExW3FEO8FI8N6AGQKYEG4SQVJWB" hidden="1">'[2]Reco Sheet for Fcast'!$K$2</definedName>
    <definedName name="BExW3GB28STOMJUSZEIA7YKYNS4Y" hidden="1">'[2]Reco Sheet for Fcast'!$H$2:$I$2</definedName>
    <definedName name="BExW3T1K638HT5E0Y8MMK108P5JT" hidden="1">'[2]Reco Sheet for Fcast'!$F$6:$G$6</definedName>
    <definedName name="BExW4217ZHL9VO39POSTJOD090WU" hidden="1">'[2]Reco Sheet for Fcast'!$F$6:$G$6</definedName>
    <definedName name="BExW4GPW71EBF8XPS2QGVQHBCDX3" hidden="1">'[2]Reco Sheet for Fcast'!$H$2:$I$2</definedName>
    <definedName name="BExW4JKC5837JBPCOJV337ZVYYY3" hidden="1">'[2]Reco Sheet for Fcast'!$G$2</definedName>
    <definedName name="BExW4QR9FV9MP5K610THBSM51RYO" hidden="1">'[2]Reco Sheet for Fcast'!$H$2:$I$2</definedName>
    <definedName name="BExW4Z029R9E19ZENN3WEA3VDAD1" hidden="1">'[2]Reco Sheet for Fcast'!$G$2</definedName>
    <definedName name="BExW4ZLNV6FJGQP2WOU4NKG3GNYO" hidden="1">#REF!</definedName>
    <definedName name="BExW5AZNT6IAZGNF2C879ODHY1B8" hidden="1">'[2]Reco Sheet for Fcast'!$F$11:$G$11</definedName>
    <definedName name="BExW5FMU99PBR9I4QY9LWERMXPCD" hidden="1">'[4]Bud Mth'!$J$2:$K$2</definedName>
    <definedName name="BExW5WPU27WD4NWZOT0ZEJIDLX5J" hidden="1">'[2]Reco Sheet for Fcast'!$I$6:$J$6</definedName>
    <definedName name="BExW660AV1TUV2XNUPD65RZR3QOO" hidden="1">'[2]Reco Sheet for Fcast'!$F$9:$G$9</definedName>
    <definedName name="BExW66LVVZK656PQY1257QMHP2AY" hidden="1">'[3]AMI P &amp; L'!#REF!</definedName>
    <definedName name="BExW6AY8KWN3C31NX1MZHXBFTSK7" hidden="1">#REF!</definedName>
    <definedName name="BExW6EJPHAP1TWT380AZLXNHR22P" hidden="1">'[2]Reco Sheet for Fcast'!$I$7:$J$7</definedName>
    <definedName name="BExW6G1PJ38H10DVLL8WPQ736OEB" hidden="1">'[2]Reco Sheet for Fcast'!$I$6:$J$6</definedName>
    <definedName name="BExW75OA5AS517IHUYDHRJXDDOWS" hidden="1">'[2]Reco Sheet for Fcast'!$J$2:$K$2</definedName>
    <definedName name="BExW794A74Z5F2K8LVQLD6VSKXUE" hidden="1">'[2]Reco Sheet for Fcast'!$F$8:$G$8</definedName>
    <definedName name="BExW7H7MHCUHD1MA5VUKYPO21U2I" hidden="1">#REF!</definedName>
    <definedName name="BExW7O3S5FIOKIM535S9J7PKA52A" hidden="1">#REF!</definedName>
    <definedName name="BExW7RUK8CJ81J4KZCOOP63WMXTX" hidden="1">'[2]Reco Sheet for Fcast'!$I$9:$J$9</definedName>
    <definedName name="BExW886OBR91JIW5EKLII4CQO6E4" hidden="1">'[2]Reco Sheet for Fcast'!$F$8:$G$8</definedName>
    <definedName name="BExW8AFIEPGHQDY6PZGJPQ7YFTB1" hidden="1">#REF!</definedName>
    <definedName name="BExW8K0SSIPSKBVP06IJ71600HJZ" hidden="1">'[2]Reco Sheet for Fcast'!$H$2:$I$2</definedName>
    <definedName name="BExW8T0GVY3ZYO4ACSBLHS8SH895" hidden="1">'[2]Reco Sheet for Fcast'!$F$15</definedName>
    <definedName name="BExW8YEP73JMMU9HZ08PM4WHJQZ4" hidden="1">'[2]Reco Sheet for Fcast'!$I$8:$J$8</definedName>
    <definedName name="BExW937AT53OZQRHNWQZ5BVH24IE" hidden="1">'[2]Reco Sheet for Fcast'!$I$11:$J$11</definedName>
    <definedName name="BExW95LN5N0LYFFVP7GJEGDVDLF0" hidden="1">'[2]Reco Sheet for Fcast'!$G$2</definedName>
    <definedName name="BExW967733Q8RAJOHR2GJ3HO8JIW" hidden="1">'[2]Reco Sheet for Fcast'!$I$6:$J$6</definedName>
    <definedName name="BExW9POK1KIOI0ALS5MZIKTDIYMA" hidden="1">'[2]Reco Sheet for Fcast'!$I$10:$J$10</definedName>
    <definedName name="BExXLDE6PN4ESWT3LXJNQCY94NE4" hidden="1">'[3]AMI P &amp; L'!#REF!</definedName>
    <definedName name="BExXLQVPK2H3IF0NDDA5CT612EUK" hidden="1">'[2]Reco Sheet for Fcast'!$I$6:$J$6</definedName>
    <definedName name="BExXLR6IO70TYTACKQH9M5PGV24J" hidden="1">'[2]Reco Sheet for Fcast'!$F$11:$G$11</definedName>
    <definedName name="BExXM065WOLYRYHGHOJE0OOFXA4M" hidden="1">'[3]AMI P &amp; L'!#REF!</definedName>
    <definedName name="BExXM3GUNXVDM82KUR17NNUMQCNI" hidden="1">'[2]Reco Sheet for Fcast'!$F$7:$G$7</definedName>
    <definedName name="BExXMA28M8SH7MKIGETSDA72WUIZ" hidden="1">'[2]Reco Sheet for Fcast'!$I$9:$J$9</definedName>
    <definedName name="BExXMJYBFUWD4HN6WTKX2CX41JCA" hidden="1">'[2]Reco Sheet for Fcast'!$I$10:$J$10</definedName>
    <definedName name="BExXMOLHIAHDLFSA31PUB36SC3I9" hidden="1">'[2]Reco Sheet for Fcast'!$G$2</definedName>
    <definedName name="BExXMT8T5Z3M2JBQN65X2LKH0YQI" hidden="1">'[2]Reco Sheet for Fcast'!$I$7:$J$7</definedName>
    <definedName name="BExXN1XNO7H60M9X1E7EVWFJDM5N" hidden="1">'[2]Reco Sheet for Fcast'!$I$7:$J$7</definedName>
    <definedName name="BExXN22ZOTIW49GPLWFYKVM90FNZ" hidden="1">'[2]Reco Sheet for Fcast'!$F$6:$G$6</definedName>
    <definedName name="BExXN6QAP8UJQVN4R4BQKPP4QK35" hidden="1">'[2]Reco Sheet for Fcast'!$F$7:$G$7</definedName>
    <definedName name="BExXNBOA39T2X6Y5Y5GZ5DDNA1AX" hidden="1">'[2]Reco Sheet for Fcast'!$F$8:$G$8</definedName>
    <definedName name="BExXND6872VJ3M2PGT056WQMWBHD" hidden="1">'[2]Reco Sheet for Fcast'!$G$2</definedName>
    <definedName name="BExXNF4F0489IITD5JLD8XFY5JNZ" hidden="1">#REF!</definedName>
    <definedName name="BExXNPM24UN2PGVL9D1TUBFRIKR4" hidden="1">'[2]Reco Sheet for Fcast'!$F$7:$G$7</definedName>
    <definedName name="BExXNWYB165VO9MHARCL5WLCHWS0" hidden="1">'[3]AMI P &amp; L'!#REF!</definedName>
    <definedName name="BExXO278QHQN8JDK5425EJ615ECC" hidden="1">'[2]Reco Sheet for Fcast'!$F$7:$G$7</definedName>
    <definedName name="BExXO8N5ROLIUVFKV9AVT4EASFRY" hidden="1">'[5]Capital orders'!#REF!</definedName>
    <definedName name="BExXOBHOP0WGFHI2Y9AO4L440UVQ" hidden="1">'[2]Reco Sheet for Fcast'!$F$11:$G$11</definedName>
    <definedName name="BExXOHSAD2NSHOLLMZ2JWA4I3I1R" hidden="1">'[2]Reco Sheet for Fcast'!$I$7:$J$7</definedName>
    <definedName name="BExXOKH8LRQ9BNMQSYR3RTWXFPLJ" hidden="1">'[5]Capital orders'!#REF!</definedName>
    <definedName name="BExXP80B5FGA00JCM7UXKPI3PB7Y" hidden="1">'[2]Reco Sheet for Fcast'!$I$9:$J$9</definedName>
    <definedName name="BExXP85M4WXYVN1UVHUTOEKEG5XS" hidden="1">'[2]Reco Sheet for Fcast'!$F$8:$G$8</definedName>
    <definedName name="BExXPELOTHOAG0OWILLAH94OZV5J" hidden="1">'[2]Reco Sheet for Fcast'!$H$2:$I$2</definedName>
    <definedName name="BExXPLXY0H93MFKJ5WQCZHXQYOUA" hidden="1">#REF!</definedName>
    <definedName name="BExXPS31W1VD2NMIE4E37LHVDF0L" hidden="1">'[2]Reco Sheet for Fcast'!$F$8:$G$8</definedName>
    <definedName name="BExXPZKYEMVF5JOC14HYOOYQK6JK" hidden="1">'[2]Reco Sheet for Fcast'!$G$2</definedName>
    <definedName name="BExXQ89PA10X79WBWOEP1AJX1OQM" hidden="1">'[2]Reco Sheet for Fcast'!$F$11:$G$11</definedName>
    <definedName name="BExXQCGQGGYSI0LTRVR73MUO50AW" hidden="1">'[2]Reco Sheet for Fcast'!$I$6:$J$6</definedName>
    <definedName name="BExXQEEXFHDQ8DSRAJSB5ET6J004" hidden="1">'[2]Reco Sheet for Fcast'!$F$6:$G$6</definedName>
    <definedName name="BExXQH41O5HZAH8BO6HCFY8YC3TU" hidden="1">'[3]AMI P &amp; L'!#REF!</definedName>
    <definedName name="BExXQJIEF5R3QQ6D8HO3NGPU0IQC" hidden="1">'[2]Reco Sheet for Fcast'!$G$2</definedName>
    <definedName name="BExXQR0550UX7PZCHV6RMVWU8PH7" hidden="1">'[4]Bud Mth'!$E$1</definedName>
    <definedName name="BExXQU00K9ER4I1WM7T9J0W1E7ZC" hidden="1">'[2]Reco Sheet for Fcast'!$I$10:$J$10</definedName>
    <definedName name="BExXQU00KOR7XLM8B13DGJ1MIQDY" hidden="1">'[2]Reco Sheet for Fcast'!$F$10:$G$10</definedName>
    <definedName name="BExXQXG18PS8HGBOS03OSTQ0KEYC" hidden="1">'[2]Reco Sheet for Fcast'!$G$2</definedName>
    <definedName name="BExXQXQT4OAFQT5B0YB3USDJOJOB" hidden="1">'[2]Reco Sheet for Fcast'!$I$9:$J$9</definedName>
    <definedName name="BExXR3FSEXAHSXEQNJORWFCPX86N" hidden="1">'[2]Reco Sheet for Fcast'!$I$6:$J$6</definedName>
    <definedName name="BExXR3W3FKYQBLR299HO9RZ70C43" hidden="1">'[2]Reco Sheet for Fcast'!$F$6:$G$6</definedName>
    <definedName name="BExXR46U23CRRBV6IZT982MAEQKI" hidden="1">'[2]Reco Sheet for Fcast'!$I$7:$J$7</definedName>
    <definedName name="BExXR8OKAVX7O70V5IYG2PRKXSTI" hidden="1">'[2]Reco Sheet for Fcast'!$I$7:$J$7</definedName>
    <definedName name="BExXRA6N6XCLQM6XDV724ZIH6G93" hidden="1">'[2]Reco Sheet for Fcast'!$F$10:$G$10</definedName>
    <definedName name="BExXRABZ1CNKCG6K1MR6OUFHF7J9" hidden="1">'[2]Reco Sheet for Fcast'!$F$10:$G$10</definedName>
    <definedName name="BExXRBOFETC0OTJ6WY3VPMFH03VB" hidden="1">'[2]Reco Sheet for Fcast'!$I$8:$J$8</definedName>
    <definedName name="BExXRD13K1S9Y3JGR7CXSONT7RJZ" hidden="1">'[3]AMI P &amp; L'!#REF!</definedName>
    <definedName name="BExXRIFB4QQ87QIGA9AG0NXP577K" hidden="1">'[2]Reco Sheet for Fcast'!$F$10:$G$10</definedName>
    <definedName name="BExXRIQ2JF2CVTRDQX2D9SPH7FTN" hidden="1">'[2]Reco Sheet for Fcast'!$I$11:$J$11</definedName>
    <definedName name="BExXRLKJ6CS4AJYAEHD0WH96AEBA" hidden="1">#REF!</definedName>
    <definedName name="BExXRO4A6VUH1F4XV8N1BRJ4896W" hidden="1">'[3]AMI P &amp; L'!#REF!</definedName>
    <definedName name="BExXRO9N1SNJZGKD90P4K7FU1J0P" hidden="1">'[2]Reco Sheet for Fcast'!$F$15</definedName>
    <definedName name="BExXRV5QP3Z0KAQ1EQT9JYT2FV0L" hidden="1">'[2]Reco Sheet for Fcast'!$F$10:$G$10</definedName>
    <definedName name="BExXRZ20LZZCW8LVGDK0XETOTSAI" hidden="1">'[2]Reco Sheet for Fcast'!$F$15</definedName>
    <definedName name="BExXS63O4OMWMNXXAODZQFSDG33N" hidden="1">'[2]Reco Sheet for Fcast'!$F$6:$G$6</definedName>
    <definedName name="BExXS702KUBW3EFNSAYMW64C95M3" hidden="1">'[5]Capital orders'!#REF!</definedName>
    <definedName name="BExXSBSP1TOY051HSPEPM0AEIO2M" hidden="1">'[2]Reco Sheet for Fcast'!$F$6:$G$6</definedName>
    <definedName name="BExXSC8RFK5D68FJD2HI4K66SA6I" hidden="1">'[2]Reco Sheet for Fcast'!$F$10:$G$10</definedName>
    <definedName name="BExXSNHC88W4UMXEOIOOATJAIKZO" hidden="1">'[2]Reco Sheet for Fcast'!$I$8:$J$8</definedName>
    <definedName name="BExXSTBS08WIA9TLALV3UQ2Z3MRG" hidden="1">'[2]Reco Sheet for Fcast'!$I$7:$J$7</definedName>
    <definedName name="BExXSVQ2WOJJ73YEO8Q2FK60V4G8" hidden="1">'[2]Reco Sheet for Fcast'!$I$8:$J$8</definedName>
    <definedName name="BExXTA9CMTC19FSCX4UIQBV2C7R9" hidden="1">'[5]Capital orders'!#REF!</definedName>
    <definedName name="BExXTHLRNL82GN7KZY3TOLO508N7" hidden="1">'[2]Reco Sheet for Fcast'!$F$8:$G$8</definedName>
    <definedName name="BExXTIY89DH3YOJMAQ0Q8WTGODVQ" hidden="1">#REF!</definedName>
    <definedName name="BExXTL72MKEQSQH9L2OTFLU8DM2B" hidden="1">'[2]Reco Sheet for Fcast'!$F$8:$G$8</definedName>
    <definedName name="BExXTM3M4RTCRSX7VGAXGQNPP668" hidden="1">'[2]Reco Sheet for Fcast'!$F$7:$G$7</definedName>
    <definedName name="BExXTOCF78J7WY6FOVBRY1N2RBBR" hidden="1">'[2]Reco Sheet for Fcast'!$H$2:$I$2</definedName>
    <definedName name="BExXTP3GYO6Z9RTKKT10XA0UTV3T" hidden="1">'[2]Reco Sheet for Fcast'!$I$8:$J$8</definedName>
    <definedName name="BExXTZKZ4CG92ZQLIRKEXXH9BFIR" hidden="1">'[2]Reco Sheet for Fcast'!$F$7:$G$7</definedName>
    <definedName name="BExXU4J2BM2964GD5UZHM752Q4NS" hidden="1">'[2]Reco Sheet for Fcast'!$F$9:$G$9</definedName>
    <definedName name="BExXU4ZC2TLLQLLN5Z55LSE6D0AG" hidden="1">'[2]Reco Sheet for Fcast'!$O$6:$P$10</definedName>
    <definedName name="BExXU6XDTT7RM93KILIDEYPA9XKF" hidden="1">'[2]Reco Sheet for Fcast'!$I$6:$J$6</definedName>
    <definedName name="BExXU8VLZA7WLPZ3RAQZGNERUD26" hidden="1">'[3]AMI P &amp; L'!#REF!</definedName>
    <definedName name="BExXUB9RSLSCNN5ETLXY72DAPZZM" hidden="1">'[2]Reco Sheet for Fcast'!$I$10:$J$10</definedName>
    <definedName name="BExXUEV8QPATH32AX9XYWBHUVOO8" hidden="1">#REF!</definedName>
    <definedName name="BExXUFRM82XQIN2T8KGLDQL1IBQW" hidden="1">'[2]Reco Sheet for Fcast'!$G$2</definedName>
    <definedName name="BExXUFX23FE72H6IM4JSHIQV4VNK" hidden="1">#REF!</definedName>
    <definedName name="BExXUM27VX063JGHF9FYOOLNOP4V" hidden="1">#REF!</definedName>
    <definedName name="BExXUQEQBF6FI240ZGIF9YXZSRAU" hidden="1">'[2]Reco Sheet for Fcast'!$F$10:$G$10</definedName>
    <definedName name="BExXUYND6EJO7CJ5KRICV4O1JNWK" hidden="1">'[2]Reco Sheet for Fcast'!$F$9:$G$9</definedName>
    <definedName name="BExXV3LG12X440HUOAJXFCK9NX6J" hidden="1">#REF!</definedName>
    <definedName name="BExXV6FWG4H3S2QEUJZYIXILNGJ7" hidden="1">'[2]Reco Sheet for Fcast'!$F$8:$G$8</definedName>
    <definedName name="BExXVK87BMMO6LHKV0CFDNIQVIBS" hidden="1">'[2]Reco Sheet for Fcast'!$I$11:$J$11</definedName>
    <definedName name="BExXVKZ9WXPGL6IVY6T61IDD771I" hidden="1">'[2]Reco Sheet for Fcast'!$F$8:$G$8</definedName>
    <definedName name="BExXVLVNRJK2QSK3UMZRFRADS2G4" hidden="1">'[3]AMI P &amp; L'!#REF!</definedName>
    <definedName name="BExXW27MMXHXUXX78SDTBE1JYTHT" hidden="1">'[2]Reco Sheet for Fcast'!$I$7:$J$7</definedName>
    <definedName name="BExXW2YIM2MYBSHRIX0RP9D4PRMN" hidden="1">'[2]Reco Sheet for Fcast'!$I$6:$J$6</definedName>
    <definedName name="BExXWBNE4KTFSXKVSRF6WX039WPB" hidden="1">'[2]Reco Sheet for Fcast'!$F$9:$G$9</definedName>
    <definedName name="BExXWFP5AYE7EHYTJWBZSQ8PQ0YX" hidden="1">'[2]Reco Sheet for Fcast'!$I$9:$J$9</definedName>
    <definedName name="BExXWLJG5TBEL46BL8CA7MCLGTUZ" hidden="1">#REF!</definedName>
    <definedName name="BExXWVFIBQT8OY1O41FRFPFGXQHK" hidden="1">'[2]Reco Sheet for Fcast'!$K$2</definedName>
    <definedName name="BExXWWXHBZHA9J3N8K47F84X0M0L" hidden="1">'[2]Reco Sheet for Fcast'!$I$10:$J$10</definedName>
    <definedName name="BExXXBM521DL8R4ZX7NZ3DBCUOR5" hidden="1">'[3]AMI P &amp; L'!#REF!</definedName>
    <definedName name="BExXXC7OZI33XZ03NRMEP7VRLQK4" hidden="1">'[2]Reco Sheet for Fcast'!$I$7:$J$7</definedName>
    <definedName name="BExXXH5N3NKBQ7BCJPJTBF8CYM2Q" hidden="1">'[2]Reco Sheet for Fcast'!$I$6:$J$6</definedName>
    <definedName name="BExXXKWLM4D541BH6O8GOJMHFHMW" hidden="1">'[2]Reco Sheet for Fcast'!$I$9:$J$9</definedName>
    <definedName name="BExXXPPA1Q87XPI97X0OXCPBPDON" hidden="1">'[2]Reco Sheet for Fcast'!$I$11:$J$11</definedName>
    <definedName name="BExXXVUDA98IZTQ6MANKU4MTTDVR" hidden="1">'[2]Reco Sheet for Fcast'!$I$10:$J$10</definedName>
    <definedName name="BExXXZQNZY6IZI45DJXJK0MQZWA7" hidden="1">'[3]AMI P &amp; L'!#REF!</definedName>
    <definedName name="BExXY5QFG6QP94SFT3935OBM8Y4K" hidden="1">'[2]Reco Sheet for Fcast'!$I$7:$J$7</definedName>
    <definedName name="BExXY7TYEBFXRYUYIFHTN65RJ8EW" hidden="1">'[3]AMI P &amp; L'!#REF!</definedName>
    <definedName name="BExXYCBSIHFUY3BDHNBY5TMPFMGL" hidden="1">#REF!</definedName>
    <definedName name="BExXYLBHANUXC5FCTDDTGOVD3GQS" hidden="1">'[2]Reco Sheet for Fcast'!$I$8:$J$8</definedName>
    <definedName name="BExXYMNYAYH3WA2ZCFAYKZID9ZCI" hidden="1">'[2]Reco Sheet for Fcast'!$I$9:$J$9</definedName>
    <definedName name="BExXYYT12SVN2VDMLVNV4P3ISD8T" hidden="1">'[2]Reco Sheet for Fcast'!$I$7:$J$7</definedName>
    <definedName name="BExXZ3LNUGA4E1LWS1MPLGG3LXKD" hidden="1">#REF!</definedName>
    <definedName name="BExXZFVV4YB42AZ3H1I40YG3JAPU" hidden="1">'[2]Reco Sheet for Fcast'!$I$11:$J$11</definedName>
    <definedName name="BExXZHJ9T2JELF12CHHGD54J1B0C" hidden="1">'[2]Reco Sheet for Fcast'!$F$7:$G$7</definedName>
    <definedName name="BExXZMBX5F1N53KQHPU92S4B5ZZ4" hidden="1">'[2]Reco Sheet for Fcast'!$E$1</definedName>
    <definedName name="BExXZNJ2X1TK2LRK5ZY3MX49H5T7" hidden="1">'[2]Reco Sheet for Fcast'!$J$2:$K$2</definedName>
    <definedName name="BExXZOVPCEP495TQSON6PSRQ8XCY" hidden="1">'[3]AMI P &amp; L'!#REF!</definedName>
    <definedName name="BExXZS0XCQNYYY1DP75R3PCXFSRH" hidden="1">#REF!</definedName>
    <definedName name="BExXZXKH7NBARQQAZM69Z57IH1MM" hidden="1">'[2]Reco Sheet for Fcast'!$F$6:$G$6</definedName>
    <definedName name="BExY06EUGA7EW4VVDQKIUQW4P39O" hidden="1">#REF!</definedName>
    <definedName name="BExY07WSDH5QEVM7BJXJK2ZRAI1O" hidden="1">'[3]AMI P &amp; L'!#REF!</definedName>
    <definedName name="BExY0BI99V6MXLHXBCSPUL0OPF3M" hidden="1">#REF!</definedName>
    <definedName name="BExY0C3UBVC4M59JIRXVQ8OWAJC1" hidden="1">'[2]Reco Sheet for Fcast'!$I$7:$J$7</definedName>
    <definedName name="BExY0OE8GFHMLLTEAFIOQTOPEVPB" hidden="1">'[2]Reco Sheet for Fcast'!$F$8:$G$8</definedName>
    <definedName name="BExY0OJHW85S0VKBA8T4HTYPYBOS" hidden="1">'[2]Reco Sheet for Fcast'!$I$10:$J$10</definedName>
    <definedName name="BExY0T1E034D7XAXNC6F7540LLIE" hidden="1">'[2]Reco Sheet for Fcast'!$F$15</definedName>
    <definedName name="BExY0V4VNPA7ZZUMJNNU0ZHE1KOH" hidden="1">#REF!</definedName>
    <definedName name="BExY0XTZLHN49J2JH94BYTKBJLT3" hidden="1">'[2]Reco Sheet for Fcast'!$F$10:$G$10</definedName>
    <definedName name="BExY11FH9TXHERUYGG8FE50U7H7J" hidden="1">'[2]Reco Sheet for Fcast'!$F$10:$G$10</definedName>
    <definedName name="BExY16IWJ7CI1QGWVNBVHPYS9JPN" hidden="1">#REF!</definedName>
    <definedName name="BExY180UKNW5NIAWD6ZUYTFEH8QS" hidden="1">'[2]Reco Sheet for Fcast'!$F$15</definedName>
    <definedName name="BExY1DPTV4LSY9MEOUGXF8X052NA" hidden="1">'[2]Reco Sheet for Fcast'!$F$7:$G$7</definedName>
    <definedName name="BExY1GK9ELBEKDD7O6HR6DUO8YGO" hidden="1">'[2]Reco Sheet for Fcast'!$I$11:$J$11</definedName>
    <definedName name="BExY1HBBZWCVKT5KEBLCKMKR9LKK" hidden="1">'[2]Reco Sheet for Fcast'!$F$9:$G$9</definedName>
    <definedName name="BExY1NWOXXFV9GGZ3PX444LZ8TVX" hidden="1">'[2]Reco Sheet for Fcast'!$F$10:$G$10</definedName>
    <definedName name="BExY1UCL0RND63LLSM9X5SFRG117" hidden="1">'[2]Reco Sheet for Fcast'!$H$2:$I$2</definedName>
    <definedName name="BExY1WAT3937L08HLHIRQHMP2A3H" hidden="1">'[2]Reco Sheet for Fcast'!$I$10:$J$10</definedName>
    <definedName name="BExY1YEBOSLMID7LURP8QB46AI91" hidden="1">'[2]Reco Sheet for Fcast'!$I$10:$J$10</definedName>
    <definedName name="BExY2FS4LFX9OHOTQT7SJ2PXAC25" hidden="1">'[2]Reco Sheet for Fcast'!$I$10:$J$10</definedName>
    <definedName name="BExY2GDPCZPVU0IQ6IJIB1YQQRQ6" hidden="1">'[2]Reco Sheet for Fcast'!$F$6:$G$6</definedName>
    <definedName name="BExY2GTSZ3VA9TXLY7KW1LIAKJ61" hidden="1">'[2]Reco Sheet for Fcast'!$F$6:$G$6</definedName>
    <definedName name="BExY2IXBR1SGYZH08T7QHKEFS8HA" hidden="1">'[2]Reco Sheet for Fcast'!$F$15</definedName>
    <definedName name="BExY2Q4B5FUDA5VU4VRUHX327QN0" hidden="1">'[2]Reco Sheet for Fcast'!$F$9:$G$9</definedName>
    <definedName name="BExY3HOSK7YI364K15OX70AVR6F1" hidden="1">'[3]AMI P &amp; L'!#REF!</definedName>
    <definedName name="BExY3T89AUR83SOAZZ3OMDEJDQ39" hidden="1">'[2]Reco Sheet for Fcast'!$F$10:$G$10</definedName>
    <definedName name="BExY45O3XSWT6MQU6R33GI3YUAUM" hidden="1">#REF!</definedName>
    <definedName name="BExY4ET3RLNWSSJL6DIXQZOTATID" hidden="1">'[4]Bud Mth'!$G$2:$H$2</definedName>
    <definedName name="BExY4MG771JQ84EMIVB6HQGGHZY7" hidden="1">'[2]Reco Sheet for Fcast'!$H$2:$I$2</definedName>
    <definedName name="BExY4PWCSFB8P3J3TBQB2MD67263" hidden="1">'[2]Reco Sheet for Fcast'!$I$8:$J$8</definedName>
    <definedName name="BExY4RZW3KK11JLYBA4DWZ92M6LQ" hidden="1">'[2]Reco Sheet for Fcast'!$I$11:$J$11</definedName>
    <definedName name="BExY4XOVTTNVZ577RLIEC7NZQFIX" hidden="1">'[2]Reco Sheet for Fcast'!$F$7:$G$7</definedName>
    <definedName name="BExY50JAF5CG01GTHAUS7I4ZLUDC" hidden="1">'[2]Reco Sheet for Fcast'!$I$8:$J$8</definedName>
    <definedName name="BExY53J7EXFEOFTRNAHLK7IH3ACB" hidden="1">'[2]Reco Sheet for Fcast'!$F$8:$G$8</definedName>
    <definedName name="BExY5515SJTJS3VM80M3YYR0WF37" hidden="1">'[2]Reco Sheet for Fcast'!$F$15:$G$16</definedName>
    <definedName name="BExY5515WE39FQ3EG5QHG67V9C0O" hidden="1">'[2]Reco Sheet for Fcast'!$F$11:$G$11</definedName>
    <definedName name="BExY5986WNAD8NFCPXC9TVLBU4FG" hidden="1">'[2]Reco Sheet for Fcast'!$K$2</definedName>
    <definedName name="BExY5DF9MS25IFNWGJ1YAS5MDN8R" hidden="1">'[2]Reco Sheet for Fcast'!$K$2</definedName>
    <definedName name="BExY5ERVGL3UM2MGT8LJ0XPKTZEK" hidden="1">'[2]Reco Sheet for Fcast'!$I$7:$J$7</definedName>
    <definedName name="BExY5EX6NJFK8W754ZVZDN5DS04K" hidden="1">'[2]Reco Sheet for Fcast'!$I$6:$J$6</definedName>
    <definedName name="BExY5S3XD1NJT109CV54IFOHVLQ6" hidden="1">'[2]Reco Sheet for Fcast'!$F$9:$G$9</definedName>
    <definedName name="BExY5V3UFTA5NUDN1GI8BVHFL1ZK" hidden="1">'[5]Capital orders'!#REF!</definedName>
    <definedName name="BExY6KVS1MMZ2R34PGEFR2BMTU9W" hidden="1">'[2]Reco Sheet for Fcast'!$I$11:$J$11</definedName>
    <definedName name="BExY6Q9YY7LW745GP7CYOGGSPHGE" hidden="1">'[2]Reco Sheet for Fcast'!$F$6:$G$6</definedName>
    <definedName name="BExZIA3C8LKJTEH3MKQ57KJH5TA2" hidden="1">'[2]Reco Sheet for Fcast'!$I$11:$J$11</definedName>
    <definedName name="BExZIIHH3QNQE3GFMHEE4UMHY6WQ" hidden="1">'[2]Reco Sheet for Fcast'!$F$6:$G$6</definedName>
    <definedName name="BExZIYO22G5UXOB42GDLYGVRJ6U7" hidden="1">'[2]Reco Sheet for Fcast'!$F$11:$G$11</definedName>
    <definedName name="BExZJ7CYXTDLM412P6E5FAC4YB5M" hidden="1">'[2]Reco Sheet for Fcast'!$F$15:$AI$18</definedName>
    <definedName name="BExZJ7I9T8XU4MZRKJ1VVU76V2LZ" hidden="1">'[2]Reco Sheet for Fcast'!$F$15</definedName>
    <definedName name="BExZJMY170JCUU1RWASNZ1HJPRTA" hidden="1">'[2]Reco Sheet for Fcast'!$F$8:$G$8</definedName>
    <definedName name="BExZJOQR77H0P4SUKVYACDCFBBXO" hidden="1">'[2]Reco Sheet for Fcast'!$I$6:$J$6</definedName>
    <definedName name="BExZJS6RG34ODDY9HMZ0O34MEMSB" hidden="1">'[2]Reco Sheet for Fcast'!$I$8:$J$8</definedName>
    <definedName name="BExZJWDUEYTV7TBR6HSM97T24VTT" hidden="1">#REF!</definedName>
    <definedName name="BExZK34NR4BAD7HJAP7SQ926UQP3" hidden="1">'[2]Reco Sheet for Fcast'!$F$11:$G$11</definedName>
    <definedName name="BExZK3FGPHH5H771U7D5XY7XBS6E" hidden="1">'[3]AMI P &amp; L'!#REF!</definedName>
    <definedName name="BExZKHYORG3O8C772XPFHM1N8T80" hidden="1">'[3]AMI P &amp; L'!#REF!</definedName>
    <definedName name="BExZKJRF2IRR57DG9CLC7MSHWNNN" hidden="1">'[2]Reco Sheet for Fcast'!$F$8:$G$8</definedName>
    <definedName name="BExZKV5GYXO0X760SBD9TWTIQHGI" hidden="1">'[2]Reco Sheet for Fcast'!$F$10:$G$10</definedName>
    <definedName name="BExZL6E4YVXRUN7ZGF2BIGIXFR8K" hidden="1">'[3]AMI P &amp; L'!#REF!</definedName>
    <definedName name="BExZLGVLMKTPFXG42QYT0PO81G7F" hidden="1">'[2]Reco Sheet for Fcast'!$F$9:$G$9</definedName>
    <definedName name="BExZLKMK7LRK14S09WLMH7MXSQXM" hidden="1">'[2]Reco Sheet for Fcast'!$F$7:$G$7</definedName>
    <definedName name="BExZM7JVLG0W8EG5RBU915U3SKBY" hidden="1">'[2]Reco Sheet for Fcast'!$F$7:$G$7</definedName>
    <definedName name="BExZM85FOVUFF110XMQ9O2ODSJUK" hidden="1">'[2]Reco Sheet for Fcast'!$I$7:$J$7</definedName>
    <definedName name="BExZMF1MMTZ1TA14PZ8ASSU2CBSP" hidden="1">'[2]Reco Sheet for Fcast'!$I$8:$J$8</definedName>
    <definedName name="BExZMKL5YQZD7F0FUCSVFGLPFK52" hidden="1">'[2]Reco Sheet for Fcast'!$F$9:$G$9</definedName>
    <definedName name="BExZMOC3VNZALJM71X2T6FV91GTB" hidden="1">'[2]Reco Sheet for Fcast'!$I$8:$J$8</definedName>
    <definedName name="BExZMXH39OB0I43XEL3K11U3G9PM" hidden="1">'[2]Reco Sheet for Fcast'!$I$6:$J$6</definedName>
    <definedName name="BExZMZQ3RBKDHT5GLFNLS52OSJA0" hidden="1">'[2]Reco Sheet for Fcast'!$F$11:$G$11</definedName>
    <definedName name="BExZN2F7Y2J2L2LN5WZRG949MS4A" hidden="1">'[2]Reco Sheet for Fcast'!$F$6:$G$6</definedName>
    <definedName name="BExZN847WUWKRYTZWG9TCQZJS3OL" hidden="1">'[2]Reco Sheet for Fcast'!$I$6:$J$6</definedName>
    <definedName name="BExZNH3VISFF4NQI11BZDP5IQ7VG" hidden="1">'[2]Reco Sheet for Fcast'!$F$6:$G$6</definedName>
    <definedName name="BExZNJYCFYVMAOI62GB2BABK1ELE" hidden="1">'[2]Reco Sheet for Fcast'!$I$8:$J$8</definedName>
    <definedName name="BExZNMCNFLS6EUF357U7TXQ4U84V" hidden="1">'[5]Capital orders'!#REF!</definedName>
    <definedName name="BExZNV707LIU6Z5H6QI6H67LHTI1" hidden="1">'[2]Reco Sheet for Fcast'!$F$9:$G$9</definedName>
    <definedName name="BExZNVCBKB930QQ9QW7KSGOZ0V1M" hidden="1">'[2]Reco Sheet for Fcast'!$I$9:$J$9</definedName>
    <definedName name="BExZNW8QJ18X0RSGFDWAE9ZSDX39" hidden="1">'[2]Reco Sheet for Fcast'!$H$2:$I$2</definedName>
    <definedName name="BExZNZDWRS6Q40L8OCWFEIVI0A1O" hidden="1">'[2]Reco Sheet for Fcast'!$I$6:$J$6</definedName>
    <definedName name="BExZO8TVZX68PZ4ENQ8QOILK16OS" hidden="1">#REF!</definedName>
    <definedName name="BExZOAH4GDULQO35ZGF099VIFGNC" hidden="1">#REF!</definedName>
    <definedName name="BExZOBO9NYLGVJQ31LVQ9XS2ZT4N" hidden="1">'[2]Reco Sheet for Fcast'!$I$10:$J$10</definedName>
    <definedName name="BExZOETNB1CJ3Y2RKLI1ZK0S8Z6H" hidden="1">'[2]Reco Sheet for Fcast'!$I$10:$J$10</definedName>
    <definedName name="BExZOREMVSK4E5VSWM838KHUB8AI" hidden="1">'[2]Reco Sheet for Fcast'!$I$6:$J$6</definedName>
    <definedName name="BExZOVR745T5P1KS9NV2PXZPZVRG" hidden="1">'[2]Reco Sheet for Fcast'!$I$11:$J$11</definedName>
    <definedName name="BExZOZSWGLSY2XYVRIS6VSNJDSGD" hidden="1">'[2]Reco Sheet for Fcast'!$I$8:$J$8</definedName>
    <definedName name="BExZP7AIJKLM6C6CSUIIFAHFBNX2" hidden="1">'[2]Reco Sheet for Fcast'!$G$2</definedName>
    <definedName name="BExZPIU08CG16AZ72BD0PB5ISUQE" hidden="1">'[5]Capital orders'!#REF!</definedName>
    <definedName name="BExZPQ0XY507N8FJMVPKCTK8HC9H" hidden="1">'[2]Reco Sheet for Fcast'!$K$2</definedName>
    <definedName name="BExZQ37OVBR25U32CO2YYVPZOMR5" hidden="1">'[2]Reco Sheet for Fcast'!$K$2</definedName>
    <definedName name="BExZQ3NT7H06VO0AR48WHZULZB93" hidden="1">'[2]Reco Sheet for Fcast'!$I$8:$J$8</definedName>
    <definedName name="BExZQ7PJU07SEJMDX18U9YVDC2GU" hidden="1">'[2]Reco Sheet for Fcast'!$F$6:$G$6</definedName>
    <definedName name="BExZQBLMR2P2GZNI8IW6QBSS5ZV9" hidden="1">'[5]Capital orders'!#REF!</definedName>
    <definedName name="BExZQIHTGHK7OOI2Y2PN3JYBY82I" hidden="1">'[3]AMI P &amp; L'!#REF!</definedName>
    <definedName name="BExZQJJMGU5MHQOILGXGJPAQI5XI" hidden="1">'[3]AMI P &amp; L'!#REF!</definedName>
    <definedName name="BExZQP3CUHU0IRXBVRJLP1KYRDVE" hidden="1">#REF!</definedName>
    <definedName name="BExZQRHGZ7WP7RQ2CX0H6W1CIP9U" hidden="1">#REF!</definedName>
    <definedName name="BExZQWFMANQLA8Z37ZECN1VLXVSB" hidden="1">#REF!</definedName>
    <definedName name="BExZQXBYEBN28QUH1KOVW6KKA5UM" hidden="1">'[2]Reco Sheet for Fcast'!$F$15</definedName>
    <definedName name="BExZQZKT146WEN8FTVZ7Y5TSB8L5" hidden="1">'[3]AMI P &amp; L'!#REF!</definedName>
    <definedName name="BExZR485AKBH93YZ08CMUC3WROED" hidden="1">'[2]Reco Sheet for Fcast'!$I$10:$J$10</definedName>
    <definedName name="BExZR7TL98P2PPUVGIZYR5873DWW" hidden="1">'[2]Reco Sheet for Fcast'!$F$9:$G$9</definedName>
    <definedName name="BExZRGD1603X5ACFALUUDKCD7X48" hidden="1">'[2]Reco Sheet for Fcast'!$I$9:$J$9</definedName>
    <definedName name="BExZRP1X6UVLN1UOLHH5VF4STP1O" hidden="1">'[3]AMI P &amp; L'!#REF!</definedName>
    <definedName name="BExZRQ930U6OCYNV00CH5I0Q4LPE" hidden="1">'[2]Reco Sheet for Fcast'!$I$8:$J$8</definedName>
    <definedName name="BExZRW8W514W8OZ72YBONYJ64GXF" hidden="1">'[3]AMI P &amp; L'!#REF!</definedName>
    <definedName name="BExZRWJP2BUVFJPO8U8ATQEP0LZU" hidden="1">'[2]Reco Sheet for Fcast'!$F$15</definedName>
    <definedName name="BExZRZUBL5A1WH7YZJXBZG8HPWC7" hidden="1">#REF!</definedName>
    <definedName name="BExZSI9USDLZAN8LI8M4YYQL24GZ" hidden="1">'[2]Reco Sheet for Fcast'!$F$7:$G$7</definedName>
    <definedName name="BExZSS0LA2JY4ZLJ1Z5YCMLJJZCH" hidden="1">'[2]Reco Sheet for Fcast'!$F$11:$G$11</definedName>
    <definedName name="BExZT394ULBLT8EUHBM7KV741HQI" hidden="1">#REF!</definedName>
    <definedName name="BExZTAQV2QVSZY5Y3VCCWUBSBW9P" hidden="1">'[3]AMI P &amp; L'!#REF!</definedName>
    <definedName name="BExZTHSI2FX56PWRSNX9H5EWTZFO" hidden="1">'[2]Reco Sheet for Fcast'!$F$6:$G$6</definedName>
    <definedName name="BExZTJL3HVBFY139H6CJHEQCT1EL" hidden="1">'[2]Reco Sheet for Fcast'!$F$9:$G$9</definedName>
    <definedName name="BExZTLOL8OPABZI453E0KVNA1GJS" hidden="1">'[2]Reco Sheet for Fcast'!$F$11:$G$11</definedName>
    <definedName name="BExZTT6J3X0TOX0ZY6YPLUVMCW9X" hidden="1">'[3]AMI P &amp; L'!#REF!</definedName>
    <definedName name="BExZTW6ECBRA0BBITWBQ8R93RMCL" hidden="1">'[2]Reco Sheet for Fcast'!$G$2</definedName>
    <definedName name="BExZU2BHYAOKSCBM3C5014ZF6IXS" hidden="1">'[2]Reco Sheet for Fcast'!$H$2:$I$2</definedName>
    <definedName name="BExZU2RMJTXOCS0ROPMYPE6WTD87" hidden="1">'[2]Reco Sheet for Fcast'!$F$7:$G$7</definedName>
    <definedName name="BExZUF7G8FENTJKH9R1XUWXM6CWD" hidden="1">'[2]Reco Sheet for Fcast'!$I$9:$J$9</definedName>
    <definedName name="BExZUHWEEZO4WXP5DG5P4U6A70KN" hidden="1">#REF!</definedName>
    <definedName name="BExZUNARUJBIZ08VCAV3GEVBIR3D" hidden="1">'[2]Reco Sheet for Fcast'!$I$8:$J$8</definedName>
    <definedName name="BExZUSZT5496UMBP4LFSLTR1GVEW" hidden="1">'[2]Reco Sheet for Fcast'!$I$9:$J$9</definedName>
    <definedName name="BExZUT54340I38GVCV79EL116WR0" hidden="1">'[2]Reco Sheet for Fcast'!$I$11:$J$11</definedName>
    <definedName name="BExZUYDULCX65H9OZ9JHPBNKF3MI" hidden="1">'[2]Reco Sheet for Fcast'!$F$7:$G$7</definedName>
    <definedName name="BExZV2QD5ZDK3AGDRULLA7JB46C3" hidden="1">'[2]Reco Sheet for Fcast'!$F$8:$G$8</definedName>
    <definedName name="BExZVBQ29OM0V8XAL3HL0JIM0MMU" hidden="1">'[2]Reco Sheet for Fcast'!$I$9:$J$9</definedName>
    <definedName name="BExZVBQ3B8IIQW88DDLAW5BA4PL4" hidden="1">#REF!</definedName>
    <definedName name="BExZVLM4T9ORS4ZWHME46U4Q103C" hidden="1">'[2]Reco Sheet for Fcast'!$I$10:$J$10</definedName>
    <definedName name="BExZVM7OZWPPRH5YQW50EYMMIW1A" hidden="1">'[2]Reco Sheet for Fcast'!$I$6:$J$6</definedName>
    <definedName name="BExZVP7KJEUGEZ1AZ15Z29XW6KAH" hidden="1">'[2]Reco Sheet for Fcast'!$I$7:$J$7</definedName>
    <definedName name="BExZVPYGX2C5OSHMZ6F0KBKZ6B1S" hidden="1">'[2]Reco Sheet for Fcast'!$H$2:$I$2</definedName>
    <definedName name="BExZW5UARC8W9AQNLJX2I5WQWS5F" hidden="1">'[2]Reco Sheet for Fcast'!$I$9:$J$9</definedName>
    <definedName name="BExZW7HRGN6A9YS41KI2B2UUMJ7X" hidden="1">'[2]Reco Sheet for Fcast'!$I$7:$J$7</definedName>
    <definedName name="BExZW8ZPNV43UXGOT98FDNIBQHZY" hidden="1">'[2]Reco Sheet for Fcast'!$I$11:$J$11</definedName>
    <definedName name="BExZWB8KPDQGF787P51Y0GON31FF" hidden="1">'[4]Bud Mth'!$I$10:$J$10</definedName>
    <definedName name="BExZWKDP0QSA9SPSF40ZMQ81QV13" hidden="1">'[2]Reco Sheet for Fcast'!$F$7:$G$7</definedName>
    <definedName name="BExZWKZ5N3RDXU8MZ8HQVYYD8O0F" hidden="1">'[2]Reco Sheet for Fcast'!$F$6:$G$6</definedName>
    <definedName name="BExZWSMC9T48W74GFGQCIUJ8ZPP3" hidden="1">'[2]Reco Sheet for Fcast'!$G$2:$H$2</definedName>
    <definedName name="BExZWUF2V4HY3HI8JN9ZVPRWK1H3" hidden="1">'[2]Reco Sheet for Fcast'!$I$9:$J$9</definedName>
    <definedName name="BExZWX45URTK9KYDJHEXL1OTZ833" hidden="1">'[2]Reco Sheet for Fcast'!$I$9:$J$9</definedName>
    <definedName name="BExZX0EWQEZO86WDAD9A4EAEZ012" hidden="1">'[2]Reco Sheet for Fcast'!$F$9:$G$9</definedName>
    <definedName name="BExZX2T6ZT2DZLYSDJJBPVIT5OK2" hidden="1">'[2]Reco Sheet for Fcast'!$I$10:$J$10</definedName>
    <definedName name="BExZXHY0PBOVDNV2NSZ1Y4G6WMNK" hidden="1">#REF!</definedName>
    <definedName name="BExZXOJDELULNLEH7WG0OYJT0NJ4" hidden="1">'[2]Reco Sheet for Fcast'!$I$6:$J$6</definedName>
    <definedName name="BExZXOOTRNUK8LGEAZ8ZCFW9KXQ1" hidden="1">'[2]Reco Sheet for Fcast'!$J$2:$K$2</definedName>
    <definedName name="BExZXQSD2T3TQZ268XCC2NG9O3JQ" hidden="1">#REF!</definedName>
    <definedName name="BExZXT6JOXNKEDU23DKL8XZAJZIH" hidden="1">'[2]Reco Sheet for Fcast'!$I$8:$J$8</definedName>
    <definedName name="BExZXUTYW1HWEEZ1LIX4OQWC7HL1" hidden="1">'[2]Reco Sheet for Fcast'!$F$9:$G$9</definedName>
    <definedName name="BExZXY4NKQL9QD76YMQJ15U1C2G8" hidden="1">'[2]Reco Sheet for Fcast'!$I$11:$J$11</definedName>
    <definedName name="BExZXYQ7U5G08FQGUIGYT14QCBOF" hidden="1">'[2]Reco Sheet for Fcast'!$F$9:$G$9</definedName>
    <definedName name="BExZY02V77YJBMODJSWZOYCMPS5X" hidden="1">'[3]AMI P &amp; L'!#REF!</definedName>
    <definedName name="BExZY49QRZIR6CA41LFA9LM6EULU" hidden="1">'[2]Reco Sheet for Fcast'!$F$7:$G$7</definedName>
    <definedName name="BExZZ2FQA9A8C7CJKMEFQ9VPSLCE" hidden="1">'[2]Reco Sheet for Fcast'!$G$2</definedName>
    <definedName name="BExZZ8VO1HB3783L61XHP87HBCBE" hidden="1">#REF!</definedName>
    <definedName name="BExZZCHAVHW8C2H649KRGVQ0WVRT" hidden="1">'[2]Reco Sheet for Fcast'!$I$9:$J$9</definedName>
    <definedName name="BExZZTK54OTLF2YB68BHGOS27GEN" hidden="1">'[3]AMI P &amp; L'!#REF!</definedName>
    <definedName name="BExZZXB3JQQG4SIZS4MRU6NNW7HI" hidden="1">'[2]Reco Sheet for Fcast'!$F$7:$G$7</definedName>
    <definedName name="BExZZZEMIIFKMLLV4DJKX5TB9R5V" hidden="1">'[3]AMI P &amp; L'!#REF!</definedName>
    <definedName name="Budget" hidden="1">{#N/A,#N/A,FALSE,"P&amp;L";#N/A,#N/A,FALSE,"R-P&amp;L";#N/A,#N/A,FALSE,"N-P&amp;L";#N/A,#N/A,FALSE,"E-P&amp;L"}</definedName>
    <definedName name="BUSHFIRES">'Input Assumptions'!$D$7</definedName>
    <definedName name="caraw" comment="Generic cover sheet">CONCATENATE([0]!CRCP_y1, " to ",[0]!CRCP_y5)</definedName>
    <definedName name="cats"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IQWBGuid" hidden="1">"Base Case - PTRM capex inputs FY20-24 v1.xlsx"</definedName>
    <definedName name="copy" hidden="1">{#N/A,#N/A,FALSE,"P&amp;L";#N/A,#N/A,FALSE,"R-P&amp;L";#N/A,#N/A,FALSE,"N-P&amp;L";#N/A,#N/A,FALSE,"E-P&amp;L"}</definedName>
    <definedName name="Copyright" hidden="1">"© 2011 John Laing plc"</definedName>
    <definedName name="CRAP" hidden="1">{#N/A,#N/A,FALSE,"Bgt";#N/A,#N/A,FALSE,"Act";#N/A,#N/A,FALSE,"Chrt Data";#N/A,#N/A,FALSE,"Bus Result";#N/A,#N/A,FALSE,"Main Charts";#N/A,#N/A,FALSE,"P&amp;L Ttl";#N/A,#N/A,FALSE,"P&amp;L C_Ttl";#N/A,#N/A,FALSE,"P&amp;L C_Oct";#N/A,#N/A,FALSE,"P&amp;L C_Sep";#N/A,#N/A,FALSE,"1996";#N/A,#N/A,FALSE,"Data"}</definedName>
    <definedName name="CRAPPER" hidden="1">{#N/A,#N/A,FALSE,"Bgt";#N/A,#N/A,FALSE,"Act";#N/A,#N/A,FALSE,"Chrt Data";#N/A,#N/A,FALSE,"Bus Result";#N/A,#N/A,FALSE,"Main Charts";#N/A,#N/A,FALSE,"P&amp;L Ttl";#N/A,#N/A,FALSE,"P&amp;L C_Ttl";#N/A,#N/A,FALSE,"P&amp;L C_Oct";#N/A,#N/A,FALSE,"P&amp;L C_Sep";#N/A,#N/A,FALSE,"1996";#N/A,#N/A,FALSE,"Data"}</definedName>
    <definedName name="CRAPPEST"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crc" comment="Generic cover sheet">CONCATENATE([0]!CRCP_y1, " to ",[0]!CRCP_y5)</definedName>
    <definedName name="CRCP_span" comment="Generic cover sheet">CONCATENATE(CRCP_y1, " to ",CRCP_y5)</definedName>
    <definedName name="cryu" comment="Generic cover sheet">CONCATENATE([0]!CRCP_y1, " to ",[0]!CRCP_y5)</definedName>
    <definedName name="CUSTOMER_TIME">'Input Assumptions'!$D$30</definedName>
    <definedName name="d" hidden="1">{#N/A,#N/A,FALSE,"Bgt";#N/A,#N/A,FALSE,"Act";#N/A,#N/A,FALSE,"Chrt Data";#N/A,#N/A,FALSE,"Bus Result";#N/A,#N/A,FALSE,"Main Charts";#N/A,#N/A,FALSE,"P&amp;L Ttl";#N/A,#N/A,FALSE,"P&amp;L C_Ttl";#N/A,#N/A,FALSE,"P&amp;L C_Oct";#N/A,#N/A,FALSE,"P&amp;L C_Sep";#N/A,#N/A,FALSE,"1996";#N/A,#N/A,FALSE,"Data"}</definedName>
    <definedName name="Dauys"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dd" comment="Generic cover sheet">CONCATENATE([0]!CRCP_y1, " to ",[0]!CRCP_y5)</definedName>
    <definedName name="ED" hidden="1">{#N/A,#N/A,FALSE,"P&amp;L Ttl";#N/A,#N/A,FALSE,"P&amp;L C_Ttl New";#N/A,#N/A,FALSE,"Bus Res";#N/A,#N/A,FALSE,"Chrts";#N/A,#N/A,FALSE,"pcf";#N/A,#N/A,FALSE,"pcr ";#N/A,#N/A,FALSE,"Exp Stmt ";#N/A,#N/A,FALSE,"Cap";#N/A,#N/A,FALSE,"IT Ytd"}</definedName>
    <definedName name="EE" hidden="1">{#N/A,#N/A,FALSE,"P&amp;L Ttl";#N/A,#N/A,FALSE,"P&amp;L C_Ttl New";#N/A,#N/A,FALSE,"Bus Res";#N/A,#N/A,FALSE,"Chrts";#N/A,#N/A,FALSE,"pcf";#N/A,#N/A,FALSE,"pcr ";#N/A,#N/A,FALSE,"Exp Stmt ";#N/A,#N/A,FALSE,"Cap";#N/A,#N/A,FALSE,"IT Ytd"}</definedName>
    <definedName name="EMISSIONS">'Input Assumptions'!$D$28</definedName>
    <definedName name="energy" hidden="1">{#N/A,#N/A,FALSE,"Bgt";#N/A,#N/A,FALSE,"Act";#N/A,#N/A,FALSE,"Chrt Data";#N/A,#N/A,FALSE,"Bus Result";#N/A,#N/A,FALSE,"Main Charts";#N/A,#N/A,FALSE,"P&amp;L Ttl";#N/A,#N/A,FALSE,"P&amp;L C_Ttl";#N/A,#N/A,FALSE,"P&amp;L C_Oct";#N/A,#N/A,FALSE,"P&amp;L C_Sep";#N/A,#N/A,FALSE,"1996";#N/A,#N/A,FALSE,"Data"}</definedName>
    <definedName name="enrgy" hidden="1">{#N/A,#N/A,FALSE,"Bgt";#N/A,#N/A,FALSE,"Act";#N/A,#N/A,FALSE,"Chrt Data";#N/A,#N/A,FALSE,"Bus Result";#N/A,#N/A,FALSE,"Main Charts";#N/A,#N/A,FALSE,"P&amp;L Ttl";#N/A,#N/A,FALSE,"P&amp;L C_Ttl";#N/A,#N/A,FALSE,"P&amp;L C_Oct";#N/A,#N/A,FALSE,"P&amp;L C_Sep";#N/A,#N/A,FALSE,"1996";#N/A,#N/A,FALSE,"Data"}</definedName>
    <definedName name="erfe" hidden="1">{#N/A,#N/A,FALSE,"Bgt";#N/A,#N/A,FALSE,"Act";#N/A,#N/A,FALSE,"Chrt Data";#N/A,#N/A,FALSE,"Bus Result";#N/A,#N/A,FALSE,"Main Charts";#N/A,#N/A,FALSE,"P&amp;L Ttl";#N/A,#N/A,FALSE,"P&amp;L C_Ttl";#N/A,#N/A,FALSE,"P&amp;L C_Oct";#N/A,#N/A,FALSE,"P&amp;L C_Sep";#N/A,#N/A,FALSE,"1996";#N/A,#N/A,FALSE,"Data"}</definedName>
    <definedName name="ergfe" hidden="1">{#N/A,#N/A,FALSE,"P&amp;L Ttl";#N/A,#N/A,FALSE,"P&amp;L C_Ttl New";#N/A,#N/A,FALSE,"Bus Res";#N/A,#N/A,FALSE,"Chrts";#N/A,#N/A,FALSE,"pcf";#N/A,#N/A,FALSE,"pcr ";#N/A,#N/A,FALSE,"Exp Stmt ";#N/A,#N/A,FALSE,"Cap";#N/A,#N/A,FALSE,"IT Ytd"}</definedName>
    <definedName name="ertyier76" hidden="1">{#N/A,#N/A,FALSE,"Bgt";#N/A,#N/A,FALSE,"Act";#N/A,#N/A,FALSE,"Chrt Data";#N/A,#N/A,FALSE,"Bus Result";#N/A,#N/A,FALSE,"Main Charts";#N/A,#N/A,FALSE,"P&amp;L Ttl";#N/A,#N/A,FALSE,"P&amp;L C_Ttl";#N/A,#N/A,FALSE,"P&amp;L C_Oct";#N/A,#N/A,FALSE,"P&amp;L C_Sep";#N/A,#N/A,FALSE,"1996";#N/A,#N/A,FALSE,"Data"}</definedName>
    <definedName name="EUE">'Input Assumptions'!$D$24</definedName>
    <definedName name="EV__EVCOM_OPTIONS__" hidden="1">8</definedName>
    <definedName name="EV__EXPOPTIONS__" hidden="1">0</definedName>
    <definedName name="EV__LASTREFTIME__" hidden="1">"(GMT+10:00)4/05/2012 11:40:52 AM"</definedName>
    <definedName name="EV__MAXEXPCOLS__" hidden="1">200</definedName>
    <definedName name="EV__MAXEXPROWS__" hidden="1">1000</definedName>
    <definedName name="EV__MEMORYCVW__" hidden="1">0</definedName>
    <definedName name="EV__WBEVMODE__" hidden="1">1</definedName>
    <definedName name="EV__WBREFOPTIONS__" hidden="1">134217732</definedName>
    <definedName name="EV__WBVERSION__" hidden="1">0</definedName>
    <definedName name="EV__WSINFO__" hidden="1">"volts"</definedName>
    <definedName name="EWE" hidden="1">{#N/A,#N/A,FALSE,"Bgt";#N/A,#N/A,FALSE,"Act";#N/A,#N/A,FALSE,"Chrt Data";#N/A,#N/A,FALSE,"Bus Result";#N/A,#N/A,FALSE,"Main Charts";#N/A,#N/A,FALSE,"P&amp;L Ttl";#N/A,#N/A,FALSE,"P&amp;L C_Ttl";#N/A,#N/A,FALSE,"P&amp;L C_Oct";#N/A,#N/A,FALSE,"P&amp;L C_Sep";#N/A,#N/A,FALSE,"1996";#N/A,#N/A,FALSE,"Data"}</definedName>
    <definedName name="excel"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fduj" hidden="1">{#N/A,#N/A,FALSE,"Bgt";#N/A,#N/A,FALSE,"Act";#N/A,#N/A,FALSE,"Chrt Data";#N/A,#N/A,FALSE,"Bus Result";#N/A,#N/A,FALSE,"Main Charts";#N/A,#N/A,FALSE,"P&amp;L Ttl";#N/A,#N/A,FALSE,"P&amp;L C_Ttl";#N/A,#N/A,FALSE,"P&amp;L C_Oct";#N/A,#N/A,FALSE,"P&amp;L C_Sep";#N/A,#N/A,FALSE,"1996";#N/A,#N/A,FALSE,"Data"}</definedName>
    <definedName name="FF" hidden="1">{#N/A,#N/A,FALSE,"pcf";#N/A,#N/A,FALSE,"pcr"}</definedName>
    <definedName name="Findit" hidden="1">{#N/A,#N/A,FALSE,"Aging Summary";#N/A,#N/A,FALSE,"Ratio Analysis";#N/A,#N/A,FALSE,"Test 120 Day Accts";#N/A,#N/A,FALSE,"Tickmarks"}</definedName>
    <definedName name="foo" hidden="1">{#N/A,#N/A,FALSE,"Bgt";#N/A,#N/A,FALSE,"Act";#N/A,#N/A,FALSE,"Chrt Data";#N/A,#N/A,FALSE,"Bus Result";#N/A,#N/A,FALSE,"Main Charts";#N/A,#N/A,FALSE,"P&amp;L Ttl";#N/A,#N/A,FALSE,"P&amp;L C_Ttl";#N/A,#N/A,FALSE,"P&amp;L C_Oct";#N/A,#N/A,FALSE,"P&amp;L C_Sep";#N/A,#N/A,FALSE,"1996";#N/A,#N/A,FALSE,"Data"}</definedName>
    <definedName name="Fr" comment="Generic cover sheet">CONCATENATE([0]!FRCP_y1, " to ", FRCP_y5)</definedName>
    <definedName name="FRCP" comment="Generic cover sheet">CONCATENATE([0]!FRCP_y1, " to ", FRCP_y5)</definedName>
    <definedName name="FRCP_span" comment="Generic cover sheet">CONCATENATE(FRCP_y1, " to ", FRCP_y5)</definedName>
    <definedName name="frpo" comment="Generic cover sheet">CONCATENATE([0]!FRCP_y1, " to ", FRCP_y5)</definedName>
    <definedName name="frt" comment="Generic cover sheet">CONCATENATE([0]!FRCP_y1, " to ", FRCP_y5)</definedName>
    <definedName name="frx" comment="Generic cover sheet">CONCATENATE([0]!FRCP_y1, " to ", FRCP_y5)</definedName>
    <definedName name="fryu" comment="Generic cover sheet">CONCATENATE([0]!FRCP_y1, " to ", FRCP_y5)</definedName>
    <definedName name="gbes" hidden="1">{#N/A,#N/A,FALSE,"Bgt";#N/A,#N/A,FALSE,"Act";#N/A,#N/A,FALSE,"Chrt Data";#N/A,#N/A,FALSE,"Bus Result";#N/A,#N/A,FALSE,"Main Charts";#N/A,#N/A,FALSE,"P&amp;L Ttl";#N/A,#N/A,FALSE,"P&amp;L C_Ttl";#N/A,#N/A,FALSE,"P&amp;L C_Oct";#N/A,#N/A,FALSE,"P&amp;L C_Sep";#N/A,#N/A,FALSE,"1996";#N/A,#N/A,FALSE,"Data"}</definedName>
    <definedName name="gbv" hidden="1">{#N/A,#N/A,FALSE,"Bgt";#N/A,#N/A,FALSE,"Act";#N/A,#N/A,FALSE,"Chrt Data";#N/A,#N/A,FALSE,"Bus Result";#N/A,#N/A,FALSE,"Main Charts";#N/A,#N/A,FALSE,"P&amp;L Ttl";#N/A,#N/A,FALSE,"P&amp;L C_Ttl";#N/A,#N/A,FALSE,"P&amp;L C_Oct";#N/A,#N/A,FALSE,"P&amp;L C_Sep";#N/A,#N/A,FALSE,"1996";#N/A,#N/A,FALSE,"Data"}</definedName>
    <definedName name="GFGFH" hidden="1">{#N/A,#N/A,FALSE,"pcf";#N/A,#N/A,FALSE,"pcr"}</definedName>
    <definedName name="gfh" hidden="1">#REF!</definedName>
    <definedName name="Graph" hidden="1">#REF!</definedName>
    <definedName name="grrrr" hidden="1">{#N/A,#N/A,FALSE,"Bgt";#N/A,#N/A,FALSE,"Act";#N/A,#N/A,FALSE,"Chrt Data";#N/A,#N/A,FALSE,"Bus Result";#N/A,#N/A,FALSE,"Main Charts";#N/A,#N/A,FALSE,"P&amp;L Ttl";#N/A,#N/A,FALSE,"P&amp;L C_Ttl";#N/A,#N/A,FALSE,"P&amp;L C_Oct";#N/A,#N/A,FALSE,"P&amp;L C_Sep";#N/A,#N/A,FALSE,"1996";#N/A,#N/A,FALSE,"Data"}</definedName>
    <definedName name="hj" hidden="1">{#N/A,#N/A,FALSE,"pcf";#N/A,#N/A,FALSE,"pcr"}</definedName>
    <definedName name="INJURIES">'Input Assumptions'!$D$9</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"test"</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LAND" hidden="1">"c645"</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41835.6019791667</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38960.6132523148</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Z_SCORE" hidden="1">"c1339"</definedName>
    <definedName name="IQRC12" hidden="1">"$C$13"</definedName>
    <definedName name="IQRG12" hidden="1">"$H$12:$L$12"</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j" hidden="1">{#N/A,#N/A,FALSE,"Bgt";#N/A,#N/A,FALSE,"Act";#N/A,#N/A,FALSE,"Chrt Data";#N/A,#N/A,FALSE,"Bus Result";#N/A,#N/A,FALSE,"Main Charts";#N/A,#N/A,FALSE,"P&amp;L Ttl";#N/A,#N/A,FALSE,"P&amp;L C_Ttl";#N/A,#N/A,FALSE,"P&amp;L C_Oct";#N/A,#N/A,FALSE,"P&amp;L C_Sep";#N/A,#N/A,FALSE,"1996";#N/A,#N/A,FALSE,"Data"}</definedName>
    <definedName name="jesse"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JHJHJ" hidden="1">{#N/A,#N/A,FALSE,"Bgt";#N/A,#N/A,FALSE,"Act";#N/A,#N/A,FALSE,"Chrt Data";#N/A,#N/A,FALSE,"Bus Result";#N/A,#N/A,FALSE,"Main Charts";#N/A,#N/A,FALSE,"P&amp;L Ttl";#N/A,#N/A,FALSE,"P&amp;L C_Ttl";#N/A,#N/A,FALSE,"P&amp;L C_Oct";#N/A,#N/A,FALSE,"P&amp;L C_Sep";#N/A,#N/A,FALSE,"1996";#N/A,#N/A,FALSE,"Data"}</definedName>
    <definedName name="JHJJ" hidden="1">{#N/A,#N/A,FALSE,"Bgt";#N/A,#N/A,FALSE,"Act";#N/A,#N/A,FALSE,"Chrt Data";#N/A,#N/A,FALSE,"Bus Result";#N/A,#N/A,FALSE,"Main Charts";#N/A,#N/A,FALSE,"P&amp;L Ttl";#N/A,#N/A,FALSE,"P&amp;L C_Ttl";#N/A,#N/A,FALSE,"P&amp;L C_Oct";#N/A,#N/A,FALSE,"P&amp;L C_Sep";#N/A,#N/A,FALSE,"1996";#N/A,#N/A,FALSE,"Data"}</definedName>
    <definedName name="kmhjyuk" hidden="1">{#N/A,#N/A,FALSE,"pcf";#N/A,#N/A,FALSE,"pcr"}</definedName>
    <definedName name="kmim" hidden="1">{#N/A,#N/A,FALSE,"Bgt";#N/A,#N/A,FALSE,"Act";#N/A,#N/A,FALSE,"Chrt Data";#N/A,#N/A,FALSE,"Bus Result";#N/A,#N/A,FALSE,"Main Charts";#N/A,#N/A,FALSE,"P&amp;L Ttl";#N/A,#N/A,FALSE,"P&amp;L C_Ttl";#N/A,#N/A,FALSE,"P&amp;L C_Oct";#N/A,#N/A,FALSE,"P&amp;L C_Sep";#N/A,#N/A,FALSE,"1996";#N/A,#N/A,FALSE,"Data"}</definedName>
    <definedName name="kti" hidden="1">{#N/A,#N/A,FALSE,"P&amp;L Ttl";#N/A,#N/A,FALSE,"P&amp;L C_Ttl New";#N/A,#N/A,FALSE,"Bus Res";#N/A,#N/A,FALSE,"Chrts";#N/A,#N/A,FALSE,"pcf";#N/A,#N/A,FALSE,"pcr ";#N/A,#N/A,FALSE,"Exp Stmt ";#N/A,#N/A,FALSE,"Cap";#N/A,#N/A,FALSE,"IT Ytd"}</definedName>
    <definedName name="LIFESPAN">'Input Assumptions'!$D$15</definedName>
    <definedName name="limcount" hidden="1">2</definedName>
    <definedName name="LOLD">1</definedName>
    <definedName name="LOLD_Table">16</definedName>
    <definedName name="LOSSES">'Input Assumptions'!$D$29</definedName>
    <definedName name="MAINTENANCE">'Input Assumptions'!$D$20</definedName>
    <definedName name="MEWarning" hidden="1">1</definedName>
    <definedName name="nhdtyjdf" hidden="1">{#N/A,#N/A,FALSE,"pcf";#N/A,#N/A,FALSE,"pcr"}</definedName>
    <definedName name="Percent2" hidden="1">{#N/A,#N/A,FALSE,"Aging Summary";#N/A,#N/A,FALSE,"Ratio Analysis";#N/A,#N/A,FALSE,"Test 120 Day Accts";#N/A,#N/A,FALSE,"Tickmarks"}</definedName>
    <definedName name="PLANNING">'Input Assumptions'!$D$12</definedName>
    <definedName name="PLANVUNPLAN">'Input Assumptions'!$D$17</definedName>
    <definedName name="PPP" hidden="1">{#N/A,#N/A,FALSE,"Bgt";#N/A,#N/A,FALSE,"Act";#N/A,#N/A,FALSE,"Chrt Data";#N/A,#N/A,FALSE,"Bus Result";#N/A,#N/A,FALSE,"Main Charts";#N/A,#N/A,FALSE,"P&amp;L Ttl";#N/A,#N/A,FALSE,"P&amp;L C_Ttl";#N/A,#N/A,FALSE,"P&amp;L C_Oct";#N/A,#N/A,FALSE,"P&amp;L C_Sep";#N/A,#N/A,FALSE,"1996";#N/A,#N/A,FALSE,"Data"}</definedName>
    <definedName name="PrintPageNum">OFFSET(PrintStartPoint,,,PrintNum,1)</definedName>
    <definedName name="PrintPages">OFFSET(PrintStartPoint,,-2,PrintNum,1)</definedName>
    <definedName name="PRIORITISATION">'Input Assumptions'!$D$14</definedName>
    <definedName name="PROPERTY">'Input Assumptions'!$D$8</definedName>
    <definedName name="QQ"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rbb"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RESILIENCE">'Input Assumptions'!$D$27</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0.5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RR" hidden="1">{#N/A,#N/A,FALSE,"Bgt";#N/A,#N/A,FALSE,"Act";#N/A,#N/A,FALSE,"Chrt Data";#N/A,#N/A,FALSE,"Bus Result";#N/A,#N/A,FALSE,"Main Charts";#N/A,#N/A,FALSE,"P&amp;L Ttl";#N/A,#N/A,FALSE,"P&amp;L C_Ttl";#N/A,#N/A,FALSE,"P&amp;L C_Oct";#N/A,#N/A,FALSE,"P&amp;L C_Sep";#N/A,#N/A,FALSE,"1996";#N/A,#N/A,FALSE,"Data"}</definedName>
    <definedName name="RRRR" hidden="1">{#N/A,#N/A,FALSE,"pcf";#N/A,#N/A,FALSE,"pcr"}</definedName>
    <definedName name="rtgbr" hidden="1">{#N/A,#N/A,FALSE,"Bgt";#N/A,#N/A,FALSE,"Act";#N/A,#N/A,FALSE,"Chrt Data";#N/A,#N/A,FALSE,"Bus Result";#N/A,#N/A,FALSE,"Main Charts";#N/A,#N/A,FALSE,"P&amp;L Ttl";#N/A,#N/A,FALSE,"P&amp;L C_Ttl";#N/A,#N/A,FALSE,"P&amp;L C_Oct";#N/A,#N/A,FALSE,"P&amp;L C_Sep";#N/A,#N/A,FALSE,"1996";#N/A,#N/A,FALSE,"Data"}</definedName>
    <definedName name="SAPBEXdnldView" hidden="1">"4D0Q4ZKDTZLR4R5LFJNICI02C"</definedName>
    <definedName name="SAPBEXhrIndnt" hidden="1">1</definedName>
    <definedName name="SAPBEXrevision" hidden="1">60</definedName>
    <definedName name="SAPBEXsysID" hidden="1">"BWP"</definedName>
    <definedName name="SAPBEXwbID" hidden="1">"49EOOLXVLFJA03SFXQP8TRQL1"</definedName>
    <definedName name="SAPsysID" hidden="1">"708C5W7SBKP804JT78WJ0JNKI"</definedName>
    <definedName name="SAPwbID" hidden="1">"ARS"</definedName>
    <definedName name="sdfasdf" hidden="1">{#N/A,#N/A,FALSE,"pcf";#N/A,#N/A,FALSE,"pcr"}</definedName>
    <definedName name="sdgfd" hidden="1">{#N/A,#N/A,FALSE,"P&amp;L";#N/A,#N/A,FALSE,"R-P&amp;L";#N/A,#N/A,FALSE,"N-P&amp;L";#N/A,#N/A,FALSE,"E-P&amp;L"}</definedName>
    <definedName name="sDimPick" hidden="1">#REF!</definedName>
    <definedName name="sencount" hidden="1">2</definedName>
    <definedName name="sertyuw"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sgdg" hidden="1">{#N/A,#N/A,FALSE,"Bgt";#N/A,#N/A,FALSE,"Act";#N/A,#N/A,FALSE,"Chrt Data";#N/A,#N/A,FALSE,"Bus Result";#N/A,#N/A,FALSE,"Main Charts";#N/A,#N/A,FALSE,"P&amp;L Ttl";#N/A,#N/A,FALSE,"P&amp;L C_Ttl";#N/A,#N/A,FALSE,"P&amp;L C_Oct";#N/A,#N/A,FALSE,"P&amp;L C_Sep";#N/A,#N/A,FALSE,"1996";#N/A,#N/A,FALSE,"Data"}</definedName>
    <definedName name="sgfstryn" hidden="1">{#N/A,#N/A,FALSE,"Bgt";#N/A,#N/A,FALSE,"Act";#N/A,#N/A,FALSE,"Chrt Data";#N/A,#N/A,FALSE,"Bus Result";#N/A,#N/A,FALSE,"Main Charts";#N/A,#N/A,FALSE,"P&amp;L Ttl";#N/A,#N/A,FALSE,"P&amp;L C_Ttl";#N/A,#N/A,FALSE,"P&amp;L C_Oct";#N/A,#N/A,FALSE,"P&amp;L C_Sep";#N/A,#N/A,FALSE,"1996";#N/A,#N/A,FALSE,"Data"}</definedName>
    <definedName name="sggs" hidden="1">{#N/A,#N/A,FALSE,"Bgt";#N/A,#N/A,FALSE,"Act";#N/A,#N/A,FALSE,"Chrt Data";#N/A,#N/A,FALSE,"Bus Result";#N/A,#N/A,FALSE,"Main Charts";#N/A,#N/A,FALSE,"P&amp;L Ttl";#N/A,#N/A,FALSE,"P&amp;L C_Ttl";#N/A,#N/A,FALSE,"P&amp;L C_Oct";#N/A,#N/A,FALSE,"P&amp;L C_Sep";#N/A,#N/A,FALSE,"1996";#N/A,#N/A,FALSE,"Data"}</definedName>
    <definedName name="sgh" hidden="1">{#N/A,#N/A,FALSE,"Bgt";#N/A,#N/A,FALSE,"Act";#N/A,#N/A,FALSE,"Chrt Data";#N/A,#N/A,FALSE,"Bus Result";#N/A,#N/A,FALSE,"Main Charts";#N/A,#N/A,FALSE,"P&amp;L Ttl";#N/A,#N/A,FALSE,"P&amp;L C_Ttl";#N/A,#N/A,FALSE,"P&amp;L C_Oct";#N/A,#N/A,FALSE,"P&amp;L C_Sep";#N/A,#N/A,FALSE,"1996";#N/A,#N/A,FALSE,"Data"}</definedName>
    <definedName name="SHOCKS">'Input Assumptions'!$D$6</definedName>
    <definedName name="shs" hidden="1">{#N/A,#N/A,FALSE,"Bgt";#N/A,#N/A,FALSE,"Act";#N/A,#N/A,FALSE,"Chrt Data";#N/A,#N/A,FALSE,"Bus Result";#N/A,#N/A,FALSE,"Main Charts";#N/A,#N/A,FALSE,"P&amp;L Ttl";#N/A,#N/A,FALSE,"P&amp;L C_Ttl";#N/A,#N/A,FALSE,"P&amp;L C_Oct";#N/A,#N/A,FALSE,"P&amp;L C_Sep";#N/A,#N/A,FALSE,"1996";#N/A,#N/A,FALSE,"Data"}</definedName>
    <definedName name="shsh" hidden="1">{#N/A,#N/A,FALSE,"Bgt";#N/A,#N/A,FALSE,"Act";#N/A,#N/A,FALSE,"Chrt Data";#N/A,#N/A,FALSE,"Bus Result";#N/A,#N/A,FALSE,"Main Charts";#N/A,#N/A,FALSE,"P&amp;L Ttl";#N/A,#N/A,FALSE,"P&amp;L C_Ttl";#N/A,#N/A,FALSE,"P&amp;L C_Oct";#N/A,#N/A,FALSE,"P&amp;L C_Sep";#N/A,#N/A,FALSE,"1996";#N/A,#N/A,FALSE,"Data"}</definedName>
    <definedName name="stoopid" hidden="1">{#N/A,#N/A,FALSE,"Bgt";#N/A,#N/A,FALSE,"Act";#N/A,#N/A,FALSE,"Chrt Data";#N/A,#N/A,FALSE,"Bus Result";#N/A,#N/A,FALSE,"Main Charts";#N/A,#N/A,FALSE,"P&amp;L Ttl";#N/A,#N/A,FALSE,"P&amp;L C_Ttl";#N/A,#N/A,FALSE,"P&amp;L C_Oct";#N/A,#N/A,FALSE,"P&amp;L C_Sep";#N/A,#N/A,FALSE,"1996";#N/A,#N/A,FALSE,"Data"}</definedName>
    <definedName name="sTopElement" hidden="1">#REF!</definedName>
    <definedName name="stopit" comment="Generic cover sheet">CONCATENATE([0]!CRCP_y1, " to ",[0]!CRCP_y5)</definedName>
    <definedName name="stuff" hidden="1">{#N/A,#N/A,FALSE,"Board Rpt 1";#N/A,#N/A,FALSE,"Board Rpt 2";#N/A,#N/A,FALSE,"Board Rpt 3";#N/A,#N/A,FALSE,"Board Rpt 4";#N/A,#N/A,FALSE,"Board Rpt 5";#N/A,#N/A,FALSE,"Board Rpt 6";#N/A,#N/A,FALSE,"Board Rpt 7";#N/A,#N/A,FALSE,"Board Rpt 8";#N/A,#N/A,FALSE,"Board Rpt 9"}</definedName>
    <definedName name="stuff2" hidden="1">{#N/A,#N/A,FALSE,"P&amp;L";#N/A,#N/A,FALSE,"R-P&amp;L";#N/A,#N/A,FALSE,"N-P&amp;L";#N/A,#N/A,FALSE,"E-P&amp;L"}</definedName>
    <definedName name="TEST2" hidden="1">#REF!</definedName>
    <definedName name="tiimt" hidden="1">{#N/A,#N/A,FALSE,"pcf";#N/A,#N/A,FALSE,"pcr"}</definedName>
    <definedName name="tikt"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tiumut" hidden="1">{#N/A,#N/A,FALSE,"SUM QTR 3";#N/A,#N/A,FALSE,"Detail QTR 3 (w_o ly)"}</definedName>
    <definedName name="treeList" hidden="1">"10000000000000000000000000000000000000000000000000000000000000000000000000000000000000000000000000000000000000000000000000000000000000000000000000000000000000000000000000000000000000000000000000000000"</definedName>
    <definedName name="TRUCKROLL">'Input Assumptions'!$D$21</definedName>
    <definedName name="ujm" hidden="1">{#N/A,#N/A,FALSE,"Bgt";#N/A,#N/A,FALSE,"Act";#N/A,#N/A,FALSE,"Chrt Data";#N/A,#N/A,FALSE,"Bus Result";#N/A,#N/A,FALSE,"Main Charts";#N/A,#N/A,FALSE,"P&amp;L Ttl";#N/A,#N/A,FALSE,"P&amp;L C_Ttl";#N/A,#N/A,FALSE,"P&amp;L C_Oct";#N/A,#N/A,FALSE,"P&amp;L C_Sep";#N/A,#N/A,FALSE,"1996";#N/A,#N/A,FALSE,"Data"}</definedName>
    <definedName name="ukfykf" hidden="1">{#N/A,#N/A,FALSE,"P&amp;L Ttl";#N/A,#N/A,FALSE,"P&amp;L C_Ttl New";#N/A,#N/A,FALSE,"Bus Res";#N/A,#N/A,FALSE,"Chrts";#N/A,#N/A,FALSE,"pcf";#N/A,#N/A,FALSE,"pcr ";#N/A,#N/A,FALSE,"Exp Stmt ";#N/A,#N/A,FALSE,"Cap";#N/A,#N/A,FALSE,"IT Ytd"}</definedName>
    <definedName name="UTILISATION">'Input Assumptions'!$D$13</definedName>
    <definedName name="v" hidden="1">{#N/A,#N/A,FALSE,"Aging Summary";#N/A,#N/A,FALSE,"Ratio Analysis";#N/A,#N/A,FALSE,"Test 120 Day Accts";#N/A,#N/A,FALSE,"Tickmarks"}</definedName>
    <definedName name="VaDER">'Input Assumptions'!$D$25</definedName>
    <definedName name="w" hidden="1">{#N/A,#N/A,FALSE,"pcf";#N/A,#N/A,FALSE,"pcr"}</definedName>
    <definedName name="w4yy"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eq" comment="Generic cover sheet">CONCATENATE([0]!FRCP_y1, " to ", FRCP_y5)</definedName>
    <definedName name="WHOLESALE">'Input Assumptions'!$D$26</definedName>
    <definedName name="wrn.Aging._.and._.Trend._.Analysis." hidden="1">{#N/A,#N/A,FALSE,"Aging Summary";#N/A,#N/A,FALSE,"Ratio Analysis";#N/A,#N/A,FALSE,"Test 120 Day Accts";#N/A,#N/A,FALSE,"Tickmarks"}</definedName>
    <definedName name="wrn.AJDSuite." hidden="1">{"AJD",#N/A,TRUE,"Summary";"AJD",#N/A,TRUE,"CFCONC-outputs";"AJD",#N/A,TRUE,"P&amp;LCONC-outputs";"AJD",#N/A,TRUE,"BSCONC-outputs";"AJD",#N/A,TRUE,"FSCONC-outputs"}</definedName>
    <definedName name="wrn.All_Contracts." hidden="1">{"All Contracts",#N/A,FALSE,"Contracts"}</definedName>
    <definedName name="wrn.All_ContractsHu" hidden="1">{"All Contracts",#N/A,FALSE,"Contracts"}</definedName>
    <definedName name="wrn.ANNUAL._.REPORT." hidden="1">{#N/A,#N/A,FALSE,"PLDETAIL.XLS";#N/A,#N/A,FALSE,"P-LOSS.XLS";#N/A,#N/A,FALSE,"BALSHEET.XLS";#N/A,#N/A,FALSE,"CASHFLOW.XLS";#N/A,#N/A,FALSE,"NOTE02.XLS";#N/A,#N/A,FALSE,"NOTE03.XLS";#N/A,#N/A,FALSE,"NOTE04.XLS";#N/A,#N/A,FALSE,"NOTE05.XLS";#N/A,#N/A,FALSE,"NOTE06.XLS";#N/A,#N/A,FALSE,"NOTE07.XLS";#N/A,#N/A,FALSE,"NOTE08.XLS";#N/A,#N/A,FALSE,"NOTE09.XLS";#N/A,#N/A,FALSE,"NOTE10.XLS";#N/A,#N/A,FALSE,"NOTE11.XLS";#N/A,#N/A,FALSE,"NOTE12.XLS";#N/A,#N/A,FALSE,"NOTE13.XLS";#N/A,#N/A,FALSE,"NOTE14.XLS";#N/A,#N/A,FALSE,"NOTE15.XLS";#N/A,#N/A,FALSE,"NOTE16.XLS";#N/A,#N/A,FALSE,"NOTE17.XLS";#N/A,#N/A,FALSE,"NOTE18.XLS";#N/A,#N/A,FALSE,"NOTE19.XLS";#N/A,#N/A,FALSE,"NOTE20.XLS";#N/A,#N/A,FALSE,"NOTE21.XLS";#N/A,#N/A,FALSE,"NOTE22.XLS";#N/A,#N/A,FALSE,"NOTE22a.XLS";#N/A,#N/A,FALSE,"NOTE23.XLS";#N/A,#N/A,FALSE,"NOTE24.XLS";#N/A,#N/A,FALSE,"DIR_STAT"}</definedName>
    <definedName name="wrn.Board._.Rpt." hidden="1">{#N/A,#N/A,FALSE,"Board Rpt 1";#N/A,#N/A,FALSE,"Board Rpt 2";#N/A,#N/A,FALSE,"Board Rpt 3";#N/A,#N/A,FALSE,"Board Rpt 4";#N/A,#N/A,FALSE,"Board Rpt 5";#N/A,#N/A,FALSE,"Board Rpt 6";#N/A,#N/A,FALSE,"Board Rpt 7";#N/A,#N/A,FALSE,"Board Rpt 8";#N/A,#N/A,FALSE,"Board Rpt 9"}</definedName>
    <definedName name="wrn.Budget_1998." hidden="1">{#N/A,#N/A,FALSE,"Header";#N/A,#N/A,FALSE,"P&amp;L_Acct_UE";#N/A,#N/A,FALSE,"P&amp;L_Acct_E";#N/A,#N/A,FALSE,"P&amp;L_Program";#N/A,#N/A,FALSE,"P&amp;L_Strategy";#N/A,#N/A,FALSE,"P&amp;L_Functn_UE";#N/A,#N/A,FALSE,"Sales";#N/A,#N/A,FALSE,"Deprec'n";#N/A,#N/A,FALSE,"Transfers";#N/A,#N/A,FALSE,"Balance_Sheet";#N/A,#N/A,FALSE,"Accts Recvble";#N/A,#N/A,FALSE,"Retire";#N/A,#N/A,FALSE,"Provisions";#N/A,#N/A,FALSE,"Additions";#N/A,#N/A,FALSE,"Cap_Actv";#N/A,#N/A,FALSE,"Personnel"}</definedName>
    <definedName name="wrn.BUS._.RPT." hidden="1">{#N/A,#N/A,FALSE,"P&amp;L Ttl";#N/A,#N/A,FALSE,"P&amp;L C_Ttl New";#N/A,#N/A,FALSE,"Bus Res";#N/A,#N/A,FALSE,"Chrts";#N/A,#N/A,FALSE,"pcf";#N/A,#N/A,FALSE,"pcr ";#N/A,#N/A,FALSE,"Exp Stmt ";#N/A,#N/A,FALSE,"Cap";#N/A,#N/A,FALSE,"IT Ytd"}</definedName>
    <definedName name="wrn.Construction._.Costs." hidden="1">{"Const Costs Dev",#N/A,FALSE,"Construction Cost Inputs";"Const Costs orig ccy",#N/A,FALSE,"Construction Cost Inputs";"Const Costs USD",#N/A,FALSE,"Construction Cost Inputs"}</definedName>
    <definedName name="wrn.Financing._.Inputs." hidden="1">{"BuildIn 2 Funding Assump",#N/A,FALSE,"Building Inputs";"BuildIn Capex plus Extras",#N/A,FALSE,"Building Inputs"}</definedName>
    <definedName name="wrn.Generic_Moomba_Outlook." hidden="1">{"Generic_Moomba_North_1999_Dev_Well",#N/A,FALSE,"Moomba Generic";"Peter_Bainbrigge_Moomba_Outlook",#N/A,FALSE,"Moomba Generic";"Moomba_Typical_Well",#N/A,FALSE,"Moomba Generic"}</definedName>
    <definedName name="wrn.Inputs._.outputs." hidden="1">{"key inputs",#N/A,FALSE,"Key Inputs";"key outputs",#N/A,FALSE,"Outputs";"Other inputs",#N/A,FALSE,"Other Inputs";"cashflow",#N/A,FALSE,"Statemnts"}</definedName>
    <definedName name="wrn.OpCostIn." hidden="1">{"OpCostIn Technical",#N/A,FALSE,"Operations Cost Inputs";"OpCostIn V plus F",#N/A,FALSE,"Operations Cost Inputs";"OpCostIn Maint",#N/A,FALSE,"Operations Cost Inputs";"OpCostIn LDs Add Cost",#N/A,FALSE,"Operations Cost Inputs"}</definedName>
    <definedName name="wrn.pages." hidden="1">{#N/A,#N/A,FALSE,"Bgt";#N/A,#N/A,FALSE,"Act";#N/A,#N/A,FALSE,"Chrt Data";#N/A,#N/A,FALSE,"Bus Result";#N/A,#N/A,FALSE,"Main Charts";#N/A,#N/A,FALSE,"P&amp;L Ttl";#N/A,#N/A,FALSE,"P&amp;L C_Ttl";#N/A,#N/A,FALSE,"P&amp;L C_Oct";#N/A,#N/A,FALSE,"P&amp;L C_Sep";#N/A,#N/A,FALSE,"1996";#N/A,#N/A,FALSE,"Data"}</definedName>
    <definedName name="wrn.Print._.Profit._.and._.Loss._.Reports." hidden="1">{#N/A,#N/A,FALSE,"P&amp;L";#N/A,#N/A,FALSE,"R-P&amp;L";#N/A,#N/A,FALSE,"N-P&amp;L";#N/A,#N/A,FALSE,"E-P&amp;L"}</definedName>
    <definedName name="wrn.Print._.Reduced._.Scenario._.2." hidden="1">{"Reduced Scenario 2",#N/A,FALSE,"Deliv B Up 1999 2004 SC 2"}</definedName>
    <definedName name="wrn.Print_full_report." hidden="1">{#N/A,#N/A,TRUE,"Frontpage";#N/A,#N/A,TRUE,"RATIOS";#N/A,#N/A,TRUE,"graphdelta";#N/A,#N/A,TRUE,"Assumptions1";#N/A,#N/A,TRUE,"Operating costs";#N/A,#N/A,TRUE,"CostDrivers-compl";#N/A,#N/A,TRUE,"Serv.rev Compliant";#N/A,#N/A,TRUE,"P &amp; L";#N/A,#N/A,TRUE,"Cash flow";#N/A,#N/A,TRUE,"Bal.Sheet";#N/A,#N/A,TRUE,"Incremental";#N/A,#N/A,TRUE,"P&amp;Lsupport";#N/A,#N/A,TRUE,"Fixed assets";#N/A,#N/A,TRUE,"Working capital";#N/A,#N/A,TRUE,"Tax";#N/A,#N/A,TRUE,"ROSCO"}</definedName>
    <definedName name="wrn.Print_Scenario_1_Full_Size." hidden="1">{"Scenario 1 Full Size",#N/A,FALSE,"Deliv B Up 1999 2004 SC 1"}</definedName>
    <definedName name="wrn.Print_Scenario_2_Full_Size." hidden="1">{"Scenario 2 Full Size",#N/A,FALSE,"Deliv B Up 1999 2004 SC 2"}</definedName>
    <definedName name="wrn.Reduced._.Scenario._.1." hidden="1">{"Reduced Scenario 1",#N/A,FALSE,"Deliv B Up 1999 2004 SC 1"}</definedName>
    <definedName name="wrn.Reduced_Sc_2." hidden="1">{"Reduced Sc 2",#N/A,FALSE,"Deliv B Up 1999 2004 SC 2"}</definedName>
    <definedName name="wrn.S_R._.tables." hidden="1">{#N/A,#N/A,FALSE,"pcf";#N/A,#N/A,FALSE,"pcr"}</definedName>
    <definedName name="wrn.S_RQTR3." hidden="1">{#N/A,#N/A,FALSE,"SUM QTR 3";#N/A,#N/A,FALSE,"Detail QTR 3 (w_o ly)"}</definedName>
    <definedName name="wrn.Summary._.results." hidden="1">{"key inputs",#N/A,TRUE,"Key Inputs";"key outputs",#N/A,TRUE,"Outputs";"Other inputs",#N/A,TRUE,"Other Inputs";"Revenue",#N/A,TRUE,"Rev"}</definedName>
    <definedName name="YEAR5">YEAR4*(1.025)</definedName>
    <definedName name="yht" hidden="1">{#N/A,#N/A,FALSE,"SUM QTR 3";#N/A,#N/A,FALSE,"Detail QTR 3 (w_o ly)"}</definedName>
  </definedNames>
  <calcPr calcId="191028" concurrentCalc="0"/>
  <pivotCaches>
    <pivotCache cacheId="21" r:id="rId11"/>
    <pivotCache cacheId="22" r:id="rId1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8" i="30" l="1"/>
  <c r="I40" i="42"/>
  <c r="I39" i="42"/>
  <c r="I38" i="42"/>
  <c r="I37" i="42"/>
  <c r="I64" i="42"/>
  <c r="H63" i="42"/>
  <c r="D52" i="42"/>
  <c r="G54" i="42"/>
  <c r="G57" i="42"/>
  <c r="D56" i="42"/>
  <c r="H53" i="42"/>
  <c r="D51" i="42"/>
  <c r="I59" i="42"/>
  <c r="E62" i="42"/>
  <c r="I57" i="42"/>
  <c r="F53" i="42"/>
  <c r="D62" i="42"/>
  <c r="E61" i="42"/>
  <c r="E53" i="42"/>
  <c r="E56" i="42"/>
  <c r="D54" i="42"/>
  <c r="G61" i="42"/>
  <c r="E52" i="42"/>
  <c r="I62" i="42"/>
  <c r="F52" i="42"/>
  <c r="H52" i="42"/>
  <c r="H64" i="42"/>
  <c r="F56" i="42"/>
  <c r="F64" i="42"/>
  <c r="F63" i="42"/>
  <c r="F59" i="42"/>
  <c r="G52" i="42"/>
  <c r="E54" i="42"/>
  <c r="F51" i="42"/>
  <c r="H51" i="42"/>
  <c r="D58" i="42"/>
  <c r="G53" i="42"/>
  <c r="H59" i="42"/>
  <c r="D59" i="42"/>
  <c r="G63" i="42"/>
  <c r="H58" i="42"/>
  <c r="I56" i="42"/>
  <c r="F62" i="42"/>
  <c r="D61" i="42"/>
  <c r="G58" i="42"/>
  <c r="I58" i="42"/>
  <c r="F57" i="42"/>
  <c r="E57" i="42"/>
  <c r="G51" i="42"/>
  <c r="F54" i="42"/>
  <c r="D63" i="42"/>
  <c r="D57" i="42"/>
  <c r="D64" i="42"/>
  <c r="H57" i="42"/>
  <c r="H61" i="42"/>
  <c r="F61" i="42"/>
  <c r="E59" i="42"/>
  <c r="F58" i="42"/>
  <c r="E64" i="42"/>
  <c r="D53" i="42"/>
  <c r="G64" i="42"/>
  <c r="G59" i="42"/>
  <c r="H62" i="42"/>
  <c r="I63" i="42"/>
  <c r="E63" i="42"/>
  <c r="E51" i="42"/>
  <c r="G56" i="42"/>
  <c r="E58" i="42"/>
  <c r="I61" i="42"/>
  <c r="H54" i="42"/>
  <c r="H56" i="42"/>
  <c r="G62" i="42"/>
  <c r="H55" i="42"/>
  <c r="G55" i="42"/>
  <c r="E55" i="42"/>
  <c r="F55" i="42"/>
  <c r="D55" i="42"/>
  <c r="D65" i="42"/>
  <c r="I65" i="42"/>
  <c r="H65" i="42"/>
  <c r="G65" i="42"/>
  <c r="F65" i="42"/>
  <c r="E65" i="42"/>
  <c r="D60" i="42"/>
  <c r="I60" i="42"/>
  <c r="H60" i="42"/>
  <c r="G60" i="42"/>
  <c r="F60" i="42"/>
  <c r="E60" i="42"/>
  <c r="I53" i="42"/>
  <c r="I54" i="42"/>
  <c r="I52" i="42"/>
  <c r="I51" i="42"/>
  <c r="I55" i="42"/>
  <c r="L7" i="41"/>
  <c r="D14" i="41"/>
  <c r="D16" i="41"/>
  <c r="D17" i="41"/>
  <c r="I22" i="41"/>
  <c r="J22" i="41"/>
  <c r="J23" i="41"/>
  <c r="D26" i="41"/>
  <c r="D30" i="41"/>
  <c r="AT44" i="30"/>
  <c r="AS44" i="30"/>
  <c r="AR44" i="30"/>
  <c r="AQ44" i="30"/>
  <c r="AO44" i="30"/>
  <c r="AN44" i="30"/>
  <c r="AX44" i="30"/>
  <c r="AM44" i="30"/>
  <c r="AL44" i="30"/>
  <c r="AI44" i="30"/>
  <c r="AG44" i="30"/>
  <c r="AF44" i="30"/>
  <c r="AE44" i="30"/>
  <c r="AD44" i="30"/>
  <c r="AC44" i="30"/>
  <c r="AB44" i="30"/>
  <c r="AT43" i="30"/>
  <c r="AS43" i="30"/>
  <c r="AR43" i="30"/>
  <c r="AQ43" i="30"/>
  <c r="AO43" i="30"/>
  <c r="AN43" i="30"/>
  <c r="AX43" i="30"/>
  <c r="AM43" i="30"/>
  <c r="AL43" i="30"/>
  <c r="AI43" i="30"/>
  <c r="AG43" i="30"/>
  <c r="AF43" i="30"/>
  <c r="AE43" i="30"/>
  <c r="AD43" i="30"/>
  <c r="AC43" i="30"/>
  <c r="AB43" i="30"/>
  <c r="AT42" i="30"/>
  <c r="AS42" i="30"/>
  <c r="AR42" i="30"/>
  <c r="AQ42" i="30"/>
  <c r="AO42" i="30"/>
  <c r="AN42" i="30"/>
  <c r="AX42" i="30"/>
  <c r="AM42" i="30"/>
  <c r="AL42" i="30"/>
  <c r="AW42" i="30"/>
  <c r="AI42" i="30"/>
  <c r="AG42" i="30"/>
  <c r="AF42" i="30"/>
  <c r="AE42" i="30"/>
  <c r="AD42" i="30"/>
  <c r="AC42" i="30"/>
  <c r="AB42" i="30"/>
  <c r="AT41" i="30"/>
  <c r="AS41" i="30"/>
  <c r="AR41" i="30"/>
  <c r="AQ41" i="30"/>
  <c r="AO41" i="30"/>
  <c r="AN41" i="30"/>
  <c r="AX41" i="30"/>
  <c r="AM41" i="30"/>
  <c r="AL41" i="30"/>
  <c r="AI41" i="30"/>
  <c r="AG41" i="30"/>
  <c r="AF41" i="30"/>
  <c r="AE41" i="30"/>
  <c r="AD41" i="30"/>
  <c r="AC41" i="30"/>
  <c r="AB41" i="30"/>
  <c r="AT40" i="30"/>
  <c r="AS40" i="30"/>
  <c r="AR40" i="30"/>
  <c r="AQ40" i="30"/>
  <c r="AO40" i="30"/>
  <c r="AN40" i="30"/>
  <c r="AX40" i="30"/>
  <c r="AM40" i="30"/>
  <c r="AL40" i="30"/>
  <c r="AI40" i="30"/>
  <c r="AG40" i="30"/>
  <c r="AF40" i="30"/>
  <c r="AE40" i="30"/>
  <c r="AD40" i="30"/>
  <c r="AC40" i="30"/>
  <c r="AB40" i="30"/>
  <c r="AT39" i="30"/>
  <c r="AS39" i="30"/>
  <c r="AR39" i="30"/>
  <c r="AQ39" i="30"/>
  <c r="AO39" i="30"/>
  <c r="AN39" i="30"/>
  <c r="AX39" i="30"/>
  <c r="AM39" i="30"/>
  <c r="AL39" i="30"/>
  <c r="AI39" i="30"/>
  <c r="AG39" i="30"/>
  <c r="AF39" i="30"/>
  <c r="AE39" i="30"/>
  <c r="AD39" i="30"/>
  <c r="AC39" i="30"/>
  <c r="AB39" i="30"/>
  <c r="AT38" i="30"/>
  <c r="AS38" i="30"/>
  <c r="AR38" i="30"/>
  <c r="AQ38" i="30"/>
  <c r="AO38" i="30"/>
  <c r="AN38" i="30"/>
  <c r="AX38" i="30"/>
  <c r="AM38" i="30"/>
  <c r="AL38" i="30"/>
  <c r="AW38" i="30"/>
  <c r="AI38" i="30"/>
  <c r="AG38" i="30"/>
  <c r="AF38" i="30"/>
  <c r="AE38" i="30"/>
  <c r="AD38" i="30"/>
  <c r="AC38" i="30"/>
  <c r="AB38" i="30"/>
  <c r="AT37" i="30"/>
  <c r="AS37" i="30"/>
  <c r="AR37" i="30"/>
  <c r="AQ37" i="30"/>
  <c r="AO37" i="30"/>
  <c r="AN37" i="30"/>
  <c r="AX37" i="30"/>
  <c r="AM37" i="30"/>
  <c r="AL37" i="30"/>
  <c r="AI37" i="30"/>
  <c r="AG37" i="30"/>
  <c r="AF37" i="30"/>
  <c r="AE37" i="30"/>
  <c r="AD37" i="30"/>
  <c r="AC37" i="30"/>
  <c r="AB37" i="30"/>
  <c r="AT36" i="30"/>
  <c r="AS36" i="30"/>
  <c r="AR36" i="30"/>
  <c r="AQ36" i="30"/>
  <c r="AO36" i="30"/>
  <c r="AN36" i="30"/>
  <c r="AX36" i="30"/>
  <c r="AM36" i="30"/>
  <c r="AL36" i="30"/>
  <c r="AI36" i="30"/>
  <c r="AG36" i="30"/>
  <c r="AF36" i="30"/>
  <c r="AE36" i="30"/>
  <c r="AD36" i="30"/>
  <c r="AC36" i="30"/>
  <c r="AB36" i="30"/>
  <c r="AT35" i="30"/>
  <c r="AS35" i="30"/>
  <c r="AR35" i="30"/>
  <c r="AQ35" i="30"/>
  <c r="AO35" i="30"/>
  <c r="AN35" i="30"/>
  <c r="AX35" i="30"/>
  <c r="AM35" i="30"/>
  <c r="AL35" i="30"/>
  <c r="AI35" i="30"/>
  <c r="AG35" i="30"/>
  <c r="AF35" i="30"/>
  <c r="AE35" i="30"/>
  <c r="AD35" i="30"/>
  <c r="AC35" i="30"/>
  <c r="AB35" i="30"/>
  <c r="AT34" i="30"/>
  <c r="AS34" i="30"/>
  <c r="AR34" i="30"/>
  <c r="AQ34" i="30"/>
  <c r="AO34" i="30"/>
  <c r="AN34" i="30"/>
  <c r="AX34" i="30"/>
  <c r="AM34" i="30"/>
  <c r="AL34" i="30"/>
  <c r="AI34" i="30"/>
  <c r="AG34" i="30"/>
  <c r="AF34" i="30"/>
  <c r="AE34" i="30"/>
  <c r="AD34" i="30"/>
  <c r="AC34" i="30"/>
  <c r="AB34" i="30"/>
  <c r="AT33" i="30"/>
  <c r="AS33" i="30"/>
  <c r="AR33" i="30"/>
  <c r="AQ33" i="30"/>
  <c r="AO33" i="30"/>
  <c r="AN33" i="30"/>
  <c r="AX33" i="30"/>
  <c r="AM33" i="30"/>
  <c r="AL33" i="30"/>
  <c r="AI33" i="30"/>
  <c r="AG33" i="30"/>
  <c r="AF33" i="30"/>
  <c r="AE33" i="30"/>
  <c r="AD33" i="30"/>
  <c r="AC33" i="30"/>
  <c r="AB33" i="30"/>
  <c r="AT32" i="30"/>
  <c r="AS32" i="30"/>
  <c r="AR32" i="30"/>
  <c r="AQ32" i="30"/>
  <c r="AO32" i="30"/>
  <c r="AN32" i="30"/>
  <c r="AX32" i="30"/>
  <c r="AM32" i="30"/>
  <c r="AL32" i="30"/>
  <c r="AI32" i="30"/>
  <c r="AG32" i="30"/>
  <c r="AF32" i="30"/>
  <c r="AE32" i="30"/>
  <c r="AD32" i="30"/>
  <c r="AC32" i="30"/>
  <c r="AB32" i="30"/>
  <c r="AT31" i="30"/>
  <c r="AS31" i="30"/>
  <c r="AR31" i="30"/>
  <c r="AQ31" i="30"/>
  <c r="AO31" i="30"/>
  <c r="AN31" i="30"/>
  <c r="AX31" i="30"/>
  <c r="AM31" i="30"/>
  <c r="AL31" i="30"/>
  <c r="AI31" i="30"/>
  <c r="AG31" i="30"/>
  <c r="AF31" i="30"/>
  <c r="AE31" i="30"/>
  <c r="AD31" i="30"/>
  <c r="AC31" i="30"/>
  <c r="AB31" i="30"/>
  <c r="AT30" i="30"/>
  <c r="AS30" i="30"/>
  <c r="AR30" i="30"/>
  <c r="AQ30" i="30"/>
  <c r="AO30" i="30"/>
  <c r="AN30" i="30"/>
  <c r="AX30" i="30"/>
  <c r="AM30" i="30"/>
  <c r="AL30" i="30"/>
  <c r="AI30" i="30"/>
  <c r="AG30" i="30"/>
  <c r="AF30" i="30"/>
  <c r="AE30" i="30"/>
  <c r="AD30" i="30"/>
  <c r="AC30" i="30"/>
  <c r="AB30" i="30"/>
  <c r="AT29" i="30"/>
  <c r="AS29" i="30"/>
  <c r="AR29" i="30"/>
  <c r="AQ29" i="30"/>
  <c r="AO29" i="30"/>
  <c r="AN29" i="30"/>
  <c r="AX29" i="30"/>
  <c r="AM29" i="30"/>
  <c r="AL29" i="30"/>
  <c r="AI29" i="30"/>
  <c r="AG29" i="30"/>
  <c r="AF29" i="30"/>
  <c r="AE29" i="30"/>
  <c r="AD29" i="30"/>
  <c r="AC29" i="30"/>
  <c r="AB29" i="30"/>
  <c r="AT28" i="30"/>
  <c r="AS28" i="30"/>
  <c r="AR28" i="30"/>
  <c r="AQ28" i="30"/>
  <c r="AO28" i="30"/>
  <c r="AN28" i="30"/>
  <c r="AX28" i="30"/>
  <c r="AM28" i="30"/>
  <c r="AL28" i="30"/>
  <c r="AI28" i="30"/>
  <c r="AG28" i="30"/>
  <c r="AF28" i="30"/>
  <c r="AE28" i="30"/>
  <c r="AD28" i="30"/>
  <c r="AC28" i="30"/>
  <c r="AB28" i="30"/>
  <c r="AT27" i="30"/>
  <c r="AS27" i="30"/>
  <c r="AR27" i="30"/>
  <c r="AQ27" i="30"/>
  <c r="AO27" i="30"/>
  <c r="AN27" i="30"/>
  <c r="AX27" i="30"/>
  <c r="AM27" i="30"/>
  <c r="AL27" i="30"/>
  <c r="AI27" i="30"/>
  <c r="AG27" i="30"/>
  <c r="AF27" i="30"/>
  <c r="AE27" i="30"/>
  <c r="AD27" i="30"/>
  <c r="AC27" i="30"/>
  <c r="AB27" i="30"/>
  <c r="AT26" i="30"/>
  <c r="AS26" i="30"/>
  <c r="AR26" i="30"/>
  <c r="AQ26" i="30"/>
  <c r="AO26" i="30"/>
  <c r="AN26" i="30"/>
  <c r="AX26" i="30"/>
  <c r="AM26" i="30"/>
  <c r="AL26" i="30"/>
  <c r="AI26" i="30"/>
  <c r="AG26" i="30"/>
  <c r="AF26" i="30"/>
  <c r="AE26" i="30"/>
  <c r="AD26" i="30"/>
  <c r="AC26" i="30"/>
  <c r="AB26" i="30"/>
  <c r="AT25" i="30"/>
  <c r="AS25" i="30"/>
  <c r="AR25" i="30"/>
  <c r="AQ25" i="30"/>
  <c r="AO25" i="30"/>
  <c r="AN25" i="30"/>
  <c r="AX25" i="30"/>
  <c r="AM25" i="30"/>
  <c r="AL25" i="30"/>
  <c r="AI25" i="30"/>
  <c r="AG25" i="30"/>
  <c r="AF25" i="30"/>
  <c r="AE25" i="30"/>
  <c r="AD25" i="30"/>
  <c r="AC25" i="30"/>
  <c r="AB25" i="30"/>
  <c r="AT24" i="30"/>
  <c r="AS24" i="30"/>
  <c r="AR24" i="30"/>
  <c r="AQ24" i="30"/>
  <c r="AO24" i="30"/>
  <c r="AN24" i="30"/>
  <c r="AX24" i="30"/>
  <c r="AM24" i="30"/>
  <c r="AL24" i="30"/>
  <c r="AI24" i="30"/>
  <c r="AG24" i="30"/>
  <c r="AF24" i="30"/>
  <c r="AE24" i="30"/>
  <c r="AD24" i="30"/>
  <c r="AC24" i="30"/>
  <c r="AB24" i="30"/>
  <c r="AT23" i="30"/>
  <c r="AS23" i="30"/>
  <c r="AR23" i="30"/>
  <c r="AQ23" i="30"/>
  <c r="AO23" i="30"/>
  <c r="AN23" i="30"/>
  <c r="AX23" i="30"/>
  <c r="AM23" i="30"/>
  <c r="AL23" i="30"/>
  <c r="AI23" i="30"/>
  <c r="AG23" i="30"/>
  <c r="AF23" i="30"/>
  <c r="AE23" i="30"/>
  <c r="AD23" i="30"/>
  <c r="AC23" i="30"/>
  <c r="AB23" i="30"/>
  <c r="AT22" i="30"/>
  <c r="AS22" i="30"/>
  <c r="AR22" i="30"/>
  <c r="AQ22" i="30"/>
  <c r="AO22" i="30"/>
  <c r="AN22" i="30"/>
  <c r="AX22" i="30"/>
  <c r="AM22" i="30"/>
  <c r="AL22" i="30"/>
  <c r="AI22" i="30"/>
  <c r="AG22" i="30"/>
  <c r="AF22" i="30"/>
  <c r="AE22" i="30"/>
  <c r="AD22" i="30"/>
  <c r="AC22" i="30"/>
  <c r="AB22" i="30"/>
  <c r="AT21" i="30"/>
  <c r="AS21" i="30"/>
  <c r="AR21" i="30"/>
  <c r="AQ21" i="30"/>
  <c r="AO21" i="30"/>
  <c r="AN21" i="30"/>
  <c r="AX21" i="30"/>
  <c r="AM21" i="30"/>
  <c r="AL21" i="30"/>
  <c r="AI21" i="30"/>
  <c r="AG21" i="30"/>
  <c r="AF21" i="30"/>
  <c r="AE21" i="30"/>
  <c r="AD21" i="30"/>
  <c r="AC21" i="30"/>
  <c r="AB21" i="30"/>
  <c r="AT20" i="30"/>
  <c r="AS20" i="30"/>
  <c r="AR20" i="30"/>
  <c r="AQ20" i="30"/>
  <c r="AO20" i="30"/>
  <c r="AN20" i="30"/>
  <c r="AX20" i="30"/>
  <c r="AM20" i="30"/>
  <c r="AL20" i="30"/>
  <c r="AI20" i="30"/>
  <c r="AG20" i="30"/>
  <c r="AF20" i="30"/>
  <c r="AE20" i="30"/>
  <c r="AD20" i="30"/>
  <c r="AC20" i="30"/>
  <c r="AB20" i="30"/>
  <c r="AT19" i="30"/>
  <c r="AS19" i="30"/>
  <c r="AR19" i="30"/>
  <c r="AQ19" i="30"/>
  <c r="AO19" i="30"/>
  <c r="AN19" i="30"/>
  <c r="AX19" i="30"/>
  <c r="AM19" i="30"/>
  <c r="AL19" i="30"/>
  <c r="AI19" i="30"/>
  <c r="AG19" i="30"/>
  <c r="AF19" i="30"/>
  <c r="AE19" i="30"/>
  <c r="AD19" i="30"/>
  <c r="AC19" i="30"/>
  <c r="AB19" i="30"/>
  <c r="AT18" i="30"/>
  <c r="AS18" i="30"/>
  <c r="AR18" i="30"/>
  <c r="AQ18" i="30"/>
  <c r="AO18" i="30"/>
  <c r="AN18" i="30"/>
  <c r="AX18" i="30"/>
  <c r="AM18" i="30"/>
  <c r="AL18" i="30"/>
  <c r="AI18" i="30"/>
  <c r="AG18" i="30"/>
  <c r="AF18" i="30"/>
  <c r="AE18" i="30"/>
  <c r="AD18" i="30"/>
  <c r="AC18" i="30"/>
  <c r="AB18" i="30"/>
  <c r="AT17" i="30"/>
  <c r="AS17" i="30"/>
  <c r="AR17" i="30"/>
  <c r="AQ17" i="30"/>
  <c r="AO17" i="30"/>
  <c r="AN17" i="30"/>
  <c r="AX17" i="30"/>
  <c r="AM17" i="30"/>
  <c r="AL17" i="30"/>
  <c r="AI17" i="30"/>
  <c r="AG17" i="30"/>
  <c r="AF17" i="30"/>
  <c r="AE17" i="30"/>
  <c r="AD17" i="30"/>
  <c r="AC17" i="30"/>
  <c r="AB17" i="30"/>
  <c r="AT16" i="30"/>
  <c r="AS16" i="30"/>
  <c r="AR16" i="30"/>
  <c r="AQ16" i="30"/>
  <c r="AO16" i="30"/>
  <c r="AN16" i="30"/>
  <c r="AX16" i="30"/>
  <c r="AM16" i="30"/>
  <c r="AL16" i="30"/>
  <c r="AI16" i="30"/>
  <c r="AG16" i="30"/>
  <c r="AF16" i="30"/>
  <c r="AE16" i="30"/>
  <c r="AD16" i="30"/>
  <c r="AC16" i="30"/>
  <c r="AB16" i="30"/>
  <c r="AT15" i="30"/>
  <c r="AS15" i="30"/>
  <c r="AR15" i="30"/>
  <c r="AQ15" i="30"/>
  <c r="AO15" i="30"/>
  <c r="AN15" i="30"/>
  <c r="AX15" i="30"/>
  <c r="AM15" i="30"/>
  <c r="AL15" i="30"/>
  <c r="AI15" i="30"/>
  <c r="AG15" i="30"/>
  <c r="AF15" i="30"/>
  <c r="AE15" i="30"/>
  <c r="AD15" i="30"/>
  <c r="AC15" i="30"/>
  <c r="AB15" i="30"/>
  <c r="AT14" i="30"/>
  <c r="AS14" i="30"/>
  <c r="AR14" i="30"/>
  <c r="AQ14" i="30"/>
  <c r="AO14" i="30"/>
  <c r="AN14" i="30"/>
  <c r="AX14" i="30"/>
  <c r="AM14" i="30"/>
  <c r="AL14" i="30"/>
  <c r="AI14" i="30"/>
  <c r="AG14" i="30"/>
  <c r="AF14" i="30"/>
  <c r="AE14" i="30"/>
  <c r="AD14" i="30"/>
  <c r="AC14" i="30"/>
  <c r="AB14" i="30"/>
  <c r="AT13" i="30"/>
  <c r="AS13" i="30"/>
  <c r="AR13" i="30"/>
  <c r="AQ13" i="30"/>
  <c r="AO13" i="30"/>
  <c r="AN13" i="30"/>
  <c r="AX13" i="30"/>
  <c r="AM13" i="30"/>
  <c r="AL13" i="30"/>
  <c r="AI13" i="30"/>
  <c r="AG13" i="30"/>
  <c r="AF13" i="30"/>
  <c r="AE13" i="30"/>
  <c r="AD13" i="30"/>
  <c r="AC13" i="30"/>
  <c r="AB13" i="30"/>
  <c r="AT12" i="30"/>
  <c r="AS12" i="30"/>
  <c r="AR12" i="30"/>
  <c r="AQ12" i="30"/>
  <c r="AO12" i="30"/>
  <c r="AN12" i="30"/>
  <c r="AX12" i="30"/>
  <c r="AM12" i="30"/>
  <c r="AL12" i="30"/>
  <c r="AI12" i="30"/>
  <c r="AG12" i="30"/>
  <c r="AF12" i="30"/>
  <c r="AE12" i="30"/>
  <c r="AD12" i="30"/>
  <c r="AC12" i="30"/>
  <c r="AB12" i="30"/>
  <c r="AT11" i="30"/>
  <c r="AS11" i="30"/>
  <c r="AR11" i="30"/>
  <c r="AQ11" i="30"/>
  <c r="AO11" i="30"/>
  <c r="AN11" i="30"/>
  <c r="AX11" i="30"/>
  <c r="AM11" i="30"/>
  <c r="AL11" i="30"/>
  <c r="AI11" i="30"/>
  <c r="AG11" i="30"/>
  <c r="AF11" i="30"/>
  <c r="AE11" i="30"/>
  <c r="AD11" i="30"/>
  <c r="AC11" i="30"/>
  <c r="AB11" i="30"/>
  <c r="AT10" i="30"/>
  <c r="AS10" i="30"/>
  <c r="AR10" i="30"/>
  <c r="AQ10" i="30"/>
  <c r="AO10" i="30"/>
  <c r="AN10" i="30"/>
  <c r="AX10" i="30"/>
  <c r="AM10" i="30"/>
  <c r="AL10" i="30"/>
  <c r="AI10" i="30"/>
  <c r="AG10" i="30"/>
  <c r="AF10" i="30"/>
  <c r="AE10" i="30"/>
  <c r="AD10" i="30"/>
  <c r="AC10" i="30"/>
  <c r="AB10" i="30"/>
  <c r="AT9" i="30"/>
  <c r="AS9" i="30"/>
  <c r="AR9" i="30"/>
  <c r="AQ9" i="30"/>
  <c r="AO9" i="30"/>
  <c r="AN9" i="30"/>
  <c r="AX9" i="30"/>
  <c r="AM9" i="30"/>
  <c r="AL9" i="30"/>
  <c r="AI9" i="30"/>
  <c r="AG9" i="30"/>
  <c r="AF9" i="30"/>
  <c r="AE9" i="30"/>
  <c r="AD9" i="30"/>
  <c r="AC9" i="30"/>
  <c r="AB9" i="30"/>
  <c r="AT8" i="30"/>
  <c r="AS8" i="30"/>
  <c r="AR8" i="30"/>
  <c r="AQ8" i="30"/>
  <c r="AO8" i="30"/>
  <c r="AN8" i="30"/>
  <c r="AX8" i="30"/>
  <c r="AM8" i="30"/>
  <c r="AL8" i="30"/>
  <c r="AI8" i="30"/>
  <c r="AG8" i="30"/>
  <c r="AF8" i="30"/>
  <c r="AE8" i="30"/>
  <c r="AD8" i="30"/>
  <c r="AC8" i="30"/>
  <c r="AB8" i="30"/>
  <c r="AT7" i="30"/>
  <c r="AS7" i="30"/>
  <c r="AR7" i="30"/>
  <c r="AQ7" i="30"/>
  <c r="AO7" i="30"/>
  <c r="AN7" i="30"/>
  <c r="AX7" i="30"/>
  <c r="AM7" i="30"/>
  <c r="AL7" i="30"/>
  <c r="AI7" i="30"/>
  <c r="AG7" i="30"/>
  <c r="AF7" i="30"/>
  <c r="AE7" i="30"/>
  <c r="AD7" i="30"/>
  <c r="AC7" i="30"/>
  <c r="AB7" i="30"/>
  <c r="AT6" i="30"/>
  <c r="AS6" i="30"/>
  <c r="AR6" i="30"/>
  <c r="AQ6" i="30"/>
  <c r="AO6" i="30"/>
  <c r="AN6" i="30"/>
  <c r="AX6" i="30"/>
  <c r="AM6" i="30"/>
  <c r="AL6" i="30"/>
  <c r="AI6" i="30"/>
  <c r="AG6" i="30"/>
  <c r="AF6" i="30"/>
  <c r="AE6" i="30"/>
  <c r="AD6" i="30"/>
  <c r="AC6" i="30"/>
  <c r="AB6" i="30"/>
  <c r="AT5" i="30"/>
  <c r="AS5" i="30"/>
  <c r="AR5" i="30"/>
  <c r="AQ5" i="30"/>
  <c r="AO5" i="30"/>
  <c r="AN5" i="30"/>
  <c r="AX5" i="30"/>
  <c r="AM5" i="30"/>
  <c r="AL5" i="30"/>
  <c r="AI5" i="30"/>
  <c r="AG5" i="30"/>
  <c r="AF5" i="30"/>
  <c r="AE5" i="30"/>
  <c r="AD5" i="30"/>
  <c r="AC5" i="30"/>
  <c r="AB5" i="30"/>
  <c r="AT4" i="30"/>
  <c r="AS4" i="30"/>
  <c r="AR4" i="30"/>
  <c r="AQ4" i="30"/>
  <c r="AO4" i="30"/>
  <c r="AN4" i="30"/>
  <c r="AX4" i="30"/>
  <c r="AM4" i="30"/>
  <c r="AL4" i="30"/>
  <c r="AI4" i="30"/>
  <c r="AG4" i="30"/>
  <c r="AF4" i="30"/>
  <c r="AE4" i="30"/>
  <c r="AD4" i="30"/>
  <c r="AC4" i="30"/>
  <c r="AB4" i="30"/>
  <c r="AW7" i="30"/>
  <c r="AW4" i="30"/>
  <c r="AW24" i="30"/>
  <c r="AW44" i="30"/>
  <c r="AW41" i="30"/>
  <c r="AU15" i="30"/>
  <c r="AW9" i="30"/>
  <c r="AW21" i="30"/>
  <c r="AU31" i="30"/>
  <c r="AW35" i="30"/>
  <c r="AU30" i="30"/>
  <c r="AW10" i="30"/>
  <c r="AW30" i="30"/>
  <c r="AU25" i="30"/>
  <c r="AW32" i="30"/>
  <c r="AW39" i="30"/>
  <c r="AW13" i="30"/>
  <c r="AU39" i="30"/>
  <c r="AU37" i="30"/>
  <c r="AW5" i="30"/>
  <c r="AW36" i="30"/>
  <c r="AU8" i="30"/>
  <c r="AU22" i="30"/>
  <c r="AU13" i="30"/>
  <c r="AU36" i="30"/>
  <c r="AU43" i="30"/>
  <c r="AU6" i="30"/>
  <c r="AW14" i="30"/>
  <c r="AU18" i="30"/>
  <c r="AU27" i="30"/>
  <c r="AU11" i="30"/>
  <c r="AU34" i="30"/>
  <c r="AU4" i="30"/>
  <c r="AU16" i="30"/>
  <c r="AU9" i="30"/>
  <c r="AW17" i="30"/>
  <c r="AW33" i="30"/>
  <c r="AU7" i="30"/>
  <c r="AU21" i="30"/>
  <c r="AU28" i="30"/>
  <c r="AW8" i="30"/>
  <c r="AU12" i="30"/>
  <c r="AU19" i="30"/>
  <c r="AW29" i="30"/>
  <c r="AU42" i="30"/>
  <c r="AU33" i="30"/>
  <c r="AU5" i="30"/>
  <c r="AW6" i="30"/>
  <c r="AU10" i="30"/>
  <c r="AU24" i="30"/>
  <c r="AW27" i="30"/>
  <c r="AU40" i="30"/>
  <c r="AW12" i="30"/>
  <c r="AW15" i="30"/>
  <c r="AW18" i="30"/>
  <c r="AW11" i="30"/>
  <c r="AW20" i="30"/>
  <c r="AW23" i="30"/>
  <c r="AW26" i="30"/>
  <c r="AU14" i="30"/>
  <c r="AU17" i="30"/>
  <c r="AU20" i="30"/>
  <c r="AU23" i="30"/>
  <c r="AU26" i="30"/>
  <c r="AU29" i="30"/>
  <c r="AU32" i="30"/>
  <c r="AU35" i="30"/>
  <c r="AU38" i="30"/>
  <c r="AU41" i="30"/>
  <c r="AU44" i="30"/>
  <c r="AW16" i="30"/>
  <c r="AW19" i="30"/>
  <c r="AW22" i="30"/>
  <c r="AW25" i="30"/>
  <c r="AW28" i="30"/>
  <c r="AW31" i="30"/>
  <c r="AW34" i="30"/>
  <c r="AW37" i="30"/>
  <c r="AW40" i="30"/>
  <c r="AW43" i="30"/>
  <c r="AH42" i="30"/>
  <c r="AH39" i="30"/>
  <c r="AH36" i="30"/>
  <c r="AH33" i="30"/>
  <c r="AH30" i="30"/>
  <c r="AH27" i="30"/>
  <c r="AH24" i="30"/>
  <c r="AH21" i="30"/>
  <c r="AH18" i="30"/>
  <c r="AH15" i="30"/>
  <c r="AH12" i="30"/>
  <c r="AH9" i="30"/>
  <c r="AH6" i="30"/>
  <c r="AH43" i="30"/>
  <c r="AH40" i="30"/>
  <c r="AH37" i="30"/>
  <c r="AH34" i="30"/>
  <c r="AH31" i="30"/>
  <c r="AH28" i="30"/>
  <c r="AH25" i="30"/>
  <c r="AH22" i="30"/>
  <c r="AH19" i="30"/>
  <c r="AH16" i="30"/>
  <c r="AH4" i="30"/>
  <c r="AH13" i="30"/>
  <c r="AH10" i="30"/>
  <c r="AH7" i="30"/>
  <c r="AH44" i="30"/>
  <c r="AH41" i="30"/>
  <c r="AH38" i="30"/>
  <c r="AH35" i="30"/>
  <c r="AH32" i="30"/>
  <c r="AH29" i="30"/>
  <c r="AH26" i="30"/>
  <c r="AH23" i="30"/>
  <c r="AH20" i="30"/>
  <c r="AH17" i="30"/>
  <c r="AH14" i="30"/>
  <c r="AH11" i="30"/>
  <c r="AH8" i="30"/>
  <c r="AH5" i="30"/>
  <c r="AP40" i="30"/>
  <c r="AY40" i="30"/>
  <c r="AP33" i="30"/>
  <c r="AY33" i="30"/>
  <c r="AP21" i="30"/>
  <c r="AY21" i="30"/>
  <c r="AP9" i="30"/>
  <c r="AY9" i="30"/>
  <c r="AP6" i="30"/>
  <c r="AY6" i="30"/>
  <c r="AP35" i="30"/>
  <c r="AY35" i="30"/>
  <c r="AP28" i="30"/>
  <c r="AY28" i="30"/>
  <c r="AP16" i="30"/>
  <c r="AY16" i="30"/>
  <c r="AP4" i="30"/>
  <c r="AY4" i="30"/>
  <c r="AP14" i="30"/>
  <c r="AY14" i="30"/>
  <c r="AP42" i="30"/>
  <c r="AY42" i="30"/>
  <c r="AP23" i="30"/>
  <c r="AY23" i="30"/>
  <c r="AP11" i="30"/>
  <c r="AY11" i="30"/>
  <c r="AP37" i="30"/>
  <c r="AY37" i="30"/>
  <c r="AP30" i="30"/>
  <c r="AY30" i="30"/>
  <c r="AP18" i="30"/>
  <c r="AY18" i="30"/>
  <c r="AP44" i="30"/>
  <c r="AY44" i="30"/>
  <c r="AP25" i="30"/>
  <c r="AY25" i="30"/>
  <c r="AP13" i="30"/>
  <c r="AY13" i="30"/>
  <c r="AP39" i="30"/>
  <c r="AY39" i="30"/>
  <c r="AP32" i="30"/>
  <c r="AY32" i="30"/>
  <c r="AP20" i="30"/>
  <c r="AY20" i="30"/>
  <c r="AP8" i="30"/>
  <c r="AY8" i="30"/>
  <c r="AP10" i="30"/>
  <c r="AY10" i="30"/>
  <c r="AP34" i="30"/>
  <c r="AY34" i="30"/>
  <c r="AP27" i="30"/>
  <c r="AY27" i="30"/>
  <c r="AP15" i="30"/>
  <c r="AY15" i="30"/>
  <c r="AP5" i="30"/>
  <c r="AY5" i="30"/>
  <c r="AP41" i="30"/>
  <c r="AY41" i="30"/>
  <c r="AP22" i="30"/>
  <c r="AY22" i="30"/>
  <c r="AP19" i="30"/>
  <c r="AY19" i="30"/>
  <c r="AP36" i="30"/>
  <c r="AY36" i="30"/>
  <c r="AP29" i="30"/>
  <c r="AY29" i="30"/>
  <c r="AP17" i="30"/>
  <c r="AY17" i="30"/>
  <c r="AP7" i="30"/>
  <c r="AY7" i="30"/>
  <c r="AP43" i="30"/>
  <c r="AY43" i="30"/>
  <c r="AP24" i="30"/>
  <c r="AY24" i="30"/>
  <c r="AP12" i="30"/>
  <c r="AY12" i="30"/>
  <c r="AP38" i="30"/>
  <c r="AY38" i="30"/>
  <c r="AP31" i="30"/>
  <c r="AY31" i="30"/>
  <c r="AP26" i="30"/>
  <c r="AY26" i="30"/>
  <c r="AK41" i="30"/>
  <c r="AK22" i="30"/>
  <c r="AK10" i="30"/>
  <c r="AK5" i="30"/>
  <c r="AK32" i="30"/>
  <c r="AK36" i="30"/>
  <c r="AK29" i="30"/>
  <c r="AK17" i="30"/>
  <c r="AK7" i="30"/>
  <c r="AK6" i="30"/>
  <c r="AK43" i="30"/>
  <c r="AK24" i="30"/>
  <c r="AK12" i="30"/>
  <c r="AK27" i="30"/>
  <c r="AK38" i="30"/>
  <c r="AK31" i="30"/>
  <c r="AK19" i="30"/>
  <c r="AK26" i="30"/>
  <c r="AK14" i="30"/>
  <c r="AK4" i="30"/>
  <c r="AK40" i="30"/>
  <c r="AK33" i="30"/>
  <c r="AK21" i="30"/>
  <c r="AK9" i="30"/>
  <c r="AK35" i="30"/>
  <c r="AK28" i="30"/>
  <c r="AK16" i="30"/>
  <c r="AK8" i="30"/>
  <c r="AK42" i="30"/>
  <c r="AK23" i="30"/>
  <c r="AK11" i="30"/>
  <c r="AK37" i="30"/>
  <c r="AK30" i="30"/>
  <c r="AK18" i="30"/>
  <c r="AK34" i="30"/>
  <c r="AK44" i="30"/>
  <c r="AK25" i="30"/>
  <c r="AK13" i="30"/>
  <c r="AK39" i="30"/>
  <c r="AK20" i="30"/>
  <c r="AK15" i="30"/>
  <c r="AJ10" i="30"/>
  <c r="AV10" i="30"/>
  <c r="AJ7" i="30"/>
  <c r="AV7" i="30"/>
  <c r="AJ43" i="30"/>
  <c r="AV43" i="30"/>
  <c r="AJ40" i="30"/>
  <c r="AV40" i="30"/>
  <c r="AJ37" i="30"/>
  <c r="AV37" i="30"/>
  <c r="AJ34" i="30"/>
  <c r="AV34" i="30"/>
  <c r="AJ31" i="30"/>
  <c r="AV31" i="30"/>
  <c r="AJ28" i="30"/>
  <c r="AV28" i="30"/>
  <c r="AJ25" i="30"/>
  <c r="AV25" i="30"/>
  <c r="AJ22" i="30"/>
  <c r="AV22" i="30"/>
  <c r="AJ19" i="30"/>
  <c r="AV19" i="30"/>
  <c r="AJ16" i="30"/>
  <c r="AV16" i="30"/>
  <c r="AJ4" i="30"/>
  <c r="AV4" i="30"/>
  <c r="AJ13" i="30"/>
  <c r="AV13" i="30"/>
  <c r="AJ12" i="30"/>
  <c r="AV12" i="30"/>
  <c r="AJ6" i="30"/>
  <c r="AV6" i="30"/>
  <c r="AJ44" i="30"/>
  <c r="AV44" i="30"/>
  <c r="AJ41" i="30"/>
  <c r="AV41" i="30"/>
  <c r="AJ38" i="30"/>
  <c r="AV38" i="30"/>
  <c r="AJ35" i="30"/>
  <c r="AV35" i="30"/>
  <c r="AJ32" i="30"/>
  <c r="AV32" i="30"/>
  <c r="AJ29" i="30"/>
  <c r="AV29" i="30"/>
  <c r="AJ26" i="30"/>
  <c r="AV26" i="30"/>
  <c r="AJ23" i="30"/>
  <c r="AV23" i="30"/>
  <c r="AJ20" i="30"/>
  <c r="AV20" i="30"/>
  <c r="AJ17" i="30"/>
  <c r="AV17" i="30"/>
  <c r="AJ14" i="30"/>
  <c r="AV14" i="30"/>
  <c r="AJ5" i="30"/>
  <c r="AV5" i="30"/>
  <c r="AJ11" i="30"/>
  <c r="AV11" i="30"/>
  <c r="AJ8" i="30"/>
  <c r="AV8" i="30"/>
  <c r="AJ9" i="30"/>
  <c r="AV9" i="30"/>
  <c r="AJ42" i="30"/>
  <c r="AV42" i="30"/>
  <c r="AJ39" i="30"/>
  <c r="AV39" i="30"/>
  <c r="AJ36" i="30"/>
  <c r="AV36" i="30"/>
  <c r="AJ33" i="30"/>
  <c r="AV33" i="30"/>
  <c r="AJ30" i="30"/>
  <c r="AV30" i="30"/>
  <c r="AJ27" i="30"/>
  <c r="AV27" i="30"/>
  <c r="AJ24" i="30"/>
  <c r="AV24" i="30"/>
  <c r="AJ21" i="30"/>
  <c r="AV21" i="30"/>
  <c r="AJ18" i="30"/>
  <c r="AV18" i="30"/>
  <c r="AJ15" i="30"/>
  <c r="AV15" i="30"/>
  <c r="AQ45" i="30"/>
  <c r="AL45" i="30"/>
  <c r="AK45" i="30"/>
  <c r="AE45" i="30"/>
  <c r="AD45" i="30"/>
  <c r="AC45" i="30"/>
  <c r="AM45" i="30"/>
  <c r="AW45" i="30"/>
  <c r="V45" i="30"/>
  <c r="E25" i="41"/>
  <c r="F25" i="41"/>
  <c r="N45" i="30"/>
  <c r="E13" i="41"/>
  <c r="F13" i="41"/>
  <c r="J45" i="30"/>
  <c r="E7" i="41"/>
  <c r="F7" i="41"/>
  <c r="K45" i="30"/>
  <c r="E8" i="41"/>
  <c r="F8" i="41"/>
  <c r="L45" i="30"/>
  <c r="E9" i="41"/>
  <c r="F9" i="41"/>
  <c r="M45" i="30"/>
  <c r="E12" i="41"/>
  <c r="F12" i="41"/>
  <c r="O45" i="30"/>
  <c r="E14" i="41"/>
  <c r="F14" i="41"/>
  <c r="P45" i="30"/>
  <c r="E15" i="41"/>
  <c r="F15" i="41"/>
  <c r="Q45" i="30"/>
  <c r="E16" i="41"/>
  <c r="F16" i="41"/>
  <c r="R45" i="30"/>
  <c r="E17" i="41"/>
  <c r="F17" i="41"/>
  <c r="S45" i="30"/>
  <c r="E20" i="41"/>
  <c r="F20" i="41"/>
  <c r="T45" i="30"/>
  <c r="E21" i="41"/>
  <c r="F21" i="41"/>
  <c r="W45" i="30"/>
  <c r="E26" i="41"/>
  <c r="F26" i="41"/>
  <c r="X45" i="30"/>
  <c r="E27" i="41"/>
  <c r="F27" i="41"/>
  <c r="Z45" i="30"/>
  <c r="E29" i="41"/>
  <c r="F29" i="41"/>
  <c r="AA45" i="30"/>
  <c r="E30" i="41"/>
  <c r="F30" i="41"/>
  <c r="I45" i="30"/>
  <c r="E6" i="41"/>
  <c r="F6" i="41"/>
  <c r="Y45" i="30"/>
  <c r="E28" i="41"/>
  <c r="F28" i="41"/>
  <c r="U45" i="30"/>
  <c r="E24" i="41"/>
  <c r="F24" i="41"/>
  <c r="AX45" i="30"/>
  <c r="AN45" i="30"/>
  <c r="AO45" i="30"/>
  <c r="AJ45" i="30"/>
  <c r="AT45" i="30"/>
  <c r="AR45" i="30"/>
  <c r="AH45" i="30"/>
  <c r="AP45" i="30"/>
  <c r="AG45" i="30"/>
  <c r="AF45" i="30"/>
  <c r="AS45" i="30"/>
  <c r="AI45" i="30"/>
  <c r="AV45" i="30"/>
  <c r="AY45" i="30"/>
  <c r="AZ20" i="30"/>
  <c r="AZ29" i="30"/>
  <c r="AZ9" i="30"/>
  <c r="AZ10" i="30"/>
  <c r="AZ12" i="30"/>
  <c r="AZ27" i="30"/>
  <c r="AZ39" i="30"/>
  <c r="AZ31" i="30"/>
  <c r="AZ8" i="30"/>
  <c r="AZ30" i="30"/>
  <c r="AZ40" i="30"/>
  <c r="AZ11" i="30"/>
  <c r="AZ19" i="30"/>
  <c r="AZ38" i="30"/>
  <c r="AZ25" i="30"/>
  <c r="AZ44" i="30"/>
  <c r="AZ17" i="30"/>
  <c r="AZ36" i="30"/>
  <c r="AZ41" i="30"/>
  <c r="AZ18" i="30"/>
  <c r="AZ4" i="30"/>
  <c r="AZ22" i="30"/>
  <c r="AZ5" i="30"/>
  <c r="AZ32" i="30"/>
  <c r="AZ43" i="30"/>
  <c r="AZ14" i="30"/>
  <c r="AZ7" i="30"/>
  <c r="AZ16" i="30"/>
  <c r="AZ21" i="30"/>
  <c r="AZ28" i="30"/>
  <c r="AZ23" i="30"/>
  <c r="AZ15" i="30"/>
  <c r="AZ13" i="30"/>
  <c r="AZ6" i="30"/>
  <c r="AZ37" i="30"/>
  <c r="AZ35" i="30"/>
  <c r="AZ26" i="30"/>
  <c r="AZ34" i="30"/>
  <c r="AZ33" i="30"/>
  <c r="AZ24" i="30"/>
  <c r="AZ42" i="30"/>
  <c r="BA13" i="30"/>
  <c r="AU45" i="30"/>
  <c r="AB45" i="30"/>
  <c r="AZ45" i="30"/>
  <c r="BC13" i="30"/>
  <c r="BA20" i="30"/>
  <c r="BA15" i="30"/>
  <c r="BC15" i="30"/>
  <c r="BC20" i="30"/>
  <c r="BA41" i="30"/>
  <c r="BA29" i="30"/>
  <c r="BC29" i="30"/>
  <c r="BA38" i="30"/>
  <c r="BC38" i="30"/>
  <c r="BA9" i="30"/>
  <c r="BC9" i="30"/>
  <c r="BA17" i="30"/>
  <c r="BA22" i="30"/>
  <c r="BA40" i="30"/>
  <c r="BA21" i="30"/>
  <c r="BA27" i="30"/>
  <c r="BA5" i="30"/>
  <c r="BA24" i="30"/>
  <c r="BA19" i="30"/>
  <c r="BC19" i="30"/>
  <c r="BA34" i="30"/>
  <c r="BC40" i="30"/>
  <c r="BC22" i="30"/>
  <c r="BC21" i="30"/>
  <c r="BC41" i="30"/>
  <c r="BC24" i="30"/>
  <c r="BC17" i="30"/>
  <c r="BC5" i="30"/>
  <c r="BC27" i="30"/>
  <c r="BC34" i="30"/>
  <c r="BA6" i="30"/>
  <c r="BA11" i="30"/>
  <c r="BA12" i="30"/>
  <c r="BC12" i="30"/>
  <c r="BA10" i="30"/>
  <c r="BC10" i="30"/>
  <c r="BA35" i="30"/>
  <c r="BC35" i="30"/>
  <c r="BA37" i="30"/>
  <c r="BC37" i="30"/>
  <c r="BA36" i="30"/>
  <c r="BC36" i="30"/>
  <c r="BA23" i="30"/>
  <c r="BC23" i="30"/>
  <c r="BA28" i="30"/>
  <c r="BC28" i="30"/>
  <c r="BA26" i="30"/>
  <c r="BA18" i="30"/>
  <c r="BA16" i="30"/>
  <c r="BA8" i="30"/>
  <c r="BA42" i="30"/>
  <c r="BC42" i="30"/>
  <c r="BA14" i="30"/>
  <c r="BC14" i="30"/>
  <c r="BA25" i="30"/>
  <c r="BC25" i="30"/>
  <c r="BA32" i="30"/>
  <c r="BA30" i="30"/>
  <c r="BC30" i="30"/>
  <c r="BA44" i="30"/>
  <c r="BC44" i="30"/>
  <c r="BA39" i="30"/>
  <c r="BC39" i="30"/>
  <c r="BA43" i="30"/>
  <c r="BC43" i="30"/>
  <c r="BA7" i="30"/>
  <c r="BA33" i="30"/>
  <c r="G45" i="30"/>
  <c r="BA31" i="30"/>
  <c r="BC31" i="30"/>
  <c r="BA4" i="30"/>
  <c r="BC4" i="30"/>
  <c r="BC26" i="30"/>
  <c r="BC33" i="30"/>
  <c r="BC8" i="30"/>
  <c r="BC11" i="30"/>
  <c r="BC32" i="30"/>
  <c r="BC16" i="30"/>
  <c r="BC6" i="30"/>
  <c r="BC7" i="30"/>
  <c r="BC18" i="30"/>
  <c r="F45" i="30"/>
  <c r="BE30" i="41"/>
</calcChain>
</file>

<file path=xl/sharedStrings.xml><?xml version="1.0" encoding="utf-8"?>
<sst xmlns="http://schemas.openxmlformats.org/spreadsheetml/2006/main" count="689" uniqueCount="307">
  <si>
    <t>Value Category</t>
  </si>
  <si>
    <t>Methodology</t>
  </si>
  <si>
    <t>Estimated total Risk/Benefit ($m pa)</t>
  </si>
  <si>
    <t>Safety</t>
  </si>
  <si>
    <t>Modelling Steps</t>
  </si>
  <si>
    <t>Public Safety</t>
  </si>
  <si>
    <t>Aggregate risk modelling for whole of network monetised risk</t>
  </si>
  <si>
    <t>1. Confirm value framework &amp; top down values for each value/benefit item</t>
  </si>
  <si>
    <t>Fire</t>
  </si>
  <si>
    <t>2. Develop / workshop scope of benefits for each line item</t>
  </si>
  <si>
    <t>Environment</t>
  </si>
  <si>
    <t>3. Test assumptions with stakeholders</t>
  </si>
  <si>
    <t>Worker Safety</t>
  </si>
  <si>
    <t>4. Consolidate at program ID level and do sanity check on overall impacts</t>
  </si>
  <si>
    <t>Capex efficiency</t>
  </si>
  <si>
    <t>Planning and design efficiencies</t>
  </si>
  <si>
    <t>Total PIP value for planning support</t>
  </si>
  <si>
    <t>Increased asset/network utilisation</t>
  </si>
  <si>
    <t>Total PIP value for augex investment</t>
  </si>
  <si>
    <t>Improved repex prioritisation</t>
  </si>
  <si>
    <t>Repex * WACC rate</t>
  </si>
  <si>
    <t>life extension</t>
  </si>
  <si>
    <t>Total PIP value for repex investment</t>
  </si>
  <si>
    <t>lower cost assets</t>
  </si>
  <si>
    <t>Total PIP value - augex+repex</t>
  </si>
  <si>
    <t>planned vs unplanned repair trade-off</t>
  </si>
  <si>
    <t>17% (From value framework draft) of total breakdown opex</t>
  </si>
  <si>
    <t>Opex Efficiency</t>
  </si>
  <si>
    <t>reduced maintenance</t>
  </si>
  <si>
    <t>Total maintenance costs</t>
  </si>
  <si>
    <t>reduced field operations</t>
  </si>
  <si>
    <t>Market benefits</t>
  </si>
  <si>
    <t>Unserved energy</t>
  </si>
  <si>
    <t>Value of curtailment</t>
  </si>
  <si>
    <t>Wholesale pricing (market efficiency)</t>
  </si>
  <si>
    <t>Assumed delta on wholesale price savings from solar soak trial analysis</t>
  </si>
  <si>
    <t>Not applied</t>
  </si>
  <si>
    <t>Carbon emission reductions</t>
  </si>
  <si>
    <t>50MT Co2e pa NSW station energy ~ 30MT Co2 pa AG * $50t (AG component .9mt CO2 pA - FY21 sustainability report)</t>
  </si>
  <si>
    <t>Reduced losses</t>
  </si>
  <si>
    <t>total energy  volume in network (~25407GWh in FY21) * $50/MWh*3.7% losses (loss % from enviro report)</t>
  </si>
  <si>
    <t>Threshold</t>
  </si>
  <si>
    <t>Customer Time</t>
  </si>
  <si>
    <t>value of 1 hr of time per customer</t>
  </si>
  <si>
    <t>Top 50%</t>
  </si>
  <si>
    <t>Impact on metric (%)</t>
  </si>
  <si>
    <t>$ benefit (pa)</t>
  </si>
  <si>
    <t>Safety Benefits</t>
  </si>
  <si>
    <t>Market Benefits</t>
  </si>
  <si>
    <t>Project ID</t>
  </si>
  <si>
    <t>Proposed RegID</t>
  </si>
  <si>
    <t>Project Title</t>
  </si>
  <si>
    <t>Maturity</t>
  </si>
  <si>
    <t>Resilience Program Grouping</t>
  </si>
  <si>
    <t>Total Refined Capex Cost</t>
  </si>
  <si>
    <t>Assumptions</t>
  </si>
  <si>
    <t>Fire Starts</t>
  </si>
  <si>
    <t>Planning / Design</t>
  </si>
  <si>
    <t>Utilisation</t>
  </si>
  <si>
    <t>Prioritisation (Replacement)</t>
  </si>
  <si>
    <t>Asset Life Extension (Condition)</t>
  </si>
  <si>
    <t>Asset Cost (unit cost)</t>
  </si>
  <si>
    <t>Breakdown vs Planned</t>
  </si>
  <si>
    <t>Reduced maintenance</t>
  </si>
  <si>
    <t>Reduced field operations</t>
  </si>
  <si>
    <t>Unserved Energy</t>
  </si>
  <si>
    <t>Wholesale pricing</t>
  </si>
  <si>
    <t>Community Resilience</t>
  </si>
  <si>
    <t>Emissions</t>
  </si>
  <si>
    <t>Energy Losses</t>
  </si>
  <si>
    <t>Planning/ Design</t>
  </si>
  <si>
    <t>Safety Benefit</t>
  </si>
  <si>
    <t>Capex Benefit</t>
  </si>
  <si>
    <t>Opex Benefit</t>
  </si>
  <si>
    <t>EUE Benefit</t>
  </si>
  <si>
    <t>Other Market Benefit</t>
  </si>
  <si>
    <t>Annual Benefit</t>
  </si>
  <si>
    <t>BCR (annual)</t>
  </si>
  <si>
    <t>NPV Approach</t>
  </si>
  <si>
    <t>NPV BCR (estimate)</t>
  </si>
  <si>
    <t>Optimised Option</t>
  </si>
  <si>
    <t>Trial Option</t>
  </si>
  <si>
    <t>PR035</t>
  </si>
  <si>
    <t>System</t>
  </si>
  <si>
    <t>YES</t>
  </si>
  <si>
    <t>PR074</t>
  </si>
  <si>
    <t>Field Asset</t>
  </si>
  <si>
    <t>PR105</t>
  </si>
  <si>
    <t>PR049</t>
  </si>
  <si>
    <t>PR026</t>
  </si>
  <si>
    <t>PR015</t>
  </si>
  <si>
    <t>PR016</t>
  </si>
  <si>
    <t>PR042</t>
  </si>
  <si>
    <t>PR018</t>
  </si>
  <si>
    <t>PR169</t>
  </si>
  <si>
    <t>PR036</t>
  </si>
  <si>
    <t>PR029</t>
  </si>
  <si>
    <t>PR027</t>
  </si>
  <si>
    <t>Improve utilisation &amp; unserved energy (minor), reduce curtailment (minor)</t>
  </si>
  <si>
    <t>PR109</t>
  </si>
  <si>
    <t>PR028</t>
  </si>
  <si>
    <t>PR040</t>
  </si>
  <si>
    <t>PR114</t>
  </si>
  <si>
    <t>PR082</t>
  </si>
  <si>
    <t>PR089</t>
  </si>
  <si>
    <t>PR012</t>
  </si>
  <si>
    <t>7000 unplanned outages &amp; 1200 DMAs p.a. Assume this can avoid 1% of DMA faults and (1200/7000) * 1% unserved energy, defects dealt proactive rather than reactive, plus risk reduction and operational field visits avoided. Shared with Detection sensors</t>
  </si>
  <si>
    <t>PR050</t>
  </si>
  <si>
    <t>Assuming improvement in maintenance requirements, and reliability (reduce unserved energy on zone/sts protection related faults), enabler for CVR and others</t>
  </si>
  <si>
    <t>PR046</t>
  </si>
  <si>
    <t>Assume 500 kiosks with remote EFIs (out of 15000 kiosks) - 1/4 time saving for outages involving those kiosks (2% of kiosks) and commensurate reduction in opex costs for field response requirements (tie to remote ops on other subs). Opex for 500 sites</t>
  </si>
  <si>
    <t>PR017</t>
  </si>
  <si>
    <t>Value in ~25% improvement in value of curtailment as per CSIRO / SAPN studies (shared with smart meter and voltage sensor line items) and a 1% benefit in reducing losses from using CVR method</t>
  </si>
  <si>
    <t>PR076</t>
  </si>
  <si>
    <t>PR013</t>
  </si>
  <si>
    <t>PR019</t>
  </si>
  <si>
    <t>PR039</t>
  </si>
  <si>
    <t>PR005</t>
  </si>
  <si>
    <t>Assume same as Fault prediction engine - sharing benefits. Opex for comms or SaaS subscription assume 40 sites</t>
  </si>
  <si>
    <t>PR043</t>
  </si>
  <si>
    <t>Meter enquiry roll-out integration e.g less truck rolls (Assuming 1% EMSO callouts = 700 tasks avoided @ 200 per visit) &amp; better planning (i.e complaint response)</t>
  </si>
  <si>
    <t>NO</t>
  </si>
  <si>
    <t>PR084</t>
  </si>
  <si>
    <t>Trial</t>
  </si>
  <si>
    <t>PR095</t>
  </si>
  <si>
    <t>Reduce risk of fire or property damage. Potentially increase utilisation / reduce unserved enegy / maintain assets better</t>
  </si>
  <si>
    <t>PR045</t>
  </si>
  <si>
    <t>Visibility benefits supporting other line items (CVR, state estimation, etc - divided across key visibility line items). Opex for 50 sites</t>
  </si>
  <si>
    <t>PR002</t>
  </si>
  <si>
    <t>Based on prior HV Microgrid CBA analysis</t>
  </si>
  <si>
    <t>PR004</t>
  </si>
  <si>
    <t>PR059</t>
  </si>
  <si>
    <t>PR047</t>
  </si>
  <si>
    <t>Visibility benefits supporting other line items (CVR, state estimation, etc - divided across key visibility line items)</t>
  </si>
  <si>
    <t>PR086</t>
  </si>
  <si>
    <t>PR103</t>
  </si>
  <si>
    <t>PR031</t>
  </si>
  <si>
    <t>Trial 50 switches - allow reconfiguration of LV distributor to resolve safety, voltage constraints and unserved energy</t>
  </si>
  <si>
    <t>PR048</t>
  </si>
  <si>
    <t>PR023</t>
  </si>
  <si>
    <t>Row Labels</t>
  </si>
  <si>
    <t>Sum of Safety Benefit</t>
  </si>
  <si>
    <t>Sum of Capex Benefit</t>
  </si>
  <si>
    <t>Sum of Opex Benefit</t>
  </si>
  <si>
    <t>Sum of EUE Benefit</t>
  </si>
  <si>
    <t>Sum of Other Market Benefit</t>
  </si>
  <si>
    <t>Sum of Total Refined Capex Cost</t>
  </si>
  <si>
    <t>Grand Total</t>
  </si>
  <si>
    <t>Pilot</t>
  </si>
  <si>
    <t>Grid Batteries (Zone/STS scale)</t>
  </si>
  <si>
    <t>Smart meter advanced functionality systems</t>
  </si>
  <si>
    <t>Total</t>
  </si>
  <si>
    <t>High Voltage Microgrid</t>
  </si>
  <si>
    <t>Prevention</t>
  </si>
  <si>
    <t>Hydrogen turbine microgrid</t>
  </si>
  <si>
    <t>Distribution and transmission line defect detection sensors</t>
  </si>
  <si>
    <t>none</t>
  </si>
  <si>
    <t>Data driven Fault Prediction Intelligence System</t>
  </si>
  <si>
    <t>Mobile hydrogen units for emergency response</t>
  </si>
  <si>
    <t>Support</t>
  </si>
  <si>
    <t>Low loss transformer &amp; reactor trials</t>
  </si>
  <si>
    <t>Low loss cable and line designs</t>
  </si>
  <si>
    <t>Closed Loop Voltage Regulation and Optimisation Control System</t>
  </si>
  <si>
    <t>Low embodied carbon asset trial - SF6 alternatives</t>
  </si>
  <si>
    <t>Low embodied carbon asset trial - Polypropelene cables</t>
  </si>
  <si>
    <t>Pilot customer energy resource integration into OT systems</t>
  </si>
  <si>
    <t>Advanced Load Information System</t>
  </si>
  <si>
    <t>Network State Estimator</t>
  </si>
  <si>
    <t>Recovery</t>
  </si>
  <si>
    <t>Dynamic Ratings Calculation System</t>
  </si>
  <si>
    <t>Local weather stations</t>
  </si>
  <si>
    <t>Low voltage "softbridge" type automated switches</t>
  </si>
  <si>
    <t>Network Sectionalising and Optimisation Engine - provide various forms with outcomes like FLISR.</t>
  </si>
  <si>
    <t>Network high accuracy neutral integrity monitors</t>
  </si>
  <si>
    <t>Wires down detection device trials</t>
  </si>
  <si>
    <t>Defect Identification trial - Photo analysis AI</t>
  </si>
  <si>
    <t>Smart Meter Enquiry OT integration systems</t>
  </si>
  <si>
    <t>Retrofit of kiosk voltage sensors</t>
  </si>
  <si>
    <t>Kiosk SCADA-linked EFIs (Retrofit)</t>
  </si>
  <si>
    <t>PT monitoring device (Retrofit)</t>
  </si>
  <si>
    <t>Kiosk monitoring device (Retrofit)</t>
  </si>
  <si>
    <t>Phasor Measurement Units (PMU) trials</t>
  </si>
  <si>
    <t>Dynamic protection relay trials</t>
  </si>
  <si>
    <t>Conductor movement sensor trials</t>
  </si>
  <si>
    <t>Digital substation trials</t>
  </si>
  <si>
    <t>Feeder level load shedding capability</t>
  </si>
  <si>
    <t>Local Autonomous Networks (smart islanding)</t>
  </si>
  <si>
    <t>Kiosk with integrated battery</t>
  </si>
  <si>
    <t>MV cable Partial Discharge monitoring</t>
  </si>
  <si>
    <t>Online thermal monitoring system</t>
  </si>
  <si>
    <t>Conductor sag detection</t>
  </si>
  <si>
    <t>Controlled load management system</t>
  </si>
  <si>
    <t>Trial ultra-sonic discharge detection devices</t>
  </si>
  <si>
    <t>mobile contact voltage detection pilot</t>
  </si>
  <si>
    <t>Substation Fire Detection Systems</t>
  </si>
  <si>
    <t>Value Framework</t>
  </si>
  <si>
    <t>FY25</t>
  </si>
  <si>
    <t>FY26</t>
  </si>
  <si>
    <t>FY27</t>
  </si>
  <si>
    <t>FY28</t>
  </si>
  <si>
    <t>FY29</t>
  </si>
  <si>
    <t>2025</t>
  </si>
  <si>
    <t>2026</t>
  </si>
  <si>
    <t>2027</t>
  </si>
  <si>
    <t>2028</t>
  </si>
  <si>
    <t>2029</t>
  </si>
  <si>
    <t>Full Option</t>
  </si>
  <si>
    <t>Project List and CBA Analysis</t>
  </si>
  <si>
    <t>Allows faster response to outages - reducing unserved energy and field operational visits by preconfiguring and reconfiguring network. Also allows minor uplift in utilisation.</t>
  </si>
  <si>
    <t>Lower asset costs and maintenance costs due to fewer assets and simpler maintenance and configuration management.</t>
  </si>
  <si>
    <t>Customer benefit for wholesale pricing  and curtailment improvement, as well as indirect emissions benefits by moving generation to day (solar) from night (coal).</t>
  </si>
  <si>
    <t>Improve wholesale pricing (through frequency services) and detection of emerging faults reducing operational and breakdown costs.</t>
  </si>
  <si>
    <t>More accurate network modelling leading to improvement in planning efficiency and utilisation, optimisation of energy losses and solar curtailment.</t>
  </si>
  <si>
    <t>Leads to reduction in energy losses across fleet over time with progressive replacement of existing standard loss equipment</t>
  </si>
  <si>
    <t>Safety benefit largely from edge alarms of neutral integrity</t>
  </si>
  <si>
    <t>Carbon emission benefits only - assume  AG SF6 emissions reduced by 10% long run</t>
  </si>
  <si>
    <t>Avoid substation fires (reducing unserved energy, asset life, etc)</t>
  </si>
  <si>
    <t>Risk reduction for asset failure / safety incidents by targeting to high risk failure locations</t>
  </si>
  <si>
    <t>Reduce bushfire risk and unserved energy. Opex for comms or SaaS subscription assume 10 sites</t>
  </si>
  <si>
    <t>Primarly asset prioritisation and breakdown expenditure avoidance, some safety risk reduction.</t>
  </si>
  <si>
    <t>Improve utilisation and asset life metrics by stretching capability of existing assets</t>
  </si>
  <si>
    <t>Identifies additional defects and facilitates proactive prioritisation</t>
  </si>
  <si>
    <t>Based on SPEN business case considering safety risk, EUE and losses.</t>
  </si>
  <si>
    <t>Safety, EUE and efficiency benefits</t>
  </si>
  <si>
    <t>Benefits include risk reduction, energy conservation, avoided outages and response. Opex for comms or SaaS subscription assume 3 sites.</t>
  </si>
  <si>
    <t>Reduced energy losses and EUE</t>
  </si>
  <si>
    <t>Based on prior portable SAPS analysis unserved energy + reduced field time opex</t>
  </si>
  <si>
    <t>carbon emission &amp; energy loss benefits</t>
  </si>
  <si>
    <t>Reduced EUE and energy losses. Fire safety benefits when applied in bushfire prone areas</t>
  </si>
  <si>
    <t>Safety risk reduction, improved ratings &amp; asset lifespan, reliability. Opex for comms or SaaS subscription assume 20 sites</t>
  </si>
  <si>
    <t>Provides network support, customer solar storage, FACS/market arbitrage, in line with community battery analysis</t>
  </si>
  <si>
    <t>Similar to span movement monitors. Opex for comms or SaaS subscription assume 10 sites</t>
  </si>
  <si>
    <t>Improves network utilisation</t>
  </si>
  <si>
    <t>Benefits Summary</t>
  </si>
  <si>
    <t>Output Results</t>
  </si>
  <si>
    <t>Total Portfolio</t>
  </si>
  <si>
    <t>FY22 - 24 Real Cost Escalation</t>
  </si>
  <si>
    <t>Real Cost Escalation</t>
  </si>
  <si>
    <t>Project Phasing</t>
  </si>
  <si>
    <t>Phasing</t>
  </si>
  <si>
    <t>sum</t>
  </si>
  <si>
    <t>upfront due to system and device component</t>
  </si>
  <si>
    <t>Field installs - some carry-over + lead time to design/procure + trial moving to implement</t>
  </si>
  <si>
    <t>Largely IT &amp; OT - accelerated deployment for &gt; benefits</t>
  </si>
  <si>
    <t>Some build-up required - little up-front expenditure</t>
  </si>
  <si>
    <t>Source</t>
  </si>
  <si>
    <t>Investment Management</t>
  </si>
  <si>
    <t>Option Summary</t>
  </si>
  <si>
    <t>Option 2 - Total Portfolio</t>
  </si>
  <si>
    <t>Option 3 - Optimised Portfolio</t>
  </si>
  <si>
    <t>Option 4 - Trial Focused Portfolio</t>
  </si>
  <si>
    <t>in FY24 Real $</t>
  </si>
  <si>
    <t xml:space="preserve">total VoLL for Ausgrid </t>
  </si>
  <si>
    <t>Claimed benefit (Total Portfolio) $</t>
  </si>
  <si>
    <t>Claimed benefit (Total Portfolio) %</t>
  </si>
  <si>
    <t>Community value of resilience</t>
  </si>
  <si>
    <t>Annual Opex (end state)</t>
  </si>
  <si>
    <t>Network Innovation - Safe, Intelligent Networks (Devices)</t>
  </si>
  <si>
    <t>Network Innovation - Safe, Intelligent Networks (Systems)</t>
  </si>
  <si>
    <t>Network Innovation - Community Resilience</t>
  </si>
  <si>
    <t>Sum of Annual Opex (end state)</t>
  </si>
  <si>
    <t>Bushfire risk, shock and property damage avoidance. Opex for 150 sites</t>
  </si>
  <si>
    <t>Total PIP + opex assumption</t>
  </si>
  <si>
    <t>Ausgrid’s 2024-29 Regulatory Proposal</t>
  </si>
  <si>
    <t>Attachment 5.8.f: Network Innovation CBA Model - Projects for Innovation</t>
  </si>
  <si>
    <t>Model Overview</t>
  </si>
  <si>
    <t>Contents - CBA Model</t>
  </si>
  <si>
    <t>Tab No.</t>
  </si>
  <si>
    <t>Title</t>
  </si>
  <si>
    <t>Description</t>
  </si>
  <si>
    <t>Contents - Ausgrid Standard NPV Model</t>
  </si>
  <si>
    <t>NOTES</t>
  </si>
  <si>
    <t>Ausgrid model notes</t>
  </si>
  <si>
    <t>QuickCalc</t>
  </si>
  <si>
    <t>Simplified input tab for NPV model calculations</t>
  </si>
  <si>
    <t>Input</t>
  </si>
  <si>
    <t>Detailed input tab for NPV model calculations</t>
  </si>
  <si>
    <t>Output_charts</t>
  </si>
  <si>
    <t>Summary of findings, graphical format</t>
  </si>
  <si>
    <t>Output_tables</t>
  </si>
  <si>
    <t>Summary of findings, table format</t>
  </si>
  <si>
    <t>Reference&gt;&gt;</t>
  </si>
  <si>
    <t>Blank</t>
  </si>
  <si>
    <t>User guide</t>
  </si>
  <si>
    <t>User guide to Ausgrid NPV model</t>
  </si>
  <si>
    <t>MODELoverview</t>
  </si>
  <si>
    <t>Provides an overview of the model logic (for information only)</t>
  </si>
  <si>
    <t>NPVoverview</t>
  </si>
  <si>
    <t>Provides an overview of the NPV methodology used in the model (for information only)</t>
  </si>
  <si>
    <t>Calculations&gt;&gt;</t>
  </si>
  <si>
    <t>Calcs</t>
  </si>
  <si>
    <t>Calculations underpinned by the inputs and assumptions entered in the model (for review purposes only)</t>
  </si>
  <si>
    <t>Assumptions entered by the finance team (for review purposes only and can only be edited post discussions with finance)</t>
  </si>
  <si>
    <t>EBSS_CESS</t>
  </si>
  <si>
    <t>Supports calculation of EBSS and CESS (for review purposes only)</t>
  </si>
  <si>
    <t>Network Innovation - Cost-Benefit Analysis</t>
  </si>
  <si>
    <t>Option 3 - Optimised Option</t>
  </si>
  <si>
    <t>Option 4 - Trial Option</t>
  </si>
  <si>
    <t xml:space="preserve">Network Innovation - CER Support &amp; Enablement </t>
  </si>
  <si>
    <t>The second part is the Ausgrid Standard NPV Model which takes the output from the CBA Model (located in the Summary worksheet) and other input assumptions relevant to the financial calculations, including escalators.  It also includes the evaluation model to provide an overview of the cost and benefits in NPV terms, which has been included in the Network Innovation Program document. 
Due to the workstream approach taken for the Network Innovation Program, the NPV analysis for each program option was undertaken first at the workstream level (approach shown in the diagram below), before being consolidated.</t>
  </si>
  <si>
    <t>The Network Innovation Program - Cost-Benefit Analysis Model is constructed from a number of models, each performing a part of the cost-benefit evaluation. 
The first part is the CBA model, which is contained in this workbook and outlined in the diagram below:</t>
  </si>
  <si>
    <t>Input assumptions</t>
  </si>
  <si>
    <t>Overview of the value metrics used to calculate benefits across each project</t>
  </si>
  <si>
    <t>CBA</t>
  </si>
  <si>
    <t>Output</t>
  </si>
  <si>
    <t>Line item detail for each project including unit costs, benefits, benefit-cost ratio (BCR) and program option selection</t>
  </si>
  <si>
    <t>Consolidated program option forecasts expenditure &amp; benefits, project delivery phasing, cost escalators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</si>
</sst>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quot;$&quot;* #,##0.00_-;_-&quot;$&quot;* &quot;-&quot;??_-;_-@_-"/>
    <numFmt numFmtId="43" formatCode="_-* #,##0.00_-;\-* #,##0.00_-;_-* &quot;-&quot;??_-;_-@_-"/>
    <numFmt numFmtId="164" formatCode="_(* #,##0.00_);_(* \(#,##0.00\);_(* &quot;-&quot;??_);_(@_)"/>
    <numFmt numFmtId="165" formatCode="_-* #,##0_-;[Red]\(#,##0\)_-;_-* &quot;-&quot;??_-;_-@_-"/>
    <numFmt numFmtId="166" formatCode="_-&quot;$&quot;* #,##0_-;\-&quot;$&quot;* #,##0_-;_-&quot;$&quot;* &quot;-&quot;??_-;_-@_-"/>
    <numFmt numFmtId="167" formatCode="0.0%"/>
    <numFmt numFmtId="168" formatCode="_-* #,##0_-;\-* #,##0_-;_-* &quot;-&quot;??_-;_-@_-"/>
    <numFmt numFmtId="169" formatCode="#,##0.00000"/>
    <numFmt numFmtId="170" formatCode="[$-C09]d\ mmmm\ yyyy;@"/>
  </numFmts>
  <fonts count="4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b/>
      <sz val="12"/>
      <color rgb="FFFFFFFF"/>
      <name val="Calibri"/>
      <family val="2"/>
      <scheme val="minor"/>
    </font>
    <font>
      <b/>
      <sz val="12"/>
      <color theme="0"/>
      <name val="Calibri"/>
      <family val="2"/>
      <scheme val="minor"/>
    </font>
    <font>
      <sz val="10"/>
      <name val="Arial"/>
      <family val="2"/>
    </font>
    <font>
      <sz val="12"/>
      <color theme="1"/>
      <name val="Calibri"/>
      <family val="2"/>
      <scheme val="minor"/>
    </font>
    <font>
      <b/>
      <sz val="12"/>
      <color theme="1"/>
      <name val="Calibri"/>
      <family val="2"/>
      <scheme val="minor"/>
    </font>
    <font>
      <sz val="8"/>
      <name val="Calibri"/>
      <family val="2"/>
      <scheme val="minor"/>
    </font>
    <font>
      <b/>
      <sz val="16"/>
      <color theme="1"/>
      <name val="Calibri"/>
      <family val="2"/>
      <scheme val="minor"/>
    </font>
    <font>
      <b/>
      <sz val="12"/>
      <color rgb="FF4472C4"/>
      <name val="Calibri"/>
      <family val="2"/>
      <scheme val="minor"/>
    </font>
    <font>
      <sz val="12"/>
      <color rgb="FFFF0000"/>
      <name val="Calibri"/>
      <family val="2"/>
      <scheme val="minor"/>
    </font>
    <font>
      <b/>
      <sz val="12"/>
      <color rgb="FFFF0000"/>
      <name val="Calibri"/>
      <family val="2"/>
      <scheme val="minor"/>
    </font>
    <font>
      <sz val="12"/>
      <name val="Calibri"/>
      <family val="2"/>
      <scheme val="minor"/>
    </font>
    <font>
      <sz val="16"/>
      <color theme="1"/>
      <name val="Calibri"/>
      <family val="2"/>
      <scheme val="minor"/>
    </font>
    <font>
      <sz val="20"/>
      <color theme="1"/>
      <name val="Calibri"/>
      <family val="2"/>
      <scheme val="minor"/>
    </font>
    <font>
      <b/>
      <sz val="20"/>
      <color theme="1"/>
      <name val="Calibri"/>
      <family val="2"/>
      <scheme val="minor"/>
    </font>
    <font>
      <sz val="8"/>
      <color theme="1"/>
      <name val="Arial"/>
      <family val="2"/>
    </font>
    <font>
      <b/>
      <sz val="11"/>
      <color theme="1"/>
      <name val="Arial"/>
      <family val="2"/>
    </font>
    <font>
      <sz val="12"/>
      <color theme="1"/>
      <name val="Arial"/>
      <family val="2"/>
    </font>
    <font>
      <b/>
      <sz val="12"/>
      <color theme="1"/>
      <name val="Arial"/>
      <family val="2"/>
    </font>
    <font>
      <b/>
      <sz val="11"/>
      <color theme="6" tint="-0.249977111117893"/>
      <name val="Arial"/>
      <family val="2"/>
    </font>
    <font>
      <b/>
      <sz val="14"/>
      <color theme="1"/>
      <name val="72 Monospace"/>
      <family val="3"/>
    </font>
    <font>
      <b/>
      <sz val="24"/>
      <color theme="1"/>
      <name val="Calibri"/>
      <family val="2"/>
      <scheme val="minor"/>
    </font>
    <font>
      <b/>
      <sz val="18"/>
      <color theme="1"/>
      <name val="Calibri"/>
      <family val="2"/>
      <scheme val="minor"/>
    </font>
    <font>
      <sz val="9"/>
      <color theme="1"/>
      <name val="Arial"/>
      <family val="2"/>
    </font>
    <font>
      <b/>
      <sz val="18"/>
      <color rgb="FF002060"/>
      <name val="Arial"/>
      <family val="2"/>
    </font>
    <font>
      <sz val="14"/>
      <color rgb="FF0070C0"/>
      <name val="Arial"/>
      <family val="2"/>
    </font>
    <font>
      <b/>
      <sz val="14"/>
      <color theme="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bgColor indexed="64"/>
      </patternFill>
    </fill>
    <fill>
      <patternFill patternType="solid">
        <fgColor theme="1"/>
        <bgColor indexed="64"/>
      </patternFill>
    </fill>
    <fill>
      <patternFill patternType="solid">
        <fgColor rgb="FF000000"/>
        <bgColor rgb="FF000000"/>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6" tint="0.79998168889431442"/>
        <bgColor theme="6" tint="0.79998168889431442"/>
      </patternFill>
    </fill>
    <fill>
      <patternFill patternType="solid">
        <fgColor rgb="FFFF0000"/>
        <bgColor indexed="64"/>
      </patternFill>
    </fill>
    <fill>
      <patternFill patternType="solid">
        <fgColor theme="0"/>
        <bgColor indexed="64"/>
      </patternFill>
    </fill>
    <fill>
      <patternFill patternType="solid">
        <fgColor theme="9" tint="0.59999389629810485"/>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theme="0" tint="-0.24994659260841701"/>
      </right>
      <top style="medium">
        <color indexed="64"/>
      </top>
      <bottom style="thin">
        <color theme="0" tint="-0.24994659260841701"/>
      </bottom>
      <diagonal/>
    </border>
    <border>
      <left style="thin">
        <color indexed="64"/>
      </left>
      <right/>
      <top/>
      <bottom/>
      <diagonal/>
    </border>
    <border>
      <left/>
      <right style="thin">
        <color indexed="64"/>
      </right>
      <top/>
      <bottom/>
      <diagonal/>
    </border>
    <border>
      <left/>
      <right style="thick">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s>
  <cellStyleXfs count="6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0" fontId="19" fillId="35" borderId="0">
      <alignment vertical="center"/>
      <protection locked="0"/>
    </xf>
    <xf numFmtId="0" fontId="20" fillId="34" borderId="0">
      <alignment vertical="center"/>
      <protection locked="0"/>
    </xf>
    <xf numFmtId="0" fontId="21" fillId="0" borderId="0"/>
    <xf numFmtId="165" fontId="1" fillId="33" borderId="10" applyFont="0" applyFill="0" applyBorder="0" applyAlignment="0">
      <alignment horizontal="right" vertical="top" wrapText="1"/>
      <protection locked="0"/>
    </xf>
    <xf numFmtId="165" fontId="1" fillId="33" borderId="10" applyFont="0" applyFill="0" applyBorder="0" applyAlignment="0">
      <alignment horizontal="right" vertical="top" wrapText="1"/>
      <protection locked="0"/>
    </xf>
    <xf numFmtId="0" fontId="22" fillId="0" borderId="0"/>
    <xf numFmtId="164" fontId="22" fillId="0" borderId="0" applyFont="0" applyFill="0" applyBorder="0" applyAlignment="0" applyProtection="0"/>
    <xf numFmtId="44" fontId="1" fillId="0" borderId="0" applyFont="0" applyFill="0" applyBorder="0" applyAlignment="0" applyProtection="0"/>
    <xf numFmtId="0" fontId="18" fillId="0" borderId="0"/>
    <xf numFmtId="44" fontId="18"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0" fontId="33" fillId="0" borderId="0"/>
    <xf numFmtId="164" fontId="2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21" fillId="0" borderId="0" applyFont="0" applyFill="0" applyBorder="0" applyAlignment="0" applyProtection="0"/>
    <xf numFmtId="0" fontId="1" fillId="0" borderId="0"/>
  </cellStyleXfs>
  <cellXfs count="259">
    <xf numFmtId="0" fontId="0" fillId="0" borderId="0" xfId="0"/>
    <xf numFmtId="0" fontId="22" fillId="0" borderId="0" xfId="0" applyFont="1"/>
    <xf numFmtId="168" fontId="22" fillId="0" borderId="0" xfId="53" applyNumberFormat="1" applyFont="1"/>
    <xf numFmtId="9" fontId="22" fillId="0" borderId="0" xfId="54" applyFont="1" applyAlignment="1"/>
    <xf numFmtId="168" fontId="22" fillId="0" borderId="0" xfId="53" applyNumberFormat="1" applyFont="1" applyAlignment="1">
      <alignment wrapText="1"/>
    </xf>
    <xf numFmtId="0" fontId="26" fillId="0" borderId="0" xfId="0" applyFont="1" applyAlignment="1">
      <alignment wrapText="1"/>
    </xf>
    <xf numFmtId="16" fontId="22" fillId="0" borderId="0" xfId="0" applyNumberFormat="1" applyFont="1"/>
    <xf numFmtId="168" fontId="22" fillId="0" borderId="0" xfId="53" applyNumberFormat="1" applyFont="1" applyBorder="1"/>
    <xf numFmtId="168" fontId="22" fillId="0" borderId="18" xfId="53" applyNumberFormat="1" applyFont="1" applyBorder="1"/>
    <xf numFmtId="168" fontId="23" fillId="0" borderId="0" xfId="53" applyNumberFormat="1" applyFont="1"/>
    <xf numFmtId="168" fontId="22" fillId="0" borderId="0" xfId="0" applyNumberFormat="1" applyFont="1"/>
    <xf numFmtId="166" fontId="22" fillId="0" borderId="0" xfId="50" applyNumberFormat="1" applyFont="1"/>
    <xf numFmtId="10" fontId="22" fillId="0" borderId="0" xfId="54" applyNumberFormat="1" applyFont="1"/>
    <xf numFmtId="0" fontId="23" fillId="0" borderId="0" xfId="0" applyFont="1" applyAlignment="1">
      <alignment horizontal="center"/>
    </xf>
    <xf numFmtId="9" fontId="22" fillId="0" borderId="0" xfId="0" applyNumberFormat="1" applyFont="1"/>
    <xf numFmtId="0" fontId="22" fillId="0" borderId="20" xfId="0" applyFont="1" applyBorder="1"/>
    <xf numFmtId="43" fontId="22" fillId="0" borderId="0" xfId="53" applyFont="1" applyAlignment="1">
      <alignment horizontal="center" vertical="center"/>
    </xf>
    <xf numFmtId="43" fontId="22" fillId="0" borderId="0" xfId="0" applyNumberFormat="1" applyFont="1"/>
    <xf numFmtId="0" fontId="22" fillId="0" borderId="0" xfId="0" applyFont="1" applyAlignment="1">
      <alignment horizontal="center" vertical="center"/>
    </xf>
    <xf numFmtId="0" fontId="22" fillId="0" borderId="0" xfId="0" applyFont="1" applyAlignment="1">
      <alignment horizontal="center" vertical="center" wrapText="1"/>
    </xf>
    <xf numFmtId="0" fontId="22" fillId="0" borderId="0" xfId="0" applyFont="1" applyAlignment="1">
      <alignment wrapText="1"/>
    </xf>
    <xf numFmtId="166" fontId="22" fillId="0" borderId="0" xfId="50" applyNumberFormat="1" applyFont="1" applyBorder="1"/>
    <xf numFmtId="166" fontId="22" fillId="0" borderId="18" xfId="50" applyNumberFormat="1" applyFont="1" applyBorder="1" applyAlignment="1">
      <alignment wrapText="1"/>
    </xf>
    <xf numFmtId="10" fontId="22" fillId="0" borderId="17" xfId="54" applyNumberFormat="1" applyFont="1" applyBorder="1"/>
    <xf numFmtId="10" fontId="22" fillId="0" borderId="0" xfId="54" applyNumberFormat="1" applyFont="1" applyBorder="1"/>
    <xf numFmtId="10" fontId="22" fillId="0" borderId="12" xfId="54" applyNumberFormat="1" applyFont="1" applyBorder="1"/>
    <xf numFmtId="10" fontId="22" fillId="0" borderId="11" xfId="54" applyNumberFormat="1" applyFont="1" applyBorder="1"/>
    <xf numFmtId="10" fontId="22" fillId="0" borderId="13" xfId="54" applyNumberFormat="1" applyFont="1" applyBorder="1"/>
    <xf numFmtId="166" fontId="22" fillId="0" borderId="12" xfId="50" applyNumberFormat="1" applyFont="1" applyBorder="1"/>
    <xf numFmtId="166" fontId="22" fillId="0" borderId="0" xfId="50" applyNumberFormat="1" applyFont="1" applyBorder="1" applyAlignment="1">
      <alignment wrapText="1"/>
    </xf>
    <xf numFmtId="166" fontId="22" fillId="0" borderId="11" xfId="50" applyNumberFormat="1" applyFont="1" applyBorder="1" applyAlignment="1">
      <alignment wrapText="1"/>
    </xf>
    <xf numFmtId="166" fontId="22" fillId="0" borderId="12" xfId="50" applyNumberFormat="1" applyFont="1" applyBorder="1" applyAlignment="1">
      <alignment wrapText="1"/>
    </xf>
    <xf numFmtId="166" fontId="22" fillId="0" borderId="18" xfId="50" applyNumberFormat="1" applyFont="1" applyBorder="1"/>
    <xf numFmtId="168" fontId="22" fillId="0" borderId="17" xfId="0" applyNumberFormat="1" applyFont="1" applyBorder="1"/>
    <xf numFmtId="166" fontId="22" fillId="0" borderId="0" xfId="0" applyNumberFormat="1" applyFont="1"/>
    <xf numFmtId="9" fontId="22" fillId="0" borderId="0" xfId="54" applyFont="1" applyBorder="1"/>
    <xf numFmtId="9" fontId="22" fillId="0" borderId="12" xfId="54" applyFont="1" applyBorder="1"/>
    <xf numFmtId="9" fontId="22" fillId="0" borderId="0" xfId="54" applyFont="1" applyBorder="1" applyAlignment="1">
      <alignment wrapText="1"/>
    </xf>
    <xf numFmtId="9" fontId="22" fillId="0" borderId="11" xfId="54" applyFont="1" applyBorder="1" applyAlignment="1">
      <alignment wrapText="1"/>
    </xf>
    <xf numFmtId="9" fontId="22" fillId="0" borderId="12" xfId="54" applyFont="1" applyBorder="1" applyAlignment="1">
      <alignment wrapText="1"/>
    </xf>
    <xf numFmtId="10" fontId="22" fillId="0" borderId="0" xfId="54" applyNumberFormat="1" applyFont="1" applyBorder="1" applyAlignment="1">
      <alignment wrapText="1"/>
    </xf>
    <xf numFmtId="9" fontId="22" fillId="0" borderId="11" xfId="54" applyFont="1" applyBorder="1"/>
    <xf numFmtId="10" fontId="22" fillId="0" borderId="0" xfId="54" applyNumberFormat="1" applyFont="1" applyFill="1" applyBorder="1"/>
    <xf numFmtId="10" fontId="22" fillId="0" borderId="11" xfId="54" applyNumberFormat="1" applyFont="1" applyFill="1" applyBorder="1"/>
    <xf numFmtId="0" fontId="22" fillId="0" borderId="18" xfId="0" applyFont="1" applyBorder="1" applyAlignment="1">
      <alignment wrapText="1"/>
    </xf>
    <xf numFmtId="10" fontId="22" fillId="0" borderId="13" xfId="54" applyNumberFormat="1" applyFont="1" applyBorder="1" applyAlignment="1">
      <alignment wrapText="1"/>
    </xf>
    <xf numFmtId="10" fontId="22" fillId="0" borderId="0" xfId="54" quotePrefix="1" applyNumberFormat="1" applyFont="1" applyFill="1" applyBorder="1"/>
    <xf numFmtId="10" fontId="22" fillId="0" borderId="12" xfId="54" applyNumberFormat="1" applyFont="1" applyFill="1" applyBorder="1"/>
    <xf numFmtId="166" fontId="22" fillId="0" borderId="20" xfId="50" applyNumberFormat="1" applyFont="1" applyBorder="1"/>
    <xf numFmtId="166" fontId="22" fillId="0" borderId="19" xfId="50" applyNumberFormat="1" applyFont="1" applyBorder="1"/>
    <xf numFmtId="0" fontId="30" fillId="0" borderId="0" xfId="0" applyFont="1"/>
    <xf numFmtId="0" fontId="30" fillId="0" borderId="17" xfId="0" applyFont="1" applyBorder="1" applyAlignment="1">
      <alignment wrapText="1"/>
    </xf>
    <xf numFmtId="0" fontId="31" fillId="0" borderId="0" xfId="0" applyFont="1"/>
    <xf numFmtId="166" fontId="31" fillId="0" borderId="0" xfId="0" applyNumberFormat="1" applyFont="1"/>
    <xf numFmtId="0" fontId="30" fillId="0" borderId="0" xfId="0" applyFont="1" applyAlignment="1">
      <alignment wrapText="1"/>
    </xf>
    <xf numFmtId="0" fontId="30" fillId="0" borderId="0" xfId="0" applyFont="1" applyAlignment="1">
      <alignment horizontal="left" wrapText="1"/>
    </xf>
    <xf numFmtId="166" fontId="27" fillId="0" borderId="0" xfId="50" applyNumberFormat="1" applyFont="1" applyBorder="1"/>
    <xf numFmtId="166" fontId="28" fillId="0" borderId="0" xfId="50" applyNumberFormat="1" applyFont="1" applyBorder="1"/>
    <xf numFmtId="166" fontId="29" fillId="0" borderId="0" xfId="50" applyNumberFormat="1" applyFont="1" applyBorder="1"/>
    <xf numFmtId="166" fontId="23" fillId="0" borderId="0" xfId="50" applyNumberFormat="1" applyFont="1" applyBorder="1"/>
    <xf numFmtId="0" fontId="23" fillId="0" borderId="0" xfId="0" applyFont="1"/>
    <xf numFmtId="168" fontId="23" fillId="0" borderId="23" xfId="53" applyNumberFormat="1" applyFont="1" applyBorder="1"/>
    <xf numFmtId="0" fontId="23" fillId="0" borderId="22" xfId="0" applyFont="1" applyBorder="1" applyAlignment="1">
      <alignment wrapText="1"/>
    </xf>
    <xf numFmtId="0" fontId="23" fillId="0" borderId="23" xfId="0" applyFont="1" applyBorder="1"/>
    <xf numFmtId="0" fontId="22" fillId="0" borderId="17" xfId="0" applyFont="1" applyBorder="1" applyAlignment="1">
      <alignment wrapText="1"/>
    </xf>
    <xf numFmtId="0" fontId="23" fillId="0" borderId="17" xfId="0" applyFont="1" applyBorder="1" applyAlignment="1">
      <alignment wrapText="1"/>
    </xf>
    <xf numFmtId="0" fontId="22" fillId="0" borderId="19" xfId="0" applyFont="1" applyBorder="1" applyAlignment="1">
      <alignment wrapText="1"/>
    </xf>
    <xf numFmtId="167" fontId="22" fillId="0" borderId="0" xfId="54" applyNumberFormat="1" applyFont="1" applyAlignment="1">
      <alignment wrapText="1"/>
    </xf>
    <xf numFmtId="0" fontId="30" fillId="0" borderId="14" xfId="0" applyFont="1" applyBorder="1" applyAlignment="1">
      <alignment wrapText="1"/>
    </xf>
    <xf numFmtId="0" fontId="31" fillId="0" borderId="15" xfId="0" applyFont="1" applyBorder="1"/>
    <xf numFmtId="0" fontId="22" fillId="0" borderId="15" xfId="0" applyFont="1" applyBorder="1"/>
    <xf numFmtId="168" fontId="22" fillId="0" borderId="15" xfId="53" applyNumberFormat="1" applyFont="1" applyBorder="1"/>
    <xf numFmtId="168" fontId="22" fillId="0" borderId="16" xfId="53" applyNumberFormat="1" applyFont="1" applyBorder="1" applyAlignment="1">
      <alignment wrapText="1"/>
    </xf>
    <xf numFmtId="10" fontId="22" fillId="0" borderId="14" xfId="54" applyNumberFormat="1" applyFont="1" applyBorder="1"/>
    <xf numFmtId="10" fontId="22" fillId="0" borderId="15" xfId="54" applyNumberFormat="1" applyFont="1" applyBorder="1"/>
    <xf numFmtId="10" fontId="22" fillId="0" borderId="30" xfId="54" applyNumberFormat="1" applyFont="1" applyBorder="1"/>
    <xf numFmtId="166" fontId="22" fillId="0" borderId="15" xfId="50" applyNumberFormat="1" applyFont="1" applyBorder="1"/>
    <xf numFmtId="166" fontId="22" fillId="0" borderId="16" xfId="50" applyNumberFormat="1" applyFont="1" applyBorder="1"/>
    <xf numFmtId="166" fontId="22" fillId="0" borderId="21" xfId="50" applyNumberFormat="1" applyFont="1" applyBorder="1"/>
    <xf numFmtId="166" fontId="22" fillId="0" borderId="17" xfId="50" applyNumberFormat="1" applyFont="1" applyBorder="1"/>
    <xf numFmtId="2" fontId="22" fillId="0" borderId="0" xfId="0" applyNumberFormat="1" applyFont="1" applyBorder="1"/>
    <xf numFmtId="0" fontId="22" fillId="0" borderId="0" xfId="0" applyFont="1" applyBorder="1"/>
    <xf numFmtId="2" fontId="22" fillId="0" borderId="18" xfId="0" applyNumberFormat="1" applyFont="1" applyBorder="1"/>
    <xf numFmtId="168" fontId="22" fillId="0" borderId="19" xfId="0" applyNumberFormat="1" applyFont="1" applyBorder="1"/>
    <xf numFmtId="2" fontId="22" fillId="0" borderId="14" xfId="0" applyNumberFormat="1" applyFont="1" applyBorder="1"/>
    <xf numFmtId="2" fontId="22" fillId="0" borderId="15" xfId="0" applyNumberFormat="1" applyFont="1" applyBorder="1"/>
    <xf numFmtId="2" fontId="22" fillId="0" borderId="16" xfId="0" applyNumberFormat="1" applyFont="1" applyBorder="1"/>
    <xf numFmtId="0" fontId="22" fillId="0" borderId="22" xfId="0" applyFont="1" applyBorder="1"/>
    <xf numFmtId="0" fontId="22" fillId="0" borderId="23" xfId="0" applyFont="1" applyBorder="1"/>
    <xf numFmtId="0" fontId="22" fillId="0" borderId="24" xfId="0" applyFont="1" applyBorder="1"/>
    <xf numFmtId="0" fontId="22" fillId="0" borderId="17" xfId="0" applyFont="1" applyBorder="1"/>
    <xf numFmtId="0" fontId="22" fillId="0" borderId="18" xfId="0" applyFont="1" applyBorder="1"/>
    <xf numFmtId="0" fontId="22" fillId="0" borderId="19" xfId="0" applyFont="1" applyBorder="1"/>
    <xf numFmtId="0" fontId="22" fillId="0" borderId="21" xfId="0" applyFont="1" applyBorder="1"/>
    <xf numFmtId="0" fontId="22" fillId="0" borderId="0" xfId="0" applyFont="1" applyFill="1"/>
    <xf numFmtId="0" fontId="25" fillId="0" borderId="22" xfId="0" applyFont="1" applyBorder="1" applyAlignment="1">
      <alignment wrapText="1"/>
    </xf>
    <xf numFmtId="0" fontId="31" fillId="0" borderId="23" xfId="0" applyFont="1" applyBorder="1"/>
    <xf numFmtId="0" fontId="30" fillId="0" borderId="17" xfId="0" applyFont="1" applyBorder="1"/>
    <xf numFmtId="0" fontId="31" fillId="0" borderId="0" xfId="0" applyFont="1" applyBorder="1"/>
    <xf numFmtId="0" fontId="30" fillId="0" borderId="0" xfId="0" applyFont="1" applyBorder="1" applyAlignment="1">
      <alignment horizontal="left" wrapText="1"/>
    </xf>
    <xf numFmtId="166" fontId="31" fillId="0" borderId="0" xfId="0" applyNumberFormat="1" applyFont="1" applyBorder="1"/>
    <xf numFmtId="166" fontId="22" fillId="0" borderId="0" xfId="0" applyNumberFormat="1" applyFont="1" applyBorder="1"/>
    <xf numFmtId="0" fontId="30" fillId="0" borderId="19" xfId="0" applyFont="1" applyBorder="1"/>
    <xf numFmtId="166" fontId="22" fillId="0" borderId="20" xfId="0" applyNumberFormat="1" applyFont="1" applyBorder="1"/>
    <xf numFmtId="0" fontId="25" fillId="0" borderId="22" xfId="0" applyFont="1" applyBorder="1"/>
    <xf numFmtId="0" fontId="30" fillId="0" borderId="23" xfId="0" applyFont="1" applyBorder="1" applyAlignment="1">
      <alignment horizontal="left" wrapText="1"/>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35" fillId="0" borderId="0" xfId="48" applyFont="1" applyFill="1" applyBorder="1"/>
    <xf numFmtId="0" fontId="35" fillId="0" borderId="0" xfId="0" applyFont="1" applyFill="1" applyBorder="1"/>
    <xf numFmtId="169" fontId="35" fillId="0" borderId="0" xfId="48" applyNumberFormat="1" applyFont="1" applyFill="1" applyBorder="1"/>
    <xf numFmtId="0" fontId="0" fillId="0" borderId="11" xfId="0" applyBorder="1"/>
    <xf numFmtId="0" fontId="0" fillId="0" borderId="31" xfId="0" applyBorder="1"/>
    <xf numFmtId="0" fontId="36" fillId="0" borderId="0" xfId="48" applyFont="1" applyFill="1" applyBorder="1"/>
    <xf numFmtId="0" fontId="34" fillId="0" borderId="0" xfId="0" applyFont="1" applyFill="1" applyBorder="1" applyAlignment="1">
      <alignment horizontal="left"/>
    </xf>
    <xf numFmtId="0" fontId="18" fillId="0" borderId="0" xfId="0" applyFont="1" applyFill="1" applyBorder="1"/>
    <xf numFmtId="9" fontId="18" fillId="0" borderId="0" xfId="0" applyNumberFormat="1" applyFont="1" applyFill="1" applyBorder="1"/>
    <xf numFmtId="0" fontId="34" fillId="0" borderId="23" xfId="0" applyFont="1" applyFill="1" applyBorder="1"/>
    <xf numFmtId="0" fontId="18" fillId="0" borderId="20" xfId="0" applyFont="1" applyFill="1" applyBorder="1"/>
    <xf numFmtId="9" fontId="18" fillId="0" borderId="20" xfId="0" applyNumberFormat="1" applyFont="1" applyFill="1" applyBorder="1"/>
    <xf numFmtId="0" fontId="18" fillId="0" borderId="23" xfId="0" applyFont="1" applyFill="1" applyBorder="1"/>
    <xf numFmtId="0" fontId="35" fillId="0" borderId="23" xfId="0" applyFont="1" applyFill="1" applyBorder="1"/>
    <xf numFmtId="0" fontId="35" fillId="0" borderId="20" xfId="48" applyFont="1" applyFill="1" applyBorder="1"/>
    <xf numFmtId="0" fontId="35" fillId="0" borderId="20" xfId="0" applyFont="1" applyFill="1" applyBorder="1"/>
    <xf numFmtId="169" fontId="35" fillId="0" borderId="20" xfId="48" applyNumberFormat="1" applyFont="1" applyFill="1" applyBorder="1"/>
    <xf numFmtId="0" fontId="30" fillId="0" borderId="22" xfId="0" applyFont="1" applyBorder="1"/>
    <xf numFmtId="168" fontId="22" fillId="0" borderId="0" xfId="53" applyNumberFormat="1" applyFont="1" applyFill="1"/>
    <xf numFmtId="0" fontId="0" fillId="0" borderId="0" xfId="0" applyFill="1"/>
    <xf numFmtId="0" fontId="22" fillId="0" borderId="0" xfId="0" applyFont="1" applyFill="1" applyBorder="1"/>
    <xf numFmtId="168" fontId="22" fillId="0" borderId="0" xfId="53" applyNumberFormat="1" applyFont="1" applyFill="1" applyBorder="1"/>
    <xf numFmtId="0" fontId="0" fillId="0" borderId="0" xfId="0" applyFill="1" applyBorder="1"/>
    <xf numFmtId="166" fontId="22" fillId="0" borderId="0" xfId="50" applyNumberFormat="1" applyFont="1" applyFill="1" applyBorder="1"/>
    <xf numFmtId="166" fontId="22" fillId="0" borderId="37" xfId="50" applyNumberFormat="1" applyFont="1" applyFill="1" applyBorder="1"/>
    <xf numFmtId="166" fontId="0" fillId="0" borderId="35" xfId="50" applyNumberFormat="1" applyFont="1" applyBorder="1"/>
    <xf numFmtId="166" fontId="22" fillId="0" borderId="35" xfId="50" applyNumberFormat="1" applyFont="1" applyBorder="1"/>
    <xf numFmtId="166" fontId="22" fillId="0" borderId="34" xfId="50" applyNumberFormat="1" applyFont="1" applyBorder="1"/>
    <xf numFmtId="166" fontId="22" fillId="0" borderId="32" xfId="0" applyNumberFormat="1" applyFont="1" applyBorder="1"/>
    <xf numFmtId="0" fontId="22" fillId="0" borderId="11" xfId="0" applyFont="1" applyBorder="1"/>
    <xf numFmtId="166" fontId="22" fillId="0" borderId="12" xfId="0" applyNumberFormat="1" applyFont="1" applyBorder="1"/>
    <xf numFmtId="0" fontId="22" fillId="0" borderId="11" xfId="0" applyFont="1" applyFill="1" applyBorder="1"/>
    <xf numFmtId="166" fontId="22" fillId="0" borderId="36" xfId="0" applyNumberFormat="1" applyFont="1" applyBorder="1"/>
    <xf numFmtId="0" fontId="22" fillId="0" borderId="38" xfId="0" applyFont="1" applyFill="1" applyBorder="1"/>
    <xf numFmtId="0" fontId="22" fillId="0" borderId="38" xfId="0" applyFont="1" applyBorder="1"/>
    <xf numFmtId="166" fontId="0" fillId="0" borderId="0" xfId="50" applyNumberFormat="1" applyFont="1" applyBorder="1"/>
    <xf numFmtId="0" fontId="25" fillId="0" borderId="33" xfId="0" applyFont="1" applyBorder="1" applyAlignment="1">
      <alignment horizontal="left" wrapText="1"/>
    </xf>
    <xf numFmtId="0" fontId="25" fillId="0" borderId="11" xfId="0" applyFont="1" applyBorder="1" applyAlignment="1">
      <alignment horizontal="left" wrapText="1"/>
    </xf>
    <xf numFmtId="0" fontId="37" fillId="39" borderId="33" xfId="0" applyFont="1" applyFill="1" applyBorder="1" applyAlignment="1">
      <alignment horizontal="left"/>
    </xf>
    <xf numFmtId="0" fontId="37" fillId="0" borderId="11" xfId="0" applyFont="1" applyBorder="1" applyAlignment="1">
      <alignment horizontal="left"/>
    </xf>
    <xf numFmtId="0" fontId="37" fillId="39" borderId="11" xfId="0" applyFont="1" applyFill="1" applyBorder="1" applyAlignment="1">
      <alignment horizontal="left"/>
    </xf>
    <xf numFmtId="0" fontId="37" fillId="0" borderId="31" xfId="0" applyFont="1" applyBorder="1" applyAlignment="1">
      <alignment horizontal="left"/>
    </xf>
    <xf numFmtId="0" fontId="37" fillId="0" borderId="38" xfId="0" applyFont="1" applyBorder="1" applyAlignment="1">
      <alignment horizontal="left"/>
    </xf>
    <xf numFmtId="0" fontId="37" fillId="39" borderId="31" xfId="0" applyFont="1" applyFill="1" applyBorder="1" applyAlignment="1">
      <alignment horizontal="left"/>
    </xf>
    <xf numFmtId="166" fontId="22" fillId="0" borderId="33" xfId="50" applyNumberFormat="1" applyFont="1" applyBorder="1"/>
    <xf numFmtId="166" fontId="22" fillId="0" borderId="11" xfId="50" applyNumberFormat="1" applyFont="1" applyBorder="1"/>
    <xf numFmtId="166" fontId="22" fillId="0" borderId="31" xfId="50" applyNumberFormat="1" applyFont="1" applyBorder="1"/>
    <xf numFmtId="166" fontId="22" fillId="0" borderId="38" xfId="50" applyNumberFormat="1" applyFont="1" applyFill="1" applyBorder="1"/>
    <xf numFmtId="166" fontId="0" fillId="0" borderId="11" xfId="50" applyNumberFormat="1" applyFont="1" applyBorder="1"/>
    <xf numFmtId="166" fontId="0" fillId="0" borderId="31" xfId="50" applyNumberFormat="1" applyFont="1" applyBorder="1"/>
    <xf numFmtId="166" fontId="22" fillId="0" borderId="39" xfId="50" applyNumberFormat="1" applyFont="1" applyFill="1" applyBorder="1"/>
    <xf numFmtId="166" fontId="0" fillId="0" borderId="12" xfId="50" applyNumberFormat="1" applyFont="1" applyBorder="1"/>
    <xf numFmtId="166" fontId="0" fillId="0" borderId="36" xfId="50" applyNumberFormat="1" applyFont="1" applyBorder="1"/>
    <xf numFmtId="166" fontId="0" fillId="0" borderId="12" xfId="50" applyNumberFormat="1" applyFont="1" applyFill="1" applyBorder="1"/>
    <xf numFmtId="0" fontId="30" fillId="0" borderId="17" xfId="0" applyFont="1" applyFill="1" applyBorder="1"/>
    <xf numFmtId="44" fontId="22" fillId="0" borderId="18" xfId="0" applyNumberFormat="1" applyFont="1" applyFill="1" applyBorder="1"/>
    <xf numFmtId="0" fontId="22" fillId="0" borderId="18" xfId="0" applyFont="1" applyFill="1" applyBorder="1"/>
    <xf numFmtId="0" fontId="0" fillId="0" borderId="18" xfId="0" applyFill="1" applyBorder="1"/>
    <xf numFmtId="0" fontId="38" fillId="36" borderId="22" xfId="0" applyFont="1" applyFill="1" applyBorder="1" applyAlignment="1">
      <alignment horizontal="center" vertical="center" wrapText="1"/>
    </xf>
    <xf numFmtId="0" fontId="38" fillId="36" borderId="23" xfId="0" applyFont="1" applyFill="1" applyBorder="1" applyAlignment="1">
      <alignment horizontal="center" vertical="center" wrapText="1"/>
    </xf>
    <xf numFmtId="168" fontId="38" fillId="36" borderId="23" xfId="53" applyNumberFormat="1" applyFont="1" applyFill="1" applyBorder="1" applyAlignment="1">
      <alignment horizontal="center" vertical="center" wrapText="1"/>
    </xf>
    <xf numFmtId="168" fontId="23" fillId="0" borderId="18" xfId="53" applyNumberFormat="1" applyFont="1" applyBorder="1"/>
    <xf numFmtId="0" fontId="22" fillId="0" borderId="0" xfId="0" applyFont="1" applyBorder="1" applyAlignment="1">
      <alignment wrapText="1"/>
    </xf>
    <xf numFmtId="0" fontId="23" fillId="0" borderId="0" xfId="0" applyFont="1" applyBorder="1"/>
    <xf numFmtId="168" fontId="22" fillId="0" borderId="21" xfId="53" applyNumberFormat="1" applyFont="1" applyBorder="1"/>
    <xf numFmtId="168" fontId="38" fillId="38" borderId="14" xfId="53" applyNumberFormat="1" applyFont="1" applyFill="1" applyBorder="1" applyAlignment="1">
      <alignment horizontal="center" vertical="center" wrapText="1"/>
    </xf>
    <xf numFmtId="168" fontId="38" fillId="38" borderId="16" xfId="53" applyNumberFormat="1" applyFont="1" applyFill="1" applyBorder="1" applyAlignment="1">
      <alignment horizontal="center" vertical="center" wrapText="1"/>
    </xf>
    <xf numFmtId="168" fontId="23" fillId="0" borderId="22" xfId="53" applyNumberFormat="1" applyFont="1" applyBorder="1" applyAlignment="1">
      <alignment wrapText="1"/>
    </xf>
    <xf numFmtId="168" fontId="23" fillId="0" borderId="24" xfId="53" applyNumberFormat="1" applyFont="1" applyBorder="1"/>
    <xf numFmtId="10" fontId="22" fillId="0" borderId="17" xfId="54" applyNumberFormat="1" applyFont="1" applyBorder="1" applyAlignment="1">
      <alignment wrapText="1"/>
    </xf>
    <xf numFmtId="168" fontId="22" fillId="0" borderId="17" xfId="53" applyNumberFormat="1" applyFont="1" applyBorder="1" applyAlignment="1">
      <alignment wrapText="1"/>
    </xf>
    <xf numFmtId="168" fontId="23" fillId="0" borderId="17" xfId="53" applyNumberFormat="1" applyFont="1" applyBorder="1" applyAlignment="1">
      <alignment wrapText="1"/>
    </xf>
    <xf numFmtId="10" fontId="22" fillId="0" borderId="19" xfId="54" applyNumberFormat="1" applyFont="1" applyBorder="1" applyAlignment="1">
      <alignment wrapText="1"/>
    </xf>
    <xf numFmtId="0" fontId="22" fillId="0" borderId="16" xfId="0" applyFont="1" applyBorder="1"/>
    <xf numFmtId="0" fontId="22" fillId="0" borderId="14" xfId="0" pivotButton="1" applyFont="1" applyBorder="1"/>
    <xf numFmtId="166" fontId="22" fillId="0" borderId="18" xfId="0" applyNumberFormat="1" applyFont="1" applyBorder="1"/>
    <xf numFmtId="166" fontId="22" fillId="0" borderId="21" xfId="0" applyNumberFormat="1" applyFont="1" applyBorder="1"/>
    <xf numFmtId="166" fontId="31" fillId="0" borderId="22" xfId="0" applyNumberFormat="1" applyFont="1" applyBorder="1"/>
    <xf numFmtId="166" fontId="22" fillId="0" borderId="23" xfId="0" applyNumberFormat="1" applyFont="1" applyBorder="1"/>
    <xf numFmtId="166" fontId="22" fillId="0" borderId="24" xfId="0" applyNumberFormat="1" applyFont="1" applyBorder="1"/>
    <xf numFmtId="166" fontId="31" fillId="0" borderId="17" xfId="0" applyNumberFormat="1" applyFont="1" applyBorder="1"/>
    <xf numFmtId="166" fontId="31" fillId="0" borderId="19" xfId="0" applyNumberFormat="1" applyFont="1" applyBorder="1"/>
    <xf numFmtId="0" fontId="30" fillId="0" borderId="29" xfId="0" pivotButton="1" applyFont="1" applyBorder="1" applyAlignment="1">
      <alignment wrapText="1"/>
    </xf>
    <xf numFmtId="0" fontId="30" fillId="0" borderId="40" xfId="0" applyFont="1" applyBorder="1" applyAlignment="1">
      <alignment horizontal="left" wrapText="1"/>
    </xf>
    <xf numFmtId="0" fontId="30" fillId="0" borderId="41" xfId="0" applyFont="1" applyBorder="1" applyAlignment="1">
      <alignment horizontal="left" wrapText="1"/>
    </xf>
    <xf numFmtId="0" fontId="30" fillId="0" borderId="42" xfId="0" applyFont="1" applyBorder="1" applyAlignment="1">
      <alignment horizontal="left" wrapText="1"/>
    </xf>
    <xf numFmtId="0" fontId="30" fillId="0" borderId="29" xfId="0" applyFont="1" applyBorder="1" applyAlignment="1">
      <alignment horizontal="left" wrapText="1"/>
    </xf>
    <xf numFmtId="0" fontId="31" fillId="0" borderId="14" xfId="0" applyFont="1" applyBorder="1"/>
    <xf numFmtId="0" fontId="25" fillId="38" borderId="29" xfId="0" applyFont="1" applyFill="1" applyBorder="1" applyAlignment="1">
      <alignment horizontal="center" vertical="center"/>
    </xf>
    <xf numFmtId="0" fontId="30" fillId="36" borderId="14" xfId="0" applyFont="1" applyFill="1" applyBorder="1" applyAlignment="1">
      <alignment horizontal="center" vertical="center" wrapText="1"/>
    </xf>
    <xf numFmtId="0" fontId="30" fillId="36" borderId="15" xfId="0" applyFont="1" applyFill="1" applyBorder="1" applyAlignment="1">
      <alignment horizontal="center" vertical="center" wrapText="1"/>
    </xf>
    <xf numFmtId="166" fontId="30" fillId="36" borderId="15" xfId="50" applyNumberFormat="1" applyFont="1" applyFill="1" applyBorder="1" applyAlignment="1">
      <alignment horizontal="center" vertical="center" wrapText="1"/>
    </xf>
    <xf numFmtId="166" fontId="30" fillId="36" borderId="16" xfId="50" applyNumberFormat="1" applyFont="1" applyFill="1" applyBorder="1" applyAlignment="1">
      <alignment horizontal="center" vertical="center" wrapText="1"/>
    </xf>
    <xf numFmtId="166" fontId="30" fillId="36" borderId="14" xfId="50" applyNumberFormat="1" applyFont="1" applyFill="1" applyBorder="1" applyAlignment="1">
      <alignment horizontal="center" vertical="center" wrapText="1"/>
    </xf>
    <xf numFmtId="166" fontId="30" fillId="36" borderId="27" xfId="50" applyNumberFormat="1" applyFont="1" applyFill="1" applyBorder="1" applyAlignment="1">
      <alignment horizontal="center" vertical="center" wrapText="1"/>
    </xf>
    <xf numFmtId="166" fontId="30" fillId="36" borderId="28" xfId="50" applyNumberFormat="1" applyFont="1" applyFill="1" applyBorder="1" applyAlignment="1">
      <alignment horizontal="center" vertical="center" wrapText="1"/>
    </xf>
    <xf numFmtId="0" fontId="30" fillId="0" borderId="0" xfId="0" applyFont="1" applyBorder="1"/>
    <xf numFmtId="166" fontId="31" fillId="0" borderId="23" xfId="0" applyNumberFormat="1" applyFont="1" applyBorder="1"/>
    <xf numFmtId="0" fontId="25" fillId="0" borderId="17" xfId="0" applyFont="1" applyBorder="1"/>
    <xf numFmtId="10" fontId="22" fillId="40" borderId="0" xfId="54" applyNumberFormat="1" applyFont="1" applyFill="1" applyBorder="1"/>
    <xf numFmtId="10" fontId="22" fillId="40" borderId="12" xfId="54" applyNumberFormat="1" applyFont="1" applyFill="1" applyBorder="1"/>
    <xf numFmtId="0" fontId="30" fillId="0" borderId="0" xfId="0" applyFont="1" applyFill="1" applyAlignment="1">
      <alignment wrapText="1"/>
    </xf>
    <xf numFmtId="0" fontId="31" fillId="0" borderId="0" xfId="0" applyFont="1" applyFill="1"/>
    <xf numFmtId="168" fontId="22" fillId="0" borderId="0" xfId="53" applyNumberFormat="1" applyFont="1" applyFill="1" applyAlignment="1">
      <alignment wrapText="1"/>
    </xf>
    <xf numFmtId="0" fontId="39" fillId="0" borderId="0" xfId="0" applyFont="1" applyFill="1"/>
    <xf numFmtId="0" fontId="18" fillId="0" borderId="0" xfId="0" applyFont="1"/>
    <xf numFmtId="9" fontId="18" fillId="0" borderId="0" xfId="0" applyNumberFormat="1" applyFont="1"/>
    <xf numFmtId="0" fontId="25" fillId="0" borderId="0" xfId="0" applyFont="1" applyFill="1" applyAlignment="1">
      <alignment wrapText="1"/>
    </xf>
    <xf numFmtId="0" fontId="32" fillId="0" borderId="0" xfId="0" applyFont="1" applyFill="1"/>
    <xf numFmtId="9" fontId="22" fillId="0" borderId="0" xfId="54" applyFont="1" applyFill="1" applyAlignment="1">
      <alignment horizontal="left"/>
    </xf>
    <xf numFmtId="9" fontId="22" fillId="0" borderId="0" xfId="54" applyFont="1" applyFill="1" applyAlignment="1"/>
    <xf numFmtId="0" fontId="1" fillId="0" borderId="43" xfId="61" applyBorder="1"/>
    <xf numFmtId="0" fontId="43" fillId="0" borderId="43" xfId="61" applyFont="1" applyBorder="1"/>
    <xf numFmtId="0" fontId="16" fillId="41" borderId="44" xfId="0" applyFont="1" applyFill="1" applyBorder="1" applyAlignment="1">
      <alignment horizontal="center"/>
    </xf>
    <xf numFmtId="0" fontId="16" fillId="41" borderId="44" xfId="0" applyFont="1" applyFill="1" applyBorder="1"/>
    <xf numFmtId="0" fontId="0" fillId="41" borderId="44" xfId="0" applyFill="1" applyBorder="1" applyAlignment="1">
      <alignment horizontal="center"/>
    </xf>
    <xf numFmtId="0" fontId="0" fillId="41" borderId="44" xfId="0" applyFill="1" applyBorder="1"/>
    <xf numFmtId="0" fontId="0" fillId="41" borderId="44" xfId="0" applyFill="1" applyBorder="1" applyAlignment="1">
      <alignment wrapText="1"/>
    </xf>
    <xf numFmtId="0" fontId="0" fillId="42" borderId="0" xfId="0" applyFill="1"/>
    <xf numFmtId="0" fontId="25" fillId="42" borderId="0" xfId="0" applyFont="1" applyFill="1"/>
    <xf numFmtId="0" fontId="44" fillId="42" borderId="0" xfId="0" applyFont="1" applyFill="1"/>
    <xf numFmtId="0" fontId="0" fillId="42" borderId="0" xfId="0" applyFill="1" applyAlignment="1">
      <alignment wrapText="1"/>
    </xf>
    <xf numFmtId="0" fontId="16" fillId="42" borderId="0" xfId="0" applyFont="1" applyFill="1"/>
    <xf numFmtId="170" fontId="41" fillId="0" borderId="43" xfId="61" applyNumberFormat="1" applyFont="1" applyBorder="1" applyAlignment="1">
      <alignment horizontal="left" vertical="center"/>
    </xf>
    <xf numFmtId="0" fontId="42" fillId="0" borderId="43" xfId="61" applyFont="1" applyBorder="1" applyAlignment="1">
      <alignment horizontal="left" vertical="top" wrapText="1"/>
    </xf>
    <xf numFmtId="0" fontId="0" fillId="41" borderId="0" xfId="0" applyFill="1" applyAlignment="1">
      <alignment horizontal="left" wrapText="1"/>
    </xf>
    <xf numFmtId="168" fontId="25" fillId="37" borderId="22" xfId="53" applyNumberFormat="1" applyFont="1" applyFill="1" applyBorder="1" applyAlignment="1">
      <alignment horizontal="center" vertical="center"/>
    </xf>
    <xf numFmtId="168" fontId="25" fillId="37" borderId="23" xfId="53" applyNumberFormat="1" applyFont="1" applyFill="1" applyBorder="1" applyAlignment="1">
      <alignment horizontal="center" vertical="center"/>
    </xf>
    <xf numFmtId="168" fontId="25" fillId="37" borderId="24" xfId="53" applyNumberFormat="1" applyFont="1" applyFill="1" applyBorder="1" applyAlignment="1">
      <alignment horizontal="center" vertical="center"/>
    </xf>
    <xf numFmtId="168" fontId="25" fillId="37" borderId="19" xfId="53" applyNumberFormat="1" applyFont="1" applyFill="1" applyBorder="1" applyAlignment="1">
      <alignment horizontal="center" vertical="center"/>
    </xf>
    <xf numFmtId="168" fontId="25" fillId="37" borderId="20" xfId="53" applyNumberFormat="1" applyFont="1" applyFill="1" applyBorder="1" applyAlignment="1">
      <alignment horizontal="center" vertical="center"/>
    </xf>
    <xf numFmtId="168" fontId="25" fillId="37" borderId="0" xfId="53" applyNumberFormat="1" applyFont="1" applyFill="1" applyBorder="1" applyAlignment="1">
      <alignment horizontal="center" vertical="center"/>
    </xf>
    <xf numFmtId="168" fontId="25" fillId="37" borderId="18" xfId="53" applyNumberFormat="1" applyFont="1" applyFill="1" applyBorder="1" applyAlignment="1">
      <alignment horizontal="center" vertical="center"/>
    </xf>
    <xf numFmtId="0" fontId="25" fillId="37" borderId="26" xfId="0" applyFont="1" applyFill="1" applyBorder="1" applyAlignment="1">
      <alignment horizontal="center" wrapText="1"/>
    </xf>
    <xf numFmtId="0" fontId="25" fillId="37" borderId="23" xfId="0" applyFont="1" applyFill="1" applyBorder="1" applyAlignment="1">
      <alignment horizontal="center" wrapText="1"/>
    </xf>
    <xf numFmtId="0" fontId="25" fillId="37" borderId="25" xfId="0" applyFont="1" applyFill="1" applyBorder="1" applyAlignment="1">
      <alignment horizontal="center" wrapText="1"/>
    </xf>
    <xf numFmtId="0" fontId="25" fillId="37" borderId="26" xfId="0" applyFont="1" applyFill="1" applyBorder="1" applyAlignment="1">
      <alignment horizontal="center"/>
    </xf>
    <xf numFmtId="0" fontId="25" fillId="37" borderId="25" xfId="0" applyFont="1" applyFill="1" applyBorder="1" applyAlignment="1">
      <alignment horizontal="center"/>
    </xf>
    <xf numFmtId="0" fontId="25" fillId="37" borderId="24" xfId="0" applyFont="1" applyFill="1" applyBorder="1" applyAlignment="1">
      <alignment horizontal="center" wrapText="1"/>
    </xf>
    <xf numFmtId="168" fontId="40" fillId="37" borderId="14" xfId="53" applyNumberFormat="1" applyFont="1" applyFill="1" applyBorder="1" applyAlignment="1">
      <alignment horizontal="center"/>
    </xf>
    <xf numFmtId="168" fontId="40" fillId="37" borderId="15" xfId="53" applyNumberFormat="1" applyFont="1" applyFill="1" applyBorder="1" applyAlignment="1">
      <alignment horizontal="center"/>
    </xf>
    <xf numFmtId="168" fontId="40" fillId="37" borderId="16" xfId="53" applyNumberFormat="1" applyFont="1" applyFill="1" applyBorder="1" applyAlignment="1">
      <alignment horizontal="center"/>
    </xf>
    <xf numFmtId="168" fontId="25" fillId="37" borderId="14" xfId="53" applyNumberFormat="1" applyFont="1" applyFill="1" applyBorder="1" applyAlignment="1">
      <alignment horizontal="center"/>
    </xf>
    <xf numFmtId="168" fontId="25" fillId="37" borderId="15" xfId="53" applyNumberFormat="1" applyFont="1" applyFill="1" applyBorder="1" applyAlignment="1">
      <alignment horizontal="center"/>
    </xf>
    <xf numFmtId="168" fontId="25" fillId="37" borderId="16" xfId="53" applyNumberFormat="1" applyFont="1" applyFill="1" applyBorder="1" applyAlignment="1">
      <alignment horizontal="center"/>
    </xf>
    <xf numFmtId="168" fontId="25" fillId="37" borderId="22" xfId="53" applyNumberFormat="1" applyFont="1" applyFill="1" applyBorder="1" applyAlignment="1">
      <alignment horizontal="center" wrapText="1"/>
    </xf>
    <xf numFmtId="168" fontId="25" fillId="37" borderId="23" xfId="53" applyNumberFormat="1" applyFont="1" applyFill="1" applyBorder="1" applyAlignment="1">
      <alignment horizontal="center" wrapText="1"/>
    </xf>
    <xf numFmtId="168" fontId="25" fillId="37" borderId="25" xfId="53" applyNumberFormat="1" applyFont="1" applyFill="1" applyBorder="1" applyAlignment="1">
      <alignment horizontal="center" wrapText="1"/>
    </xf>
  </cellXfs>
  <cellStyles count="62">
    <cellStyle name="1_dms_Financial" xfId="46" xr:uid="{66D3FE7B-9F43-4F41-82BC-CE2F6508967B}"/>
    <cellStyle name="1_dms_Financial 2" xfId="47" xr:uid="{FFC07D95-77E4-4B0E-ABF4-4C90FB3B44FF}"/>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53" builtinId="3"/>
    <cellStyle name="Comma 2" xfId="42" xr:uid="{AFD99329-9149-4444-AE39-A179550E30D6}"/>
    <cellStyle name="Comma 2 2" xfId="57" xr:uid="{B673F641-5A5D-4FE0-8793-7559BE54A05F}"/>
    <cellStyle name="Comma 2 3" xfId="59" xr:uid="{9E7EB21F-314F-41B0-9629-F966CBDDC6D9}"/>
    <cellStyle name="Comma 3" xfId="49" xr:uid="{1FA0383A-5A85-4904-88C5-F5344DEAF6D3}"/>
    <cellStyle name="Currency" xfId="50" builtinId="4"/>
    <cellStyle name="Currency 2" xfId="52" xr:uid="{B5826703-F5D3-451A-BD08-A4EEC978374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8" xr:uid="{B7A67422-8E2B-4FF8-B067-D44899ECA4B6}"/>
    <cellStyle name="Normal 2 2" xfId="55" xr:uid="{412F2579-0949-4871-B83A-4CDC1B257083}"/>
    <cellStyle name="Normal 2 2 17" xfId="45" xr:uid="{50A70EF5-FED9-4F31-9DEC-067E84C80B11}"/>
    <cellStyle name="Normal 2 3" xfId="56" xr:uid="{25FA6EC2-A81F-465C-A162-6281F8737C80}"/>
    <cellStyle name="Normal 3" xfId="51" xr:uid="{3D077DF5-025E-4100-9A76-661D7CE1A9D2}"/>
    <cellStyle name="Normal 5" xfId="61" xr:uid="{DC560C96-1C56-4817-8389-0A049619791D}"/>
    <cellStyle name="Note" xfId="15" builtinId="10" customBuiltin="1"/>
    <cellStyle name="Output" xfId="10" builtinId="21" customBuiltin="1"/>
    <cellStyle name="Percent" xfId="54" builtinId="5"/>
    <cellStyle name="Percent 2" xfId="58" xr:uid="{75BD6811-908B-44CB-9A9A-74DDB4394AC9}"/>
    <cellStyle name="Percent 2 2" xfId="60" xr:uid="{E20F8592-0466-449B-AD02-0AED2108BF1E}"/>
    <cellStyle name="RIN_TL3" xfId="43" xr:uid="{F3B0FF1C-7ADC-4EA8-BFD3-79E3944B372C}"/>
    <cellStyle name="TableLvl3" xfId="44" xr:uid="{478B31BD-6664-4A65-8BF9-5770B5E9DC83}"/>
    <cellStyle name="Title" xfId="1" builtinId="15" customBuiltin="1"/>
    <cellStyle name="Total" xfId="17" builtinId="25" customBuiltin="1"/>
    <cellStyle name="Warning Text" xfId="14" builtinId="11" customBuiltin="1"/>
  </cellStyles>
  <dxfs count="93">
    <dxf>
      <font>
        <strike val="0"/>
        <outline val="0"/>
        <shadow val="0"/>
        <u val="none"/>
        <vertAlign val="baseline"/>
        <color theme="1"/>
        <name val="Arial"/>
        <family val="2"/>
        <scheme val="none"/>
      </font>
      <numFmt numFmtId="169" formatCode="#,##0.00000"/>
      <fill>
        <patternFill patternType="none">
          <fgColor indexed="64"/>
          <bgColor auto="1"/>
        </patternFill>
      </fill>
    </dxf>
    <dxf>
      <font>
        <strike val="0"/>
        <outline val="0"/>
        <shadow val="0"/>
        <u val="none"/>
        <vertAlign val="baseline"/>
        <color theme="1"/>
        <name val="Arial"/>
        <family val="2"/>
        <scheme val="none"/>
      </font>
      <numFmt numFmtId="169" formatCode="#,##0.00000"/>
      <fill>
        <patternFill patternType="none">
          <fgColor indexed="64"/>
          <bgColor auto="1"/>
        </patternFill>
      </fill>
    </dxf>
    <dxf>
      <font>
        <strike val="0"/>
        <outline val="0"/>
        <shadow val="0"/>
        <u val="none"/>
        <vertAlign val="baseline"/>
        <color theme="1"/>
        <name val="Arial"/>
        <family val="2"/>
        <scheme val="none"/>
      </font>
      <numFmt numFmtId="169" formatCode="#,##0.00000"/>
      <fill>
        <patternFill patternType="none">
          <fgColor indexed="64"/>
          <bgColor auto="1"/>
        </patternFill>
      </fill>
    </dxf>
    <dxf>
      <font>
        <strike val="0"/>
        <outline val="0"/>
        <shadow val="0"/>
        <u val="none"/>
        <vertAlign val="baseline"/>
        <color theme="1"/>
        <name val="Arial"/>
        <family val="2"/>
        <scheme val="none"/>
      </font>
      <numFmt numFmtId="169" formatCode="#,##0.00000"/>
      <fill>
        <patternFill patternType="none">
          <fgColor indexed="64"/>
          <bgColor auto="1"/>
        </patternFill>
      </fill>
    </dxf>
    <dxf>
      <font>
        <strike val="0"/>
        <outline val="0"/>
        <shadow val="0"/>
        <u val="none"/>
        <vertAlign val="baseline"/>
        <color theme="1"/>
        <name val="Arial"/>
        <family val="2"/>
        <scheme val="none"/>
      </font>
      <numFmt numFmtId="169" formatCode="#,##0.00000"/>
      <fill>
        <patternFill patternType="none">
          <fgColor indexed="64"/>
          <bgColor auto="1"/>
        </patternFill>
      </fill>
    </dxf>
    <dxf>
      <font>
        <strike val="0"/>
        <outline val="0"/>
        <shadow val="0"/>
        <u val="none"/>
        <vertAlign val="baseline"/>
        <color theme="1"/>
        <name val="Arial"/>
        <family val="2"/>
        <scheme val="none"/>
      </font>
      <numFmt numFmtId="169" formatCode="#,##0.00000"/>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strike val="0"/>
        <outline val="0"/>
        <shadow val="0"/>
        <u val="none"/>
        <vertAlign val="baseline"/>
        <color theme="1"/>
        <name val="Arial"/>
        <family val="2"/>
        <scheme val="none"/>
      </font>
      <fill>
        <patternFill patternType="none">
          <fgColor indexed="64"/>
          <bgColor auto="1"/>
        </patternFill>
      </fill>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theme="1"/>
        <name val="Arial"/>
        <family val="2"/>
        <scheme val="none"/>
      </font>
      <fill>
        <patternFill patternType="none">
          <fgColor indexed="64"/>
          <bgColor auto="1"/>
        </patternFill>
      </fill>
    </dxf>
    <dxf>
      <font>
        <b/>
        <i val="0"/>
        <strike val="0"/>
        <condense val="0"/>
        <extend val="0"/>
        <outline val="0"/>
        <shadow val="0"/>
        <u val="none"/>
        <vertAlign val="baseline"/>
        <sz val="12"/>
        <color theme="1"/>
        <name val="Arial"/>
        <family val="2"/>
        <scheme val="none"/>
      </font>
      <fill>
        <patternFill patternType="none">
          <fgColor indexed="64"/>
          <bgColor auto="1"/>
        </patternFill>
      </fill>
      <border diagonalUp="0" diagonalDown="0" outline="0">
        <left style="thin">
          <color indexed="64"/>
        </left>
        <right style="thin">
          <color indexed="64"/>
        </right>
        <top/>
        <bottom/>
      </border>
    </dxf>
    <dxf>
      <font>
        <strike val="0"/>
        <outline val="0"/>
        <shadow val="0"/>
        <u val="none"/>
        <vertAlign val="baseline"/>
        <color theme="1"/>
        <name val="Arial"/>
        <family val="2"/>
        <scheme val="none"/>
      </font>
      <numFmt numFmtId="13" formatCode="0%"/>
      <fill>
        <patternFill patternType="none">
          <fgColor indexed="64"/>
          <bgColor auto="1"/>
        </patternFill>
      </fill>
    </dxf>
    <dxf>
      <font>
        <strike val="0"/>
        <outline val="0"/>
        <shadow val="0"/>
        <u val="none"/>
        <vertAlign val="baseline"/>
        <color theme="1"/>
        <name val="Arial"/>
        <family val="2"/>
        <scheme val="none"/>
      </font>
      <numFmt numFmtId="13" formatCode="0%"/>
      <fill>
        <patternFill patternType="none">
          <fgColor indexed="64"/>
          <bgColor auto="1"/>
        </patternFill>
      </fill>
    </dxf>
    <dxf>
      <font>
        <strike val="0"/>
        <outline val="0"/>
        <shadow val="0"/>
        <u val="none"/>
        <vertAlign val="baseline"/>
        <color theme="1"/>
        <name val="Arial"/>
        <family val="2"/>
        <scheme val="none"/>
      </font>
      <numFmt numFmtId="13" formatCode="0%"/>
      <fill>
        <patternFill patternType="none">
          <fgColor indexed="64"/>
          <bgColor auto="1"/>
        </patternFill>
      </fill>
    </dxf>
    <dxf>
      <font>
        <strike val="0"/>
        <outline val="0"/>
        <shadow val="0"/>
        <u val="none"/>
        <vertAlign val="baseline"/>
        <color theme="1"/>
        <name val="Arial"/>
        <family val="2"/>
        <scheme val="none"/>
      </font>
      <numFmt numFmtId="13" formatCode="0%"/>
      <fill>
        <patternFill patternType="none">
          <fgColor indexed="64"/>
          <bgColor auto="1"/>
        </patternFill>
      </fill>
    </dxf>
    <dxf>
      <font>
        <strike val="0"/>
        <outline val="0"/>
        <shadow val="0"/>
        <u val="none"/>
        <vertAlign val="baseline"/>
        <color theme="1"/>
        <name val="Arial"/>
        <family val="2"/>
        <scheme val="none"/>
      </font>
      <numFmt numFmtId="13" formatCode="0%"/>
      <fill>
        <patternFill patternType="none">
          <fgColor indexed="64"/>
          <bgColor auto="1"/>
        </patternFill>
      </fill>
    </dxf>
    <dxf>
      <font>
        <strike val="0"/>
        <outline val="0"/>
        <shadow val="0"/>
        <u val="none"/>
        <vertAlign val="baseline"/>
        <color theme="1"/>
        <name val="Arial"/>
        <family val="2"/>
        <scheme val="none"/>
      </font>
      <numFmt numFmtId="13" formatCode="0%"/>
      <fill>
        <patternFill patternType="none">
          <fgColor indexed="64"/>
          <bgColor auto="1"/>
        </patternFill>
      </fill>
    </dxf>
    <dxf>
      <font>
        <strike val="0"/>
        <outline val="0"/>
        <shadow val="0"/>
        <u val="none"/>
        <vertAlign val="baseline"/>
        <color theme="1"/>
        <name val="Arial"/>
        <family val="2"/>
        <scheme val="none"/>
      </font>
      <fill>
        <patternFill patternType="none">
          <fgColor indexed="64"/>
          <bgColor auto="1"/>
        </patternFill>
      </fill>
    </dxf>
    <dxf>
      <font>
        <b/>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bottom" textRotation="0" wrapText="0" indent="0" justifyLastLine="0" shrinkToFit="0" readingOrder="0"/>
    </dxf>
    <dxf>
      <font>
        <strike val="0"/>
        <outline val="0"/>
        <shadow val="0"/>
        <u val="none"/>
        <vertAlign val="baseline"/>
        <color theme="1"/>
        <name val="Arial"/>
        <family val="2"/>
        <scheme val="none"/>
      </font>
      <fill>
        <patternFill patternType="none">
          <fgColor indexed="64"/>
          <bgColor auto="1"/>
        </patternFill>
      </fill>
    </dxf>
    <dxf>
      <font>
        <b/>
        <i val="0"/>
        <strike val="0"/>
        <condense val="0"/>
        <extend val="0"/>
        <outline val="0"/>
        <shadow val="0"/>
        <u val="none"/>
        <vertAlign val="baseline"/>
        <sz val="11"/>
        <color theme="1"/>
        <name val="Arial"/>
        <family val="2"/>
        <scheme val="none"/>
      </font>
      <fill>
        <patternFill patternType="none">
          <fgColor indexed="64"/>
          <bgColor auto="1"/>
        </patternFill>
      </fill>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sz val="16"/>
      </font>
    </dxf>
    <dxf>
      <font>
        <sz val="16"/>
      </font>
    </dxf>
    <dxf>
      <font>
        <sz val="16"/>
      </font>
    </dxf>
    <dxf>
      <font>
        <sz val="20"/>
      </font>
    </dxf>
    <dxf>
      <font>
        <sz val="20"/>
      </font>
    </dxf>
    <dxf>
      <font>
        <sz val="12"/>
      </font>
    </dxf>
    <dxf>
      <font>
        <sz val="12"/>
      </font>
    </dxf>
    <dxf>
      <font>
        <sz val="12"/>
      </font>
    </dxf>
    <dxf>
      <alignment wrapText="1"/>
    </dxf>
    <dxf>
      <alignment wrapText="1"/>
    </dxf>
    <dxf>
      <alignment wrapText="1"/>
    </dxf>
    <dxf>
      <numFmt numFmtId="166" formatCode="_-&quot;$&quot;* #,##0_-;\-&quot;$&quot;* #,##0_-;_-&quot;$&quot;* &quot;-&quot;??_-;_-@_-"/>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sz val="16"/>
      </font>
    </dxf>
    <dxf>
      <font>
        <sz val="16"/>
      </font>
    </dxf>
    <dxf>
      <font>
        <sz val="16"/>
      </font>
    </dxf>
    <dxf>
      <font>
        <sz val="20"/>
      </font>
    </dxf>
    <dxf>
      <font>
        <sz val="20"/>
      </font>
    </dxf>
    <dxf>
      <font>
        <sz val="12"/>
      </font>
    </dxf>
    <dxf>
      <font>
        <sz val="12"/>
      </font>
    </dxf>
    <dxf>
      <font>
        <sz val="12"/>
      </font>
    </dxf>
    <dxf>
      <alignment wrapText="1"/>
    </dxf>
    <dxf>
      <alignment wrapText="1"/>
    </dxf>
    <dxf>
      <alignment wrapText="1"/>
    </dxf>
    <dxf>
      <numFmt numFmtId="166" formatCode="_-&quot;$&quot;* #,##0_-;\-&quot;$&quot;* #,##0_-;_-&quot;$&quot;* &quot;-&quot;??_-;_-@_-"/>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sz val="16"/>
      </font>
    </dxf>
    <dxf>
      <font>
        <sz val="16"/>
      </font>
    </dxf>
    <dxf>
      <font>
        <sz val="16"/>
      </font>
    </dxf>
    <dxf>
      <font>
        <sz val="20"/>
      </font>
    </dxf>
    <dxf>
      <font>
        <sz val="20"/>
      </font>
    </dxf>
    <dxf>
      <font>
        <sz val="12"/>
      </font>
    </dxf>
    <dxf>
      <font>
        <sz val="12"/>
      </font>
    </dxf>
    <dxf>
      <font>
        <sz val="12"/>
      </font>
    </dxf>
    <dxf>
      <alignment wrapText="1"/>
    </dxf>
    <dxf>
      <alignment wrapText="1"/>
    </dxf>
    <dxf>
      <alignment wrapText="1"/>
    </dxf>
    <dxf>
      <numFmt numFmtId="166" formatCode="_-&quot;$&quot;* #,##0_-;\-&quot;$&quot;* #,##0_-;_-&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pivotCacheDefinition" Target="pivotCache/pivotCacheDefinition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DC9-4D92-A2CA-6811B34B656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DC9-4D92-A2CA-6811B34B656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DC9-4D92-A2CA-6811B34B656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DC9-4D92-A2CA-6811B34B656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DC9-4D92-A2CA-6811B34B656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DC9-4D92-A2CA-6811B34B656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DC9-4D92-A2CA-6811B34B656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DC9-4D92-A2CA-6811B34B656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DC9-4D92-A2CA-6811B34B656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CDC9-4D92-A2CA-6811B34B6569}"/>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CDC9-4D92-A2CA-6811B34B6569}"/>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CDC9-4D92-A2CA-6811B34B6569}"/>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CDC9-4D92-A2CA-6811B34B6569}"/>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CDC9-4D92-A2CA-6811B34B6569}"/>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CDC9-4D92-A2CA-6811B34B6569}"/>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CDC9-4D92-A2CA-6811B34B6569}"/>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CDC9-4D92-A2CA-6811B34B6569}"/>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CDC9-4D92-A2CA-6811B34B6569}"/>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CDC9-4D92-A2CA-6811B34B6569}"/>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CDC9-4D92-A2CA-6811B34B6569}"/>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CDC9-4D92-A2CA-6811B34B6569}"/>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CDC9-4D92-A2CA-6811B34B6569}"/>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CDC9-4D92-A2CA-6811B34B6569}"/>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CDC9-4D92-A2CA-6811B34B6569}"/>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CDC9-4D92-A2CA-6811B34B6569}"/>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CDC9-4D92-A2CA-6811B34B6569}"/>
              </c:ext>
            </c:extLst>
          </c:dPt>
          <c:dLbls>
            <c:dLbl>
              <c:idx val="4"/>
              <c:layout>
                <c:manualLayout>
                  <c:x val="5.4746540203063521E-2"/>
                  <c:y val="-1.005221952781028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CDC9-4D92-A2CA-6811B34B6569}"/>
                </c:ext>
              </c:extLst>
            </c:dLbl>
            <c:dLbl>
              <c:idx val="7"/>
              <c:layout>
                <c:manualLayout>
                  <c:x val="1.6221197097204008E-2"/>
                  <c:y val="2.441253313896775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CDC9-4D92-A2CA-6811B34B6569}"/>
                </c:ext>
              </c:extLst>
            </c:dLbl>
            <c:dLbl>
              <c:idx val="8"/>
              <c:layout>
                <c:manualLayout>
                  <c:x val="1.3179722641478256E-2"/>
                  <c:y val="-2.441253313896786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CDC9-4D92-A2CA-6811B34B6569}"/>
                </c:ext>
              </c:extLst>
            </c:dLbl>
            <c:dLbl>
              <c:idx val="9"/>
              <c:layout>
                <c:manualLayout>
                  <c:x val="1.2165897822903005E-2"/>
                  <c:y val="-3.302872130566243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CDC9-4D92-A2CA-6811B34B6569}"/>
                </c:ext>
              </c:extLst>
            </c:dLbl>
            <c:dLbl>
              <c:idx val="10"/>
              <c:layout>
                <c:manualLayout>
                  <c:x val="1.5207372278628756E-2"/>
                  <c:y val="4.3080940833472598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CDC9-4D92-A2CA-6811B34B6569}"/>
                </c:ext>
              </c:extLst>
            </c:dLbl>
            <c:dLbl>
              <c:idx val="11"/>
              <c:layout>
                <c:manualLayout>
                  <c:x val="2.7373270101531615E-2"/>
                  <c:y val="8.6161881666944155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7-CDC9-4D92-A2CA-6811B34B6569}"/>
                </c:ext>
              </c:extLst>
            </c:dLbl>
            <c:dLbl>
              <c:idx val="12"/>
              <c:layout>
                <c:manualLayout>
                  <c:x val="7.0967737300267533E-3"/>
                  <c:y val="4.882506627793550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9-CDC9-4D92-A2CA-6811B34B6569}"/>
                </c:ext>
              </c:extLst>
            </c:dLbl>
            <c:dLbl>
              <c:idx val="15"/>
              <c:layout>
                <c:manualLayout>
                  <c:x val="3.0414744557257511E-3"/>
                  <c:y val="5.169712900016712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F-CDC9-4D92-A2CA-6811B34B6569}"/>
                </c:ext>
              </c:extLst>
            </c:dLbl>
            <c:dLbl>
              <c:idx val="16"/>
              <c:layout>
                <c:manualLayout>
                  <c:x val="-6.0829489114515023E-3"/>
                  <c:y val="5.45691917223986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1-CDC9-4D92-A2CA-6811B34B6569}"/>
                </c:ext>
              </c:extLst>
            </c:dLbl>
            <c:dLbl>
              <c:idx val="20"/>
              <c:layout>
                <c:manualLayout>
                  <c:x val="-1.1152073004327771E-2"/>
                  <c:y val="7.8981724861366426E-2"/>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2294142671016479"/>
                      <c:h val="5.6263708728515216E-2"/>
                    </c:manualLayout>
                  </c15:layout>
                </c:ext>
                <c:ext xmlns:c16="http://schemas.microsoft.com/office/drawing/2014/chart" uri="{C3380CC4-5D6E-409C-BE32-E72D297353CC}">
                  <c16:uniqueId val="{00000029-CDC9-4D92-A2CA-6811B34B6569}"/>
                </c:ext>
              </c:extLst>
            </c:dLbl>
            <c:dLbl>
              <c:idx val="21"/>
              <c:layout>
                <c:manualLayout>
                  <c:x val="-1.926267155292976E-2"/>
                  <c:y val="3.446475266677797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B-CDC9-4D92-A2CA-6811B34B6569}"/>
                </c:ext>
              </c:extLst>
            </c:dLbl>
            <c:dLbl>
              <c:idx val="22"/>
              <c:layout>
                <c:manualLayout>
                  <c:x val="-5.0691240928762548E-3"/>
                  <c:y val="-1.579634497227328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D-CDC9-4D92-A2CA-6811B34B6569}"/>
                </c:ext>
              </c:extLst>
            </c:dLbl>
            <c:dLbl>
              <c:idx val="23"/>
              <c:layout>
                <c:manualLayout>
                  <c:x val="-1.4193547460053507E-2"/>
                  <c:y val="-2.297650177785205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F-CDC9-4D92-A2CA-6811B34B6569}"/>
                </c:ext>
              </c:extLst>
            </c:dLbl>
            <c:dLbl>
              <c:idx val="25"/>
              <c:layout>
                <c:manualLayout>
                  <c:x val="-3.142856937583284E-2"/>
                  <c:y val="-4.3080940833472598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33-CDC9-4D92-A2CA-6811B34B6569}"/>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'Input Assumptions'!$B$5:$B$30</c:f>
              <c:strCache>
                <c:ptCount val="26"/>
                <c:pt idx="0">
                  <c:v>Safety</c:v>
                </c:pt>
                <c:pt idx="1">
                  <c:v>Public Safety</c:v>
                </c:pt>
                <c:pt idx="2">
                  <c:v>Fire</c:v>
                </c:pt>
                <c:pt idx="3">
                  <c:v>Environment</c:v>
                </c:pt>
                <c:pt idx="4">
                  <c:v>Worker Safety</c:v>
                </c:pt>
                <c:pt idx="6">
                  <c:v>Capex efficiency</c:v>
                </c:pt>
                <c:pt idx="7">
                  <c:v>Planning and design efficiencies</c:v>
                </c:pt>
                <c:pt idx="8">
                  <c:v>Increased asset/network utilisation</c:v>
                </c:pt>
                <c:pt idx="9">
                  <c:v>Improved repex prioritisation</c:v>
                </c:pt>
                <c:pt idx="10">
                  <c:v>life extension</c:v>
                </c:pt>
                <c:pt idx="11">
                  <c:v>lower cost assets</c:v>
                </c:pt>
                <c:pt idx="12">
                  <c:v>planned vs unplanned repair trade-off</c:v>
                </c:pt>
                <c:pt idx="14">
                  <c:v>Opex Efficiency</c:v>
                </c:pt>
                <c:pt idx="15">
                  <c:v>reduced maintenance</c:v>
                </c:pt>
                <c:pt idx="16">
                  <c:v>reduced field operations</c:v>
                </c:pt>
                <c:pt idx="18">
                  <c:v>Market benefits</c:v>
                </c:pt>
                <c:pt idx="19">
                  <c:v>Unserved energy</c:v>
                </c:pt>
                <c:pt idx="20">
                  <c:v>Value of curtailment</c:v>
                </c:pt>
                <c:pt idx="21">
                  <c:v>Wholesale pricing (market efficiency)</c:v>
                </c:pt>
                <c:pt idx="22">
                  <c:v>Community value of resilience</c:v>
                </c:pt>
                <c:pt idx="23">
                  <c:v>Carbon emission reductions</c:v>
                </c:pt>
                <c:pt idx="24">
                  <c:v>Reduced losses</c:v>
                </c:pt>
                <c:pt idx="25">
                  <c:v>Customer Time</c:v>
                </c:pt>
              </c:strCache>
            </c:strRef>
          </c:cat>
          <c:val>
            <c:numRef>
              <c:f>'Input Assumptions'!$F$5:$F$30</c:f>
              <c:numCache>
                <c:formatCode>_-* #,##0_-;\-* #,##0_-;_-* "-"??_-;_-@_-</c:formatCode>
                <c:ptCount val="26"/>
                <c:pt idx="1">
                  <c:v>1358955.1697471226</c:v>
                </c:pt>
                <c:pt idx="2">
                  <c:v>905507.56020852039</c:v>
                </c:pt>
                <c:pt idx="3">
                  <c:v>89604.547576148223</c:v>
                </c:pt>
                <c:pt idx="4">
                  <c:v>443433.0617772683</c:v>
                </c:pt>
                <c:pt idx="7">
                  <c:v>583799.99999999988</c:v>
                </c:pt>
                <c:pt idx="8">
                  <c:v>2335900</c:v>
                </c:pt>
                <c:pt idx="9">
                  <c:v>83936</c:v>
                </c:pt>
                <c:pt idx="10">
                  <c:v>610000</c:v>
                </c:pt>
                <c:pt idx="11">
                  <c:v>352000</c:v>
                </c:pt>
                <c:pt idx="12">
                  <c:v>250750</c:v>
                </c:pt>
                <c:pt idx="15">
                  <c:v>799100</c:v>
                </c:pt>
                <c:pt idx="16">
                  <c:v>1281000.0000000002</c:v>
                </c:pt>
                <c:pt idx="19">
                  <c:v>8381175.0000000009</c:v>
                </c:pt>
                <c:pt idx="20">
                  <c:v>0</c:v>
                </c:pt>
                <c:pt idx="21">
                  <c:v>732697.2</c:v>
                </c:pt>
                <c:pt idx="22">
                  <c:v>0</c:v>
                </c:pt>
                <c:pt idx="23">
                  <c:v>2672111.1111111119</c:v>
                </c:pt>
                <c:pt idx="24">
                  <c:v>3366000.0000000009</c:v>
                </c:pt>
                <c:pt idx="25">
                  <c:v>46332</c:v>
                </c:pt>
              </c:numCache>
            </c:numRef>
          </c:val>
          <c:extLst>
            <c:ext xmlns:c16="http://schemas.microsoft.com/office/drawing/2014/chart" uri="{C3380CC4-5D6E-409C-BE32-E72D297353CC}">
              <c16:uniqueId val="{00000034-CDC9-4D92-A2CA-6811B34B656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584199</xdr:colOff>
      <xdr:row>25</xdr:row>
      <xdr:rowOff>116542</xdr:rowOff>
    </xdr:to>
    <xdr:pic>
      <xdr:nvPicPr>
        <xdr:cNvPr id="2" name="Picture 1" descr="Two people in safety vests looking at a tablet&#10;&#10;Description automatically generated with medium confidence">
          <a:extLst>
            <a:ext uri="{FF2B5EF4-FFF2-40B4-BE49-F238E27FC236}">
              <a16:creationId xmlns:a16="http://schemas.microsoft.com/office/drawing/2014/main" id="{F369420E-8F03-4EB2-8406-7598D2FD376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809" r="17106"/>
        <a:stretch/>
      </xdr:blipFill>
      <xdr:spPr bwMode="auto">
        <a:xfrm>
          <a:off x="0" y="0"/>
          <a:ext cx="5460999" cy="487904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9525</xdr:colOff>
      <xdr:row>38</xdr:row>
      <xdr:rowOff>125189</xdr:rowOff>
    </xdr:from>
    <xdr:to>
      <xdr:col>8</xdr:col>
      <xdr:colOff>596900</xdr:colOff>
      <xdr:row>39</xdr:row>
      <xdr:rowOff>6350</xdr:rowOff>
    </xdr:to>
    <xdr:pic>
      <xdr:nvPicPr>
        <xdr:cNvPr id="3" name="image2.png">
          <a:extLst>
            <a:ext uri="{FF2B5EF4-FFF2-40B4-BE49-F238E27FC236}">
              <a16:creationId xmlns:a16="http://schemas.microsoft.com/office/drawing/2014/main" id="{E6229B74-012D-4894-8305-4BF73FE1CD03}"/>
            </a:ext>
          </a:extLst>
        </xdr:cNvPr>
        <xdr:cNvPicPr>
          <a:picLocks noChangeAspect="1"/>
        </xdr:cNvPicPr>
      </xdr:nvPicPr>
      <xdr:blipFill>
        <a:blip xmlns:r="http://schemas.openxmlformats.org/officeDocument/2006/relationships" r:embed="rId2" cstate="print"/>
        <a:stretch>
          <a:fillRect/>
        </a:stretch>
      </xdr:blipFill>
      <xdr:spPr>
        <a:xfrm>
          <a:off x="9525" y="7402289"/>
          <a:ext cx="5464175" cy="71661"/>
        </a:xfrm>
        <a:prstGeom prst="rect">
          <a:avLst/>
        </a:prstGeom>
      </xdr:spPr>
    </xdr:pic>
    <xdr:clientData/>
  </xdr:twoCellAnchor>
  <xdr:twoCellAnchor>
    <xdr:from>
      <xdr:col>6</xdr:col>
      <xdr:colOff>231140</xdr:colOff>
      <xdr:row>36</xdr:row>
      <xdr:rowOff>27940</xdr:rowOff>
    </xdr:from>
    <xdr:to>
      <xdr:col>8</xdr:col>
      <xdr:colOff>197485</xdr:colOff>
      <xdr:row>37</xdr:row>
      <xdr:rowOff>169545</xdr:rowOff>
    </xdr:to>
    <xdr:grpSp>
      <xdr:nvGrpSpPr>
        <xdr:cNvPr id="4" name="Group 3">
          <a:extLst>
            <a:ext uri="{FF2B5EF4-FFF2-40B4-BE49-F238E27FC236}">
              <a16:creationId xmlns:a16="http://schemas.microsoft.com/office/drawing/2014/main" id="{F1B73E42-D9CF-4E2F-895A-FBA131AD1C64}"/>
            </a:ext>
          </a:extLst>
        </xdr:cNvPr>
        <xdr:cNvGrpSpPr>
          <a:grpSpLocks/>
        </xdr:cNvGrpSpPr>
      </xdr:nvGrpSpPr>
      <xdr:grpSpPr bwMode="auto">
        <a:xfrm>
          <a:off x="3888740" y="6924040"/>
          <a:ext cx="1185545" cy="332105"/>
          <a:chOff x="8854" y="75"/>
          <a:chExt cx="1867" cy="513"/>
        </a:xfrm>
      </xdr:grpSpPr>
      <xdr:sp macro="" textlink="">
        <xdr:nvSpPr>
          <xdr:cNvPr id="5" name="AutoShape 22">
            <a:extLst>
              <a:ext uri="{FF2B5EF4-FFF2-40B4-BE49-F238E27FC236}">
                <a16:creationId xmlns:a16="http://schemas.microsoft.com/office/drawing/2014/main" id="{82892A40-60AE-3813-3FCD-D242AEE88613}"/>
              </a:ext>
            </a:extLst>
          </xdr:cNvPr>
          <xdr:cNvSpPr>
            <a:spLocks/>
          </xdr:cNvSpPr>
        </xdr:nvSpPr>
        <xdr:spPr bwMode="auto">
          <a:xfrm>
            <a:off x="9412" y="153"/>
            <a:ext cx="1309" cy="391"/>
          </a:xfrm>
          <a:custGeom>
            <a:avLst/>
            <a:gdLst>
              <a:gd name="T0" fmla="+- 0 9663 9412"/>
              <a:gd name="T1" fmla="*/ T0 w 1309"/>
              <a:gd name="T2" fmla="+- 0 391 154"/>
              <a:gd name="T3" fmla="*/ 391 h 391"/>
              <a:gd name="T4" fmla="+- 0 9504 9412"/>
              <a:gd name="T5" fmla="*/ T4 w 1309"/>
              <a:gd name="T6" fmla="+- 0 346 154"/>
              <a:gd name="T7" fmla="*/ 346 h 391"/>
              <a:gd name="T8" fmla="+- 0 9585 9412"/>
              <a:gd name="T9" fmla="*/ T8 w 1309"/>
              <a:gd name="T10" fmla="+- 0 188 154"/>
              <a:gd name="T11" fmla="*/ 188 h 391"/>
              <a:gd name="T12" fmla="+- 0 9413 9412"/>
              <a:gd name="T13" fmla="*/ T12 w 1309"/>
              <a:gd name="T14" fmla="+- 0 445 154"/>
              <a:gd name="T15" fmla="*/ 445 h 391"/>
              <a:gd name="T16" fmla="+- 0 9467 9412"/>
              <a:gd name="T17" fmla="*/ T16 w 1309"/>
              <a:gd name="T18" fmla="+- 0 452 154"/>
              <a:gd name="T19" fmla="*/ 452 h 391"/>
              <a:gd name="T20" fmla="+- 0 9625 9412"/>
              <a:gd name="T21" fmla="*/ T20 w 1309"/>
              <a:gd name="T22" fmla="+- 0 452 154"/>
              <a:gd name="T23" fmla="*/ 452 h 391"/>
              <a:gd name="T24" fmla="+- 0 9878 9412"/>
              <a:gd name="T25" fmla="*/ T24 w 1309"/>
              <a:gd name="T26" fmla="+- 0 255 154"/>
              <a:gd name="T27" fmla="*/ 255 h 391"/>
              <a:gd name="T28" fmla="+- 0 9816 9412"/>
              <a:gd name="T29" fmla="*/ T28 w 1309"/>
              <a:gd name="T30" fmla="+- 0 397 154"/>
              <a:gd name="T31" fmla="*/ 397 h 391"/>
              <a:gd name="T32" fmla="+- 0 9743 9412"/>
              <a:gd name="T33" fmla="*/ T32 w 1309"/>
              <a:gd name="T34" fmla="+- 0 383 154"/>
              <a:gd name="T35" fmla="*/ 383 h 391"/>
              <a:gd name="T36" fmla="+- 0 9688 9412"/>
              <a:gd name="T37" fmla="*/ T36 w 1309"/>
              <a:gd name="T38" fmla="+- 0 259 154"/>
              <a:gd name="T39" fmla="*/ 259 h 391"/>
              <a:gd name="T40" fmla="+- 0 9763 9412"/>
              <a:gd name="T41" fmla="*/ T40 w 1309"/>
              <a:gd name="T42" fmla="+- 0 460 154"/>
              <a:gd name="T43" fmla="*/ 460 h 391"/>
              <a:gd name="T44" fmla="+- 0 9831 9412"/>
              <a:gd name="T45" fmla="*/ T44 w 1309"/>
              <a:gd name="T46" fmla="+- 0 426 154"/>
              <a:gd name="T47" fmla="*/ 426 h 391"/>
              <a:gd name="T48" fmla="+- 0 9882 9412"/>
              <a:gd name="T49" fmla="*/ T48 w 1309"/>
              <a:gd name="T50" fmla="+- 0 259 154"/>
              <a:gd name="T51" fmla="*/ 259 h 391"/>
              <a:gd name="T52" fmla="+- 0 10000 9412"/>
              <a:gd name="T53" fmla="*/ T52 w 1309"/>
              <a:gd name="T54" fmla="+- 0 337 154"/>
              <a:gd name="T55" fmla="*/ 337 h 391"/>
              <a:gd name="T56" fmla="+- 0 9954 9412"/>
              <a:gd name="T57" fmla="*/ T56 w 1309"/>
              <a:gd name="T58" fmla="+- 0 295 154"/>
              <a:gd name="T59" fmla="*/ 295 h 391"/>
              <a:gd name="T60" fmla="+- 0 10016 9412"/>
              <a:gd name="T61" fmla="*/ T60 w 1309"/>
              <a:gd name="T62" fmla="+- 0 297 154"/>
              <a:gd name="T63" fmla="*/ 297 h 391"/>
              <a:gd name="T64" fmla="+- 0 10036 9412"/>
              <a:gd name="T65" fmla="*/ T64 w 1309"/>
              <a:gd name="T66" fmla="+- 0 263 154"/>
              <a:gd name="T67" fmla="*/ 263 h 391"/>
              <a:gd name="T68" fmla="+- 0 9979 9412"/>
              <a:gd name="T69" fmla="*/ T68 w 1309"/>
              <a:gd name="T70" fmla="+- 0 250 154"/>
              <a:gd name="T71" fmla="*/ 250 h 391"/>
              <a:gd name="T72" fmla="+- 0 9906 9412"/>
              <a:gd name="T73" fmla="*/ T72 w 1309"/>
              <a:gd name="T74" fmla="+- 0 330 154"/>
              <a:gd name="T75" fmla="*/ 330 h 391"/>
              <a:gd name="T76" fmla="+- 0 9984 9412"/>
              <a:gd name="T77" fmla="*/ T76 w 1309"/>
              <a:gd name="T78" fmla="+- 0 385 154"/>
              <a:gd name="T79" fmla="*/ 385 h 391"/>
              <a:gd name="T80" fmla="+- 0 9963 9412"/>
              <a:gd name="T81" fmla="*/ T80 w 1309"/>
              <a:gd name="T82" fmla="+- 0 421 154"/>
              <a:gd name="T83" fmla="*/ 421 h 391"/>
              <a:gd name="T84" fmla="+- 0 9910 9412"/>
              <a:gd name="T85" fmla="*/ T84 w 1309"/>
              <a:gd name="T86" fmla="+- 0 408 154"/>
              <a:gd name="T87" fmla="*/ 408 h 391"/>
              <a:gd name="T88" fmla="+- 0 9923 9412"/>
              <a:gd name="T89" fmla="*/ T88 w 1309"/>
              <a:gd name="T90" fmla="+- 0 454 154"/>
              <a:gd name="T91" fmla="*/ 454 h 391"/>
              <a:gd name="T92" fmla="+- 0 10022 9412"/>
              <a:gd name="T93" fmla="*/ T92 w 1309"/>
              <a:gd name="T94" fmla="+- 0 446 154"/>
              <a:gd name="T95" fmla="*/ 446 h 391"/>
              <a:gd name="T96" fmla="+- 0 10219 9412"/>
              <a:gd name="T97" fmla="*/ T96 w 1309"/>
              <a:gd name="T98" fmla="+- 0 255 154"/>
              <a:gd name="T99" fmla="*/ 255 h 391"/>
              <a:gd name="T100" fmla="+- 0 10210 9412"/>
              <a:gd name="T101" fmla="*/ T100 w 1309"/>
              <a:gd name="T102" fmla="+- 0 378 154"/>
              <a:gd name="T103" fmla="*/ 378 h 391"/>
              <a:gd name="T104" fmla="+- 0 10128 9412"/>
              <a:gd name="T105" fmla="*/ T104 w 1309"/>
              <a:gd name="T106" fmla="+- 0 396 154"/>
              <a:gd name="T107" fmla="*/ 396 h 391"/>
              <a:gd name="T108" fmla="+- 0 10128 9412"/>
              <a:gd name="T109" fmla="*/ T108 w 1309"/>
              <a:gd name="T110" fmla="+- 0 310 154"/>
              <a:gd name="T111" fmla="*/ 310 h 391"/>
              <a:gd name="T112" fmla="+- 0 10210 9412"/>
              <a:gd name="T113" fmla="*/ T112 w 1309"/>
              <a:gd name="T114" fmla="+- 0 328 154"/>
              <a:gd name="T115" fmla="*/ 328 h 391"/>
              <a:gd name="T116" fmla="+- 0 10169 9412"/>
              <a:gd name="T117" fmla="*/ T116 w 1309"/>
              <a:gd name="T118" fmla="+- 0 252 154"/>
              <a:gd name="T119" fmla="*/ 252 h 391"/>
              <a:gd name="T120" fmla="+- 0 10060 9412"/>
              <a:gd name="T121" fmla="*/ T120 w 1309"/>
              <a:gd name="T122" fmla="+- 0 352 154"/>
              <a:gd name="T123" fmla="*/ 352 h 391"/>
              <a:gd name="T124" fmla="+- 0 10168 9412"/>
              <a:gd name="T125" fmla="*/ T124 w 1309"/>
              <a:gd name="T126" fmla="+- 0 454 154"/>
              <a:gd name="T127" fmla="*/ 454 h 391"/>
              <a:gd name="T128" fmla="+- 0 10213 9412"/>
              <a:gd name="T129" fmla="*/ T128 w 1309"/>
              <a:gd name="T130" fmla="+- 0 441 154"/>
              <a:gd name="T131" fmla="*/ 441 h 391"/>
              <a:gd name="T132" fmla="+- 0 10129 9412"/>
              <a:gd name="T133" fmla="*/ T132 w 1309"/>
              <a:gd name="T134" fmla="+- 0 501 154"/>
              <a:gd name="T135" fmla="*/ 501 h 391"/>
              <a:gd name="T136" fmla="+- 0 10084 9412"/>
              <a:gd name="T137" fmla="*/ T136 w 1309"/>
              <a:gd name="T138" fmla="+- 0 491 154"/>
              <a:gd name="T139" fmla="*/ 491 h 391"/>
              <a:gd name="T140" fmla="+- 0 10092 9412"/>
              <a:gd name="T141" fmla="*/ T140 w 1309"/>
              <a:gd name="T142" fmla="+- 0 533 154"/>
              <a:gd name="T143" fmla="*/ 533 h 391"/>
              <a:gd name="T144" fmla="+- 0 10202 9412"/>
              <a:gd name="T145" fmla="*/ T144 w 1309"/>
              <a:gd name="T146" fmla="+- 0 538 154"/>
              <a:gd name="T147" fmla="*/ 538 h 391"/>
              <a:gd name="T148" fmla="+- 0 10267 9412"/>
              <a:gd name="T149" fmla="*/ T148 w 1309"/>
              <a:gd name="T150" fmla="+- 0 426 154"/>
              <a:gd name="T151" fmla="*/ 426 h 391"/>
              <a:gd name="T152" fmla="+- 0 10422 9412"/>
              <a:gd name="T153" fmla="*/ T152 w 1309"/>
              <a:gd name="T154" fmla="+- 0 256 154"/>
              <a:gd name="T155" fmla="*/ 256 h 391"/>
              <a:gd name="T156" fmla="+- 0 10380 9412"/>
              <a:gd name="T157" fmla="*/ T156 w 1309"/>
              <a:gd name="T158" fmla="+- 0 252 154"/>
              <a:gd name="T159" fmla="*/ 252 h 391"/>
              <a:gd name="T160" fmla="+- 0 10343 9412"/>
              <a:gd name="T161" fmla="*/ T160 w 1309"/>
              <a:gd name="T162" fmla="+- 0 259 154"/>
              <a:gd name="T163" fmla="*/ 259 h 391"/>
              <a:gd name="T164" fmla="+- 0 10296 9412"/>
              <a:gd name="T165" fmla="*/ T164 w 1309"/>
              <a:gd name="T166" fmla="+- 0 456 154"/>
              <a:gd name="T167" fmla="*/ 456 h 391"/>
              <a:gd name="T168" fmla="+- 0 10355 9412"/>
              <a:gd name="T169" fmla="*/ T168 w 1309"/>
              <a:gd name="T170" fmla="+- 0 316 154"/>
              <a:gd name="T171" fmla="*/ 316 h 391"/>
              <a:gd name="T172" fmla="+- 0 10418 9412"/>
              <a:gd name="T173" fmla="*/ T172 w 1309"/>
              <a:gd name="T174" fmla="+- 0 298 154"/>
              <a:gd name="T175" fmla="*/ 298 h 391"/>
              <a:gd name="T176" fmla="+- 0 10442 9412"/>
              <a:gd name="T177" fmla="*/ T176 w 1309"/>
              <a:gd name="T178" fmla="+- 0 255 154"/>
              <a:gd name="T179" fmla="*/ 255 h 391"/>
              <a:gd name="T180" fmla="+- 0 10491 9412"/>
              <a:gd name="T181" fmla="*/ T180 w 1309"/>
              <a:gd name="T182" fmla="+- 0 452 154"/>
              <a:gd name="T183" fmla="*/ 452 h 391"/>
              <a:gd name="T184" fmla="+- 0 10476 9412"/>
              <a:gd name="T185" fmla="*/ T184 w 1309"/>
              <a:gd name="T186" fmla="+- 0 158 154"/>
              <a:gd name="T187" fmla="*/ 158 h 391"/>
              <a:gd name="T188" fmla="+- 0 10434 9412"/>
              <a:gd name="T189" fmla="*/ T188 w 1309"/>
              <a:gd name="T190" fmla="+- 0 185 154"/>
              <a:gd name="T191" fmla="*/ 185 h 391"/>
              <a:gd name="T192" fmla="+- 0 10476 9412"/>
              <a:gd name="T193" fmla="*/ T192 w 1309"/>
              <a:gd name="T194" fmla="+- 0 214 154"/>
              <a:gd name="T195" fmla="*/ 214 h 391"/>
              <a:gd name="T196" fmla="+- 0 10717 9412"/>
              <a:gd name="T197" fmla="*/ T196 w 1309"/>
              <a:gd name="T198" fmla="+- 0 154 154"/>
              <a:gd name="T199" fmla="*/ 154 h 391"/>
              <a:gd name="T200" fmla="+- 0 10664 9412"/>
              <a:gd name="T201" fmla="*/ T200 w 1309"/>
              <a:gd name="T202" fmla="+- 0 380 154"/>
              <a:gd name="T203" fmla="*/ 380 h 391"/>
              <a:gd name="T204" fmla="+- 0 10582 9412"/>
              <a:gd name="T205" fmla="*/ T204 w 1309"/>
              <a:gd name="T206" fmla="+- 0 398 154"/>
              <a:gd name="T207" fmla="*/ 398 h 391"/>
              <a:gd name="T208" fmla="+- 0 10597 9412"/>
              <a:gd name="T209" fmla="*/ T208 w 1309"/>
              <a:gd name="T210" fmla="+- 0 297 154"/>
              <a:gd name="T211" fmla="*/ 297 h 391"/>
              <a:gd name="T212" fmla="+- 0 10668 9412"/>
              <a:gd name="T213" fmla="*/ T212 w 1309"/>
              <a:gd name="T214" fmla="+- 0 356 154"/>
              <a:gd name="T215" fmla="*/ 356 h 391"/>
              <a:gd name="T216" fmla="+- 0 10622 9412"/>
              <a:gd name="T217" fmla="*/ T216 w 1309"/>
              <a:gd name="T218" fmla="+- 0 252 154"/>
              <a:gd name="T219" fmla="*/ 252 h 391"/>
              <a:gd name="T220" fmla="+- 0 10515 9412"/>
              <a:gd name="T221" fmla="*/ T220 w 1309"/>
              <a:gd name="T222" fmla="+- 0 352 154"/>
              <a:gd name="T223" fmla="*/ 352 h 391"/>
              <a:gd name="T224" fmla="+- 0 10624 9412"/>
              <a:gd name="T225" fmla="*/ T224 w 1309"/>
              <a:gd name="T226" fmla="+- 0 458 154"/>
              <a:gd name="T227" fmla="*/ 458 h 391"/>
              <a:gd name="T228" fmla="+- 0 10671 9412"/>
              <a:gd name="T229" fmla="*/ T228 w 1309"/>
              <a:gd name="T230" fmla="+- 0 452 154"/>
              <a:gd name="T231" fmla="*/ 452 h 391"/>
              <a:gd name="T232" fmla="+- 0 10721 9412"/>
              <a:gd name="T233" fmla="*/ T232 w 1309"/>
              <a:gd name="T234" fmla="+- 0 418 154"/>
              <a:gd name="T235" fmla="*/ 418 h 391"/>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Lst>
            <a:rect l="0" t="0" r="r" b="b"/>
            <a:pathLst>
              <a:path w="1309" h="391">
                <a:moveTo>
                  <a:pt x="273" y="299"/>
                </a:moveTo>
                <a:lnTo>
                  <a:pt x="272" y="293"/>
                </a:lnTo>
                <a:lnTo>
                  <a:pt x="272" y="291"/>
                </a:lnTo>
                <a:lnTo>
                  <a:pt x="271" y="289"/>
                </a:lnTo>
                <a:lnTo>
                  <a:pt x="251" y="237"/>
                </a:lnTo>
                <a:lnTo>
                  <a:pt x="234" y="192"/>
                </a:lnTo>
                <a:lnTo>
                  <a:pt x="189" y="75"/>
                </a:lnTo>
                <a:lnTo>
                  <a:pt x="177" y="45"/>
                </a:lnTo>
                <a:lnTo>
                  <a:pt x="177" y="192"/>
                </a:lnTo>
                <a:lnTo>
                  <a:pt x="92" y="192"/>
                </a:lnTo>
                <a:lnTo>
                  <a:pt x="134" y="75"/>
                </a:lnTo>
                <a:lnTo>
                  <a:pt x="135" y="75"/>
                </a:lnTo>
                <a:lnTo>
                  <a:pt x="177" y="192"/>
                </a:lnTo>
                <a:lnTo>
                  <a:pt x="177" y="45"/>
                </a:lnTo>
                <a:lnTo>
                  <a:pt x="173" y="34"/>
                </a:lnTo>
                <a:lnTo>
                  <a:pt x="170" y="26"/>
                </a:lnTo>
                <a:lnTo>
                  <a:pt x="165" y="21"/>
                </a:lnTo>
                <a:lnTo>
                  <a:pt x="107" y="21"/>
                </a:lnTo>
                <a:lnTo>
                  <a:pt x="102" y="26"/>
                </a:lnTo>
                <a:lnTo>
                  <a:pt x="1" y="291"/>
                </a:lnTo>
                <a:lnTo>
                  <a:pt x="0" y="293"/>
                </a:lnTo>
                <a:lnTo>
                  <a:pt x="0" y="299"/>
                </a:lnTo>
                <a:lnTo>
                  <a:pt x="3" y="302"/>
                </a:lnTo>
                <a:lnTo>
                  <a:pt x="50" y="302"/>
                </a:lnTo>
                <a:lnTo>
                  <a:pt x="55" y="298"/>
                </a:lnTo>
                <a:lnTo>
                  <a:pt x="58" y="289"/>
                </a:lnTo>
                <a:lnTo>
                  <a:pt x="76" y="237"/>
                </a:lnTo>
                <a:lnTo>
                  <a:pt x="192" y="237"/>
                </a:lnTo>
                <a:lnTo>
                  <a:pt x="211" y="289"/>
                </a:lnTo>
                <a:lnTo>
                  <a:pt x="213" y="298"/>
                </a:lnTo>
                <a:lnTo>
                  <a:pt x="218" y="302"/>
                </a:lnTo>
                <a:lnTo>
                  <a:pt x="269" y="302"/>
                </a:lnTo>
                <a:lnTo>
                  <a:pt x="273" y="299"/>
                </a:lnTo>
                <a:close/>
                <a:moveTo>
                  <a:pt x="470" y="105"/>
                </a:moveTo>
                <a:lnTo>
                  <a:pt x="466" y="101"/>
                </a:lnTo>
                <a:lnTo>
                  <a:pt x="421" y="101"/>
                </a:lnTo>
                <a:lnTo>
                  <a:pt x="417" y="105"/>
                </a:lnTo>
                <a:lnTo>
                  <a:pt x="417" y="192"/>
                </a:lnTo>
                <a:lnTo>
                  <a:pt x="414" y="221"/>
                </a:lnTo>
                <a:lnTo>
                  <a:pt x="404" y="243"/>
                </a:lnTo>
                <a:lnTo>
                  <a:pt x="388" y="257"/>
                </a:lnTo>
                <a:lnTo>
                  <a:pt x="367" y="262"/>
                </a:lnTo>
                <a:lnTo>
                  <a:pt x="349" y="258"/>
                </a:lnTo>
                <a:lnTo>
                  <a:pt x="337" y="247"/>
                </a:lnTo>
                <a:lnTo>
                  <a:pt x="331" y="229"/>
                </a:lnTo>
                <a:lnTo>
                  <a:pt x="329" y="205"/>
                </a:lnTo>
                <a:lnTo>
                  <a:pt x="329" y="105"/>
                </a:lnTo>
                <a:lnTo>
                  <a:pt x="325" y="101"/>
                </a:lnTo>
                <a:lnTo>
                  <a:pt x="280" y="101"/>
                </a:lnTo>
                <a:lnTo>
                  <a:pt x="276" y="105"/>
                </a:lnTo>
                <a:lnTo>
                  <a:pt x="276" y="220"/>
                </a:lnTo>
                <a:lnTo>
                  <a:pt x="280" y="252"/>
                </a:lnTo>
                <a:lnTo>
                  <a:pt x="292" y="280"/>
                </a:lnTo>
                <a:lnTo>
                  <a:pt x="315" y="299"/>
                </a:lnTo>
                <a:lnTo>
                  <a:pt x="351" y="306"/>
                </a:lnTo>
                <a:lnTo>
                  <a:pt x="371" y="304"/>
                </a:lnTo>
                <a:lnTo>
                  <a:pt x="388" y="298"/>
                </a:lnTo>
                <a:lnTo>
                  <a:pt x="403" y="288"/>
                </a:lnTo>
                <a:lnTo>
                  <a:pt x="416" y="272"/>
                </a:lnTo>
                <a:lnTo>
                  <a:pt x="419" y="272"/>
                </a:lnTo>
                <a:lnTo>
                  <a:pt x="419" y="298"/>
                </a:lnTo>
                <a:lnTo>
                  <a:pt x="423" y="302"/>
                </a:lnTo>
                <a:lnTo>
                  <a:pt x="466" y="302"/>
                </a:lnTo>
                <a:lnTo>
                  <a:pt x="470" y="298"/>
                </a:lnTo>
                <a:lnTo>
                  <a:pt x="470" y="105"/>
                </a:lnTo>
                <a:close/>
                <a:moveTo>
                  <a:pt x="635" y="243"/>
                </a:moveTo>
                <a:lnTo>
                  <a:pt x="633" y="224"/>
                </a:lnTo>
                <a:lnTo>
                  <a:pt x="624" y="208"/>
                </a:lnTo>
                <a:lnTo>
                  <a:pt x="609" y="195"/>
                </a:lnTo>
                <a:lnTo>
                  <a:pt x="588" y="183"/>
                </a:lnTo>
                <a:lnTo>
                  <a:pt x="569" y="176"/>
                </a:lnTo>
                <a:lnTo>
                  <a:pt x="555" y="168"/>
                </a:lnTo>
                <a:lnTo>
                  <a:pt x="545" y="161"/>
                </a:lnTo>
                <a:lnTo>
                  <a:pt x="542" y="152"/>
                </a:lnTo>
                <a:lnTo>
                  <a:pt x="542" y="141"/>
                </a:lnTo>
                <a:lnTo>
                  <a:pt x="553" y="135"/>
                </a:lnTo>
                <a:lnTo>
                  <a:pt x="569" y="135"/>
                </a:lnTo>
                <a:lnTo>
                  <a:pt x="584" y="137"/>
                </a:lnTo>
                <a:lnTo>
                  <a:pt x="596" y="140"/>
                </a:lnTo>
                <a:lnTo>
                  <a:pt x="604" y="143"/>
                </a:lnTo>
                <a:lnTo>
                  <a:pt x="611" y="145"/>
                </a:lnTo>
                <a:lnTo>
                  <a:pt x="616" y="145"/>
                </a:lnTo>
                <a:lnTo>
                  <a:pt x="618" y="143"/>
                </a:lnTo>
                <a:lnTo>
                  <a:pt x="625" y="111"/>
                </a:lnTo>
                <a:lnTo>
                  <a:pt x="624" y="109"/>
                </a:lnTo>
                <a:lnTo>
                  <a:pt x="616" y="106"/>
                </a:lnTo>
                <a:lnTo>
                  <a:pt x="604" y="101"/>
                </a:lnTo>
                <a:lnTo>
                  <a:pt x="592" y="99"/>
                </a:lnTo>
                <a:lnTo>
                  <a:pt x="579" y="97"/>
                </a:lnTo>
                <a:lnTo>
                  <a:pt x="567" y="96"/>
                </a:lnTo>
                <a:lnTo>
                  <a:pt x="537" y="100"/>
                </a:lnTo>
                <a:lnTo>
                  <a:pt x="513" y="111"/>
                </a:lnTo>
                <a:lnTo>
                  <a:pt x="497" y="129"/>
                </a:lnTo>
                <a:lnTo>
                  <a:pt x="491" y="155"/>
                </a:lnTo>
                <a:lnTo>
                  <a:pt x="494" y="176"/>
                </a:lnTo>
                <a:lnTo>
                  <a:pt x="503" y="192"/>
                </a:lnTo>
                <a:lnTo>
                  <a:pt x="518" y="205"/>
                </a:lnTo>
                <a:lnTo>
                  <a:pt x="538" y="215"/>
                </a:lnTo>
                <a:lnTo>
                  <a:pt x="559" y="223"/>
                </a:lnTo>
                <a:lnTo>
                  <a:pt x="572" y="231"/>
                </a:lnTo>
                <a:lnTo>
                  <a:pt x="580" y="238"/>
                </a:lnTo>
                <a:lnTo>
                  <a:pt x="583" y="247"/>
                </a:lnTo>
                <a:lnTo>
                  <a:pt x="583" y="262"/>
                </a:lnTo>
                <a:lnTo>
                  <a:pt x="567" y="267"/>
                </a:lnTo>
                <a:lnTo>
                  <a:pt x="551" y="267"/>
                </a:lnTo>
                <a:lnTo>
                  <a:pt x="533" y="265"/>
                </a:lnTo>
                <a:lnTo>
                  <a:pt x="520" y="261"/>
                </a:lnTo>
                <a:lnTo>
                  <a:pt x="511" y="256"/>
                </a:lnTo>
                <a:lnTo>
                  <a:pt x="504" y="254"/>
                </a:lnTo>
                <a:lnTo>
                  <a:pt x="498" y="254"/>
                </a:lnTo>
                <a:lnTo>
                  <a:pt x="496" y="257"/>
                </a:lnTo>
                <a:lnTo>
                  <a:pt x="495" y="263"/>
                </a:lnTo>
                <a:lnTo>
                  <a:pt x="491" y="288"/>
                </a:lnTo>
                <a:lnTo>
                  <a:pt x="493" y="293"/>
                </a:lnTo>
                <a:lnTo>
                  <a:pt x="511" y="300"/>
                </a:lnTo>
                <a:lnTo>
                  <a:pt x="524" y="303"/>
                </a:lnTo>
                <a:lnTo>
                  <a:pt x="538" y="305"/>
                </a:lnTo>
                <a:lnTo>
                  <a:pt x="553" y="306"/>
                </a:lnTo>
                <a:lnTo>
                  <a:pt x="583" y="303"/>
                </a:lnTo>
                <a:lnTo>
                  <a:pt x="610" y="292"/>
                </a:lnTo>
                <a:lnTo>
                  <a:pt x="628" y="273"/>
                </a:lnTo>
                <a:lnTo>
                  <a:pt x="635" y="243"/>
                </a:lnTo>
                <a:close/>
                <a:moveTo>
                  <a:pt x="855" y="105"/>
                </a:moveTo>
                <a:lnTo>
                  <a:pt x="851" y="101"/>
                </a:lnTo>
                <a:lnTo>
                  <a:pt x="807" y="101"/>
                </a:lnTo>
                <a:lnTo>
                  <a:pt x="804" y="105"/>
                </a:lnTo>
                <a:lnTo>
                  <a:pt x="804" y="125"/>
                </a:lnTo>
                <a:lnTo>
                  <a:pt x="802" y="125"/>
                </a:lnTo>
                <a:lnTo>
                  <a:pt x="802" y="201"/>
                </a:lnTo>
                <a:lnTo>
                  <a:pt x="798" y="224"/>
                </a:lnTo>
                <a:lnTo>
                  <a:pt x="789" y="244"/>
                </a:lnTo>
                <a:lnTo>
                  <a:pt x="773" y="256"/>
                </a:lnTo>
                <a:lnTo>
                  <a:pt x="751" y="261"/>
                </a:lnTo>
                <a:lnTo>
                  <a:pt x="730" y="256"/>
                </a:lnTo>
                <a:lnTo>
                  <a:pt x="716" y="242"/>
                </a:lnTo>
                <a:lnTo>
                  <a:pt x="707" y="223"/>
                </a:lnTo>
                <a:lnTo>
                  <a:pt x="704" y="201"/>
                </a:lnTo>
                <a:lnTo>
                  <a:pt x="704" y="198"/>
                </a:lnTo>
                <a:lnTo>
                  <a:pt x="707" y="176"/>
                </a:lnTo>
                <a:lnTo>
                  <a:pt x="716" y="156"/>
                </a:lnTo>
                <a:lnTo>
                  <a:pt x="731" y="143"/>
                </a:lnTo>
                <a:lnTo>
                  <a:pt x="752" y="137"/>
                </a:lnTo>
                <a:lnTo>
                  <a:pt x="772" y="142"/>
                </a:lnTo>
                <a:lnTo>
                  <a:pt x="788" y="155"/>
                </a:lnTo>
                <a:lnTo>
                  <a:pt x="798" y="174"/>
                </a:lnTo>
                <a:lnTo>
                  <a:pt x="802" y="201"/>
                </a:lnTo>
                <a:lnTo>
                  <a:pt x="802" y="125"/>
                </a:lnTo>
                <a:lnTo>
                  <a:pt x="789" y="112"/>
                </a:lnTo>
                <a:lnTo>
                  <a:pt x="774" y="103"/>
                </a:lnTo>
                <a:lnTo>
                  <a:pt x="757" y="98"/>
                </a:lnTo>
                <a:lnTo>
                  <a:pt x="737" y="96"/>
                </a:lnTo>
                <a:lnTo>
                  <a:pt x="698" y="105"/>
                </a:lnTo>
                <a:lnTo>
                  <a:pt x="670" y="128"/>
                </a:lnTo>
                <a:lnTo>
                  <a:pt x="654" y="161"/>
                </a:lnTo>
                <a:lnTo>
                  <a:pt x="648" y="198"/>
                </a:lnTo>
                <a:lnTo>
                  <a:pt x="654" y="238"/>
                </a:lnTo>
                <a:lnTo>
                  <a:pt x="671" y="271"/>
                </a:lnTo>
                <a:lnTo>
                  <a:pt x="698" y="293"/>
                </a:lnTo>
                <a:lnTo>
                  <a:pt x="737" y="302"/>
                </a:lnTo>
                <a:lnTo>
                  <a:pt x="756" y="300"/>
                </a:lnTo>
                <a:lnTo>
                  <a:pt x="773" y="295"/>
                </a:lnTo>
                <a:lnTo>
                  <a:pt x="788" y="286"/>
                </a:lnTo>
                <a:lnTo>
                  <a:pt x="800" y="272"/>
                </a:lnTo>
                <a:lnTo>
                  <a:pt x="802" y="272"/>
                </a:lnTo>
                <a:lnTo>
                  <a:pt x="801" y="287"/>
                </a:lnTo>
                <a:lnTo>
                  <a:pt x="798" y="314"/>
                </a:lnTo>
                <a:lnTo>
                  <a:pt x="787" y="333"/>
                </a:lnTo>
                <a:lnTo>
                  <a:pt x="768" y="345"/>
                </a:lnTo>
                <a:lnTo>
                  <a:pt x="741" y="349"/>
                </a:lnTo>
                <a:lnTo>
                  <a:pt x="717" y="347"/>
                </a:lnTo>
                <a:lnTo>
                  <a:pt x="700" y="342"/>
                </a:lnTo>
                <a:lnTo>
                  <a:pt x="688" y="337"/>
                </a:lnTo>
                <a:lnTo>
                  <a:pt x="680" y="335"/>
                </a:lnTo>
                <a:lnTo>
                  <a:pt x="674" y="335"/>
                </a:lnTo>
                <a:lnTo>
                  <a:pt x="672" y="337"/>
                </a:lnTo>
                <a:lnTo>
                  <a:pt x="671" y="343"/>
                </a:lnTo>
                <a:lnTo>
                  <a:pt x="668" y="362"/>
                </a:lnTo>
                <a:lnTo>
                  <a:pt x="667" y="371"/>
                </a:lnTo>
                <a:lnTo>
                  <a:pt x="668" y="374"/>
                </a:lnTo>
                <a:lnTo>
                  <a:pt x="680" y="379"/>
                </a:lnTo>
                <a:lnTo>
                  <a:pt x="693" y="383"/>
                </a:lnTo>
                <a:lnTo>
                  <a:pt x="709" y="387"/>
                </a:lnTo>
                <a:lnTo>
                  <a:pt x="725" y="389"/>
                </a:lnTo>
                <a:lnTo>
                  <a:pt x="741" y="390"/>
                </a:lnTo>
                <a:lnTo>
                  <a:pt x="790" y="384"/>
                </a:lnTo>
                <a:lnTo>
                  <a:pt x="826" y="365"/>
                </a:lnTo>
                <a:lnTo>
                  <a:pt x="837" y="349"/>
                </a:lnTo>
                <a:lnTo>
                  <a:pt x="847" y="333"/>
                </a:lnTo>
                <a:lnTo>
                  <a:pt x="855" y="287"/>
                </a:lnTo>
                <a:lnTo>
                  <a:pt x="855" y="272"/>
                </a:lnTo>
                <a:lnTo>
                  <a:pt x="855" y="261"/>
                </a:lnTo>
                <a:lnTo>
                  <a:pt x="855" y="137"/>
                </a:lnTo>
                <a:lnTo>
                  <a:pt x="855" y="125"/>
                </a:lnTo>
                <a:lnTo>
                  <a:pt x="855" y="105"/>
                </a:lnTo>
                <a:close/>
                <a:moveTo>
                  <a:pt x="1010" y="102"/>
                </a:moveTo>
                <a:lnTo>
                  <a:pt x="1007" y="99"/>
                </a:lnTo>
                <a:lnTo>
                  <a:pt x="999" y="97"/>
                </a:lnTo>
                <a:lnTo>
                  <a:pt x="992" y="96"/>
                </a:lnTo>
                <a:lnTo>
                  <a:pt x="984" y="96"/>
                </a:lnTo>
                <a:lnTo>
                  <a:pt x="968" y="98"/>
                </a:lnTo>
                <a:lnTo>
                  <a:pt x="955" y="104"/>
                </a:lnTo>
                <a:lnTo>
                  <a:pt x="943" y="114"/>
                </a:lnTo>
                <a:lnTo>
                  <a:pt x="933" y="129"/>
                </a:lnTo>
                <a:lnTo>
                  <a:pt x="931" y="129"/>
                </a:lnTo>
                <a:lnTo>
                  <a:pt x="931" y="105"/>
                </a:lnTo>
                <a:lnTo>
                  <a:pt x="927" y="101"/>
                </a:lnTo>
                <a:lnTo>
                  <a:pt x="884" y="101"/>
                </a:lnTo>
                <a:lnTo>
                  <a:pt x="880" y="105"/>
                </a:lnTo>
                <a:lnTo>
                  <a:pt x="880" y="298"/>
                </a:lnTo>
                <a:lnTo>
                  <a:pt x="884" y="302"/>
                </a:lnTo>
                <a:lnTo>
                  <a:pt x="929" y="302"/>
                </a:lnTo>
                <a:lnTo>
                  <a:pt x="933" y="298"/>
                </a:lnTo>
                <a:lnTo>
                  <a:pt x="933" y="211"/>
                </a:lnTo>
                <a:lnTo>
                  <a:pt x="935" y="184"/>
                </a:lnTo>
                <a:lnTo>
                  <a:pt x="943" y="162"/>
                </a:lnTo>
                <a:lnTo>
                  <a:pt x="958" y="147"/>
                </a:lnTo>
                <a:lnTo>
                  <a:pt x="979" y="142"/>
                </a:lnTo>
                <a:lnTo>
                  <a:pt x="989" y="142"/>
                </a:lnTo>
                <a:lnTo>
                  <a:pt x="994" y="144"/>
                </a:lnTo>
                <a:lnTo>
                  <a:pt x="1006" y="144"/>
                </a:lnTo>
                <a:lnTo>
                  <a:pt x="1010" y="141"/>
                </a:lnTo>
                <a:lnTo>
                  <a:pt x="1010" y="102"/>
                </a:lnTo>
                <a:close/>
                <a:moveTo>
                  <a:pt x="1079" y="105"/>
                </a:moveTo>
                <a:lnTo>
                  <a:pt x="1075" y="101"/>
                </a:lnTo>
                <a:lnTo>
                  <a:pt x="1030" y="101"/>
                </a:lnTo>
                <a:lnTo>
                  <a:pt x="1026" y="105"/>
                </a:lnTo>
                <a:lnTo>
                  <a:pt x="1026" y="298"/>
                </a:lnTo>
                <a:lnTo>
                  <a:pt x="1030" y="302"/>
                </a:lnTo>
                <a:lnTo>
                  <a:pt x="1075" y="302"/>
                </a:lnTo>
                <a:lnTo>
                  <a:pt x="1079" y="298"/>
                </a:lnTo>
                <a:lnTo>
                  <a:pt x="1079" y="105"/>
                </a:lnTo>
                <a:close/>
                <a:moveTo>
                  <a:pt x="1083" y="31"/>
                </a:moveTo>
                <a:lnTo>
                  <a:pt x="1080" y="20"/>
                </a:lnTo>
                <a:lnTo>
                  <a:pt x="1074" y="10"/>
                </a:lnTo>
                <a:lnTo>
                  <a:pt x="1064" y="4"/>
                </a:lnTo>
                <a:lnTo>
                  <a:pt x="1052" y="1"/>
                </a:lnTo>
                <a:lnTo>
                  <a:pt x="1041" y="4"/>
                </a:lnTo>
                <a:lnTo>
                  <a:pt x="1031" y="10"/>
                </a:lnTo>
                <a:lnTo>
                  <a:pt x="1024" y="20"/>
                </a:lnTo>
                <a:lnTo>
                  <a:pt x="1022" y="31"/>
                </a:lnTo>
                <a:lnTo>
                  <a:pt x="1024" y="43"/>
                </a:lnTo>
                <a:lnTo>
                  <a:pt x="1031" y="53"/>
                </a:lnTo>
                <a:lnTo>
                  <a:pt x="1041" y="60"/>
                </a:lnTo>
                <a:lnTo>
                  <a:pt x="1052" y="62"/>
                </a:lnTo>
                <a:lnTo>
                  <a:pt x="1064" y="60"/>
                </a:lnTo>
                <a:lnTo>
                  <a:pt x="1074" y="53"/>
                </a:lnTo>
                <a:lnTo>
                  <a:pt x="1080" y="43"/>
                </a:lnTo>
                <a:lnTo>
                  <a:pt x="1083" y="31"/>
                </a:lnTo>
                <a:close/>
                <a:moveTo>
                  <a:pt x="1309" y="4"/>
                </a:moveTo>
                <a:lnTo>
                  <a:pt x="1305" y="0"/>
                </a:lnTo>
                <a:lnTo>
                  <a:pt x="1260" y="0"/>
                </a:lnTo>
                <a:lnTo>
                  <a:pt x="1256" y="4"/>
                </a:lnTo>
                <a:lnTo>
                  <a:pt x="1256" y="125"/>
                </a:lnTo>
                <a:lnTo>
                  <a:pt x="1256" y="202"/>
                </a:lnTo>
                <a:lnTo>
                  <a:pt x="1252" y="226"/>
                </a:lnTo>
                <a:lnTo>
                  <a:pt x="1243" y="246"/>
                </a:lnTo>
                <a:lnTo>
                  <a:pt x="1227" y="259"/>
                </a:lnTo>
                <a:lnTo>
                  <a:pt x="1206" y="264"/>
                </a:lnTo>
                <a:lnTo>
                  <a:pt x="1185" y="259"/>
                </a:lnTo>
                <a:lnTo>
                  <a:pt x="1170" y="244"/>
                </a:lnTo>
                <a:lnTo>
                  <a:pt x="1161" y="224"/>
                </a:lnTo>
                <a:lnTo>
                  <a:pt x="1158" y="200"/>
                </a:lnTo>
                <a:lnTo>
                  <a:pt x="1161" y="177"/>
                </a:lnTo>
                <a:lnTo>
                  <a:pt x="1170" y="157"/>
                </a:lnTo>
                <a:lnTo>
                  <a:pt x="1185" y="143"/>
                </a:lnTo>
                <a:lnTo>
                  <a:pt x="1206" y="138"/>
                </a:lnTo>
                <a:lnTo>
                  <a:pt x="1227" y="143"/>
                </a:lnTo>
                <a:lnTo>
                  <a:pt x="1242" y="156"/>
                </a:lnTo>
                <a:lnTo>
                  <a:pt x="1252" y="176"/>
                </a:lnTo>
                <a:lnTo>
                  <a:pt x="1256" y="202"/>
                </a:lnTo>
                <a:lnTo>
                  <a:pt x="1256" y="125"/>
                </a:lnTo>
                <a:lnTo>
                  <a:pt x="1255" y="125"/>
                </a:lnTo>
                <a:lnTo>
                  <a:pt x="1242" y="112"/>
                </a:lnTo>
                <a:lnTo>
                  <a:pt x="1227" y="103"/>
                </a:lnTo>
                <a:lnTo>
                  <a:pt x="1210" y="98"/>
                </a:lnTo>
                <a:lnTo>
                  <a:pt x="1190" y="96"/>
                </a:lnTo>
                <a:lnTo>
                  <a:pt x="1152" y="105"/>
                </a:lnTo>
                <a:lnTo>
                  <a:pt x="1125" y="128"/>
                </a:lnTo>
                <a:lnTo>
                  <a:pt x="1108" y="161"/>
                </a:lnTo>
                <a:lnTo>
                  <a:pt x="1103" y="198"/>
                </a:lnTo>
                <a:lnTo>
                  <a:pt x="1108" y="239"/>
                </a:lnTo>
                <a:lnTo>
                  <a:pt x="1125" y="274"/>
                </a:lnTo>
                <a:lnTo>
                  <a:pt x="1153" y="297"/>
                </a:lnTo>
                <a:lnTo>
                  <a:pt x="1192" y="306"/>
                </a:lnTo>
                <a:lnTo>
                  <a:pt x="1212" y="304"/>
                </a:lnTo>
                <a:lnTo>
                  <a:pt x="1229" y="298"/>
                </a:lnTo>
                <a:lnTo>
                  <a:pt x="1244" y="289"/>
                </a:lnTo>
                <a:lnTo>
                  <a:pt x="1256" y="275"/>
                </a:lnTo>
                <a:lnTo>
                  <a:pt x="1259" y="275"/>
                </a:lnTo>
                <a:lnTo>
                  <a:pt x="1259" y="298"/>
                </a:lnTo>
                <a:lnTo>
                  <a:pt x="1263" y="302"/>
                </a:lnTo>
                <a:lnTo>
                  <a:pt x="1305" y="302"/>
                </a:lnTo>
                <a:lnTo>
                  <a:pt x="1309" y="298"/>
                </a:lnTo>
                <a:lnTo>
                  <a:pt x="1309" y="275"/>
                </a:lnTo>
                <a:lnTo>
                  <a:pt x="1309" y="264"/>
                </a:lnTo>
                <a:lnTo>
                  <a:pt x="1309" y="138"/>
                </a:lnTo>
                <a:lnTo>
                  <a:pt x="1309" y="125"/>
                </a:lnTo>
                <a:lnTo>
                  <a:pt x="1309" y="4"/>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AU"/>
          </a:p>
        </xdr:txBody>
      </xdr:sp>
      <xdr:pic>
        <xdr:nvPicPr>
          <xdr:cNvPr id="6" name="Picture 5">
            <a:extLst>
              <a:ext uri="{FF2B5EF4-FFF2-40B4-BE49-F238E27FC236}">
                <a16:creationId xmlns:a16="http://schemas.microsoft.com/office/drawing/2014/main" id="{A3B673D7-1184-DB21-FDCD-A2D4F96DFC1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54" y="75"/>
            <a:ext cx="527" cy="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215900</xdr:colOff>
      <xdr:row>36</xdr:row>
      <xdr:rowOff>19051</xdr:rowOff>
    </xdr:from>
    <xdr:to>
      <xdr:col>4</xdr:col>
      <xdr:colOff>339725</xdr:colOff>
      <xdr:row>38</xdr:row>
      <xdr:rowOff>34925</xdr:rowOff>
    </xdr:to>
    <xdr:sp macro="" textlink="">
      <xdr:nvSpPr>
        <xdr:cNvPr id="7" name="TextBox 6">
          <a:extLst>
            <a:ext uri="{FF2B5EF4-FFF2-40B4-BE49-F238E27FC236}">
              <a16:creationId xmlns:a16="http://schemas.microsoft.com/office/drawing/2014/main" id="{52BAE1AA-1547-4565-ACD8-DAE0A6A91C74}"/>
            </a:ext>
          </a:extLst>
        </xdr:cNvPr>
        <xdr:cNvSpPr txBox="1"/>
      </xdr:nvSpPr>
      <xdr:spPr>
        <a:xfrm>
          <a:off x="215900" y="6915151"/>
          <a:ext cx="2562225" cy="396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900">
              <a:solidFill>
                <a:sysClr val="windowText" lastClr="000000"/>
              </a:solidFill>
              <a:latin typeface="Arial" panose="020B0604020202020204" pitchFamily="34" charset="0"/>
              <a:cs typeface="Arial" panose="020B0604020202020204" pitchFamily="34" charset="0"/>
            </a:rPr>
            <a:t>Empowering communities for a resilient, affordable and net-zero future.</a:t>
          </a:r>
        </a:p>
      </xdr:txBody>
    </xdr:sp>
    <xdr:clientData/>
  </xdr:twoCellAnchor>
  <xdr:twoCellAnchor>
    <xdr:from>
      <xdr:col>1</xdr:col>
      <xdr:colOff>26402</xdr:colOff>
      <xdr:row>32</xdr:row>
      <xdr:rowOff>113798</xdr:rowOff>
    </xdr:from>
    <xdr:to>
      <xdr:col>2</xdr:col>
      <xdr:colOff>278177</xdr:colOff>
      <xdr:row>32</xdr:row>
      <xdr:rowOff>169543</xdr:rowOff>
    </xdr:to>
    <xdr:sp macro="" textlink="">
      <xdr:nvSpPr>
        <xdr:cNvPr id="8" name="Rectangle 7">
          <a:extLst>
            <a:ext uri="{FF2B5EF4-FFF2-40B4-BE49-F238E27FC236}">
              <a16:creationId xmlns:a16="http://schemas.microsoft.com/office/drawing/2014/main" id="{27228FBD-2B81-43DB-BD85-53DAD8052944}"/>
            </a:ext>
          </a:extLst>
        </xdr:cNvPr>
        <xdr:cNvSpPr/>
      </xdr:nvSpPr>
      <xdr:spPr>
        <a:xfrm flipH="1" flipV="1">
          <a:off x="636002" y="6209798"/>
          <a:ext cx="861375" cy="55745"/>
        </a:xfrm>
        <a:prstGeom prst="rect">
          <a:avLst/>
        </a:prstGeom>
        <a:gradFill flip="none" rotWithShape="1">
          <a:gsLst>
            <a:gs pos="0">
              <a:srgbClr val="70BF43"/>
            </a:gs>
            <a:gs pos="71000">
              <a:srgbClr val="0095D5"/>
            </a:gs>
          </a:gsLst>
          <a:lin ang="2700000" scaled="0"/>
          <a:tileRect/>
        </a:gradFill>
        <a:ln w="12700" cap="flat" cmpd="sng" algn="ctr">
          <a:noFill/>
          <a:prstDash val="solid"/>
          <a:miter lim="800000"/>
        </a:ln>
        <a:effectLst/>
      </xdr:spPr>
      <xdr:txBody>
        <a:bodyPr wrap="square" rtlCol="0" anchor="ctr">
          <a:noAutofit/>
        </a:bodyPr>
        <a:lstStyle/>
        <a:p>
          <a:pPr marL="90170">
            <a:lnSpc>
              <a:spcPct val="115000"/>
            </a:lnSpc>
            <a:spcAft>
              <a:spcPts val="600"/>
            </a:spcAft>
          </a:pPr>
          <a:r>
            <a:rPr lang="en-US" sz="1000">
              <a:effectLst/>
              <a:latin typeface="Arial" panose="020B0604020202020204" pitchFamily="34" charset="0"/>
              <a:ea typeface="Arial" panose="020B0604020202020204" pitchFamily="34" charset="0"/>
            </a:rPr>
            <a:t>  </a:t>
          </a:r>
          <a:endParaRPr lang="en-AU" sz="1000">
            <a:effectLst/>
            <a:latin typeface="Arial" panose="020B0604020202020204" pitchFamily="34" charset="0"/>
            <a:ea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257176</xdr:colOff>
      <xdr:row>6</xdr:row>
      <xdr:rowOff>142876</xdr:rowOff>
    </xdr:from>
    <xdr:to>
      <xdr:col>4</xdr:col>
      <xdr:colOff>65306</xdr:colOff>
      <xdr:row>19</xdr:row>
      <xdr:rowOff>0</xdr:rowOff>
    </xdr:to>
    <xdr:pic>
      <xdr:nvPicPr>
        <xdr:cNvPr id="2" name="Picture 1">
          <a:extLst>
            <a:ext uri="{FF2B5EF4-FFF2-40B4-BE49-F238E27FC236}">
              <a16:creationId xmlns:a16="http://schemas.microsoft.com/office/drawing/2014/main" id="{4CD5226D-89E1-D991-B13C-807488A34CCA}"/>
            </a:ext>
          </a:extLst>
        </xdr:cNvPr>
        <xdr:cNvPicPr>
          <a:picLocks noChangeAspect="1"/>
        </xdr:cNvPicPr>
      </xdr:nvPicPr>
      <xdr:blipFill>
        <a:blip xmlns:r="http://schemas.openxmlformats.org/officeDocument/2006/relationships" r:embed="rId1"/>
        <a:stretch>
          <a:fillRect/>
        </a:stretch>
      </xdr:blipFill>
      <xdr:spPr>
        <a:xfrm>
          <a:off x="257176" y="2066926"/>
          <a:ext cx="9180730" cy="2333624"/>
        </a:xfrm>
        <a:prstGeom prst="rect">
          <a:avLst/>
        </a:prstGeom>
      </xdr:spPr>
    </xdr:pic>
    <xdr:clientData/>
  </xdr:twoCellAnchor>
  <xdr:twoCellAnchor editAs="oneCell">
    <xdr:from>
      <xdr:col>0</xdr:col>
      <xdr:colOff>219076</xdr:colOff>
      <xdr:row>21</xdr:row>
      <xdr:rowOff>171451</xdr:rowOff>
    </xdr:from>
    <xdr:to>
      <xdr:col>4</xdr:col>
      <xdr:colOff>161925</xdr:colOff>
      <xdr:row>32</xdr:row>
      <xdr:rowOff>104038</xdr:rowOff>
    </xdr:to>
    <xdr:pic>
      <xdr:nvPicPr>
        <xdr:cNvPr id="3" name="Picture 2">
          <a:extLst>
            <a:ext uri="{FF2B5EF4-FFF2-40B4-BE49-F238E27FC236}">
              <a16:creationId xmlns:a16="http://schemas.microsoft.com/office/drawing/2014/main" id="{36A47178-B60F-0053-63F3-1709EA0E436A}"/>
            </a:ext>
          </a:extLst>
        </xdr:cNvPr>
        <xdr:cNvPicPr>
          <a:picLocks noChangeAspect="1"/>
        </xdr:cNvPicPr>
      </xdr:nvPicPr>
      <xdr:blipFill>
        <a:blip xmlns:r="http://schemas.openxmlformats.org/officeDocument/2006/relationships" r:embed="rId2"/>
        <a:stretch>
          <a:fillRect/>
        </a:stretch>
      </xdr:blipFill>
      <xdr:spPr>
        <a:xfrm>
          <a:off x="219076" y="6200776"/>
          <a:ext cx="9315449" cy="20280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311726</xdr:colOff>
      <xdr:row>3</xdr:row>
      <xdr:rowOff>242456</xdr:rowOff>
    </xdr:from>
    <xdr:to>
      <xdr:col>12</xdr:col>
      <xdr:colOff>334818</xdr:colOff>
      <xdr:row>29</xdr:row>
      <xdr:rowOff>300183</xdr:rowOff>
    </xdr:to>
    <xdr:graphicFrame macro="">
      <xdr:nvGraphicFramePr>
        <xdr:cNvPr id="5" name="Chart 4">
          <a:extLst>
            <a:ext uri="{FF2B5EF4-FFF2-40B4-BE49-F238E27FC236}">
              <a16:creationId xmlns:a16="http://schemas.microsoft.com/office/drawing/2014/main" id="{76293905-123D-46DE-9BFC-626B4BD473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FIN\MKT\INTER-DEPT\Legacy%20Data\_FINANCIAL%20ACCOUNTING\FIN_ACC\Fin%20Acctg\Statutory%20Accounts\Dec%2000%20Accounts\Powercor\TBPCA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FIN\MKT\DEPT\AIMRO\Monthly%20Reporting\Bus%20Report\2011\02.%20Feb%202011\PL%20and%20Flash%20analysis\Capex%20Report%20Feb%20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rp\FIN\MKT\DEPT\AIMRO\Monthly%20Reporting\Bus%20Report\2011\02.%20Feb%202011\PL%20and%20Flash%20analysis\Metering%20P_L%20-%20Feb%20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orp\fin\MKT\DEPT\AIMRO\Monthly%20Reporting\Bus%20Report\2011\06.%20June%202011\Meter%20Volumes%20Reports\Meter%20volumes%20report%20May%20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MKT\INTER-DEPT\DEPT\CMA\2010\12-Dec\Capital\BW%20Capital%20Summary%20Flash%20December%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Query#"/>
      <sheetName val="PCOR00"/>
      <sheetName val="TB 00"/>
      <sheetName val="Tax"/>
      <sheetName val="Loss on Disposal"/>
      <sheetName val="Interest"/>
      <sheetName val="Operating Leases"/>
      <sheetName val="Corp cape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ex-METR"/>
      <sheetName val="Func code 205 breakdown"/>
      <sheetName val="Metr Direct Capex by AC"/>
      <sheetName val="Metr Direct Capex by order BW"/>
      <sheetName val="Metr Direct Capex BW"/>
      <sheetName val="Metr Overheads BW"/>
      <sheetName val="Metr Total Capex BW"/>
      <sheetName val="Metr Total Capex Rollout"/>
      <sheetName val="Reco Sheet for Fcast"/>
      <sheetName val="Capex Bud 11-ME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METR Comb"/>
      <sheetName val="Detailed P&amp;L-JMT"/>
      <sheetName val="GM"/>
      <sheetName val="Tech"/>
      <sheetName val="AMI P &amp; L"/>
      <sheetName val="Unit Pricing - PAL"/>
      <sheetName val="Unit Pricing - CP"/>
      <sheetName val="Regulation"/>
      <sheetName val="Deployment"/>
      <sheetName val="BExRepositorySheet"/>
      <sheetName val="P&amp;L-METR BW Proj"/>
      <sheetName val="P&amp;L-METR BW BA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s"/>
      <sheetName val="Summary-Bus Report"/>
      <sheetName val="Summary-Bus Report Rollout"/>
      <sheetName val="Act Rates"/>
      <sheetName val="Graph Rollout"/>
      <sheetName val="Graph"/>
      <sheetName val="PNS Details (2)"/>
      <sheetName val="Month Report PAL BAU"/>
      <sheetName val="Month Report PAL Rollout"/>
      <sheetName val="Powercor Meters Act"/>
      <sheetName val="Powercor Meters Budget"/>
      <sheetName val="Act Mth"/>
      <sheetName val="Bud Mth"/>
      <sheetName val="Month Report CP"/>
      <sheetName val="Month Report CP Rollout"/>
      <sheetName val="CitiPower Meters Budget"/>
      <sheetName val="CitiPower Meters Act"/>
      <sheetName val="SAP PAL Jan"/>
      <sheetName val="SAP PAL Feb"/>
      <sheetName val="SAP PAL Mar"/>
      <sheetName val="SAP PAL Apr"/>
      <sheetName val="SAP PAL May"/>
      <sheetName val="SAP CP Jan"/>
      <sheetName val="SAP CP Feb"/>
      <sheetName val="SAP CP Mar"/>
      <sheetName val="SAP CP Apr"/>
      <sheetName val="SAP CP May"/>
      <sheetName val="Bud Rates"/>
      <sheetName val="BExRepository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Dec Forecast"/>
      <sheetName val="Flash V1"/>
      <sheetName val="Busi Rpt V1"/>
      <sheetName val="Busi Rpt Graph"/>
      <sheetName val="Capex Growth"/>
      <sheetName val="Adjustments"/>
      <sheetName val="F220 AMI Services"/>
      <sheetName val="F220"/>
      <sheetName val="REG Capex"/>
      <sheetName val="BW V1"/>
      <sheetName val="7 SERIES "/>
      <sheetName val="1.1A PCA Company P&amp;L Corp"/>
      <sheetName val="A606IT BU Proj"/>
      <sheetName val="A606IT BU Proj FC"/>
      <sheetName val="Capital ord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ex Moran" refreshedDate="44951.530805092596" createdVersion="7" refreshedVersion="8" minRefreshableVersion="3" recordCount="41" xr:uid="{6905A1E3-C9D2-454D-98CA-BA3598D5E087}">
  <cacheSource type="worksheet">
    <worksheetSource ref="B3:BD44" sheet="CBA"/>
  </cacheSource>
  <cacheFields count="55">
    <cacheField name="Proposed RegID" numFmtId="0">
      <sharedItems count="10">
        <s v="Network Innovation - Safe, Intelligent Networks (Systems)"/>
        <s v="Network Innovation - Safe, Intelligent Networks (Devices)"/>
        <s v="Network Innovation - CER Support &amp; Enablement "/>
        <s v="Network Innovation - Community Resilience"/>
        <s v="Network Innovation - Intelligent Systems" u="1"/>
        <s v="Network Innovation - DER &amp; Net Zero" u="1"/>
        <s v="Network Innovation - Resilience" u="1"/>
        <s v="Network Innovation - Intelligent Devices" u="1"/>
        <s v="Network Innovation - Network Resilience" u="1"/>
        <s v="Network Innovation - DER Support &amp; Enablement " u="1"/>
      </sharedItems>
    </cacheField>
    <cacheField name="Project Title" numFmtId="0">
      <sharedItems/>
    </cacheField>
    <cacheField name="Maturity" numFmtId="0">
      <sharedItems/>
    </cacheField>
    <cacheField name="Resilience Program Grouping" numFmtId="0">
      <sharedItems/>
    </cacheField>
    <cacheField name="Total Refined Capex Cost" numFmtId="166">
      <sharedItems containsSemiMixedTypes="0" containsString="0" containsNumber="1" containsInteger="1" minValue="95000" maxValue="5700000"/>
    </cacheField>
    <cacheField name="Annual Opex (end state)" numFmtId="166">
      <sharedItems containsSemiMixedTypes="0" containsString="0" containsNumber="1" containsInteger="1" minValue="0" maxValue="120000"/>
    </cacheField>
    <cacheField name="Assumptions" numFmtId="0">
      <sharedItems/>
    </cacheField>
    <cacheField name="Public Safety" numFmtId="10">
      <sharedItems containsSemiMixedTypes="0" containsString="0" containsNumber="1" minValue="0" maxValue="1.6E-2"/>
    </cacheField>
    <cacheField name="Fire Starts" numFmtId="10">
      <sharedItems containsSemiMixedTypes="0" containsString="0" containsNumber="1" minValue="0" maxValue="0.02"/>
    </cacheField>
    <cacheField name="Environment" numFmtId="10">
      <sharedItems containsSemiMixedTypes="0" containsString="0" containsNumber="1" minValue="0" maxValue="0.01"/>
    </cacheField>
    <cacheField name="Worker Safety" numFmtId="10">
      <sharedItems containsSemiMixedTypes="0" containsString="0" containsNumber="1" minValue="0" maxValue="0.01"/>
    </cacheField>
    <cacheField name="Planning / Design" numFmtId="0">
      <sharedItems containsSemiMixedTypes="0" containsString="0" containsNumber="1" minValue="0" maxValue="0.01"/>
    </cacheField>
    <cacheField name="Utilisation" numFmtId="0">
      <sharedItems containsSemiMixedTypes="0" containsString="0" containsNumber="1" minValue="0" maxValue="1.6500000000000001E-2"/>
    </cacheField>
    <cacheField name="Prioritisation (Replacement)" numFmtId="0">
      <sharedItems containsSemiMixedTypes="0" containsString="0" containsNumber="1" minValue="0" maxValue="5.0000000000000001E-3"/>
    </cacheField>
    <cacheField name="Asset Life Extension (Condition)" numFmtId="0">
      <sharedItems containsSemiMixedTypes="0" containsString="0" containsNumber="1" minValue="0" maxValue="1.5E-3"/>
    </cacheField>
    <cacheField name="Asset Cost (unit cost)" numFmtId="0">
      <sharedItems containsSemiMixedTypes="0" containsString="0" containsNumber="1" minValue="0" maxValue="1E-3"/>
    </cacheField>
    <cacheField name="Breakdown vs Planned" numFmtId="0">
      <sharedItems containsSemiMixedTypes="0" containsString="0" containsNumber="1" minValue="0" maxValue="0.01"/>
    </cacheField>
    <cacheField name="Reduced maintenance" numFmtId="0">
      <sharedItems containsSemiMixedTypes="0" containsString="0" containsNumber="1" minValue="0" maxValue="5.0000000000000001E-3"/>
    </cacheField>
    <cacheField name="Reduced field operations" numFmtId="0">
      <sharedItems containsSemiMixedTypes="0" containsString="0" containsNumber="1" minValue="0" maxValue="8.3333333333333332E-3"/>
    </cacheField>
    <cacheField name="Unserved Energy" numFmtId="0">
      <sharedItems containsSemiMixedTypes="0" containsString="0" containsNumber="1" minValue="0" maxValue="0.02"/>
    </cacheField>
    <cacheField name="Value of curtailment" numFmtId="0">
      <sharedItems containsSemiMixedTypes="0" containsString="0" containsNumber="1" containsInteger="1" minValue="0" maxValue="0"/>
    </cacheField>
    <cacheField name="Wholesale pricing" numFmtId="0">
      <sharedItems containsSemiMixedTypes="0" containsString="0" containsNumber="1" minValue="0" maxValue="0.01"/>
    </cacheField>
    <cacheField name="Community Resilience" numFmtId="0">
      <sharedItems containsSemiMixedTypes="0" containsString="0" containsNumber="1" containsInteger="1" minValue="0" maxValue="0"/>
    </cacheField>
    <cacheField name="Emissions" numFmtId="10">
      <sharedItems containsSemiMixedTypes="0" containsString="0" containsNumber="1" minValue="0" maxValue="3.7000000000000005E-4"/>
    </cacheField>
    <cacheField name="Energy Losses" numFmtId="10">
      <sharedItems containsSemiMixedTypes="0" containsString="0" containsNumber="1" minValue="0" maxValue="0.01"/>
    </cacheField>
    <cacheField name="Customer Time" numFmtId="10">
      <sharedItems containsSemiMixedTypes="0" containsString="0" containsNumber="1" minValue="0" maxValue="4.2000000000000002E-4"/>
    </cacheField>
    <cacheField name="Public Safety2" numFmtId="166">
      <sharedItems containsSemiMixedTypes="0" containsString="0" containsNumber="1" minValue="0" maxValue="583919.11957952473"/>
    </cacheField>
    <cacheField name="Fire Starts2" numFmtId="166">
      <sharedItems containsSemiMixedTypes="0" containsString="0" containsNumber="1" minValue="0" maxValue="524931.91896146105"/>
    </cacheField>
    <cacheField name="Environment2" numFmtId="166">
      <sharedItems containsSemiMixedTypes="0" containsString="0" containsNumber="1" minValue="0" maxValue="50949.871079823672"/>
    </cacheField>
    <cacheField name="Worker Safety2" numFmtId="166">
      <sharedItems containsSemiMixedTypes="0" containsString="0" containsNumber="1" minValue="0" maxValue="314491.53317536763"/>
    </cacheField>
    <cacheField name="Planning/ Design" numFmtId="166">
      <sharedItems containsSemiMixedTypes="0" containsString="0" containsNumber="1" containsInteger="1" minValue="0" maxValue="278000"/>
    </cacheField>
    <cacheField name="Utilisation2" numFmtId="166">
      <sharedItems containsSemiMixedTypes="0" containsString="0" containsNumber="1" containsInteger="1" minValue="0" maxValue="775500"/>
    </cacheField>
    <cacheField name="Prioritisation (Replacement)2" numFmtId="166">
      <sharedItems containsSemiMixedTypes="0" containsString="0" containsNumber="1" containsInteger="1" minValue="0" maxValue="52460"/>
    </cacheField>
    <cacheField name="Asset Life Extension (Condition)2" numFmtId="166">
      <sharedItems containsSemiMixedTypes="0" containsString="0" containsNumber="1" containsInteger="1" minValue="0" maxValue="457500"/>
    </cacheField>
    <cacheField name="Asset Cost (unit cost)2" numFmtId="166">
      <sharedItems containsSemiMixedTypes="0" containsString="0" containsNumber="1" containsInteger="1" minValue="0" maxValue="352000"/>
    </cacheField>
    <cacheField name="Breakdown vs Planned2" numFmtId="166">
      <sharedItems containsSemiMixedTypes="0" containsString="0" containsNumber="1" minValue="0" maxValue="85000"/>
    </cacheField>
    <cacheField name="Reduced maintenance2" numFmtId="166">
      <sharedItems containsSemiMixedTypes="0" containsString="0" containsNumber="1" containsInteger="1" minValue="0" maxValue="655000"/>
    </cacheField>
    <cacheField name="Reduced field operations2" numFmtId="166">
      <sharedItems containsSemiMixedTypes="0" containsString="0" containsNumber="1" containsInteger="1" minValue="0" maxValue="250000"/>
    </cacheField>
    <cacheField name="Unserved Energy2" numFmtId="166">
      <sharedItems containsSemiMixedTypes="0" containsString="0" containsNumber="1" minValue="0" maxValue="2520000"/>
    </cacheField>
    <cacheField name="Value of curtailment2" numFmtId="166">
      <sharedItems containsSemiMixedTypes="0" containsString="0" containsNumber="1" containsInteger="1" minValue="0" maxValue="0"/>
    </cacheField>
    <cacheField name="Wholesale pricing2" numFmtId="166">
      <sharedItems containsSemiMixedTypes="0" containsString="0" containsNumber="1" minValue="0" maxValue="414000"/>
    </cacheField>
    <cacheField name="Community Resilience2" numFmtId="166">
      <sharedItems containsSemiMixedTypes="0" containsString="0" containsNumber="1" containsInteger="1" minValue="0" maxValue="0"/>
    </cacheField>
    <cacheField name="Emissions2" numFmtId="166">
      <sharedItems containsSemiMixedTypes="0" containsString="0" containsNumber="1" minValue="0" maxValue="555000.00000000012"/>
    </cacheField>
    <cacheField name="Energy Losses2" numFmtId="166">
      <sharedItems containsSemiMixedTypes="0" containsString="0" containsNumber="1" containsInteger="1" minValue="0" maxValue="765000"/>
    </cacheField>
    <cacheField name="Customer Time2" numFmtId="166">
      <sharedItems containsSemiMixedTypes="0" containsString="0" containsNumber="1" containsInteger="1" minValue="0" maxValue="16632"/>
    </cacheField>
    <cacheField name="Safety Benefit" numFmtId="166">
      <sharedItems containsSemiMixedTypes="0" containsString="0" containsNumber="1" minValue="0" maxValue="1255322.7729538553"/>
    </cacheField>
    <cacheField name="Capex Benefit" numFmtId="166">
      <sharedItems containsSemiMixedTypes="0" containsString="0" containsNumber="1" minValue="0" maxValue="775500"/>
    </cacheField>
    <cacheField name="Opex Benefit" numFmtId="166">
      <sharedItems containsSemiMixedTypes="0" containsString="0" containsNumber="1" containsInteger="1" minValue="0" maxValue="655000"/>
    </cacheField>
    <cacheField name="EUE Benefit" numFmtId="166">
      <sharedItems containsSemiMixedTypes="0" containsString="0" containsNumber="1" minValue="0" maxValue="2520000"/>
    </cacheField>
    <cacheField name="Other Market Benefit" numFmtId="166">
      <sharedItems containsSemiMixedTypes="0" containsString="0" containsNumber="1" minValue="0" maxValue="1320000"/>
    </cacheField>
    <cacheField name="Annual Benefit" numFmtId="168">
      <sharedItems containsSemiMixedTypes="0" containsString="0" containsNumber="1" minValue="17750" maxValue="2905000"/>
    </cacheField>
    <cacheField name="BCR (annual)" numFmtId="2">
      <sharedItems containsSemiMixedTypes="0" containsString="0" containsNumber="1" minValue="4.9473684210526316E-2" maxValue="3.0578947368421052"/>
    </cacheField>
    <cacheField name="NPV Approach" numFmtId="0">
      <sharedItems/>
    </cacheField>
    <cacheField name="NPV BCR (estimate)" numFmtId="2">
      <sharedItems containsSemiMixedTypes="0" containsString="0" containsNumber="1" minValue="0.22461052631578948" maxValue="13.882842105263158"/>
    </cacheField>
    <cacheField name="Optimised Option" numFmtId="0">
      <sharedItems count="2">
        <s v="YES"/>
        <s v="NO"/>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ex Moran" refreshedDate="44951.530926851854" createdVersion="8" refreshedVersion="8" minRefreshableVersion="3" recordCount="41" xr:uid="{4C7A7382-680B-4EF3-90B4-1AF7DF7F7A3A}">
  <cacheSource type="worksheet">
    <worksheetSource ref="B3:BF44" sheet="CBA"/>
  </cacheSource>
  <cacheFields count="57">
    <cacheField name="Proposed RegID" numFmtId="0">
      <sharedItems count="5">
        <s v="Network Innovation - Safe, Intelligent Networks (Systems)"/>
        <s v="Network Innovation - Safe, Intelligent Networks (Devices)"/>
        <s v="Network Innovation - CER Support &amp; Enablement "/>
        <s v="Network Innovation - Community Resilience"/>
        <s v="Network Innovation - DER Support &amp; Enablement " u="1"/>
      </sharedItems>
    </cacheField>
    <cacheField name="Project Title" numFmtId="0">
      <sharedItems/>
    </cacheField>
    <cacheField name="Maturity" numFmtId="0">
      <sharedItems/>
    </cacheField>
    <cacheField name="Resilience Program Grouping" numFmtId="0">
      <sharedItems/>
    </cacheField>
    <cacheField name="Total Refined Capex Cost" numFmtId="166">
      <sharedItems containsSemiMixedTypes="0" containsString="0" containsNumber="1" containsInteger="1" minValue="95000" maxValue="5700000"/>
    </cacheField>
    <cacheField name="Annual Opex (end state)" numFmtId="166">
      <sharedItems containsSemiMixedTypes="0" containsString="0" containsNumber="1" containsInteger="1" minValue="0" maxValue="120000"/>
    </cacheField>
    <cacheField name="Assumptions" numFmtId="0">
      <sharedItems/>
    </cacheField>
    <cacheField name="Public Safety" numFmtId="10">
      <sharedItems containsSemiMixedTypes="0" containsString="0" containsNumber="1" minValue="0" maxValue="1.6E-2"/>
    </cacheField>
    <cacheField name="Fire Starts" numFmtId="10">
      <sharedItems containsSemiMixedTypes="0" containsString="0" containsNumber="1" minValue="0" maxValue="0.02"/>
    </cacheField>
    <cacheField name="Environment" numFmtId="10">
      <sharedItems containsSemiMixedTypes="0" containsString="0" containsNumber="1" minValue="0" maxValue="0.01"/>
    </cacheField>
    <cacheField name="Worker Safety" numFmtId="10">
      <sharedItems containsSemiMixedTypes="0" containsString="0" containsNumber="1" minValue="0" maxValue="0.01"/>
    </cacheField>
    <cacheField name="Planning / Design" numFmtId="0">
      <sharedItems containsSemiMixedTypes="0" containsString="0" containsNumber="1" minValue="0" maxValue="0.01"/>
    </cacheField>
    <cacheField name="Utilisation" numFmtId="0">
      <sharedItems containsSemiMixedTypes="0" containsString="0" containsNumber="1" minValue="0" maxValue="1.6500000000000001E-2"/>
    </cacheField>
    <cacheField name="Prioritisation (Replacement)" numFmtId="0">
      <sharedItems containsSemiMixedTypes="0" containsString="0" containsNumber="1" minValue="0" maxValue="5.0000000000000001E-3"/>
    </cacheField>
    <cacheField name="Asset Life Extension (Condition)" numFmtId="0">
      <sharedItems containsSemiMixedTypes="0" containsString="0" containsNumber="1" minValue="0" maxValue="1.5E-3"/>
    </cacheField>
    <cacheField name="Asset Cost (unit cost)" numFmtId="0">
      <sharedItems containsSemiMixedTypes="0" containsString="0" containsNumber="1" minValue="0" maxValue="1E-3"/>
    </cacheField>
    <cacheField name="Breakdown vs Planned" numFmtId="0">
      <sharedItems containsSemiMixedTypes="0" containsString="0" containsNumber="1" minValue="0" maxValue="0.01"/>
    </cacheField>
    <cacheField name="Reduced maintenance" numFmtId="0">
      <sharedItems containsSemiMixedTypes="0" containsString="0" containsNumber="1" minValue="0" maxValue="5.0000000000000001E-3"/>
    </cacheField>
    <cacheField name="Reduced field operations" numFmtId="0">
      <sharedItems containsSemiMixedTypes="0" containsString="0" containsNumber="1" minValue="0" maxValue="8.3333333333333332E-3"/>
    </cacheField>
    <cacheField name="Unserved Energy" numFmtId="0">
      <sharedItems containsSemiMixedTypes="0" containsString="0" containsNumber="1" minValue="0" maxValue="0.02"/>
    </cacheField>
    <cacheField name="Value of curtailment" numFmtId="0">
      <sharedItems containsSemiMixedTypes="0" containsString="0" containsNumber="1" containsInteger="1" minValue="0" maxValue="0"/>
    </cacheField>
    <cacheField name="Wholesale pricing" numFmtId="0">
      <sharedItems containsSemiMixedTypes="0" containsString="0" containsNumber="1" minValue="0" maxValue="0.01"/>
    </cacheField>
    <cacheField name="Community Resilience" numFmtId="0">
      <sharedItems containsSemiMixedTypes="0" containsString="0" containsNumber="1" containsInteger="1" minValue="0" maxValue="0"/>
    </cacheField>
    <cacheField name="Emissions" numFmtId="10">
      <sharedItems containsSemiMixedTypes="0" containsString="0" containsNumber="1" minValue="0" maxValue="3.7000000000000005E-4"/>
    </cacheField>
    <cacheField name="Energy Losses" numFmtId="10">
      <sharedItems containsSemiMixedTypes="0" containsString="0" containsNumber="1" minValue="0" maxValue="0.01"/>
    </cacheField>
    <cacheField name="Customer Time" numFmtId="10">
      <sharedItems containsSemiMixedTypes="0" containsString="0" containsNumber="1" minValue="0" maxValue="4.2000000000000002E-4"/>
    </cacheField>
    <cacheField name="Public Safety2" numFmtId="166">
      <sharedItems containsSemiMixedTypes="0" containsString="0" containsNumber="1" minValue="0" maxValue="583919.11957952473"/>
    </cacheField>
    <cacheField name="Fire Starts2" numFmtId="166">
      <sharedItems containsSemiMixedTypes="0" containsString="0" containsNumber="1" minValue="0" maxValue="524931.91896146105"/>
    </cacheField>
    <cacheField name="Environment2" numFmtId="166">
      <sharedItems containsSemiMixedTypes="0" containsString="0" containsNumber="1" minValue="0" maxValue="50949.871079823672"/>
    </cacheField>
    <cacheField name="Worker Safety2" numFmtId="166">
      <sharedItems containsSemiMixedTypes="0" containsString="0" containsNumber="1" minValue="0" maxValue="314491.53317536763"/>
    </cacheField>
    <cacheField name="Planning/ Design" numFmtId="166">
      <sharedItems containsSemiMixedTypes="0" containsString="0" containsNumber="1" containsInteger="1" minValue="0" maxValue="278000"/>
    </cacheField>
    <cacheField name="Utilisation2" numFmtId="166">
      <sharedItems containsSemiMixedTypes="0" containsString="0" containsNumber="1" containsInteger="1" minValue="0" maxValue="775500"/>
    </cacheField>
    <cacheField name="Prioritisation (Replacement)2" numFmtId="166">
      <sharedItems containsSemiMixedTypes="0" containsString="0" containsNumber="1" containsInteger="1" minValue="0" maxValue="52460"/>
    </cacheField>
    <cacheField name="Asset Life Extension (Condition)2" numFmtId="166">
      <sharedItems containsSemiMixedTypes="0" containsString="0" containsNumber="1" containsInteger="1" minValue="0" maxValue="457500"/>
    </cacheField>
    <cacheField name="Asset Cost (unit cost)2" numFmtId="166">
      <sharedItems containsSemiMixedTypes="0" containsString="0" containsNumber="1" containsInteger="1" minValue="0" maxValue="352000"/>
    </cacheField>
    <cacheField name="Breakdown vs Planned2" numFmtId="166">
      <sharedItems containsSemiMixedTypes="0" containsString="0" containsNumber="1" minValue="0" maxValue="85000"/>
    </cacheField>
    <cacheField name="Reduced maintenance2" numFmtId="166">
      <sharedItems containsSemiMixedTypes="0" containsString="0" containsNumber="1" containsInteger="1" minValue="0" maxValue="655000"/>
    </cacheField>
    <cacheField name="Reduced field operations2" numFmtId="166">
      <sharedItems containsSemiMixedTypes="0" containsString="0" containsNumber="1" containsInteger="1" minValue="0" maxValue="250000"/>
    </cacheField>
    <cacheField name="Unserved Energy2" numFmtId="166">
      <sharedItems containsSemiMixedTypes="0" containsString="0" containsNumber="1" minValue="0" maxValue="2520000"/>
    </cacheField>
    <cacheField name="Value of curtailment2" numFmtId="166">
      <sharedItems containsSemiMixedTypes="0" containsString="0" containsNumber="1" containsInteger="1" minValue="0" maxValue="0"/>
    </cacheField>
    <cacheField name="Wholesale pricing2" numFmtId="166">
      <sharedItems containsSemiMixedTypes="0" containsString="0" containsNumber="1" minValue="0" maxValue="414000"/>
    </cacheField>
    <cacheField name="Community Resilience2" numFmtId="166">
      <sharedItems containsSemiMixedTypes="0" containsString="0" containsNumber="1" containsInteger="1" minValue="0" maxValue="0"/>
    </cacheField>
    <cacheField name="Emissions2" numFmtId="166">
      <sharedItems containsSemiMixedTypes="0" containsString="0" containsNumber="1" minValue="0" maxValue="555000.00000000012"/>
    </cacheField>
    <cacheField name="Energy Losses2" numFmtId="166">
      <sharedItems containsSemiMixedTypes="0" containsString="0" containsNumber="1" containsInteger="1" minValue="0" maxValue="765000"/>
    </cacheField>
    <cacheField name="Customer Time2" numFmtId="166">
      <sharedItems containsSemiMixedTypes="0" containsString="0" containsNumber="1" containsInteger="1" minValue="0" maxValue="16632"/>
    </cacheField>
    <cacheField name="Safety Benefit" numFmtId="166">
      <sharedItems containsSemiMixedTypes="0" containsString="0" containsNumber="1" minValue="0" maxValue="1255322.7729538553"/>
    </cacheField>
    <cacheField name="Capex Benefit" numFmtId="166">
      <sharedItems containsSemiMixedTypes="0" containsString="0" containsNumber="1" minValue="0" maxValue="775500"/>
    </cacheField>
    <cacheField name="Opex Benefit" numFmtId="166">
      <sharedItems containsSemiMixedTypes="0" containsString="0" containsNumber="1" containsInteger="1" minValue="0" maxValue="655000"/>
    </cacheField>
    <cacheField name="EUE Benefit" numFmtId="166">
      <sharedItems containsSemiMixedTypes="0" containsString="0" containsNumber="1" minValue="0" maxValue="2520000"/>
    </cacheField>
    <cacheField name="Other Market Benefit" numFmtId="166">
      <sharedItems containsSemiMixedTypes="0" containsString="0" containsNumber="1" minValue="0" maxValue="1320000"/>
    </cacheField>
    <cacheField name="Annual Benefit" numFmtId="168">
      <sharedItems containsSemiMixedTypes="0" containsString="0" containsNumber="1" minValue="17750" maxValue="2905000"/>
    </cacheField>
    <cacheField name="BCR (annual)" numFmtId="2">
      <sharedItems containsSemiMixedTypes="0" containsString="0" containsNumber="1" minValue="4.9473684210526316E-2" maxValue="3.0578947368421052"/>
    </cacheField>
    <cacheField name="NPV Approach" numFmtId="0">
      <sharedItems/>
    </cacheField>
    <cacheField name="NPV BCR (estimate)" numFmtId="2">
      <sharedItems containsSemiMixedTypes="0" containsString="0" containsNumber="1" minValue="0.22461052631578948" maxValue="13.882842105263158"/>
    </cacheField>
    <cacheField name="Optimised Option" numFmtId="0">
      <sharedItems/>
    </cacheField>
    <cacheField name="Trial Option" numFmtId="0">
      <sharedItems count="2">
        <s v="YES"/>
        <s v="NO"/>
      </sharedItems>
    </cacheField>
    <cacheField name="Full Option"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x v="0"/>
    <s v="Network Sectionalising and Optimisation Engine - provide various forms with outcomes like FLISR."/>
    <s v="Trial"/>
    <s v="Recovery"/>
    <n v="950000"/>
    <n v="10000"/>
    <s v="Allows faster response to outages - reducing unserved energy and field operational visits by preconfiguring and reconfiguring network. Also allows minor uplift in utilisation."/>
    <n v="0"/>
    <n v="0"/>
    <n v="0"/>
    <n v="0"/>
    <n v="0"/>
    <n v="5.0000000000000001E-3"/>
    <n v="0"/>
    <n v="0"/>
    <n v="0"/>
    <n v="0"/>
    <n v="0"/>
    <n v="5.0000000000000001E-3"/>
    <n v="0.02"/>
    <n v="0"/>
    <n v="0"/>
    <n v="0"/>
    <n v="0"/>
    <n v="0"/>
    <n v="0"/>
    <n v="0"/>
    <n v="0"/>
    <n v="0"/>
    <n v="0"/>
    <n v="0"/>
    <n v="235000"/>
    <n v="0"/>
    <n v="0"/>
    <n v="0"/>
    <n v="0"/>
    <n v="0"/>
    <n v="150000"/>
    <n v="2520000"/>
    <n v="0"/>
    <n v="0"/>
    <n v="0"/>
    <n v="0"/>
    <n v="0"/>
    <n v="0"/>
    <n v="0"/>
    <n v="235000"/>
    <n v="150000"/>
    <n v="2520000"/>
    <n v="0"/>
    <n v="2905000"/>
    <n v="3.0578947368421052"/>
    <s v="System"/>
    <n v="13.882842105263158"/>
    <x v="0"/>
  </r>
  <r>
    <x v="1"/>
    <s v="Digital substation trials"/>
    <s v="Trial"/>
    <s v="none"/>
    <n v="475000"/>
    <n v="5000"/>
    <s v="Lower asset costs and maintenance costs due to fewer assets and simpler maintenance and configuration management."/>
    <n v="0"/>
    <n v="0"/>
    <n v="0"/>
    <n v="0"/>
    <n v="0"/>
    <n v="0"/>
    <n v="0"/>
    <n v="0"/>
    <n v="1E-3"/>
    <n v="0"/>
    <n v="1E-3"/>
    <n v="0"/>
    <n v="1E-3"/>
    <n v="0"/>
    <n v="0"/>
    <n v="0"/>
    <n v="0"/>
    <n v="0"/>
    <n v="0"/>
    <n v="0"/>
    <n v="0"/>
    <n v="0"/>
    <n v="0"/>
    <n v="0"/>
    <n v="0"/>
    <n v="0"/>
    <n v="0"/>
    <n v="352000"/>
    <n v="0"/>
    <n v="131000"/>
    <n v="0"/>
    <n v="126000"/>
    <n v="0"/>
    <n v="0"/>
    <n v="0"/>
    <n v="0"/>
    <n v="0"/>
    <n v="0"/>
    <n v="0"/>
    <n v="352000"/>
    <n v="131000"/>
    <n v="126000"/>
    <n v="0"/>
    <n v="609000"/>
    <n v="1.2821052631578946"/>
    <s v="Field Asset"/>
    <n v="9.1414105263157879"/>
    <x v="0"/>
  </r>
  <r>
    <x v="0"/>
    <s v="Controlled load management system"/>
    <s v="Trial"/>
    <s v="none"/>
    <n v="425000"/>
    <n v="15000"/>
    <s v="Customer benefit for wholesale pricing  and curtailment improvement, as well as indirect emissions benefits by moving generation to day (solar) from night (coal)."/>
    <n v="0"/>
    <n v="0"/>
    <n v="0"/>
    <n v="0"/>
    <n v="0"/>
    <n v="0"/>
    <n v="0"/>
    <n v="0"/>
    <n v="0"/>
    <n v="0"/>
    <n v="0"/>
    <n v="0"/>
    <n v="0"/>
    <n v="0"/>
    <n v="0.01"/>
    <n v="0"/>
    <n v="2.0000000000000001E-4"/>
    <n v="1E-3"/>
    <n v="0"/>
    <n v="0"/>
    <n v="0"/>
    <n v="0"/>
    <n v="0"/>
    <n v="0"/>
    <n v="0"/>
    <n v="0"/>
    <n v="0"/>
    <n v="0"/>
    <n v="0"/>
    <n v="0"/>
    <n v="0"/>
    <n v="0"/>
    <n v="0"/>
    <n v="414000"/>
    <n v="0"/>
    <n v="300000"/>
    <n v="76500"/>
    <n v="0"/>
    <n v="0"/>
    <n v="0"/>
    <n v="0"/>
    <n v="0"/>
    <n v="790500"/>
    <n v="790500"/>
    <n v="1.86"/>
    <s v="System"/>
    <n v="8.4443999999999999"/>
    <x v="0"/>
  </r>
  <r>
    <x v="1"/>
    <s v="Phasor Measurement Units (PMU) trials"/>
    <s v="Trial"/>
    <s v="Prevention"/>
    <n v="450000"/>
    <n v="10000"/>
    <s v="Improve wholesale pricing (through frequency services) and detection of emerging faults reducing operational and breakdown costs."/>
    <n v="0"/>
    <n v="0"/>
    <n v="0"/>
    <n v="0"/>
    <n v="1E-3"/>
    <n v="1E-3"/>
    <n v="0"/>
    <n v="0"/>
    <n v="0"/>
    <n v="0"/>
    <n v="0"/>
    <n v="1E-3"/>
    <n v="1E-3"/>
    <n v="0"/>
    <n v="5.0000000000000001E-3"/>
    <n v="0"/>
    <n v="1.4800000000000002E-4"/>
    <n v="1E-3"/>
    <n v="0"/>
    <n v="0"/>
    <n v="0"/>
    <n v="0"/>
    <n v="0"/>
    <n v="27800"/>
    <n v="47000"/>
    <n v="0"/>
    <n v="0"/>
    <n v="0"/>
    <n v="0"/>
    <n v="0"/>
    <n v="30000"/>
    <n v="126000"/>
    <n v="0"/>
    <n v="207000"/>
    <n v="0"/>
    <n v="222000.00000000003"/>
    <n v="76500"/>
    <n v="0"/>
    <n v="0"/>
    <n v="74800"/>
    <n v="30000"/>
    <n v="126000"/>
    <n v="505500"/>
    <n v="736300"/>
    <n v="1.6362222222222222"/>
    <s v="Field Asset"/>
    <n v="11.666264444444444"/>
    <x v="0"/>
  </r>
  <r>
    <x v="0"/>
    <s v="Advanced Load Information System"/>
    <s v="Trial"/>
    <s v="none"/>
    <n v="950000"/>
    <n v="10000"/>
    <s v="More accurate network modelling leading to improvement in planning efficiency and utilisation, optimisation of energy losses and solar curtailment."/>
    <n v="0"/>
    <n v="0"/>
    <n v="0"/>
    <n v="0"/>
    <n v="0.01"/>
    <n v="0.01"/>
    <n v="0"/>
    <n v="0"/>
    <n v="0"/>
    <n v="0"/>
    <n v="0"/>
    <n v="0"/>
    <n v="1E-3"/>
    <n v="0"/>
    <n v="0"/>
    <n v="0"/>
    <n v="5.1333333333333332E-5"/>
    <n v="1E-3"/>
    <n v="0"/>
    <n v="0"/>
    <n v="0"/>
    <n v="0"/>
    <n v="0"/>
    <n v="278000"/>
    <n v="470000"/>
    <n v="0"/>
    <n v="0"/>
    <n v="0"/>
    <n v="0"/>
    <n v="0"/>
    <n v="0"/>
    <n v="126000"/>
    <n v="0"/>
    <n v="0"/>
    <n v="0"/>
    <n v="77000"/>
    <n v="76500"/>
    <n v="0"/>
    <n v="0"/>
    <n v="748000"/>
    <n v="0"/>
    <n v="126000"/>
    <n v="153500"/>
    <n v="1027500"/>
    <n v="1.081578947368421"/>
    <s v="System"/>
    <n v="4.910368421052631"/>
    <x v="0"/>
  </r>
  <r>
    <x v="2"/>
    <s v="Low loss transformer &amp; reactor trials"/>
    <s v="Trial"/>
    <s v="none"/>
    <n v="1500000"/>
    <n v="0"/>
    <s v="Leads to reduction in energy losses across fleet over time with progressive replacement of existing standard loss equipment"/>
    <n v="0"/>
    <n v="0"/>
    <n v="0"/>
    <n v="0"/>
    <n v="0"/>
    <n v="0"/>
    <n v="0"/>
    <n v="0"/>
    <n v="0"/>
    <n v="0"/>
    <n v="0"/>
    <n v="0"/>
    <n v="0"/>
    <n v="0"/>
    <n v="0"/>
    <n v="0"/>
    <n v="2.5666666666666665E-4"/>
    <n v="7.4999999999999997E-3"/>
    <n v="0"/>
    <n v="0"/>
    <n v="0"/>
    <n v="0"/>
    <n v="0"/>
    <n v="0"/>
    <n v="0"/>
    <n v="0"/>
    <n v="0"/>
    <n v="0"/>
    <n v="0"/>
    <n v="0"/>
    <n v="0"/>
    <n v="0"/>
    <n v="0"/>
    <n v="0"/>
    <n v="0"/>
    <n v="385000"/>
    <n v="573750"/>
    <n v="0"/>
    <n v="0"/>
    <n v="0"/>
    <n v="0"/>
    <n v="0"/>
    <n v="958750"/>
    <n v="958750"/>
    <n v="0.63916666666666666"/>
    <s v="Field Asset"/>
    <n v="4.5572583333333334"/>
    <x v="0"/>
  </r>
  <r>
    <x v="2"/>
    <s v="Low loss cable and line designs"/>
    <s v="Trial"/>
    <s v="none"/>
    <n v="1500000"/>
    <n v="0"/>
    <s v="Leads to reduction in energy losses across fleet over time with progressive replacement of existing standard loss equipment"/>
    <n v="0"/>
    <n v="0"/>
    <n v="0"/>
    <n v="0"/>
    <n v="0"/>
    <n v="0"/>
    <n v="0"/>
    <n v="0"/>
    <n v="0"/>
    <n v="0"/>
    <n v="0"/>
    <n v="0"/>
    <n v="0"/>
    <n v="0"/>
    <n v="0"/>
    <n v="0"/>
    <n v="2.5666666666666665E-4"/>
    <n v="7.4999999999999997E-3"/>
    <n v="0"/>
    <n v="0"/>
    <n v="0"/>
    <n v="0"/>
    <n v="0"/>
    <n v="0"/>
    <n v="0"/>
    <n v="0"/>
    <n v="0"/>
    <n v="0"/>
    <n v="0"/>
    <n v="0"/>
    <n v="0"/>
    <n v="0"/>
    <n v="0"/>
    <n v="0"/>
    <n v="0"/>
    <n v="385000"/>
    <n v="573750"/>
    <n v="0"/>
    <n v="0"/>
    <n v="0"/>
    <n v="0"/>
    <n v="0"/>
    <n v="958750"/>
    <n v="958750"/>
    <n v="0.63916666666666666"/>
    <s v="Field Asset"/>
    <n v="4.5572583333333334"/>
    <x v="0"/>
  </r>
  <r>
    <x v="2"/>
    <s v="Smart meter advanced functionality systems"/>
    <s v="Trial"/>
    <s v="none"/>
    <n v="850000"/>
    <n v="30000"/>
    <s v="Safety benefit largely from edge alarms of neutral integrity"/>
    <n v="1.6E-2"/>
    <n v="0"/>
    <n v="0"/>
    <n v="0"/>
    <n v="0"/>
    <n v="0"/>
    <n v="0"/>
    <n v="0"/>
    <n v="0"/>
    <n v="0"/>
    <n v="0"/>
    <n v="0"/>
    <n v="0"/>
    <n v="0"/>
    <n v="0"/>
    <n v="0"/>
    <n v="0"/>
    <n v="0"/>
    <n v="0"/>
    <n v="583919.11957952473"/>
    <n v="0"/>
    <n v="0"/>
    <n v="0"/>
    <n v="0"/>
    <n v="0"/>
    <n v="0"/>
    <n v="0"/>
    <n v="0"/>
    <n v="0"/>
    <n v="0"/>
    <n v="0"/>
    <n v="0"/>
    <n v="0"/>
    <n v="0"/>
    <n v="0"/>
    <n v="0"/>
    <n v="0"/>
    <n v="0"/>
    <n v="583919.11957952473"/>
    <n v="0"/>
    <n v="0"/>
    <n v="0"/>
    <n v="0"/>
    <n v="583919.11957952473"/>
    <n v="0.68696367009355852"/>
    <s v="Field Asset"/>
    <n v="4.8980509677670723"/>
    <x v="0"/>
  </r>
  <r>
    <x v="2"/>
    <s v="Low embodied carbon asset trial - SF6 alternatives"/>
    <s v="Trial"/>
    <s v="none"/>
    <n v="750000"/>
    <n v="0"/>
    <s v="Carbon emission benefits only - assume  AG SF6 emissions reduced by 10% long run"/>
    <n v="0"/>
    <n v="0"/>
    <n v="0"/>
    <n v="0"/>
    <n v="0"/>
    <n v="0"/>
    <n v="0"/>
    <n v="0"/>
    <n v="0"/>
    <n v="0"/>
    <n v="0"/>
    <n v="0"/>
    <n v="0"/>
    <n v="0"/>
    <n v="0"/>
    <n v="0"/>
    <n v="2.4074074074074072E-4"/>
    <n v="0"/>
    <n v="0"/>
    <n v="0"/>
    <n v="0"/>
    <n v="0"/>
    <n v="0"/>
    <n v="0"/>
    <n v="0"/>
    <n v="0"/>
    <n v="0"/>
    <n v="0"/>
    <n v="0"/>
    <n v="0"/>
    <n v="0"/>
    <n v="0"/>
    <n v="0"/>
    <n v="0"/>
    <n v="0"/>
    <n v="361111.11111111107"/>
    <n v="0"/>
    <n v="0"/>
    <n v="0"/>
    <n v="0"/>
    <n v="0"/>
    <n v="0"/>
    <n v="361111.11111111107"/>
    <n v="361111.11111111107"/>
    <n v="0.4814814814814814"/>
    <s v="Field Asset"/>
    <n v="3.4329629629629621"/>
    <x v="0"/>
  </r>
  <r>
    <x v="3"/>
    <s v="Substation Fire Detection Systems"/>
    <s v="Trial"/>
    <s v="Recovery"/>
    <n v="237500"/>
    <n v="2500"/>
    <s v="Avoid substation fires (reducing unserved energy, asset life, etc)"/>
    <n v="0"/>
    <n v="5.0000000000000001E-4"/>
    <n v="5.0000000000000001E-4"/>
    <n v="5.0000000000000001E-4"/>
    <n v="0"/>
    <n v="0"/>
    <n v="0"/>
    <n v="0"/>
    <n v="0"/>
    <n v="0"/>
    <n v="0"/>
    <n v="0"/>
    <n v="1E-3"/>
    <n v="0"/>
    <n v="0"/>
    <n v="0"/>
    <n v="0"/>
    <n v="0"/>
    <n v="0"/>
    <n v="0"/>
    <n v="13123.297974036526"/>
    <n v="2547.4935539911835"/>
    <n v="15724.576658768381"/>
    <n v="0"/>
    <n v="0"/>
    <n v="0"/>
    <n v="0"/>
    <n v="0"/>
    <n v="0"/>
    <n v="0"/>
    <n v="0"/>
    <n v="126000"/>
    <n v="0"/>
    <n v="0"/>
    <n v="0"/>
    <n v="0"/>
    <n v="0"/>
    <n v="0"/>
    <n v="31395.368186796091"/>
    <n v="0"/>
    <n v="0"/>
    <n v="126000"/>
    <n v="0"/>
    <n v="157395.36818679608"/>
    <n v="0.66271733973387825"/>
    <s v="Field Asset"/>
    <n v="4.7251746323025516"/>
    <x v="0"/>
  </r>
  <r>
    <x v="1"/>
    <s v="Network high accuracy neutral integrity monitors"/>
    <s v="Pilot"/>
    <s v="none"/>
    <n v="95000"/>
    <n v="1000"/>
    <s v="Risk reduction for asset failure / safety incidents by targeting to high risk failure locations"/>
    <n v="1E-3"/>
    <n v="1E-3"/>
    <n v="1E-3"/>
    <n v="0"/>
    <n v="0"/>
    <n v="0"/>
    <n v="0"/>
    <n v="0"/>
    <n v="0"/>
    <n v="1E-3"/>
    <n v="0"/>
    <n v="0"/>
    <n v="0"/>
    <n v="0"/>
    <n v="0"/>
    <n v="0"/>
    <n v="0"/>
    <n v="0"/>
    <n v="0"/>
    <n v="36494.944973720296"/>
    <n v="26246.595948073053"/>
    <n v="5094.987107982367"/>
    <n v="0"/>
    <n v="0"/>
    <n v="0"/>
    <n v="0"/>
    <n v="0"/>
    <n v="0"/>
    <n v="8500"/>
    <n v="0"/>
    <n v="0"/>
    <n v="0"/>
    <n v="0"/>
    <n v="0"/>
    <n v="0"/>
    <n v="0"/>
    <n v="0"/>
    <n v="0"/>
    <n v="67836.528029775713"/>
    <n v="8500"/>
    <n v="0"/>
    <n v="0"/>
    <n v="0"/>
    <n v="76336.528029775713"/>
    <n v="0.80354240031342861"/>
    <s v="Field Asset"/>
    <n v="5.7292573142347463"/>
    <x v="0"/>
  </r>
  <r>
    <x v="3"/>
    <s v="Local weather stations"/>
    <s v="Trial"/>
    <s v="Prevention"/>
    <n v="240000"/>
    <n v="12000"/>
    <s v="Reduce bushfire risk and unserved energy. Opex for comms or SaaS subscription assume 10 sites"/>
    <n v="1E-3"/>
    <n v="1E-3"/>
    <n v="1E-3"/>
    <n v="0"/>
    <n v="0"/>
    <n v="0"/>
    <n v="0"/>
    <n v="0"/>
    <n v="0"/>
    <n v="0"/>
    <n v="0"/>
    <n v="0"/>
    <n v="5.0000000000000001E-4"/>
    <n v="0"/>
    <n v="0"/>
    <n v="0"/>
    <n v="0"/>
    <n v="0"/>
    <n v="0"/>
    <n v="36494.944973720296"/>
    <n v="26246.595948073053"/>
    <n v="5094.987107982367"/>
    <n v="0"/>
    <n v="0"/>
    <n v="0"/>
    <n v="0"/>
    <n v="0"/>
    <n v="0"/>
    <n v="0"/>
    <n v="0"/>
    <n v="0"/>
    <n v="63000"/>
    <n v="0"/>
    <n v="0"/>
    <n v="0"/>
    <n v="0"/>
    <n v="0"/>
    <n v="0"/>
    <n v="67836.528029775713"/>
    <n v="0"/>
    <n v="0"/>
    <n v="63000"/>
    <n v="0"/>
    <n v="130836.52802977571"/>
    <n v="0.54515220012406551"/>
    <s v="Field Asset"/>
    <n v="3.8869351868845872"/>
    <x v="0"/>
  </r>
  <r>
    <x v="0"/>
    <s v="Network State Estimator"/>
    <s v="Trial"/>
    <s v="Recovery"/>
    <n v="1900000"/>
    <n v="20000"/>
    <s v="Improve utilisation &amp; unserved energy (minor), reduce curtailment (minor)"/>
    <n v="0"/>
    <n v="0"/>
    <n v="0"/>
    <n v="0"/>
    <n v="0"/>
    <n v="0.01"/>
    <n v="0"/>
    <n v="0"/>
    <n v="0"/>
    <n v="0"/>
    <n v="0"/>
    <n v="0"/>
    <n v="5.0000000000000001E-3"/>
    <n v="0"/>
    <n v="0"/>
    <n v="0"/>
    <n v="1.9999999999999999E-6"/>
    <n v="5.0000000000000001E-4"/>
    <n v="0"/>
    <n v="0"/>
    <n v="0"/>
    <n v="0"/>
    <n v="0"/>
    <n v="0"/>
    <n v="470000"/>
    <n v="0"/>
    <n v="0"/>
    <n v="0"/>
    <n v="0"/>
    <n v="0"/>
    <n v="0"/>
    <n v="630000"/>
    <n v="0"/>
    <n v="0"/>
    <n v="0"/>
    <n v="3000"/>
    <n v="38250"/>
    <n v="0"/>
    <n v="0"/>
    <n v="470000"/>
    <n v="0"/>
    <n v="630000"/>
    <n v="41250"/>
    <n v="1141250"/>
    <n v="0.60065789473684206"/>
    <s v="System"/>
    <n v="2.726986842105263"/>
    <x v="0"/>
  </r>
  <r>
    <x v="1"/>
    <s v="Trial ultra-sonic discharge detection devices"/>
    <s v="Trial"/>
    <s v="Prevention"/>
    <n v="425000"/>
    <n v="15000"/>
    <s v="Primarly asset prioritisation and breakdown expenditure avoidance, some safety risk reduction."/>
    <n v="5.0000000000000002E-5"/>
    <n v="1E-4"/>
    <n v="1E-4"/>
    <n v="1E-4"/>
    <n v="0"/>
    <n v="0"/>
    <n v="1E-3"/>
    <n v="0"/>
    <n v="0"/>
    <n v="1E-3"/>
    <n v="0"/>
    <n v="1E-4"/>
    <n v="1E-3"/>
    <n v="0"/>
    <n v="0"/>
    <n v="0"/>
    <n v="0"/>
    <n v="0"/>
    <n v="0"/>
    <n v="1824.7472486860149"/>
    <n v="2624.6595948073054"/>
    <n v="509.49871079823674"/>
    <n v="3144.9153317536761"/>
    <n v="0"/>
    <n v="0"/>
    <n v="10492"/>
    <n v="0"/>
    <n v="0"/>
    <n v="8500"/>
    <n v="0"/>
    <n v="3000"/>
    <n v="126000"/>
    <n v="0"/>
    <n v="0"/>
    <n v="0"/>
    <n v="0"/>
    <n v="0"/>
    <n v="0"/>
    <n v="8103.8208860452341"/>
    <n v="18992"/>
    <n v="3000"/>
    <n v="126000"/>
    <n v="0"/>
    <n v="156095.82088604523"/>
    <n v="0.36728428443775346"/>
    <s v="Field Asset"/>
    <n v="2.6187369480411822"/>
    <x v="0"/>
  </r>
  <r>
    <x v="0"/>
    <s v="Dynamic Ratings Calculation System"/>
    <s v="Trial"/>
    <s v="Prevention"/>
    <n v="950000"/>
    <n v="10000"/>
    <s v="Improve utilisation and asset life metrics by stretching capability of existing assets"/>
    <n v="0"/>
    <n v="0"/>
    <n v="0"/>
    <n v="0"/>
    <n v="0"/>
    <n v="5.0000000000000001E-3"/>
    <n v="0"/>
    <n v="1.5E-3"/>
    <n v="0"/>
    <n v="0"/>
    <n v="0"/>
    <n v="0"/>
    <n v="0"/>
    <n v="0"/>
    <n v="0"/>
    <n v="0"/>
    <n v="0"/>
    <n v="0"/>
    <n v="0"/>
    <n v="0"/>
    <n v="0"/>
    <n v="0"/>
    <n v="0"/>
    <n v="0"/>
    <n v="235000"/>
    <n v="0"/>
    <n v="457500"/>
    <n v="0"/>
    <n v="0"/>
    <n v="0"/>
    <n v="0"/>
    <n v="0"/>
    <n v="0"/>
    <n v="0"/>
    <n v="0"/>
    <n v="0"/>
    <n v="0"/>
    <n v="0"/>
    <n v="0"/>
    <n v="692500"/>
    <n v="0"/>
    <n v="0"/>
    <n v="0"/>
    <n v="692500"/>
    <n v="0.72894736842105268"/>
    <s v="System"/>
    <n v="3.309421052631579"/>
    <x v="0"/>
  </r>
  <r>
    <x v="0"/>
    <s v="Defect Identification trial - Photo analysis AI"/>
    <s v="Trial"/>
    <s v="Prevention"/>
    <n v="475000"/>
    <n v="5000"/>
    <s v="Identifies additional defects and facilitates proactive prioritisation"/>
    <n v="1E-4"/>
    <n v="5.0000000000000001E-4"/>
    <n v="5.0000000000000001E-4"/>
    <n v="5.0000000000000001E-4"/>
    <n v="0"/>
    <n v="0"/>
    <n v="5.0000000000000001E-3"/>
    <n v="0"/>
    <n v="0"/>
    <n v="5.0000000000000001E-3"/>
    <n v="1E-4"/>
    <n v="1E-4"/>
    <n v="1E-3"/>
    <n v="0"/>
    <n v="0"/>
    <n v="0"/>
    <n v="0"/>
    <n v="0"/>
    <n v="0"/>
    <n v="3649.4944973720299"/>
    <n v="13123.297974036526"/>
    <n v="2547.4935539911835"/>
    <n v="15724.576658768381"/>
    <n v="0"/>
    <n v="0"/>
    <n v="52460"/>
    <n v="0"/>
    <n v="0"/>
    <n v="42500"/>
    <n v="13100"/>
    <n v="3000"/>
    <n v="126000"/>
    <n v="0"/>
    <n v="0"/>
    <n v="0"/>
    <n v="0"/>
    <n v="0"/>
    <n v="0"/>
    <n v="35044.862684168118"/>
    <n v="94960"/>
    <n v="16100"/>
    <n v="126000"/>
    <n v="0"/>
    <n v="272104.86268416815"/>
    <n v="0.57285234249298556"/>
    <s v="System"/>
    <n v="2.6007496349181545"/>
    <x v="0"/>
  </r>
  <r>
    <x v="0"/>
    <s v="mobile contact voltage detection pilot"/>
    <s v="Pilot"/>
    <s v="none"/>
    <n v="2550000"/>
    <n v="90000"/>
    <s v="Based on SPEN business case considering safety risk, EUE and losses."/>
    <n v="5.0000000000000001E-3"/>
    <n v="0"/>
    <n v="0"/>
    <n v="0"/>
    <n v="0"/>
    <n v="0"/>
    <n v="0"/>
    <n v="0"/>
    <n v="0"/>
    <n v="5.9999999999999993E-3"/>
    <n v="0"/>
    <n v="0"/>
    <n v="5.0000000000000001E-3"/>
    <n v="0"/>
    <n v="1.4800000000000002E-4"/>
    <n v="0"/>
    <n v="1.4800000000000002E-4"/>
    <n v="4.0000000000000001E-3"/>
    <n v="0"/>
    <n v="182474.72486860148"/>
    <n v="0"/>
    <n v="0"/>
    <n v="0"/>
    <n v="0"/>
    <n v="0"/>
    <n v="0"/>
    <n v="0"/>
    <n v="0"/>
    <n v="50999.999999999993"/>
    <n v="0"/>
    <n v="0"/>
    <n v="630000"/>
    <n v="0"/>
    <n v="6127.2000000000007"/>
    <n v="0"/>
    <n v="222000.00000000003"/>
    <n v="306000"/>
    <n v="0"/>
    <n v="182474.72486860148"/>
    <n v="50999.999999999993"/>
    <n v="0"/>
    <n v="630000"/>
    <n v="534127.20000000007"/>
    <n v="1397601.9248686014"/>
    <n v="0.54807918622298091"/>
    <s v="System"/>
    <n v="2.4882795054523332"/>
    <x v="0"/>
  </r>
  <r>
    <x v="2"/>
    <s v="Feeder level load shedding capability"/>
    <s v="Pilot"/>
    <s v="none"/>
    <n v="1900000"/>
    <n v="20000"/>
    <s v="Safety, EUE and efficiency benefits"/>
    <n v="0"/>
    <n v="0"/>
    <n v="0"/>
    <n v="0"/>
    <n v="0"/>
    <n v="0"/>
    <n v="0"/>
    <n v="0"/>
    <n v="0"/>
    <n v="0"/>
    <n v="0"/>
    <n v="0"/>
    <n v="5.0000000000000001E-3"/>
    <n v="0"/>
    <n v="0"/>
    <n v="0"/>
    <n v="0"/>
    <n v="0"/>
    <n v="0"/>
    <n v="0"/>
    <n v="0"/>
    <n v="0"/>
    <n v="0"/>
    <n v="0"/>
    <n v="0"/>
    <n v="0"/>
    <n v="0"/>
    <n v="0"/>
    <n v="0"/>
    <n v="0"/>
    <n v="0"/>
    <n v="630000"/>
    <n v="0"/>
    <n v="0"/>
    <n v="0"/>
    <n v="0"/>
    <n v="0"/>
    <n v="0"/>
    <n v="0"/>
    <n v="0"/>
    <n v="0"/>
    <n v="630000"/>
    <n v="0"/>
    <n v="630000"/>
    <n v="0.33157894736842103"/>
    <s v="Field Asset"/>
    <n v="2.364157894736842"/>
    <x v="0"/>
  </r>
  <r>
    <x v="3"/>
    <s v="MV cable Partial Discharge monitoring"/>
    <s v="Trial"/>
    <s v="Prevention"/>
    <n v="950000"/>
    <n v="10000"/>
    <s v="Benefits include risk reduction, energy conservation, avoided outages and response. Opex for comms or SaaS subscription assume 3 sites."/>
    <n v="1E-3"/>
    <n v="0"/>
    <n v="1E-3"/>
    <n v="0"/>
    <n v="0"/>
    <n v="0"/>
    <n v="1E-3"/>
    <n v="0"/>
    <n v="0"/>
    <n v="1E-3"/>
    <n v="0"/>
    <n v="1E-3"/>
    <n v="1E-3"/>
    <n v="0"/>
    <n v="0"/>
    <n v="0"/>
    <n v="3.9999999999999998E-6"/>
    <n v="1E-3"/>
    <n v="0"/>
    <n v="36494.944973720296"/>
    <n v="0"/>
    <n v="5094.987107982367"/>
    <n v="0"/>
    <n v="0"/>
    <n v="0"/>
    <n v="10492"/>
    <n v="0"/>
    <n v="0"/>
    <n v="8500"/>
    <n v="0"/>
    <n v="30000"/>
    <n v="126000"/>
    <n v="0"/>
    <n v="0"/>
    <n v="0"/>
    <n v="6000"/>
    <n v="76500"/>
    <n v="0"/>
    <n v="41589.93208170266"/>
    <n v="18992"/>
    <n v="30000"/>
    <n v="126000"/>
    <n v="82500"/>
    <n v="299081.93208170263"/>
    <n v="0.31482308640179224"/>
    <s v="Field Asset"/>
    <n v="2.2446886060447788"/>
    <x v="0"/>
  </r>
  <r>
    <x v="0"/>
    <s v="Data driven Fault Prediction Intelligence System"/>
    <s v="Trial"/>
    <s v="Prevention"/>
    <n v="950000"/>
    <n v="10000"/>
    <s v="7000 unplanned outages &amp; 1200 DMAs p.a. Assume this can avoid 1% of DMA faults and (1200/7000) * 1% unserved energy, defects dealt proactive rather than reactive, plus risk reduction and operational field visits avoided. Shared with Detection sensors"/>
    <n v="1E-3"/>
    <n v="1E-3"/>
    <n v="1E-3"/>
    <n v="1E-3"/>
    <n v="0"/>
    <n v="0"/>
    <n v="1E-3"/>
    <n v="0"/>
    <n v="0"/>
    <n v="5.0000000000000001E-3"/>
    <n v="0"/>
    <n v="2.5000000000000001E-3"/>
    <n v="8.5714285714285721E-4"/>
    <n v="0"/>
    <n v="0"/>
    <n v="0"/>
    <n v="0"/>
    <n v="0"/>
    <n v="0"/>
    <n v="36494.944973720296"/>
    <n v="26246.595948073053"/>
    <n v="5094.987107982367"/>
    <n v="31449.153317536762"/>
    <n v="0"/>
    <n v="0"/>
    <n v="10492"/>
    <n v="0"/>
    <n v="0"/>
    <n v="42500"/>
    <n v="0"/>
    <n v="75000"/>
    <n v="108000.00000000001"/>
    <n v="0"/>
    <n v="0"/>
    <n v="0"/>
    <n v="0"/>
    <n v="0"/>
    <n v="0"/>
    <n v="99285.681347312478"/>
    <n v="52992"/>
    <n v="75000"/>
    <n v="108000.00000000001"/>
    <n v="0"/>
    <n v="335277.68134731246"/>
    <n v="0.35292387510243417"/>
    <s v="System"/>
    <n v="1.6022743929650511"/>
    <x v="0"/>
  </r>
  <r>
    <x v="1"/>
    <s v="Dynamic protection relay trials"/>
    <s v="Pilot"/>
    <s v="none"/>
    <n v="2375000"/>
    <n v="25000"/>
    <s v="Assuming improvement in maintenance requirements, and reliability (reduce unserved energy on zone/sts protection related faults), enabler for CVR and others"/>
    <n v="0"/>
    <n v="0"/>
    <n v="0"/>
    <n v="0"/>
    <n v="0"/>
    <n v="0"/>
    <n v="0"/>
    <n v="0"/>
    <n v="0"/>
    <n v="0"/>
    <n v="5.0000000000000001E-3"/>
    <n v="0"/>
    <n v="0"/>
    <n v="0"/>
    <n v="0"/>
    <n v="0"/>
    <n v="0"/>
    <n v="0"/>
    <n v="0"/>
    <n v="0"/>
    <n v="0"/>
    <n v="0"/>
    <n v="0"/>
    <n v="0"/>
    <n v="0"/>
    <n v="0"/>
    <n v="0"/>
    <n v="0"/>
    <n v="0"/>
    <n v="655000"/>
    <n v="0"/>
    <n v="0"/>
    <n v="0"/>
    <n v="0"/>
    <n v="0"/>
    <n v="0"/>
    <n v="0"/>
    <n v="0"/>
    <n v="0"/>
    <n v="0"/>
    <n v="655000"/>
    <n v="0"/>
    <n v="0"/>
    <n v="655000"/>
    <n v="0.27578947368421053"/>
    <s v="Field Asset"/>
    <n v="1.966378947368421"/>
    <x v="0"/>
  </r>
  <r>
    <x v="1"/>
    <s v="Kiosk SCADA-linked EFIs (Retrofit)"/>
    <s v="Pilot"/>
    <s v="Recovery"/>
    <n v="4750000"/>
    <n v="50000"/>
    <s v="Assume 500 kiosks with remote EFIs (out of 15000 kiosks) - 1/4 time saving for outages involving those kiosks (2% of kiosks) and commensurate reduction in opex costs for field response requirements (tie to remote ops on other subs). Opex for 500 sites"/>
    <n v="0"/>
    <n v="0"/>
    <n v="0"/>
    <n v="0"/>
    <n v="0"/>
    <n v="0"/>
    <n v="0"/>
    <n v="0"/>
    <n v="0"/>
    <n v="0"/>
    <n v="0"/>
    <n v="8.3333333333333332E-3"/>
    <n v="8.3333333333333332E-3"/>
    <n v="0"/>
    <n v="0"/>
    <n v="0"/>
    <n v="0"/>
    <n v="0"/>
    <n v="0"/>
    <n v="0"/>
    <n v="0"/>
    <n v="0"/>
    <n v="0"/>
    <n v="0"/>
    <n v="0"/>
    <n v="0"/>
    <n v="0"/>
    <n v="0"/>
    <n v="0"/>
    <n v="0"/>
    <n v="250000"/>
    <n v="1050000"/>
    <n v="0"/>
    <n v="0"/>
    <n v="0"/>
    <n v="0"/>
    <n v="0"/>
    <n v="0"/>
    <n v="0"/>
    <n v="0"/>
    <n v="250000"/>
    <n v="1050000"/>
    <n v="0"/>
    <n v="1300000"/>
    <n v="0.27368421052631581"/>
    <s v="Field Asset"/>
    <n v="1.9513684210526316"/>
    <x v="0"/>
  </r>
  <r>
    <x v="0"/>
    <s v="Closed Loop Voltage Regulation and Optimisation Control System"/>
    <s v="Trial"/>
    <s v="none"/>
    <n v="1900000"/>
    <n v="20000"/>
    <s v="Value in ~25% improvement in value of curtailment as per CSIRO / SAPN studies (shared with smart meter and voltage sensor line items) and a 1% benefit in reducing losses from using CVR method"/>
    <n v="0"/>
    <n v="0"/>
    <n v="0"/>
    <n v="0"/>
    <n v="0"/>
    <n v="0"/>
    <n v="0"/>
    <n v="0"/>
    <n v="0"/>
    <n v="0"/>
    <n v="0"/>
    <n v="0"/>
    <n v="0"/>
    <n v="0"/>
    <n v="0"/>
    <n v="0"/>
    <n v="3.7000000000000005E-4"/>
    <n v="0.01"/>
    <n v="0"/>
    <n v="0"/>
    <n v="0"/>
    <n v="0"/>
    <n v="0"/>
    <n v="0"/>
    <n v="0"/>
    <n v="0"/>
    <n v="0"/>
    <n v="0"/>
    <n v="0"/>
    <n v="0"/>
    <n v="0"/>
    <n v="0"/>
    <n v="0"/>
    <n v="0"/>
    <n v="0"/>
    <n v="555000.00000000012"/>
    <n v="765000"/>
    <n v="0"/>
    <n v="0"/>
    <n v="0"/>
    <n v="0"/>
    <n v="0"/>
    <n v="1320000"/>
    <n v="1320000"/>
    <n v="0.69473684210526321"/>
    <s v="System"/>
    <n v="3.154105263157895"/>
    <x v="0"/>
  </r>
  <r>
    <x v="2"/>
    <s v="Grid Batteries (Zone/STS scale)"/>
    <s v="Trial"/>
    <s v="none"/>
    <n v="3800000"/>
    <n v="40000"/>
    <s v="Reduced energy losses and EUE"/>
    <n v="0"/>
    <n v="0"/>
    <n v="0"/>
    <n v="0"/>
    <n v="0"/>
    <n v="1.6500000000000001E-2"/>
    <n v="0"/>
    <n v="0"/>
    <n v="0"/>
    <n v="0"/>
    <n v="0"/>
    <n v="0"/>
    <n v="0"/>
    <n v="0"/>
    <n v="0"/>
    <n v="0"/>
    <n v="3.9999999999999998E-6"/>
    <n v="1E-3"/>
    <n v="0"/>
    <n v="0"/>
    <n v="0"/>
    <n v="0"/>
    <n v="0"/>
    <n v="0"/>
    <n v="775500"/>
    <n v="0"/>
    <n v="0"/>
    <n v="0"/>
    <n v="0"/>
    <n v="0"/>
    <n v="0"/>
    <n v="0"/>
    <n v="0"/>
    <n v="0"/>
    <n v="0"/>
    <n v="6000"/>
    <n v="76500"/>
    <n v="0"/>
    <n v="0"/>
    <n v="775500"/>
    <n v="0"/>
    <n v="0"/>
    <n v="82500"/>
    <n v="858000"/>
    <n v="0.22578947368421054"/>
    <s v="Field Asset"/>
    <n v="1.6098789473684212"/>
    <x v="0"/>
  </r>
  <r>
    <x v="3"/>
    <s v="Mobile hydrogen units for emergency response"/>
    <s v="Trial"/>
    <s v="Support"/>
    <n v="2125000"/>
    <n v="75000"/>
    <s v="Based on prior portable SAPS analysis unserved energy + reduced field time opex"/>
    <n v="0"/>
    <n v="0"/>
    <n v="0"/>
    <n v="0"/>
    <n v="0"/>
    <n v="0"/>
    <n v="0"/>
    <n v="0"/>
    <n v="0"/>
    <n v="0"/>
    <n v="0"/>
    <n v="3.0000000000000001E-3"/>
    <n v="3.0000000000000001E-3"/>
    <n v="0"/>
    <n v="0"/>
    <n v="0"/>
    <n v="0"/>
    <n v="0"/>
    <n v="0"/>
    <n v="0"/>
    <n v="0"/>
    <n v="0"/>
    <n v="0"/>
    <n v="0"/>
    <n v="0"/>
    <n v="0"/>
    <n v="0"/>
    <n v="0"/>
    <n v="0"/>
    <n v="0"/>
    <n v="90000"/>
    <n v="378000"/>
    <n v="0"/>
    <n v="0"/>
    <n v="0"/>
    <n v="0"/>
    <n v="0"/>
    <n v="0"/>
    <n v="0"/>
    <n v="0"/>
    <n v="90000"/>
    <n v="378000"/>
    <n v="0"/>
    <n v="468000"/>
    <n v="0.22023529411764706"/>
    <s v="Field Asset"/>
    <n v="1.5702776470588236"/>
    <x v="0"/>
  </r>
  <r>
    <x v="2"/>
    <s v="Low embodied carbon asset trial - Polypropelene cables"/>
    <s v="Trial"/>
    <s v="none"/>
    <n v="750000"/>
    <n v="0"/>
    <s v="carbon emission &amp; energy loss benefits"/>
    <n v="0"/>
    <n v="0"/>
    <n v="0"/>
    <n v="0"/>
    <n v="0"/>
    <n v="0"/>
    <n v="0"/>
    <n v="0"/>
    <n v="0"/>
    <n v="0"/>
    <n v="0"/>
    <n v="0"/>
    <n v="0"/>
    <n v="0"/>
    <n v="0"/>
    <n v="0"/>
    <n v="1E-4"/>
    <n v="0"/>
    <n v="0"/>
    <n v="0"/>
    <n v="0"/>
    <n v="0"/>
    <n v="0"/>
    <n v="0"/>
    <n v="0"/>
    <n v="0"/>
    <n v="0"/>
    <n v="0"/>
    <n v="0"/>
    <n v="0"/>
    <n v="0"/>
    <n v="0"/>
    <n v="0"/>
    <n v="0"/>
    <n v="0"/>
    <n v="150000"/>
    <n v="0"/>
    <n v="0"/>
    <n v="0"/>
    <n v="0"/>
    <n v="0"/>
    <n v="0"/>
    <n v="150000"/>
    <n v="150000"/>
    <n v="0.2"/>
    <s v="Field Asset"/>
    <n v="1.4260000000000002"/>
    <x v="0"/>
  </r>
  <r>
    <x v="1"/>
    <s v="Wires down detection device trials"/>
    <s v="Trial"/>
    <s v="Recovery"/>
    <n v="5700000"/>
    <n v="60000"/>
    <s v="Bushfire risk, shock and property damage avoidance. Opex for 150 sites"/>
    <n v="0.01"/>
    <n v="0.02"/>
    <n v="0.01"/>
    <n v="0.01"/>
    <n v="0"/>
    <n v="0"/>
    <n v="0"/>
    <n v="0"/>
    <n v="0"/>
    <n v="0"/>
    <n v="0"/>
    <n v="0"/>
    <n v="0"/>
    <n v="0"/>
    <n v="0"/>
    <n v="0"/>
    <n v="0"/>
    <n v="0"/>
    <n v="0"/>
    <n v="364949.44973720296"/>
    <n v="524931.91896146105"/>
    <n v="50949.871079823672"/>
    <n v="314491.53317536763"/>
    <n v="0"/>
    <n v="0"/>
    <n v="0"/>
    <n v="0"/>
    <n v="0"/>
    <n v="0"/>
    <n v="0"/>
    <n v="0"/>
    <n v="0"/>
    <n v="0"/>
    <n v="0"/>
    <n v="0"/>
    <n v="0"/>
    <n v="0"/>
    <n v="0"/>
    <n v="1255322.7729538553"/>
    <n v="0"/>
    <n v="0"/>
    <n v="0"/>
    <n v="0"/>
    <n v="1255322.7729538553"/>
    <n v="0.22023206543050095"/>
    <s v="Field Asset"/>
    <n v="1.5702546265194717"/>
    <x v="0"/>
  </r>
  <r>
    <x v="1"/>
    <s v="Distribution and transmission line defect detection sensors"/>
    <s v="Trial"/>
    <s v="Prevention"/>
    <n v="3800000"/>
    <n v="40000"/>
    <s v="Assume same as Fault prediction engine - sharing benefits. Opex for comms or SaaS subscription assume 40 sites"/>
    <n v="2E-3"/>
    <n v="2E-3"/>
    <n v="2E-3"/>
    <n v="2E-3"/>
    <n v="0"/>
    <n v="0"/>
    <n v="0"/>
    <n v="0"/>
    <n v="0"/>
    <n v="0.01"/>
    <n v="0"/>
    <n v="5.0000000000000001E-3"/>
    <n v="1.7142857142857144E-3"/>
    <n v="0"/>
    <n v="0"/>
    <n v="0"/>
    <n v="0"/>
    <n v="0"/>
    <n v="0"/>
    <n v="72989.889947440592"/>
    <n v="52493.191896146105"/>
    <n v="10189.974215964734"/>
    <n v="62898.306635073524"/>
    <n v="0"/>
    <n v="0"/>
    <n v="0"/>
    <n v="0"/>
    <n v="0"/>
    <n v="85000"/>
    <n v="0"/>
    <n v="150000"/>
    <n v="216000.00000000003"/>
    <n v="0"/>
    <n v="0"/>
    <n v="0"/>
    <n v="0"/>
    <n v="0"/>
    <n v="0"/>
    <n v="198571.36269462496"/>
    <n v="85000"/>
    <n v="150000"/>
    <n v="216000.00000000003"/>
    <n v="0"/>
    <n v="649571.36269462493"/>
    <n v="0.1709398322880592"/>
    <s v="Field Asset"/>
    <n v="1.2188010042138622"/>
    <x v="0"/>
  </r>
  <r>
    <x v="0"/>
    <s v="Smart Meter Enquiry OT integration systems"/>
    <s v="Pilot"/>
    <s v="none"/>
    <n v="950000"/>
    <n v="10000"/>
    <s v="Meter enquiry roll-out integration e.g less truck rolls (Assuming 1% EMSO callouts = 700 tasks avoided @ 200 per visit) &amp; better planning (i.e complaint response)"/>
    <n v="0"/>
    <n v="0"/>
    <n v="0"/>
    <n v="0"/>
    <n v="2.5000000000000001E-3"/>
    <n v="0"/>
    <n v="0"/>
    <n v="0"/>
    <n v="0"/>
    <n v="0"/>
    <n v="0"/>
    <n v="4.7499999999999999E-3"/>
    <n v="0"/>
    <n v="0"/>
    <n v="0"/>
    <n v="0"/>
    <n v="0"/>
    <n v="0"/>
    <n v="4.2000000000000002E-4"/>
    <n v="0"/>
    <n v="0"/>
    <n v="0"/>
    <n v="0"/>
    <n v="69500"/>
    <n v="0"/>
    <n v="0"/>
    <n v="0"/>
    <n v="0"/>
    <n v="0"/>
    <n v="0"/>
    <n v="142500"/>
    <n v="0"/>
    <n v="0"/>
    <n v="0"/>
    <n v="0"/>
    <n v="0"/>
    <n v="0"/>
    <n v="16632"/>
    <n v="0"/>
    <n v="69500"/>
    <n v="142500"/>
    <n v="0"/>
    <n v="16632"/>
    <n v="228632"/>
    <n v="0.24066526315789474"/>
    <s v="System"/>
    <n v="1.0926202947368422"/>
    <x v="0"/>
  </r>
  <r>
    <x v="2"/>
    <s v="Local Autonomous Networks (smart islanding)"/>
    <s v="Trial"/>
    <s v="Recovery"/>
    <n v="3375000"/>
    <n v="75000"/>
    <s v="Reduced EUE and energy losses. Fire safety benefits when applied in bushfire prone areas"/>
    <n v="0"/>
    <n v="0"/>
    <n v="0"/>
    <n v="0"/>
    <n v="0"/>
    <n v="0"/>
    <n v="0"/>
    <n v="0"/>
    <n v="0"/>
    <n v="0"/>
    <n v="0"/>
    <n v="0"/>
    <n v="3.5000000000000001E-3"/>
    <n v="0"/>
    <n v="0"/>
    <n v="0"/>
    <n v="0"/>
    <n v="0"/>
    <n v="0"/>
    <n v="0"/>
    <n v="0"/>
    <n v="0"/>
    <n v="0"/>
    <n v="0"/>
    <n v="0"/>
    <n v="0"/>
    <n v="0"/>
    <n v="0"/>
    <n v="0"/>
    <n v="0"/>
    <n v="0"/>
    <n v="441000"/>
    <n v="0"/>
    <n v="0"/>
    <n v="0"/>
    <n v="0"/>
    <n v="0"/>
    <n v="0"/>
    <n v="0"/>
    <n v="0"/>
    <n v="0"/>
    <n v="441000"/>
    <n v="0"/>
    <n v="441000"/>
    <n v="0.13066666666666665"/>
    <s v="Field Asset"/>
    <n v="0.93165333333333322"/>
    <x v="1"/>
  </r>
  <r>
    <x v="3"/>
    <s v="Online thermal monitoring system"/>
    <s v="Trial"/>
    <s v="Prevention"/>
    <n v="1350000"/>
    <n v="30000"/>
    <s v="Reduce risk of fire or property damage. Potentially increase utilisation / reduce unserved enegy / maintain assets better"/>
    <n v="0"/>
    <n v="2.9999999999999997E-4"/>
    <n v="2.9999999999999997E-4"/>
    <n v="0"/>
    <n v="0"/>
    <n v="4.0000000000000002E-4"/>
    <n v="0"/>
    <n v="4.0000000000000002E-4"/>
    <n v="0"/>
    <n v="4.0000000000000002E-4"/>
    <n v="0"/>
    <n v="0"/>
    <n v="2.0000000000000001E-4"/>
    <n v="0"/>
    <n v="0"/>
    <n v="0"/>
    <n v="0"/>
    <n v="0"/>
    <n v="0"/>
    <n v="0"/>
    <n v="7873.9787844219145"/>
    <n v="1528.49613239471"/>
    <n v="0"/>
    <n v="0"/>
    <n v="18800"/>
    <n v="0"/>
    <n v="122000"/>
    <n v="0"/>
    <n v="3400"/>
    <n v="0"/>
    <n v="0"/>
    <n v="25200"/>
    <n v="0"/>
    <n v="0"/>
    <n v="0"/>
    <n v="0"/>
    <n v="0"/>
    <n v="0"/>
    <n v="9402.4749168166236"/>
    <n v="144200"/>
    <n v="0"/>
    <n v="25200"/>
    <n v="0"/>
    <n v="178802.47491681663"/>
    <n v="0.13244627771616047"/>
    <s v="Field Asset"/>
    <n v="0.94434196011622407"/>
    <x v="1"/>
  </r>
  <r>
    <x v="2"/>
    <s v="Retrofit of kiosk voltage sensors"/>
    <s v="Pilot"/>
    <s v="Recovery"/>
    <n v="2700000"/>
    <n v="60000"/>
    <s v="Visibility benefits supporting other line items (CVR, state estimation, etc - divided across key visibility line items). Opex for 50 sites"/>
    <n v="0"/>
    <n v="0"/>
    <n v="0"/>
    <n v="0"/>
    <n v="2.5000000000000001E-3"/>
    <n v="0"/>
    <n v="0"/>
    <n v="0"/>
    <n v="0"/>
    <n v="0"/>
    <n v="0"/>
    <n v="2.5000000000000001E-3"/>
    <n v="2.5000000000000001E-4"/>
    <n v="0"/>
    <n v="2.5000000000000001E-4"/>
    <n v="0"/>
    <n v="0"/>
    <n v="2.5000000000000001E-3"/>
    <n v="2.5000000000000001E-4"/>
    <n v="0"/>
    <n v="0"/>
    <n v="0"/>
    <n v="0"/>
    <n v="69500"/>
    <n v="0"/>
    <n v="0"/>
    <n v="0"/>
    <n v="0"/>
    <n v="0"/>
    <n v="0"/>
    <n v="75000"/>
    <n v="31500"/>
    <n v="0"/>
    <n v="10350"/>
    <n v="0"/>
    <n v="0"/>
    <n v="191250"/>
    <n v="9900"/>
    <n v="0"/>
    <n v="69500"/>
    <n v="75000"/>
    <n v="31500"/>
    <n v="211500"/>
    <n v="387500"/>
    <n v="0.14351851851851852"/>
    <s v="Field Asset"/>
    <n v="1.0232870370370371"/>
    <x v="1"/>
  </r>
  <r>
    <x v="3"/>
    <s v="High Voltage Microgrid"/>
    <s v="Pilot"/>
    <s v="Prevention"/>
    <n v="4750000"/>
    <n v="50000"/>
    <s v="Based on prior HV Microgrid CBA analysis"/>
    <n v="0"/>
    <n v="4.0000000000000001E-3"/>
    <n v="0"/>
    <n v="0"/>
    <n v="0"/>
    <n v="0"/>
    <n v="0"/>
    <n v="0"/>
    <n v="0"/>
    <n v="0"/>
    <n v="0"/>
    <n v="1.5E-3"/>
    <n v="2.5000000000000001E-3"/>
    <n v="0"/>
    <n v="0"/>
    <n v="0"/>
    <n v="0"/>
    <n v="1E-3"/>
    <n v="0"/>
    <n v="0"/>
    <n v="104986.38379229221"/>
    <n v="0"/>
    <n v="0"/>
    <n v="0"/>
    <n v="0"/>
    <n v="0"/>
    <n v="0"/>
    <n v="0"/>
    <n v="0"/>
    <n v="0"/>
    <n v="45000"/>
    <n v="315000"/>
    <n v="0"/>
    <n v="0"/>
    <n v="0"/>
    <n v="0"/>
    <n v="76500"/>
    <n v="0"/>
    <n v="104986.38379229221"/>
    <n v="0"/>
    <n v="45000"/>
    <n v="315000"/>
    <n v="76500"/>
    <n v="541486.38379229221"/>
    <n v="0.11399713342995625"/>
    <s v="Field Asset"/>
    <n v="0.81279956135558806"/>
    <x v="1"/>
  </r>
  <r>
    <x v="3"/>
    <s v="Hydrogen turbine microgrid"/>
    <s v="Trial"/>
    <s v="Prevention"/>
    <n v="4750000"/>
    <n v="50000"/>
    <s v="Based on prior HV Microgrid CBA analysis"/>
    <n v="0"/>
    <n v="4.0000000000000001E-3"/>
    <n v="0"/>
    <n v="0"/>
    <n v="0"/>
    <n v="0"/>
    <n v="0"/>
    <n v="0"/>
    <n v="0"/>
    <n v="0"/>
    <n v="0"/>
    <n v="1.5E-3"/>
    <n v="2.5000000000000001E-3"/>
    <n v="0"/>
    <n v="0"/>
    <n v="0"/>
    <n v="0"/>
    <n v="1E-3"/>
    <n v="0"/>
    <n v="0"/>
    <n v="104986.38379229221"/>
    <n v="0"/>
    <n v="0"/>
    <n v="0"/>
    <n v="0"/>
    <n v="0"/>
    <n v="0"/>
    <n v="0"/>
    <n v="0"/>
    <n v="0"/>
    <n v="45000"/>
    <n v="315000"/>
    <n v="0"/>
    <n v="0"/>
    <n v="0"/>
    <n v="0"/>
    <n v="76500"/>
    <n v="0"/>
    <n v="104986.38379229221"/>
    <n v="0"/>
    <n v="45000"/>
    <n v="315000"/>
    <n v="76500"/>
    <n v="541486.38379229221"/>
    <n v="0.11399713342995625"/>
    <s v="Field Asset"/>
    <n v="0.81279956135558806"/>
    <x v="1"/>
  </r>
  <r>
    <x v="3"/>
    <s v="Conductor movement sensor trials"/>
    <s v="Trial"/>
    <s v="Prevention"/>
    <n v="450000"/>
    <n v="10000"/>
    <s v="Safety risk reduction, improved ratings &amp; asset lifespan, reliability. Opex for comms or SaaS subscription assume 20 sites"/>
    <n v="0"/>
    <n v="1E-4"/>
    <n v="1E-4"/>
    <n v="0"/>
    <n v="0"/>
    <n v="1E-4"/>
    <n v="0"/>
    <n v="1E-4"/>
    <n v="0"/>
    <n v="1E-4"/>
    <n v="0"/>
    <n v="0"/>
    <n v="1E-4"/>
    <n v="0"/>
    <n v="0"/>
    <n v="0"/>
    <n v="0"/>
    <n v="0"/>
    <n v="0"/>
    <n v="0"/>
    <n v="2624.6595948073054"/>
    <n v="509.49871079823674"/>
    <n v="0"/>
    <n v="0"/>
    <n v="4700"/>
    <n v="0"/>
    <n v="30500"/>
    <n v="0"/>
    <n v="850"/>
    <n v="0"/>
    <n v="0"/>
    <n v="12600"/>
    <n v="0"/>
    <n v="0"/>
    <n v="0"/>
    <n v="0"/>
    <n v="0"/>
    <n v="0"/>
    <n v="3134.1583056055424"/>
    <n v="36050"/>
    <n v="0"/>
    <n v="12600"/>
    <n v="0"/>
    <n v="51784.158305605539"/>
    <n v="0.11507590734579008"/>
    <s v="Field Asset"/>
    <n v="0.8204912193754833"/>
    <x v="1"/>
  </r>
  <r>
    <x v="2"/>
    <s v="PT monitoring device (Retrofit)"/>
    <s v="Pilot"/>
    <s v="Recovery"/>
    <n v="3375000"/>
    <n v="75000"/>
    <s v="Visibility benefits supporting other line items (CVR, state estimation, etc - divided across key visibility line items)"/>
    <n v="0"/>
    <n v="0"/>
    <n v="0"/>
    <n v="0"/>
    <n v="2.5000000000000001E-3"/>
    <n v="0"/>
    <n v="0"/>
    <n v="0"/>
    <n v="0"/>
    <n v="0"/>
    <n v="0"/>
    <n v="2.5000000000000001E-3"/>
    <n v="2.5000000000000001E-4"/>
    <n v="0"/>
    <n v="2.5000000000000001E-4"/>
    <n v="0"/>
    <n v="0"/>
    <n v="2.5000000000000001E-3"/>
    <n v="2.5000000000000001E-4"/>
    <n v="0"/>
    <n v="0"/>
    <n v="0"/>
    <n v="0"/>
    <n v="69500"/>
    <n v="0"/>
    <n v="0"/>
    <n v="0"/>
    <n v="0"/>
    <n v="0"/>
    <n v="0"/>
    <n v="75000"/>
    <n v="31500"/>
    <n v="0"/>
    <n v="10350"/>
    <n v="0"/>
    <n v="0"/>
    <n v="191250"/>
    <n v="9900"/>
    <n v="0"/>
    <n v="69500"/>
    <n v="75000"/>
    <n v="31500"/>
    <n v="211500"/>
    <n v="387500"/>
    <n v="0.11481481481481481"/>
    <s v="Field Asset"/>
    <n v="0.8186296296296296"/>
    <x v="1"/>
  </r>
  <r>
    <x v="2"/>
    <s v="Kiosk with integrated battery"/>
    <s v="Trial"/>
    <s v="none"/>
    <n v="950000"/>
    <n v="10000"/>
    <s v="Provides network support, customer solar storage, FACS/market arbitrage, in line with community battery analysis"/>
    <n v="0"/>
    <n v="0"/>
    <n v="0"/>
    <n v="0"/>
    <n v="0"/>
    <n v="6.9999999999999999E-4"/>
    <n v="0"/>
    <n v="0"/>
    <n v="0"/>
    <n v="0"/>
    <n v="0"/>
    <n v="0"/>
    <n v="0"/>
    <n v="0"/>
    <n v="1.8E-3"/>
    <n v="0"/>
    <n v="0"/>
    <n v="0"/>
    <n v="0"/>
    <n v="0"/>
    <n v="0"/>
    <n v="0"/>
    <n v="0"/>
    <n v="0"/>
    <n v="32900"/>
    <n v="0"/>
    <n v="0"/>
    <n v="0"/>
    <n v="0"/>
    <n v="0"/>
    <n v="0"/>
    <n v="0"/>
    <n v="0"/>
    <n v="74520"/>
    <n v="0"/>
    <n v="0"/>
    <n v="0"/>
    <n v="0"/>
    <n v="0"/>
    <n v="32900"/>
    <n v="0"/>
    <n v="0"/>
    <n v="74520"/>
    <n v="107420"/>
    <n v="0.11307368421052631"/>
    <s v="Field Asset"/>
    <n v="0.80621536842105257"/>
    <x v="1"/>
  </r>
  <r>
    <x v="3"/>
    <s v="Conductor sag detection"/>
    <s v="Trial"/>
    <s v="Prevention"/>
    <n v="180000"/>
    <n v="9000"/>
    <s v="Similar to span movement monitors. Opex for comms or SaaS subscription assume 10 sites"/>
    <n v="0"/>
    <n v="0"/>
    <n v="0"/>
    <n v="0"/>
    <n v="0"/>
    <n v="0"/>
    <n v="0"/>
    <n v="0"/>
    <n v="0"/>
    <n v="0"/>
    <n v="0"/>
    <n v="4.1666666666666669E-4"/>
    <n v="4.1666666666666665E-5"/>
    <n v="0"/>
    <n v="0"/>
    <n v="0"/>
    <n v="0"/>
    <n v="0"/>
    <n v="0"/>
    <n v="0"/>
    <n v="0"/>
    <n v="0"/>
    <n v="0"/>
    <n v="0"/>
    <n v="0"/>
    <n v="0"/>
    <n v="0"/>
    <n v="0"/>
    <n v="0"/>
    <n v="0"/>
    <n v="12500"/>
    <n v="5250"/>
    <n v="0"/>
    <n v="0"/>
    <n v="0"/>
    <n v="0"/>
    <n v="0"/>
    <n v="0"/>
    <n v="0"/>
    <n v="0"/>
    <n v="12500"/>
    <n v="5250"/>
    <n v="0"/>
    <n v="17750"/>
    <n v="9.8611111111111108E-2"/>
    <s v="Field Asset"/>
    <n v="0.70309722222222215"/>
    <x v="1"/>
  </r>
  <r>
    <x v="1"/>
    <s v="Low voltage &quot;softbridge&quot; type automated switches"/>
    <s v="Trial"/>
    <s v="none"/>
    <n v="1250000"/>
    <n v="0"/>
    <s v="Trial 50 switches - allow reconfiguration of LV distributor to resolve safety, voltage constraints and unserved energy"/>
    <n v="8.6805555555555559E-5"/>
    <n v="0"/>
    <n v="8.6805555555555559E-5"/>
    <n v="0"/>
    <n v="0"/>
    <n v="0"/>
    <n v="0"/>
    <n v="0"/>
    <n v="0"/>
    <n v="0"/>
    <n v="0"/>
    <n v="1E-3"/>
    <n v="5.2083333333333333E-4"/>
    <n v="0"/>
    <n v="0"/>
    <n v="0"/>
    <n v="0"/>
    <n v="0"/>
    <n v="0"/>
    <n v="3167.9639734132202"/>
    <n v="0"/>
    <n v="442.2731864568027"/>
    <n v="0"/>
    <n v="0"/>
    <n v="0"/>
    <n v="0"/>
    <n v="0"/>
    <n v="0"/>
    <n v="0"/>
    <n v="0"/>
    <n v="30000"/>
    <n v="65625"/>
    <n v="0"/>
    <n v="0"/>
    <n v="0"/>
    <n v="0"/>
    <n v="0"/>
    <n v="0"/>
    <n v="3610.2371598700229"/>
    <n v="0"/>
    <n v="30000"/>
    <n v="65625"/>
    <n v="0"/>
    <n v="99235.237159870027"/>
    <n v="7.9388189727896019E-2"/>
    <s v="Field Asset"/>
    <n v="0.56603779275989863"/>
    <x v="1"/>
  </r>
  <r>
    <x v="2"/>
    <s v="Kiosk monitoring device (Retrofit)"/>
    <s v="Pilot"/>
    <s v="Recovery"/>
    <n v="5400000"/>
    <n v="120000"/>
    <s v="Visibility benefits supporting other line items (CVR, state estimation, etc - divided across key visibility line items)"/>
    <n v="0"/>
    <n v="0"/>
    <n v="0"/>
    <n v="0"/>
    <n v="2.5000000000000001E-3"/>
    <n v="0"/>
    <n v="0"/>
    <n v="0"/>
    <n v="0"/>
    <n v="0"/>
    <n v="0"/>
    <n v="2.5000000000000001E-3"/>
    <n v="2.5000000000000001E-4"/>
    <n v="0"/>
    <n v="2.5000000000000001E-4"/>
    <n v="0"/>
    <n v="0"/>
    <n v="2.5000000000000001E-3"/>
    <n v="2.5000000000000001E-4"/>
    <n v="0"/>
    <n v="0"/>
    <n v="0"/>
    <n v="0"/>
    <n v="69500"/>
    <n v="0"/>
    <n v="0"/>
    <n v="0"/>
    <n v="0"/>
    <n v="0"/>
    <n v="0"/>
    <n v="75000"/>
    <n v="31500"/>
    <n v="0"/>
    <n v="10350"/>
    <n v="0"/>
    <n v="0"/>
    <n v="191250"/>
    <n v="9900"/>
    <n v="0"/>
    <n v="69500"/>
    <n v="75000"/>
    <n v="31500"/>
    <n v="211500"/>
    <n v="387500"/>
    <n v="7.1759259259259259E-2"/>
    <s v="Field Asset"/>
    <n v="0.51164351851851853"/>
    <x v="1"/>
  </r>
  <r>
    <x v="0"/>
    <s v="Pilot customer energy resource integration into OT systems"/>
    <s v="Trial"/>
    <s v="none"/>
    <n v="950000"/>
    <n v="10000"/>
    <s v="Improves network utilisation"/>
    <n v="0"/>
    <n v="0"/>
    <n v="0"/>
    <n v="0"/>
    <n v="0"/>
    <n v="1E-3"/>
    <n v="0"/>
    <n v="0"/>
    <n v="0"/>
    <n v="0"/>
    <n v="0"/>
    <n v="0"/>
    <n v="0"/>
    <n v="0"/>
    <n v="0"/>
    <n v="0"/>
    <n v="0"/>
    <n v="0"/>
    <n v="0"/>
    <n v="0"/>
    <n v="0"/>
    <n v="0"/>
    <n v="0"/>
    <n v="0"/>
    <n v="47000"/>
    <n v="0"/>
    <n v="0"/>
    <n v="0"/>
    <n v="0"/>
    <n v="0"/>
    <n v="0"/>
    <n v="0"/>
    <n v="0"/>
    <n v="0"/>
    <n v="0"/>
    <n v="0"/>
    <n v="0"/>
    <n v="0"/>
    <n v="0"/>
    <n v="47000"/>
    <n v="0"/>
    <n v="0"/>
    <n v="0"/>
    <n v="47000"/>
    <n v="4.9473684210526316E-2"/>
    <s v="System"/>
    <n v="0.22461052631578948"/>
    <x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x v="0"/>
    <s v="Network Sectionalising and Optimisation Engine - provide various forms with outcomes like FLISR."/>
    <s v="Trial"/>
    <s v="Recovery"/>
    <n v="950000"/>
    <n v="10000"/>
    <s v="Allows faster response to outages - reducing unserved energy and field operational visits by preconfiguring and reconfiguring network. Also allows minor uplift in utilisation."/>
    <n v="0"/>
    <n v="0"/>
    <n v="0"/>
    <n v="0"/>
    <n v="0"/>
    <n v="5.0000000000000001E-3"/>
    <n v="0"/>
    <n v="0"/>
    <n v="0"/>
    <n v="0"/>
    <n v="0"/>
    <n v="5.0000000000000001E-3"/>
    <n v="0.02"/>
    <n v="0"/>
    <n v="0"/>
    <n v="0"/>
    <n v="0"/>
    <n v="0"/>
    <n v="0"/>
    <n v="0"/>
    <n v="0"/>
    <n v="0"/>
    <n v="0"/>
    <n v="0"/>
    <n v="235000"/>
    <n v="0"/>
    <n v="0"/>
    <n v="0"/>
    <n v="0"/>
    <n v="0"/>
    <n v="150000"/>
    <n v="2520000"/>
    <n v="0"/>
    <n v="0"/>
    <n v="0"/>
    <n v="0"/>
    <n v="0"/>
    <n v="0"/>
    <n v="0"/>
    <n v="235000"/>
    <n v="150000"/>
    <n v="2520000"/>
    <n v="0"/>
    <n v="2905000"/>
    <n v="3.0578947368421052"/>
    <s v="System"/>
    <n v="13.882842105263158"/>
    <s v="YES"/>
    <x v="0"/>
    <s v="YES"/>
  </r>
  <r>
    <x v="1"/>
    <s v="Digital substation trials"/>
    <s v="Trial"/>
    <s v="none"/>
    <n v="475000"/>
    <n v="5000"/>
    <s v="Lower asset costs and maintenance costs due to fewer assets and simpler maintenance and configuration management."/>
    <n v="0"/>
    <n v="0"/>
    <n v="0"/>
    <n v="0"/>
    <n v="0"/>
    <n v="0"/>
    <n v="0"/>
    <n v="0"/>
    <n v="1E-3"/>
    <n v="0"/>
    <n v="1E-3"/>
    <n v="0"/>
    <n v="1E-3"/>
    <n v="0"/>
    <n v="0"/>
    <n v="0"/>
    <n v="0"/>
    <n v="0"/>
    <n v="0"/>
    <n v="0"/>
    <n v="0"/>
    <n v="0"/>
    <n v="0"/>
    <n v="0"/>
    <n v="0"/>
    <n v="0"/>
    <n v="0"/>
    <n v="352000"/>
    <n v="0"/>
    <n v="131000"/>
    <n v="0"/>
    <n v="126000"/>
    <n v="0"/>
    <n v="0"/>
    <n v="0"/>
    <n v="0"/>
    <n v="0"/>
    <n v="0"/>
    <n v="0"/>
    <n v="352000"/>
    <n v="131000"/>
    <n v="126000"/>
    <n v="0"/>
    <n v="609000"/>
    <n v="1.2821052631578946"/>
    <s v="Field Asset"/>
    <n v="9.1414105263157879"/>
    <s v="YES"/>
    <x v="0"/>
    <s v="YES"/>
  </r>
  <r>
    <x v="0"/>
    <s v="Controlled load management system"/>
    <s v="Trial"/>
    <s v="none"/>
    <n v="425000"/>
    <n v="15000"/>
    <s v="Customer benefit for wholesale pricing  and curtailment improvement, as well as indirect emissions benefits by moving generation to day (solar) from night (coal)."/>
    <n v="0"/>
    <n v="0"/>
    <n v="0"/>
    <n v="0"/>
    <n v="0"/>
    <n v="0"/>
    <n v="0"/>
    <n v="0"/>
    <n v="0"/>
    <n v="0"/>
    <n v="0"/>
    <n v="0"/>
    <n v="0"/>
    <n v="0"/>
    <n v="0.01"/>
    <n v="0"/>
    <n v="2.0000000000000001E-4"/>
    <n v="1E-3"/>
    <n v="0"/>
    <n v="0"/>
    <n v="0"/>
    <n v="0"/>
    <n v="0"/>
    <n v="0"/>
    <n v="0"/>
    <n v="0"/>
    <n v="0"/>
    <n v="0"/>
    <n v="0"/>
    <n v="0"/>
    <n v="0"/>
    <n v="0"/>
    <n v="0"/>
    <n v="414000"/>
    <n v="0"/>
    <n v="300000"/>
    <n v="76500"/>
    <n v="0"/>
    <n v="0"/>
    <n v="0"/>
    <n v="0"/>
    <n v="0"/>
    <n v="790500"/>
    <n v="790500"/>
    <n v="1.86"/>
    <s v="System"/>
    <n v="8.4443999999999999"/>
    <s v="YES"/>
    <x v="0"/>
    <s v="YES"/>
  </r>
  <r>
    <x v="1"/>
    <s v="Phasor Measurement Units (PMU) trials"/>
    <s v="Trial"/>
    <s v="Prevention"/>
    <n v="450000"/>
    <n v="10000"/>
    <s v="Improve wholesale pricing (through frequency services) and detection of emerging faults reducing operational and breakdown costs."/>
    <n v="0"/>
    <n v="0"/>
    <n v="0"/>
    <n v="0"/>
    <n v="1E-3"/>
    <n v="1E-3"/>
    <n v="0"/>
    <n v="0"/>
    <n v="0"/>
    <n v="0"/>
    <n v="0"/>
    <n v="1E-3"/>
    <n v="1E-3"/>
    <n v="0"/>
    <n v="5.0000000000000001E-3"/>
    <n v="0"/>
    <n v="1.4800000000000002E-4"/>
    <n v="1E-3"/>
    <n v="0"/>
    <n v="0"/>
    <n v="0"/>
    <n v="0"/>
    <n v="0"/>
    <n v="27800"/>
    <n v="47000"/>
    <n v="0"/>
    <n v="0"/>
    <n v="0"/>
    <n v="0"/>
    <n v="0"/>
    <n v="30000"/>
    <n v="126000"/>
    <n v="0"/>
    <n v="207000"/>
    <n v="0"/>
    <n v="222000.00000000003"/>
    <n v="76500"/>
    <n v="0"/>
    <n v="0"/>
    <n v="74800"/>
    <n v="30000"/>
    <n v="126000"/>
    <n v="505500"/>
    <n v="736300"/>
    <n v="1.6362222222222222"/>
    <s v="Field Asset"/>
    <n v="11.666264444444444"/>
    <s v="YES"/>
    <x v="0"/>
    <s v="YES"/>
  </r>
  <r>
    <x v="0"/>
    <s v="Advanced Load Information System"/>
    <s v="Trial"/>
    <s v="none"/>
    <n v="950000"/>
    <n v="10000"/>
    <s v="More accurate network modelling leading to improvement in planning efficiency and utilisation, optimisation of energy losses and solar curtailment."/>
    <n v="0"/>
    <n v="0"/>
    <n v="0"/>
    <n v="0"/>
    <n v="0.01"/>
    <n v="0.01"/>
    <n v="0"/>
    <n v="0"/>
    <n v="0"/>
    <n v="0"/>
    <n v="0"/>
    <n v="0"/>
    <n v="1E-3"/>
    <n v="0"/>
    <n v="0"/>
    <n v="0"/>
    <n v="5.1333333333333332E-5"/>
    <n v="1E-3"/>
    <n v="0"/>
    <n v="0"/>
    <n v="0"/>
    <n v="0"/>
    <n v="0"/>
    <n v="278000"/>
    <n v="470000"/>
    <n v="0"/>
    <n v="0"/>
    <n v="0"/>
    <n v="0"/>
    <n v="0"/>
    <n v="0"/>
    <n v="126000"/>
    <n v="0"/>
    <n v="0"/>
    <n v="0"/>
    <n v="77000"/>
    <n v="76500"/>
    <n v="0"/>
    <n v="0"/>
    <n v="748000"/>
    <n v="0"/>
    <n v="126000"/>
    <n v="153500"/>
    <n v="1027500"/>
    <n v="1.081578947368421"/>
    <s v="System"/>
    <n v="4.910368421052631"/>
    <s v="YES"/>
    <x v="0"/>
    <s v="YES"/>
  </r>
  <r>
    <x v="2"/>
    <s v="Low loss transformer &amp; reactor trials"/>
    <s v="Trial"/>
    <s v="none"/>
    <n v="1500000"/>
    <n v="0"/>
    <s v="Leads to reduction in energy losses across fleet over time with progressive replacement of existing standard loss equipment"/>
    <n v="0"/>
    <n v="0"/>
    <n v="0"/>
    <n v="0"/>
    <n v="0"/>
    <n v="0"/>
    <n v="0"/>
    <n v="0"/>
    <n v="0"/>
    <n v="0"/>
    <n v="0"/>
    <n v="0"/>
    <n v="0"/>
    <n v="0"/>
    <n v="0"/>
    <n v="0"/>
    <n v="2.5666666666666665E-4"/>
    <n v="7.4999999999999997E-3"/>
    <n v="0"/>
    <n v="0"/>
    <n v="0"/>
    <n v="0"/>
    <n v="0"/>
    <n v="0"/>
    <n v="0"/>
    <n v="0"/>
    <n v="0"/>
    <n v="0"/>
    <n v="0"/>
    <n v="0"/>
    <n v="0"/>
    <n v="0"/>
    <n v="0"/>
    <n v="0"/>
    <n v="0"/>
    <n v="385000"/>
    <n v="573750"/>
    <n v="0"/>
    <n v="0"/>
    <n v="0"/>
    <n v="0"/>
    <n v="0"/>
    <n v="958750"/>
    <n v="958750"/>
    <n v="0.63916666666666666"/>
    <s v="Field Asset"/>
    <n v="4.5572583333333334"/>
    <s v="YES"/>
    <x v="0"/>
    <s v="YES"/>
  </r>
  <r>
    <x v="2"/>
    <s v="Low loss cable and line designs"/>
    <s v="Trial"/>
    <s v="none"/>
    <n v="1500000"/>
    <n v="0"/>
    <s v="Leads to reduction in energy losses across fleet over time with progressive replacement of existing standard loss equipment"/>
    <n v="0"/>
    <n v="0"/>
    <n v="0"/>
    <n v="0"/>
    <n v="0"/>
    <n v="0"/>
    <n v="0"/>
    <n v="0"/>
    <n v="0"/>
    <n v="0"/>
    <n v="0"/>
    <n v="0"/>
    <n v="0"/>
    <n v="0"/>
    <n v="0"/>
    <n v="0"/>
    <n v="2.5666666666666665E-4"/>
    <n v="7.4999999999999997E-3"/>
    <n v="0"/>
    <n v="0"/>
    <n v="0"/>
    <n v="0"/>
    <n v="0"/>
    <n v="0"/>
    <n v="0"/>
    <n v="0"/>
    <n v="0"/>
    <n v="0"/>
    <n v="0"/>
    <n v="0"/>
    <n v="0"/>
    <n v="0"/>
    <n v="0"/>
    <n v="0"/>
    <n v="0"/>
    <n v="385000"/>
    <n v="573750"/>
    <n v="0"/>
    <n v="0"/>
    <n v="0"/>
    <n v="0"/>
    <n v="0"/>
    <n v="958750"/>
    <n v="958750"/>
    <n v="0.63916666666666666"/>
    <s v="Field Asset"/>
    <n v="4.5572583333333334"/>
    <s v="YES"/>
    <x v="0"/>
    <s v="YES"/>
  </r>
  <r>
    <x v="2"/>
    <s v="Smart meter advanced functionality systems"/>
    <s v="Trial"/>
    <s v="none"/>
    <n v="850000"/>
    <n v="30000"/>
    <s v="Safety benefit largely from edge alarms of neutral integrity"/>
    <n v="1.6E-2"/>
    <n v="0"/>
    <n v="0"/>
    <n v="0"/>
    <n v="0"/>
    <n v="0"/>
    <n v="0"/>
    <n v="0"/>
    <n v="0"/>
    <n v="0"/>
    <n v="0"/>
    <n v="0"/>
    <n v="0"/>
    <n v="0"/>
    <n v="0"/>
    <n v="0"/>
    <n v="0"/>
    <n v="0"/>
    <n v="0"/>
    <n v="583919.11957952473"/>
    <n v="0"/>
    <n v="0"/>
    <n v="0"/>
    <n v="0"/>
    <n v="0"/>
    <n v="0"/>
    <n v="0"/>
    <n v="0"/>
    <n v="0"/>
    <n v="0"/>
    <n v="0"/>
    <n v="0"/>
    <n v="0"/>
    <n v="0"/>
    <n v="0"/>
    <n v="0"/>
    <n v="0"/>
    <n v="0"/>
    <n v="583919.11957952473"/>
    <n v="0"/>
    <n v="0"/>
    <n v="0"/>
    <n v="0"/>
    <n v="583919.11957952473"/>
    <n v="0.68696367009355852"/>
    <s v="Field Asset"/>
    <n v="4.8980509677670723"/>
    <s v="YES"/>
    <x v="0"/>
    <s v="YES"/>
  </r>
  <r>
    <x v="2"/>
    <s v="Low embodied carbon asset trial - SF6 alternatives"/>
    <s v="Trial"/>
    <s v="none"/>
    <n v="750000"/>
    <n v="0"/>
    <s v="Carbon emission benefits only - assume  AG SF6 emissions reduced by 10% long run"/>
    <n v="0"/>
    <n v="0"/>
    <n v="0"/>
    <n v="0"/>
    <n v="0"/>
    <n v="0"/>
    <n v="0"/>
    <n v="0"/>
    <n v="0"/>
    <n v="0"/>
    <n v="0"/>
    <n v="0"/>
    <n v="0"/>
    <n v="0"/>
    <n v="0"/>
    <n v="0"/>
    <n v="2.4074074074074072E-4"/>
    <n v="0"/>
    <n v="0"/>
    <n v="0"/>
    <n v="0"/>
    <n v="0"/>
    <n v="0"/>
    <n v="0"/>
    <n v="0"/>
    <n v="0"/>
    <n v="0"/>
    <n v="0"/>
    <n v="0"/>
    <n v="0"/>
    <n v="0"/>
    <n v="0"/>
    <n v="0"/>
    <n v="0"/>
    <n v="0"/>
    <n v="361111.11111111107"/>
    <n v="0"/>
    <n v="0"/>
    <n v="0"/>
    <n v="0"/>
    <n v="0"/>
    <n v="0"/>
    <n v="361111.11111111107"/>
    <n v="361111.11111111107"/>
    <n v="0.4814814814814814"/>
    <s v="Field Asset"/>
    <n v="3.4329629629629621"/>
    <s v="YES"/>
    <x v="0"/>
    <s v="YES"/>
  </r>
  <r>
    <x v="3"/>
    <s v="Substation Fire Detection Systems"/>
    <s v="Trial"/>
    <s v="Recovery"/>
    <n v="237500"/>
    <n v="2500"/>
    <s v="Avoid substation fires (reducing unserved energy, asset life, etc)"/>
    <n v="0"/>
    <n v="5.0000000000000001E-4"/>
    <n v="5.0000000000000001E-4"/>
    <n v="5.0000000000000001E-4"/>
    <n v="0"/>
    <n v="0"/>
    <n v="0"/>
    <n v="0"/>
    <n v="0"/>
    <n v="0"/>
    <n v="0"/>
    <n v="0"/>
    <n v="1E-3"/>
    <n v="0"/>
    <n v="0"/>
    <n v="0"/>
    <n v="0"/>
    <n v="0"/>
    <n v="0"/>
    <n v="0"/>
    <n v="13123.297974036526"/>
    <n v="2547.4935539911835"/>
    <n v="15724.576658768381"/>
    <n v="0"/>
    <n v="0"/>
    <n v="0"/>
    <n v="0"/>
    <n v="0"/>
    <n v="0"/>
    <n v="0"/>
    <n v="0"/>
    <n v="126000"/>
    <n v="0"/>
    <n v="0"/>
    <n v="0"/>
    <n v="0"/>
    <n v="0"/>
    <n v="0"/>
    <n v="31395.368186796091"/>
    <n v="0"/>
    <n v="0"/>
    <n v="126000"/>
    <n v="0"/>
    <n v="157395.36818679608"/>
    <n v="0.66271733973387825"/>
    <s v="Field Asset"/>
    <n v="4.7251746323025516"/>
    <s v="YES"/>
    <x v="0"/>
    <s v="YES"/>
  </r>
  <r>
    <x v="1"/>
    <s v="Network high accuracy neutral integrity monitors"/>
    <s v="Pilot"/>
    <s v="none"/>
    <n v="95000"/>
    <n v="1000"/>
    <s v="Risk reduction for asset failure / safety incidents by targeting to high risk failure locations"/>
    <n v="1E-3"/>
    <n v="1E-3"/>
    <n v="1E-3"/>
    <n v="0"/>
    <n v="0"/>
    <n v="0"/>
    <n v="0"/>
    <n v="0"/>
    <n v="0"/>
    <n v="1E-3"/>
    <n v="0"/>
    <n v="0"/>
    <n v="0"/>
    <n v="0"/>
    <n v="0"/>
    <n v="0"/>
    <n v="0"/>
    <n v="0"/>
    <n v="0"/>
    <n v="36494.944973720296"/>
    <n v="26246.595948073053"/>
    <n v="5094.987107982367"/>
    <n v="0"/>
    <n v="0"/>
    <n v="0"/>
    <n v="0"/>
    <n v="0"/>
    <n v="0"/>
    <n v="8500"/>
    <n v="0"/>
    <n v="0"/>
    <n v="0"/>
    <n v="0"/>
    <n v="0"/>
    <n v="0"/>
    <n v="0"/>
    <n v="0"/>
    <n v="0"/>
    <n v="67836.528029775713"/>
    <n v="8500"/>
    <n v="0"/>
    <n v="0"/>
    <n v="0"/>
    <n v="76336.528029775713"/>
    <n v="0.80354240031342861"/>
    <s v="Field Asset"/>
    <n v="5.7292573142347463"/>
    <s v="YES"/>
    <x v="0"/>
    <s v="YES"/>
  </r>
  <r>
    <x v="3"/>
    <s v="Local weather stations"/>
    <s v="Trial"/>
    <s v="Prevention"/>
    <n v="240000"/>
    <n v="12000"/>
    <s v="Reduce bushfire risk and unserved energy. Opex for comms or SaaS subscription assume 10 sites"/>
    <n v="1E-3"/>
    <n v="1E-3"/>
    <n v="1E-3"/>
    <n v="0"/>
    <n v="0"/>
    <n v="0"/>
    <n v="0"/>
    <n v="0"/>
    <n v="0"/>
    <n v="0"/>
    <n v="0"/>
    <n v="0"/>
    <n v="5.0000000000000001E-4"/>
    <n v="0"/>
    <n v="0"/>
    <n v="0"/>
    <n v="0"/>
    <n v="0"/>
    <n v="0"/>
    <n v="36494.944973720296"/>
    <n v="26246.595948073053"/>
    <n v="5094.987107982367"/>
    <n v="0"/>
    <n v="0"/>
    <n v="0"/>
    <n v="0"/>
    <n v="0"/>
    <n v="0"/>
    <n v="0"/>
    <n v="0"/>
    <n v="0"/>
    <n v="63000"/>
    <n v="0"/>
    <n v="0"/>
    <n v="0"/>
    <n v="0"/>
    <n v="0"/>
    <n v="0"/>
    <n v="67836.528029775713"/>
    <n v="0"/>
    <n v="0"/>
    <n v="63000"/>
    <n v="0"/>
    <n v="130836.52802977571"/>
    <n v="0.54515220012406551"/>
    <s v="Field Asset"/>
    <n v="3.8869351868845872"/>
    <s v="YES"/>
    <x v="0"/>
    <s v="YES"/>
  </r>
  <r>
    <x v="0"/>
    <s v="Network State Estimator"/>
    <s v="Trial"/>
    <s v="Recovery"/>
    <n v="1900000"/>
    <n v="20000"/>
    <s v="Improve utilisation &amp; unserved energy (minor), reduce curtailment (minor)"/>
    <n v="0"/>
    <n v="0"/>
    <n v="0"/>
    <n v="0"/>
    <n v="0"/>
    <n v="0.01"/>
    <n v="0"/>
    <n v="0"/>
    <n v="0"/>
    <n v="0"/>
    <n v="0"/>
    <n v="0"/>
    <n v="5.0000000000000001E-3"/>
    <n v="0"/>
    <n v="0"/>
    <n v="0"/>
    <n v="1.9999999999999999E-6"/>
    <n v="5.0000000000000001E-4"/>
    <n v="0"/>
    <n v="0"/>
    <n v="0"/>
    <n v="0"/>
    <n v="0"/>
    <n v="0"/>
    <n v="470000"/>
    <n v="0"/>
    <n v="0"/>
    <n v="0"/>
    <n v="0"/>
    <n v="0"/>
    <n v="0"/>
    <n v="630000"/>
    <n v="0"/>
    <n v="0"/>
    <n v="0"/>
    <n v="3000"/>
    <n v="38250"/>
    <n v="0"/>
    <n v="0"/>
    <n v="470000"/>
    <n v="0"/>
    <n v="630000"/>
    <n v="41250"/>
    <n v="1141250"/>
    <n v="0.60065789473684206"/>
    <s v="System"/>
    <n v="2.726986842105263"/>
    <s v="YES"/>
    <x v="0"/>
    <s v="YES"/>
  </r>
  <r>
    <x v="1"/>
    <s v="Trial ultra-sonic discharge detection devices"/>
    <s v="Trial"/>
    <s v="Prevention"/>
    <n v="425000"/>
    <n v="15000"/>
    <s v="Primarly asset prioritisation and breakdown expenditure avoidance, some safety risk reduction."/>
    <n v="5.0000000000000002E-5"/>
    <n v="1E-4"/>
    <n v="1E-4"/>
    <n v="1E-4"/>
    <n v="0"/>
    <n v="0"/>
    <n v="1E-3"/>
    <n v="0"/>
    <n v="0"/>
    <n v="1E-3"/>
    <n v="0"/>
    <n v="1E-4"/>
    <n v="1E-3"/>
    <n v="0"/>
    <n v="0"/>
    <n v="0"/>
    <n v="0"/>
    <n v="0"/>
    <n v="0"/>
    <n v="1824.7472486860149"/>
    <n v="2624.6595948073054"/>
    <n v="509.49871079823674"/>
    <n v="3144.9153317536761"/>
    <n v="0"/>
    <n v="0"/>
    <n v="10492"/>
    <n v="0"/>
    <n v="0"/>
    <n v="8500"/>
    <n v="0"/>
    <n v="3000"/>
    <n v="126000"/>
    <n v="0"/>
    <n v="0"/>
    <n v="0"/>
    <n v="0"/>
    <n v="0"/>
    <n v="0"/>
    <n v="8103.8208860452341"/>
    <n v="18992"/>
    <n v="3000"/>
    <n v="126000"/>
    <n v="0"/>
    <n v="156095.82088604523"/>
    <n v="0.36728428443775346"/>
    <s v="Field Asset"/>
    <n v="2.6187369480411822"/>
    <s v="YES"/>
    <x v="0"/>
    <s v="YES"/>
  </r>
  <r>
    <x v="0"/>
    <s v="Dynamic Ratings Calculation System"/>
    <s v="Trial"/>
    <s v="Prevention"/>
    <n v="950000"/>
    <n v="10000"/>
    <s v="Improve utilisation and asset life metrics by stretching capability of existing assets"/>
    <n v="0"/>
    <n v="0"/>
    <n v="0"/>
    <n v="0"/>
    <n v="0"/>
    <n v="5.0000000000000001E-3"/>
    <n v="0"/>
    <n v="1.5E-3"/>
    <n v="0"/>
    <n v="0"/>
    <n v="0"/>
    <n v="0"/>
    <n v="0"/>
    <n v="0"/>
    <n v="0"/>
    <n v="0"/>
    <n v="0"/>
    <n v="0"/>
    <n v="0"/>
    <n v="0"/>
    <n v="0"/>
    <n v="0"/>
    <n v="0"/>
    <n v="0"/>
    <n v="235000"/>
    <n v="0"/>
    <n v="457500"/>
    <n v="0"/>
    <n v="0"/>
    <n v="0"/>
    <n v="0"/>
    <n v="0"/>
    <n v="0"/>
    <n v="0"/>
    <n v="0"/>
    <n v="0"/>
    <n v="0"/>
    <n v="0"/>
    <n v="0"/>
    <n v="692500"/>
    <n v="0"/>
    <n v="0"/>
    <n v="0"/>
    <n v="692500"/>
    <n v="0.72894736842105268"/>
    <s v="System"/>
    <n v="3.309421052631579"/>
    <s v="YES"/>
    <x v="0"/>
    <s v="YES"/>
  </r>
  <r>
    <x v="0"/>
    <s v="Defect Identification trial - Photo analysis AI"/>
    <s v="Trial"/>
    <s v="Prevention"/>
    <n v="475000"/>
    <n v="5000"/>
    <s v="Identifies additional defects and facilitates proactive prioritisation"/>
    <n v="1E-4"/>
    <n v="5.0000000000000001E-4"/>
    <n v="5.0000000000000001E-4"/>
    <n v="5.0000000000000001E-4"/>
    <n v="0"/>
    <n v="0"/>
    <n v="5.0000000000000001E-3"/>
    <n v="0"/>
    <n v="0"/>
    <n v="5.0000000000000001E-3"/>
    <n v="1E-4"/>
    <n v="1E-4"/>
    <n v="1E-3"/>
    <n v="0"/>
    <n v="0"/>
    <n v="0"/>
    <n v="0"/>
    <n v="0"/>
    <n v="0"/>
    <n v="3649.4944973720299"/>
    <n v="13123.297974036526"/>
    <n v="2547.4935539911835"/>
    <n v="15724.576658768381"/>
    <n v="0"/>
    <n v="0"/>
    <n v="52460"/>
    <n v="0"/>
    <n v="0"/>
    <n v="42500"/>
    <n v="13100"/>
    <n v="3000"/>
    <n v="126000"/>
    <n v="0"/>
    <n v="0"/>
    <n v="0"/>
    <n v="0"/>
    <n v="0"/>
    <n v="0"/>
    <n v="35044.862684168118"/>
    <n v="94960"/>
    <n v="16100"/>
    <n v="126000"/>
    <n v="0"/>
    <n v="272104.86268416815"/>
    <n v="0.57285234249298556"/>
    <s v="System"/>
    <n v="2.6007496349181545"/>
    <s v="YES"/>
    <x v="0"/>
    <s v="YES"/>
  </r>
  <r>
    <x v="0"/>
    <s v="mobile contact voltage detection pilot"/>
    <s v="Pilot"/>
    <s v="none"/>
    <n v="2550000"/>
    <n v="90000"/>
    <s v="Based on SPEN business case considering safety risk, EUE and losses."/>
    <n v="5.0000000000000001E-3"/>
    <n v="0"/>
    <n v="0"/>
    <n v="0"/>
    <n v="0"/>
    <n v="0"/>
    <n v="0"/>
    <n v="0"/>
    <n v="0"/>
    <n v="5.9999999999999993E-3"/>
    <n v="0"/>
    <n v="0"/>
    <n v="5.0000000000000001E-3"/>
    <n v="0"/>
    <n v="1.4800000000000002E-4"/>
    <n v="0"/>
    <n v="1.4800000000000002E-4"/>
    <n v="4.0000000000000001E-3"/>
    <n v="0"/>
    <n v="182474.72486860148"/>
    <n v="0"/>
    <n v="0"/>
    <n v="0"/>
    <n v="0"/>
    <n v="0"/>
    <n v="0"/>
    <n v="0"/>
    <n v="0"/>
    <n v="50999.999999999993"/>
    <n v="0"/>
    <n v="0"/>
    <n v="630000"/>
    <n v="0"/>
    <n v="6127.2000000000007"/>
    <n v="0"/>
    <n v="222000.00000000003"/>
    <n v="306000"/>
    <n v="0"/>
    <n v="182474.72486860148"/>
    <n v="50999.999999999993"/>
    <n v="0"/>
    <n v="630000"/>
    <n v="534127.20000000007"/>
    <n v="1397601.9248686014"/>
    <n v="0.54807918622298091"/>
    <s v="System"/>
    <n v="2.4882795054523332"/>
    <s v="YES"/>
    <x v="0"/>
    <s v="YES"/>
  </r>
  <r>
    <x v="2"/>
    <s v="Feeder level load shedding capability"/>
    <s v="Pilot"/>
    <s v="none"/>
    <n v="1900000"/>
    <n v="20000"/>
    <s v="Safety, EUE and efficiency benefits"/>
    <n v="0"/>
    <n v="0"/>
    <n v="0"/>
    <n v="0"/>
    <n v="0"/>
    <n v="0"/>
    <n v="0"/>
    <n v="0"/>
    <n v="0"/>
    <n v="0"/>
    <n v="0"/>
    <n v="0"/>
    <n v="5.0000000000000001E-3"/>
    <n v="0"/>
    <n v="0"/>
    <n v="0"/>
    <n v="0"/>
    <n v="0"/>
    <n v="0"/>
    <n v="0"/>
    <n v="0"/>
    <n v="0"/>
    <n v="0"/>
    <n v="0"/>
    <n v="0"/>
    <n v="0"/>
    <n v="0"/>
    <n v="0"/>
    <n v="0"/>
    <n v="0"/>
    <n v="0"/>
    <n v="630000"/>
    <n v="0"/>
    <n v="0"/>
    <n v="0"/>
    <n v="0"/>
    <n v="0"/>
    <n v="0"/>
    <n v="0"/>
    <n v="0"/>
    <n v="0"/>
    <n v="630000"/>
    <n v="0"/>
    <n v="630000"/>
    <n v="0.33157894736842103"/>
    <s v="Field Asset"/>
    <n v="2.364157894736842"/>
    <s v="YES"/>
    <x v="0"/>
    <s v="YES"/>
  </r>
  <r>
    <x v="3"/>
    <s v="MV cable Partial Discharge monitoring"/>
    <s v="Trial"/>
    <s v="Prevention"/>
    <n v="950000"/>
    <n v="10000"/>
    <s v="Benefits include risk reduction, energy conservation, avoided outages and response. Opex for comms or SaaS subscription assume 3 sites."/>
    <n v="1E-3"/>
    <n v="0"/>
    <n v="1E-3"/>
    <n v="0"/>
    <n v="0"/>
    <n v="0"/>
    <n v="1E-3"/>
    <n v="0"/>
    <n v="0"/>
    <n v="1E-3"/>
    <n v="0"/>
    <n v="1E-3"/>
    <n v="1E-3"/>
    <n v="0"/>
    <n v="0"/>
    <n v="0"/>
    <n v="3.9999999999999998E-6"/>
    <n v="1E-3"/>
    <n v="0"/>
    <n v="36494.944973720296"/>
    <n v="0"/>
    <n v="5094.987107982367"/>
    <n v="0"/>
    <n v="0"/>
    <n v="0"/>
    <n v="10492"/>
    <n v="0"/>
    <n v="0"/>
    <n v="8500"/>
    <n v="0"/>
    <n v="30000"/>
    <n v="126000"/>
    <n v="0"/>
    <n v="0"/>
    <n v="0"/>
    <n v="6000"/>
    <n v="76500"/>
    <n v="0"/>
    <n v="41589.93208170266"/>
    <n v="18992"/>
    <n v="30000"/>
    <n v="126000"/>
    <n v="82500"/>
    <n v="299081.93208170263"/>
    <n v="0.31482308640179224"/>
    <s v="Field Asset"/>
    <n v="2.2446886060447788"/>
    <s v="YES"/>
    <x v="0"/>
    <s v="YES"/>
  </r>
  <r>
    <x v="0"/>
    <s v="Data driven Fault Prediction Intelligence System"/>
    <s v="Trial"/>
    <s v="Prevention"/>
    <n v="950000"/>
    <n v="10000"/>
    <s v="7000 unplanned outages &amp; 1200 DMAs p.a. Assume this can avoid 1% of DMA faults and (1200/7000) * 1% unserved energy, defects dealt proactive rather than reactive, plus risk reduction and operational field visits avoided. Shared with Detection sensors"/>
    <n v="1E-3"/>
    <n v="1E-3"/>
    <n v="1E-3"/>
    <n v="1E-3"/>
    <n v="0"/>
    <n v="0"/>
    <n v="1E-3"/>
    <n v="0"/>
    <n v="0"/>
    <n v="5.0000000000000001E-3"/>
    <n v="0"/>
    <n v="2.5000000000000001E-3"/>
    <n v="8.5714285714285721E-4"/>
    <n v="0"/>
    <n v="0"/>
    <n v="0"/>
    <n v="0"/>
    <n v="0"/>
    <n v="0"/>
    <n v="36494.944973720296"/>
    <n v="26246.595948073053"/>
    <n v="5094.987107982367"/>
    <n v="31449.153317536762"/>
    <n v="0"/>
    <n v="0"/>
    <n v="10492"/>
    <n v="0"/>
    <n v="0"/>
    <n v="42500"/>
    <n v="0"/>
    <n v="75000"/>
    <n v="108000.00000000001"/>
    <n v="0"/>
    <n v="0"/>
    <n v="0"/>
    <n v="0"/>
    <n v="0"/>
    <n v="0"/>
    <n v="99285.681347312478"/>
    <n v="52992"/>
    <n v="75000"/>
    <n v="108000.00000000001"/>
    <n v="0"/>
    <n v="335277.68134731246"/>
    <n v="0.35292387510243417"/>
    <s v="System"/>
    <n v="1.6022743929650511"/>
    <s v="YES"/>
    <x v="0"/>
    <s v="YES"/>
  </r>
  <r>
    <x v="1"/>
    <s v="Dynamic protection relay trials"/>
    <s v="Pilot"/>
    <s v="none"/>
    <n v="2375000"/>
    <n v="25000"/>
    <s v="Assuming improvement in maintenance requirements, and reliability (reduce unserved energy on zone/sts protection related faults), enabler for CVR and others"/>
    <n v="0"/>
    <n v="0"/>
    <n v="0"/>
    <n v="0"/>
    <n v="0"/>
    <n v="0"/>
    <n v="0"/>
    <n v="0"/>
    <n v="0"/>
    <n v="0"/>
    <n v="5.0000000000000001E-3"/>
    <n v="0"/>
    <n v="0"/>
    <n v="0"/>
    <n v="0"/>
    <n v="0"/>
    <n v="0"/>
    <n v="0"/>
    <n v="0"/>
    <n v="0"/>
    <n v="0"/>
    <n v="0"/>
    <n v="0"/>
    <n v="0"/>
    <n v="0"/>
    <n v="0"/>
    <n v="0"/>
    <n v="0"/>
    <n v="0"/>
    <n v="655000"/>
    <n v="0"/>
    <n v="0"/>
    <n v="0"/>
    <n v="0"/>
    <n v="0"/>
    <n v="0"/>
    <n v="0"/>
    <n v="0"/>
    <n v="0"/>
    <n v="0"/>
    <n v="655000"/>
    <n v="0"/>
    <n v="0"/>
    <n v="655000"/>
    <n v="0.27578947368421053"/>
    <s v="Field Asset"/>
    <n v="1.966378947368421"/>
    <s v="YES"/>
    <x v="0"/>
    <s v="YES"/>
  </r>
  <r>
    <x v="1"/>
    <s v="Kiosk SCADA-linked EFIs (Retrofit)"/>
    <s v="Pilot"/>
    <s v="Recovery"/>
    <n v="4750000"/>
    <n v="50000"/>
    <s v="Assume 500 kiosks with remote EFIs (out of 15000 kiosks) - 1/4 time saving for outages involving those kiosks (2% of kiosks) and commensurate reduction in opex costs for field response requirements (tie to remote ops on other subs). Opex for 500 sites"/>
    <n v="0"/>
    <n v="0"/>
    <n v="0"/>
    <n v="0"/>
    <n v="0"/>
    <n v="0"/>
    <n v="0"/>
    <n v="0"/>
    <n v="0"/>
    <n v="0"/>
    <n v="0"/>
    <n v="8.3333333333333332E-3"/>
    <n v="8.3333333333333332E-3"/>
    <n v="0"/>
    <n v="0"/>
    <n v="0"/>
    <n v="0"/>
    <n v="0"/>
    <n v="0"/>
    <n v="0"/>
    <n v="0"/>
    <n v="0"/>
    <n v="0"/>
    <n v="0"/>
    <n v="0"/>
    <n v="0"/>
    <n v="0"/>
    <n v="0"/>
    <n v="0"/>
    <n v="0"/>
    <n v="250000"/>
    <n v="1050000"/>
    <n v="0"/>
    <n v="0"/>
    <n v="0"/>
    <n v="0"/>
    <n v="0"/>
    <n v="0"/>
    <n v="0"/>
    <n v="0"/>
    <n v="250000"/>
    <n v="1050000"/>
    <n v="0"/>
    <n v="1300000"/>
    <n v="0.27368421052631581"/>
    <s v="Field Asset"/>
    <n v="1.9513684210526316"/>
    <s v="YES"/>
    <x v="0"/>
    <s v="YES"/>
  </r>
  <r>
    <x v="0"/>
    <s v="Closed Loop Voltage Regulation and Optimisation Control System"/>
    <s v="Trial"/>
    <s v="none"/>
    <n v="1900000"/>
    <n v="20000"/>
    <s v="Value in ~25% improvement in value of curtailment as per CSIRO / SAPN studies (shared with smart meter and voltage sensor line items) and a 1% benefit in reducing losses from using CVR method"/>
    <n v="0"/>
    <n v="0"/>
    <n v="0"/>
    <n v="0"/>
    <n v="0"/>
    <n v="0"/>
    <n v="0"/>
    <n v="0"/>
    <n v="0"/>
    <n v="0"/>
    <n v="0"/>
    <n v="0"/>
    <n v="0"/>
    <n v="0"/>
    <n v="0"/>
    <n v="0"/>
    <n v="3.7000000000000005E-4"/>
    <n v="0.01"/>
    <n v="0"/>
    <n v="0"/>
    <n v="0"/>
    <n v="0"/>
    <n v="0"/>
    <n v="0"/>
    <n v="0"/>
    <n v="0"/>
    <n v="0"/>
    <n v="0"/>
    <n v="0"/>
    <n v="0"/>
    <n v="0"/>
    <n v="0"/>
    <n v="0"/>
    <n v="0"/>
    <n v="0"/>
    <n v="555000.00000000012"/>
    <n v="765000"/>
    <n v="0"/>
    <n v="0"/>
    <n v="0"/>
    <n v="0"/>
    <n v="0"/>
    <n v="1320000"/>
    <n v="1320000"/>
    <n v="0.69473684210526321"/>
    <s v="System"/>
    <n v="3.154105263157895"/>
    <s v="YES"/>
    <x v="0"/>
    <s v="YES"/>
  </r>
  <r>
    <x v="2"/>
    <s v="Grid Batteries (Zone/STS scale)"/>
    <s v="Trial"/>
    <s v="none"/>
    <n v="3800000"/>
    <n v="40000"/>
    <s v="Reduced energy losses and EUE"/>
    <n v="0"/>
    <n v="0"/>
    <n v="0"/>
    <n v="0"/>
    <n v="0"/>
    <n v="1.6500000000000001E-2"/>
    <n v="0"/>
    <n v="0"/>
    <n v="0"/>
    <n v="0"/>
    <n v="0"/>
    <n v="0"/>
    <n v="0"/>
    <n v="0"/>
    <n v="0"/>
    <n v="0"/>
    <n v="3.9999999999999998E-6"/>
    <n v="1E-3"/>
    <n v="0"/>
    <n v="0"/>
    <n v="0"/>
    <n v="0"/>
    <n v="0"/>
    <n v="0"/>
    <n v="775500"/>
    <n v="0"/>
    <n v="0"/>
    <n v="0"/>
    <n v="0"/>
    <n v="0"/>
    <n v="0"/>
    <n v="0"/>
    <n v="0"/>
    <n v="0"/>
    <n v="0"/>
    <n v="6000"/>
    <n v="76500"/>
    <n v="0"/>
    <n v="0"/>
    <n v="775500"/>
    <n v="0"/>
    <n v="0"/>
    <n v="82500"/>
    <n v="858000"/>
    <n v="0.22578947368421054"/>
    <s v="Field Asset"/>
    <n v="1.6098789473684212"/>
    <s v="YES"/>
    <x v="0"/>
    <s v="YES"/>
  </r>
  <r>
    <x v="3"/>
    <s v="Mobile hydrogen units for emergency response"/>
    <s v="Trial"/>
    <s v="Support"/>
    <n v="2125000"/>
    <n v="75000"/>
    <s v="Based on prior portable SAPS analysis unserved energy + reduced field time opex"/>
    <n v="0"/>
    <n v="0"/>
    <n v="0"/>
    <n v="0"/>
    <n v="0"/>
    <n v="0"/>
    <n v="0"/>
    <n v="0"/>
    <n v="0"/>
    <n v="0"/>
    <n v="0"/>
    <n v="3.0000000000000001E-3"/>
    <n v="3.0000000000000001E-3"/>
    <n v="0"/>
    <n v="0"/>
    <n v="0"/>
    <n v="0"/>
    <n v="0"/>
    <n v="0"/>
    <n v="0"/>
    <n v="0"/>
    <n v="0"/>
    <n v="0"/>
    <n v="0"/>
    <n v="0"/>
    <n v="0"/>
    <n v="0"/>
    <n v="0"/>
    <n v="0"/>
    <n v="0"/>
    <n v="90000"/>
    <n v="378000"/>
    <n v="0"/>
    <n v="0"/>
    <n v="0"/>
    <n v="0"/>
    <n v="0"/>
    <n v="0"/>
    <n v="0"/>
    <n v="0"/>
    <n v="90000"/>
    <n v="378000"/>
    <n v="0"/>
    <n v="468000"/>
    <n v="0.22023529411764706"/>
    <s v="Field Asset"/>
    <n v="1.5702776470588236"/>
    <s v="YES"/>
    <x v="0"/>
    <s v="YES"/>
  </r>
  <r>
    <x v="2"/>
    <s v="Low embodied carbon asset trial - Polypropelene cables"/>
    <s v="Trial"/>
    <s v="none"/>
    <n v="750000"/>
    <n v="0"/>
    <s v="carbon emission &amp; energy loss benefits"/>
    <n v="0"/>
    <n v="0"/>
    <n v="0"/>
    <n v="0"/>
    <n v="0"/>
    <n v="0"/>
    <n v="0"/>
    <n v="0"/>
    <n v="0"/>
    <n v="0"/>
    <n v="0"/>
    <n v="0"/>
    <n v="0"/>
    <n v="0"/>
    <n v="0"/>
    <n v="0"/>
    <n v="1E-4"/>
    <n v="0"/>
    <n v="0"/>
    <n v="0"/>
    <n v="0"/>
    <n v="0"/>
    <n v="0"/>
    <n v="0"/>
    <n v="0"/>
    <n v="0"/>
    <n v="0"/>
    <n v="0"/>
    <n v="0"/>
    <n v="0"/>
    <n v="0"/>
    <n v="0"/>
    <n v="0"/>
    <n v="0"/>
    <n v="0"/>
    <n v="150000"/>
    <n v="0"/>
    <n v="0"/>
    <n v="0"/>
    <n v="0"/>
    <n v="0"/>
    <n v="0"/>
    <n v="150000"/>
    <n v="150000"/>
    <n v="0.2"/>
    <s v="Field Asset"/>
    <n v="1.4260000000000002"/>
    <s v="YES"/>
    <x v="0"/>
    <s v="YES"/>
  </r>
  <r>
    <x v="1"/>
    <s v="Wires down detection device trials"/>
    <s v="Trial"/>
    <s v="Recovery"/>
    <n v="5700000"/>
    <n v="60000"/>
    <s v="Bushfire risk, shock and property damage avoidance. Opex for 150 sites"/>
    <n v="0.01"/>
    <n v="0.02"/>
    <n v="0.01"/>
    <n v="0.01"/>
    <n v="0"/>
    <n v="0"/>
    <n v="0"/>
    <n v="0"/>
    <n v="0"/>
    <n v="0"/>
    <n v="0"/>
    <n v="0"/>
    <n v="0"/>
    <n v="0"/>
    <n v="0"/>
    <n v="0"/>
    <n v="0"/>
    <n v="0"/>
    <n v="0"/>
    <n v="364949.44973720296"/>
    <n v="524931.91896146105"/>
    <n v="50949.871079823672"/>
    <n v="314491.53317536763"/>
    <n v="0"/>
    <n v="0"/>
    <n v="0"/>
    <n v="0"/>
    <n v="0"/>
    <n v="0"/>
    <n v="0"/>
    <n v="0"/>
    <n v="0"/>
    <n v="0"/>
    <n v="0"/>
    <n v="0"/>
    <n v="0"/>
    <n v="0"/>
    <n v="0"/>
    <n v="1255322.7729538553"/>
    <n v="0"/>
    <n v="0"/>
    <n v="0"/>
    <n v="0"/>
    <n v="1255322.7729538553"/>
    <n v="0.22023206543050095"/>
    <s v="Field Asset"/>
    <n v="1.5702546265194717"/>
    <s v="YES"/>
    <x v="0"/>
    <s v="YES"/>
  </r>
  <r>
    <x v="1"/>
    <s v="Distribution and transmission line defect detection sensors"/>
    <s v="Trial"/>
    <s v="Prevention"/>
    <n v="3800000"/>
    <n v="40000"/>
    <s v="Assume same as Fault prediction engine - sharing benefits. Opex for comms or SaaS subscription assume 40 sites"/>
    <n v="2E-3"/>
    <n v="2E-3"/>
    <n v="2E-3"/>
    <n v="2E-3"/>
    <n v="0"/>
    <n v="0"/>
    <n v="0"/>
    <n v="0"/>
    <n v="0"/>
    <n v="0.01"/>
    <n v="0"/>
    <n v="5.0000000000000001E-3"/>
    <n v="1.7142857142857144E-3"/>
    <n v="0"/>
    <n v="0"/>
    <n v="0"/>
    <n v="0"/>
    <n v="0"/>
    <n v="0"/>
    <n v="72989.889947440592"/>
    <n v="52493.191896146105"/>
    <n v="10189.974215964734"/>
    <n v="62898.306635073524"/>
    <n v="0"/>
    <n v="0"/>
    <n v="0"/>
    <n v="0"/>
    <n v="0"/>
    <n v="85000"/>
    <n v="0"/>
    <n v="150000"/>
    <n v="216000.00000000003"/>
    <n v="0"/>
    <n v="0"/>
    <n v="0"/>
    <n v="0"/>
    <n v="0"/>
    <n v="0"/>
    <n v="198571.36269462496"/>
    <n v="85000"/>
    <n v="150000"/>
    <n v="216000.00000000003"/>
    <n v="0"/>
    <n v="649571.36269462493"/>
    <n v="0.1709398322880592"/>
    <s v="Field Asset"/>
    <n v="1.2188010042138622"/>
    <s v="YES"/>
    <x v="0"/>
    <s v="YES"/>
  </r>
  <r>
    <x v="0"/>
    <s v="Smart Meter Enquiry OT integration systems"/>
    <s v="Pilot"/>
    <s v="none"/>
    <n v="950000"/>
    <n v="10000"/>
    <s v="Meter enquiry roll-out integration e.g less truck rolls (Assuming 1% EMSO callouts = 700 tasks avoided @ 200 per visit) &amp; better planning (i.e complaint response)"/>
    <n v="0"/>
    <n v="0"/>
    <n v="0"/>
    <n v="0"/>
    <n v="2.5000000000000001E-3"/>
    <n v="0"/>
    <n v="0"/>
    <n v="0"/>
    <n v="0"/>
    <n v="0"/>
    <n v="0"/>
    <n v="4.7499999999999999E-3"/>
    <n v="0"/>
    <n v="0"/>
    <n v="0"/>
    <n v="0"/>
    <n v="0"/>
    <n v="0"/>
    <n v="4.2000000000000002E-4"/>
    <n v="0"/>
    <n v="0"/>
    <n v="0"/>
    <n v="0"/>
    <n v="69500"/>
    <n v="0"/>
    <n v="0"/>
    <n v="0"/>
    <n v="0"/>
    <n v="0"/>
    <n v="0"/>
    <n v="142500"/>
    <n v="0"/>
    <n v="0"/>
    <n v="0"/>
    <n v="0"/>
    <n v="0"/>
    <n v="0"/>
    <n v="16632"/>
    <n v="0"/>
    <n v="69500"/>
    <n v="142500"/>
    <n v="0"/>
    <n v="16632"/>
    <n v="228632"/>
    <n v="0.24066526315789474"/>
    <s v="System"/>
    <n v="1.0926202947368422"/>
    <s v="YES"/>
    <x v="1"/>
    <s v="YES"/>
  </r>
  <r>
    <x v="2"/>
    <s v="Local Autonomous Networks (smart islanding)"/>
    <s v="Trial"/>
    <s v="Recovery"/>
    <n v="3375000"/>
    <n v="75000"/>
    <s v="Reduced EUE and energy losses. Fire safety benefits when applied in bushfire prone areas"/>
    <n v="0"/>
    <n v="0"/>
    <n v="0"/>
    <n v="0"/>
    <n v="0"/>
    <n v="0"/>
    <n v="0"/>
    <n v="0"/>
    <n v="0"/>
    <n v="0"/>
    <n v="0"/>
    <n v="0"/>
    <n v="3.5000000000000001E-3"/>
    <n v="0"/>
    <n v="0"/>
    <n v="0"/>
    <n v="0"/>
    <n v="0"/>
    <n v="0"/>
    <n v="0"/>
    <n v="0"/>
    <n v="0"/>
    <n v="0"/>
    <n v="0"/>
    <n v="0"/>
    <n v="0"/>
    <n v="0"/>
    <n v="0"/>
    <n v="0"/>
    <n v="0"/>
    <n v="0"/>
    <n v="441000"/>
    <n v="0"/>
    <n v="0"/>
    <n v="0"/>
    <n v="0"/>
    <n v="0"/>
    <n v="0"/>
    <n v="0"/>
    <n v="0"/>
    <n v="0"/>
    <n v="441000"/>
    <n v="0"/>
    <n v="441000"/>
    <n v="0.13066666666666665"/>
    <s v="Field Asset"/>
    <n v="0.93165333333333322"/>
    <s v="NO"/>
    <x v="0"/>
    <s v="YES"/>
  </r>
  <r>
    <x v="3"/>
    <s v="Online thermal monitoring system"/>
    <s v="Trial"/>
    <s v="Prevention"/>
    <n v="1350000"/>
    <n v="30000"/>
    <s v="Reduce risk of fire or property damage. Potentially increase utilisation / reduce unserved enegy / maintain assets better"/>
    <n v="0"/>
    <n v="2.9999999999999997E-4"/>
    <n v="2.9999999999999997E-4"/>
    <n v="0"/>
    <n v="0"/>
    <n v="4.0000000000000002E-4"/>
    <n v="0"/>
    <n v="4.0000000000000002E-4"/>
    <n v="0"/>
    <n v="4.0000000000000002E-4"/>
    <n v="0"/>
    <n v="0"/>
    <n v="2.0000000000000001E-4"/>
    <n v="0"/>
    <n v="0"/>
    <n v="0"/>
    <n v="0"/>
    <n v="0"/>
    <n v="0"/>
    <n v="0"/>
    <n v="7873.9787844219145"/>
    <n v="1528.49613239471"/>
    <n v="0"/>
    <n v="0"/>
    <n v="18800"/>
    <n v="0"/>
    <n v="122000"/>
    <n v="0"/>
    <n v="3400"/>
    <n v="0"/>
    <n v="0"/>
    <n v="25200"/>
    <n v="0"/>
    <n v="0"/>
    <n v="0"/>
    <n v="0"/>
    <n v="0"/>
    <n v="0"/>
    <n v="9402.4749168166236"/>
    <n v="144200"/>
    <n v="0"/>
    <n v="25200"/>
    <n v="0"/>
    <n v="178802.47491681663"/>
    <n v="0.13244627771616047"/>
    <s v="Field Asset"/>
    <n v="0.94434196011622407"/>
    <s v="NO"/>
    <x v="0"/>
    <s v="YES"/>
  </r>
  <r>
    <x v="2"/>
    <s v="Retrofit of kiosk voltage sensors"/>
    <s v="Pilot"/>
    <s v="Recovery"/>
    <n v="2700000"/>
    <n v="60000"/>
    <s v="Visibility benefits supporting other line items (CVR, state estimation, etc - divided across key visibility line items). Opex for 50 sites"/>
    <n v="0"/>
    <n v="0"/>
    <n v="0"/>
    <n v="0"/>
    <n v="2.5000000000000001E-3"/>
    <n v="0"/>
    <n v="0"/>
    <n v="0"/>
    <n v="0"/>
    <n v="0"/>
    <n v="0"/>
    <n v="2.5000000000000001E-3"/>
    <n v="2.5000000000000001E-4"/>
    <n v="0"/>
    <n v="2.5000000000000001E-4"/>
    <n v="0"/>
    <n v="0"/>
    <n v="2.5000000000000001E-3"/>
    <n v="2.5000000000000001E-4"/>
    <n v="0"/>
    <n v="0"/>
    <n v="0"/>
    <n v="0"/>
    <n v="69500"/>
    <n v="0"/>
    <n v="0"/>
    <n v="0"/>
    <n v="0"/>
    <n v="0"/>
    <n v="0"/>
    <n v="75000"/>
    <n v="31500"/>
    <n v="0"/>
    <n v="10350"/>
    <n v="0"/>
    <n v="0"/>
    <n v="191250"/>
    <n v="9900"/>
    <n v="0"/>
    <n v="69500"/>
    <n v="75000"/>
    <n v="31500"/>
    <n v="211500"/>
    <n v="387500"/>
    <n v="0.14351851851851852"/>
    <s v="Field Asset"/>
    <n v="1.0232870370370371"/>
    <s v="NO"/>
    <x v="1"/>
    <s v="YES"/>
  </r>
  <r>
    <x v="3"/>
    <s v="High Voltage Microgrid"/>
    <s v="Pilot"/>
    <s v="Prevention"/>
    <n v="4750000"/>
    <n v="50000"/>
    <s v="Based on prior HV Microgrid CBA analysis"/>
    <n v="0"/>
    <n v="4.0000000000000001E-3"/>
    <n v="0"/>
    <n v="0"/>
    <n v="0"/>
    <n v="0"/>
    <n v="0"/>
    <n v="0"/>
    <n v="0"/>
    <n v="0"/>
    <n v="0"/>
    <n v="1.5E-3"/>
    <n v="2.5000000000000001E-3"/>
    <n v="0"/>
    <n v="0"/>
    <n v="0"/>
    <n v="0"/>
    <n v="1E-3"/>
    <n v="0"/>
    <n v="0"/>
    <n v="104986.38379229221"/>
    <n v="0"/>
    <n v="0"/>
    <n v="0"/>
    <n v="0"/>
    <n v="0"/>
    <n v="0"/>
    <n v="0"/>
    <n v="0"/>
    <n v="0"/>
    <n v="45000"/>
    <n v="315000"/>
    <n v="0"/>
    <n v="0"/>
    <n v="0"/>
    <n v="0"/>
    <n v="76500"/>
    <n v="0"/>
    <n v="104986.38379229221"/>
    <n v="0"/>
    <n v="45000"/>
    <n v="315000"/>
    <n v="76500"/>
    <n v="541486.38379229221"/>
    <n v="0.11399713342995625"/>
    <s v="Field Asset"/>
    <n v="0.81279956135558806"/>
    <s v="NO"/>
    <x v="1"/>
    <s v="YES"/>
  </r>
  <r>
    <x v="3"/>
    <s v="Hydrogen turbine microgrid"/>
    <s v="Trial"/>
    <s v="Prevention"/>
    <n v="4750000"/>
    <n v="50000"/>
    <s v="Based on prior HV Microgrid CBA analysis"/>
    <n v="0"/>
    <n v="4.0000000000000001E-3"/>
    <n v="0"/>
    <n v="0"/>
    <n v="0"/>
    <n v="0"/>
    <n v="0"/>
    <n v="0"/>
    <n v="0"/>
    <n v="0"/>
    <n v="0"/>
    <n v="1.5E-3"/>
    <n v="2.5000000000000001E-3"/>
    <n v="0"/>
    <n v="0"/>
    <n v="0"/>
    <n v="0"/>
    <n v="1E-3"/>
    <n v="0"/>
    <n v="0"/>
    <n v="104986.38379229221"/>
    <n v="0"/>
    <n v="0"/>
    <n v="0"/>
    <n v="0"/>
    <n v="0"/>
    <n v="0"/>
    <n v="0"/>
    <n v="0"/>
    <n v="0"/>
    <n v="45000"/>
    <n v="315000"/>
    <n v="0"/>
    <n v="0"/>
    <n v="0"/>
    <n v="0"/>
    <n v="76500"/>
    <n v="0"/>
    <n v="104986.38379229221"/>
    <n v="0"/>
    <n v="45000"/>
    <n v="315000"/>
    <n v="76500"/>
    <n v="541486.38379229221"/>
    <n v="0.11399713342995625"/>
    <s v="Field Asset"/>
    <n v="0.81279956135558806"/>
    <s v="NO"/>
    <x v="0"/>
    <s v="YES"/>
  </r>
  <r>
    <x v="3"/>
    <s v="Conductor movement sensor trials"/>
    <s v="Trial"/>
    <s v="Prevention"/>
    <n v="450000"/>
    <n v="10000"/>
    <s v="Safety risk reduction, improved ratings &amp; asset lifespan, reliability. Opex for comms or SaaS subscription assume 20 sites"/>
    <n v="0"/>
    <n v="1E-4"/>
    <n v="1E-4"/>
    <n v="0"/>
    <n v="0"/>
    <n v="1E-4"/>
    <n v="0"/>
    <n v="1E-4"/>
    <n v="0"/>
    <n v="1E-4"/>
    <n v="0"/>
    <n v="0"/>
    <n v="1E-4"/>
    <n v="0"/>
    <n v="0"/>
    <n v="0"/>
    <n v="0"/>
    <n v="0"/>
    <n v="0"/>
    <n v="0"/>
    <n v="2624.6595948073054"/>
    <n v="509.49871079823674"/>
    <n v="0"/>
    <n v="0"/>
    <n v="4700"/>
    <n v="0"/>
    <n v="30500"/>
    <n v="0"/>
    <n v="850"/>
    <n v="0"/>
    <n v="0"/>
    <n v="12600"/>
    <n v="0"/>
    <n v="0"/>
    <n v="0"/>
    <n v="0"/>
    <n v="0"/>
    <n v="0"/>
    <n v="3134.1583056055424"/>
    <n v="36050"/>
    <n v="0"/>
    <n v="12600"/>
    <n v="0"/>
    <n v="51784.158305605539"/>
    <n v="0.11507590734579008"/>
    <s v="Field Asset"/>
    <n v="0.8204912193754833"/>
    <s v="NO"/>
    <x v="0"/>
    <s v="YES"/>
  </r>
  <r>
    <x v="2"/>
    <s v="PT monitoring device (Retrofit)"/>
    <s v="Pilot"/>
    <s v="Recovery"/>
    <n v="3375000"/>
    <n v="75000"/>
    <s v="Visibility benefits supporting other line items (CVR, state estimation, etc - divided across key visibility line items)"/>
    <n v="0"/>
    <n v="0"/>
    <n v="0"/>
    <n v="0"/>
    <n v="2.5000000000000001E-3"/>
    <n v="0"/>
    <n v="0"/>
    <n v="0"/>
    <n v="0"/>
    <n v="0"/>
    <n v="0"/>
    <n v="2.5000000000000001E-3"/>
    <n v="2.5000000000000001E-4"/>
    <n v="0"/>
    <n v="2.5000000000000001E-4"/>
    <n v="0"/>
    <n v="0"/>
    <n v="2.5000000000000001E-3"/>
    <n v="2.5000000000000001E-4"/>
    <n v="0"/>
    <n v="0"/>
    <n v="0"/>
    <n v="0"/>
    <n v="69500"/>
    <n v="0"/>
    <n v="0"/>
    <n v="0"/>
    <n v="0"/>
    <n v="0"/>
    <n v="0"/>
    <n v="75000"/>
    <n v="31500"/>
    <n v="0"/>
    <n v="10350"/>
    <n v="0"/>
    <n v="0"/>
    <n v="191250"/>
    <n v="9900"/>
    <n v="0"/>
    <n v="69500"/>
    <n v="75000"/>
    <n v="31500"/>
    <n v="211500"/>
    <n v="387500"/>
    <n v="0.11481481481481481"/>
    <s v="Field Asset"/>
    <n v="0.8186296296296296"/>
    <s v="NO"/>
    <x v="1"/>
    <s v="YES"/>
  </r>
  <r>
    <x v="2"/>
    <s v="Kiosk with integrated battery"/>
    <s v="Trial"/>
    <s v="none"/>
    <n v="950000"/>
    <n v="10000"/>
    <s v="Provides network support, customer solar storage, FACS/market arbitrage, in line with community battery analysis"/>
    <n v="0"/>
    <n v="0"/>
    <n v="0"/>
    <n v="0"/>
    <n v="0"/>
    <n v="6.9999999999999999E-4"/>
    <n v="0"/>
    <n v="0"/>
    <n v="0"/>
    <n v="0"/>
    <n v="0"/>
    <n v="0"/>
    <n v="0"/>
    <n v="0"/>
    <n v="1.8E-3"/>
    <n v="0"/>
    <n v="0"/>
    <n v="0"/>
    <n v="0"/>
    <n v="0"/>
    <n v="0"/>
    <n v="0"/>
    <n v="0"/>
    <n v="0"/>
    <n v="32900"/>
    <n v="0"/>
    <n v="0"/>
    <n v="0"/>
    <n v="0"/>
    <n v="0"/>
    <n v="0"/>
    <n v="0"/>
    <n v="0"/>
    <n v="74520"/>
    <n v="0"/>
    <n v="0"/>
    <n v="0"/>
    <n v="0"/>
    <n v="0"/>
    <n v="32900"/>
    <n v="0"/>
    <n v="0"/>
    <n v="74520"/>
    <n v="107420"/>
    <n v="0.11307368421052631"/>
    <s v="Field Asset"/>
    <n v="0.80621536842105257"/>
    <s v="NO"/>
    <x v="1"/>
    <s v="YES"/>
  </r>
  <r>
    <x v="3"/>
    <s v="Conductor sag detection"/>
    <s v="Trial"/>
    <s v="Prevention"/>
    <n v="180000"/>
    <n v="9000"/>
    <s v="Similar to span movement monitors. Opex for comms or SaaS subscription assume 10 sites"/>
    <n v="0"/>
    <n v="0"/>
    <n v="0"/>
    <n v="0"/>
    <n v="0"/>
    <n v="0"/>
    <n v="0"/>
    <n v="0"/>
    <n v="0"/>
    <n v="0"/>
    <n v="0"/>
    <n v="4.1666666666666669E-4"/>
    <n v="4.1666666666666665E-5"/>
    <n v="0"/>
    <n v="0"/>
    <n v="0"/>
    <n v="0"/>
    <n v="0"/>
    <n v="0"/>
    <n v="0"/>
    <n v="0"/>
    <n v="0"/>
    <n v="0"/>
    <n v="0"/>
    <n v="0"/>
    <n v="0"/>
    <n v="0"/>
    <n v="0"/>
    <n v="0"/>
    <n v="0"/>
    <n v="12500"/>
    <n v="5250"/>
    <n v="0"/>
    <n v="0"/>
    <n v="0"/>
    <n v="0"/>
    <n v="0"/>
    <n v="0"/>
    <n v="0"/>
    <n v="0"/>
    <n v="12500"/>
    <n v="5250"/>
    <n v="0"/>
    <n v="17750"/>
    <n v="9.8611111111111108E-2"/>
    <s v="Field Asset"/>
    <n v="0.70309722222222215"/>
    <s v="NO"/>
    <x v="1"/>
    <s v="YES"/>
  </r>
  <r>
    <x v="1"/>
    <s v="Low voltage &quot;softbridge&quot; type automated switches"/>
    <s v="Trial"/>
    <s v="none"/>
    <n v="1250000"/>
    <n v="0"/>
    <s v="Trial 50 switches - allow reconfiguration of LV distributor to resolve safety, voltage constraints and unserved energy"/>
    <n v="8.6805555555555559E-5"/>
    <n v="0"/>
    <n v="8.6805555555555559E-5"/>
    <n v="0"/>
    <n v="0"/>
    <n v="0"/>
    <n v="0"/>
    <n v="0"/>
    <n v="0"/>
    <n v="0"/>
    <n v="0"/>
    <n v="1E-3"/>
    <n v="5.2083333333333333E-4"/>
    <n v="0"/>
    <n v="0"/>
    <n v="0"/>
    <n v="0"/>
    <n v="0"/>
    <n v="0"/>
    <n v="3167.9639734132202"/>
    <n v="0"/>
    <n v="442.2731864568027"/>
    <n v="0"/>
    <n v="0"/>
    <n v="0"/>
    <n v="0"/>
    <n v="0"/>
    <n v="0"/>
    <n v="0"/>
    <n v="0"/>
    <n v="30000"/>
    <n v="65625"/>
    <n v="0"/>
    <n v="0"/>
    <n v="0"/>
    <n v="0"/>
    <n v="0"/>
    <n v="0"/>
    <n v="3610.2371598700229"/>
    <n v="0"/>
    <n v="30000"/>
    <n v="65625"/>
    <n v="0"/>
    <n v="99235.237159870027"/>
    <n v="7.9388189727896019E-2"/>
    <s v="Field Asset"/>
    <n v="0.56603779275989863"/>
    <s v="NO"/>
    <x v="1"/>
    <s v="YES"/>
  </r>
  <r>
    <x v="2"/>
    <s v="Kiosk monitoring device (Retrofit)"/>
    <s v="Pilot"/>
    <s v="Recovery"/>
    <n v="5400000"/>
    <n v="120000"/>
    <s v="Visibility benefits supporting other line items (CVR, state estimation, etc - divided across key visibility line items)"/>
    <n v="0"/>
    <n v="0"/>
    <n v="0"/>
    <n v="0"/>
    <n v="2.5000000000000001E-3"/>
    <n v="0"/>
    <n v="0"/>
    <n v="0"/>
    <n v="0"/>
    <n v="0"/>
    <n v="0"/>
    <n v="2.5000000000000001E-3"/>
    <n v="2.5000000000000001E-4"/>
    <n v="0"/>
    <n v="2.5000000000000001E-4"/>
    <n v="0"/>
    <n v="0"/>
    <n v="2.5000000000000001E-3"/>
    <n v="2.5000000000000001E-4"/>
    <n v="0"/>
    <n v="0"/>
    <n v="0"/>
    <n v="0"/>
    <n v="69500"/>
    <n v="0"/>
    <n v="0"/>
    <n v="0"/>
    <n v="0"/>
    <n v="0"/>
    <n v="0"/>
    <n v="75000"/>
    <n v="31500"/>
    <n v="0"/>
    <n v="10350"/>
    <n v="0"/>
    <n v="0"/>
    <n v="191250"/>
    <n v="9900"/>
    <n v="0"/>
    <n v="69500"/>
    <n v="75000"/>
    <n v="31500"/>
    <n v="211500"/>
    <n v="387500"/>
    <n v="7.1759259259259259E-2"/>
    <s v="Field Asset"/>
    <n v="0.51164351851851853"/>
    <s v="NO"/>
    <x v="1"/>
    <s v="YES"/>
  </r>
  <r>
    <x v="0"/>
    <s v="Pilot customer energy resource integration into OT systems"/>
    <s v="Trial"/>
    <s v="none"/>
    <n v="950000"/>
    <n v="10000"/>
    <s v="Improves network utilisation"/>
    <n v="0"/>
    <n v="0"/>
    <n v="0"/>
    <n v="0"/>
    <n v="0"/>
    <n v="1E-3"/>
    <n v="0"/>
    <n v="0"/>
    <n v="0"/>
    <n v="0"/>
    <n v="0"/>
    <n v="0"/>
    <n v="0"/>
    <n v="0"/>
    <n v="0"/>
    <n v="0"/>
    <n v="0"/>
    <n v="0"/>
    <n v="0"/>
    <n v="0"/>
    <n v="0"/>
    <n v="0"/>
    <n v="0"/>
    <n v="0"/>
    <n v="47000"/>
    <n v="0"/>
    <n v="0"/>
    <n v="0"/>
    <n v="0"/>
    <n v="0"/>
    <n v="0"/>
    <n v="0"/>
    <n v="0"/>
    <n v="0"/>
    <n v="0"/>
    <n v="0"/>
    <n v="0"/>
    <n v="0"/>
    <n v="0"/>
    <n v="47000"/>
    <n v="0"/>
    <n v="0"/>
    <n v="0"/>
    <n v="47000"/>
    <n v="4.9473684210526316E-2"/>
    <s v="System"/>
    <n v="0.22461052631578948"/>
    <s v="NO"/>
    <x v="1"/>
    <s v="YE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A2D098D-87F1-4708-9893-977A5BACCEDF}" name="PivotTable8" cacheId="21"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B16:I21" firstHeaderRow="0" firstDataRow="1" firstDataCol="1" rowPageCount="1" colPageCount="1"/>
  <pivotFields count="55">
    <pivotField axis="axisRow" showAll="0">
      <items count="11">
        <item m="1" x="5"/>
        <item m="1" x="7"/>
        <item m="1" x="4"/>
        <item m="1" x="8"/>
        <item m="1" x="6"/>
        <item x="0"/>
        <item x="1"/>
        <item m="1" x="9"/>
        <item x="3"/>
        <item x="2"/>
        <item t="default"/>
      </items>
    </pivotField>
    <pivotField showAll="0"/>
    <pivotField showAll="0"/>
    <pivotField showAll="0"/>
    <pivotField dataField="1" numFmtId="166" showAll="0"/>
    <pivotField dataField="1" numFmtId="166"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0" showAll="0"/>
    <pivotField numFmtId="10" showAll="0"/>
    <pivotField numFmtId="10"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dataField="1" numFmtId="166" showAll="0"/>
    <pivotField dataField="1" numFmtId="166" showAll="0"/>
    <pivotField dataField="1" numFmtId="166" showAll="0"/>
    <pivotField dataField="1" numFmtId="166" showAll="0"/>
    <pivotField dataField="1" numFmtId="166" showAll="0"/>
    <pivotField numFmtId="168" showAll="0"/>
    <pivotField numFmtId="2" showAll="0"/>
    <pivotField showAll="0"/>
    <pivotField numFmtId="2" showAll="0"/>
    <pivotField axis="axisPage" showAll="0">
      <items count="3">
        <item x="1"/>
        <item x="0"/>
        <item t="default"/>
      </items>
    </pivotField>
  </pivotFields>
  <rowFields count="1">
    <field x="0"/>
  </rowFields>
  <rowItems count="5">
    <i>
      <x v="5"/>
    </i>
    <i>
      <x v="6"/>
    </i>
    <i>
      <x v="8"/>
    </i>
    <i>
      <x v="9"/>
    </i>
    <i t="grand">
      <x/>
    </i>
  </rowItems>
  <colFields count="1">
    <field x="-2"/>
  </colFields>
  <colItems count="7">
    <i>
      <x/>
    </i>
    <i i="1">
      <x v="1"/>
    </i>
    <i i="2">
      <x v="2"/>
    </i>
    <i i="3">
      <x v="3"/>
    </i>
    <i i="4">
      <x v="4"/>
    </i>
    <i i="5">
      <x v="5"/>
    </i>
    <i i="6">
      <x v="6"/>
    </i>
  </colItems>
  <pageFields count="1">
    <pageField fld="54" item="1" hier="-1"/>
  </pageFields>
  <dataFields count="7">
    <dataField name="Sum of Safety Benefit" fld="45" baseField="0" baseItem="0"/>
    <dataField name="Sum of Capex Benefit" fld="46" baseField="0" baseItem="0"/>
    <dataField name="Sum of Opex Benefit" fld="47" baseField="0" baseItem="0"/>
    <dataField name="Sum of EUE Benefit" fld="48" baseField="0" baseItem="0"/>
    <dataField name="Sum of Other Market Benefit" fld="49" baseField="0" baseItem="0"/>
    <dataField name="Sum of Total Refined Capex Cost" fld="4" baseField="0" baseItem="0"/>
    <dataField name="Sum of Annual Opex (end state)" fld="5" baseField="0" baseItem="0"/>
  </dataFields>
  <formats count="24">
    <format dxfId="44">
      <pivotArea outline="0" collapsedLevelsAreSubtotals="1" fieldPosition="0"/>
    </format>
    <format dxfId="43">
      <pivotArea field="0" type="button" dataOnly="0" labelOnly="1" outline="0" axis="axisRow" fieldPosition="0"/>
    </format>
    <format dxfId="42">
      <pivotArea dataOnly="0" labelOnly="1" fieldPosition="0">
        <references count="1">
          <reference field="0" count="0"/>
        </references>
      </pivotArea>
    </format>
    <format dxfId="41">
      <pivotArea dataOnly="0" labelOnly="1" grandRow="1" outline="0" fieldPosition="0"/>
    </format>
    <format dxfId="40">
      <pivotArea type="all" dataOnly="0" outline="0" fieldPosition="0"/>
    </format>
    <format dxfId="39">
      <pivotArea outline="0" collapsedLevelsAreSubtotals="1" fieldPosition="0"/>
    </format>
    <format dxfId="38">
      <pivotArea dataOnly="0" labelOnly="1" outline="0" fieldPosition="0">
        <references count="1">
          <reference field="4294967294" count="6">
            <x v="0"/>
            <x v="1"/>
            <x v="2"/>
            <x v="3"/>
            <x v="4"/>
            <x v="5"/>
          </reference>
        </references>
      </pivotArea>
    </format>
    <format dxfId="37">
      <pivotArea outline="0" collapsedLevelsAreSubtotals="1" fieldPosition="0">
        <references count="1">
          <reference field="4294967294" count="1" selected="0">
            <x v="0"/>
          </reference>
        </references>
      </pivotArea>
    </format>
    <format dxfId="36">
      <pivotArea dataOnly="0" labelOnly="1" outline="0" fieldPosition="0">
        <references count="1">
          <reference field="4294967294" count="1">
            <x v="0"/>
          </reference>
        </references>
      </pivotArea>
    </format>
    <format dxfId="35">
      <pivotArea field="0" type="button" dataOnly="0" labelOnly="1" outline="0" axis="axisRow" fieldPosition="0"/>
    </format>
    <format dxfId="34">
      <pivotArea dataOnly="0" labelOnly="1" fieldPosition="0">
        <references count="1">
          <reference field="0" count="0"/>
        </references>
      </pivotArea>
    </format>
    <format dxfId="33">
      <pivotArea dataOnly="0" labelOnly="1" grandRow="1" outline="0" fieldPosition="0"/>
    </format>
    <format dxfId="32">
      <pivotArea type="all" dataOnly="0" outline="0" fieldPosition="0"/>
    </format>
    <format dxfId="31">
      <pivotArea outline="0" collapsedLevelsAreSubtotals="1" fieldPosition="0"/>
    </format>
    <format dxfId="30">
      <pivotArea field="0" type="button" dataOnly="0" labelOnly="1" outline="0" axis="axisRow" fieldPosition="0"/>
    </format>
    <format dxfId="29">
      <pivotArea dataOnly="0" labelOnly="1" fieldPosition="0">
        <references count="1">
          <reference field="0" count="0"/>
        </references>
      </pivotArea>
    </format>
    <format dxfId="28">
      <pivotArea dataOnly="0" labelOnly="1" grandRow="1" outline="0" fieldPosition="0"/>
    </format>
    <format dxfId="27">
      <pivotArea dataOnly="0" labelOnly="1" outline="0" fieldPosition="0">
        <references count="1">
          <reference field="4294967294" count="6">
            <x v="0"/>
            <x v="1"/>
            <x v="2"/>
            <x v="3"/>
            <x v="4"/>
            <x v="5"/>
          </reference>
        </references>
      </pivotArea>
    </format>
    <format dxfId="26">
      <pivotArea type="all" dataOnly="0" outline="0" fieldPosition="0"/>
    </format>
    <format dxfId="25">
      <pivotArea outline="0" collapsedLevelsAreSubtotals="1" fieldPosition="0"/>
    </format>
    <format dxfId="24">
      <pivotArea field="0" type="button" dataOnly="0" labelOnly="1" outline="0" axis="axisRow" fieldPosition="0"/>
    </format>
    <format dxfId="23">
      <pivotArea dataOnly="0" labelOnly="1" fieldPosition="0">
        <references count="1">
          <reference field="0" count="0"/>
        </references>
      </pivotArea>
    </format>
    <format dxfId="22">
      <pivotArea dataOnly="0" labelOnly="1" grandRow="1" outline="0" fieldPosition="0"/>
    </format>
    <format dxfId="21">
      <pivotArea dataOnly="0" labelOnly="1" outline="0" fieldPosition="0">
        <references count="1">
          <reference field="4294967294" count="7">
            <x v="0"/>
            <x v="1"/>
            <x v="2"/>
            <x v="3"/>
            <x v="4"/>
            <x v="5"/>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AD06D1D-7B7A-4611-95ED-BE6E5BDAE129}" name="PivotTable1" cacheId="21"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B5:I10" firstHeaderRow="0" firstDataRow="1" firstDataCol="1"/>
  <pivotFields count="55">
    <pivotField axis="axisRow" showAll="0">
      <items count="11">
        <item m="1" x="5"/>
        <item m="1" x="7"/>
        <item m="1" x="4"/>
        <item m="1" x="8"/>
        <item m="1" x="6"/>
        <item x="0"/>
        <item x="1"/>
        <item m="1" x="9"/>
        <item x="3"/>
        <item x="2"/>
        <item t="default"/>
      </items>
    </pivotField>
    <pivotField showAll="0"/>
    <pivotField showAll="0"/>
    <pivotField showAll="0"/>
    <pivotField dataField="1" numFmtId="166" showAll="0"/>
    <pivotField dataField="1" numFmtId="166"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0" showAll="0"/>
    <pivotField numFmtId="10" showAll="0"/>
    <pivotField numFmtId="10"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dataField="1" numFmtId="166" showAll="0"/>
    <pivotField dataField="1" numFmtId="166" showAll="0"/>
    <pivotField dataField="1" numFmtId="166" showAll="0"/>
    <pivotField dataField="1" numFmtId="166" showAll="0"/>
    <pivotField dataField="1" numFmtId="166" showAll="0"/>
    <pivotField numFmtId="168" showAll="0"/>
    <pivotField numFmtId="2" showAll="0"/>
    <pivotField showAll="0"/>
    <pivotField numFmtId="2" showAll="0"/>
    <pivotField showAll="0"/>
  </pivotFields>
  <rowFields count="1">
    <field x="0"/>
  </rowFields>
  <rowItems count="5">
    <i>
      <x v="5"/>
    </i>
    <i>
      <x v="6"/>
    </i>
    <i>
      <x v="8"/>
    </i>
    <i>
      <x v="9"/>
    </i>
    <i t="grand">
      <x/>
    </i>
  </rowItems>
  <colFields count="1">
    <field x="-2"/>
  </colFields>
  <colItems count="7">
    <i>
      <x/>
    </i>
    <i i="1">
      <x v="1"/>
    </i>
    <i i="2">
      <x v="2"/>
    </i>
    <i i="3">
      <x v="3"/>
    </i>
    <i i="4">
      <x v="4"/>
    </i>
    <i i="5">
      <x v="5"/>
    </i>
    <i i="6">
      <x v="6"/>
    </i>
  </colItems>
  <dataFields count="7">
    <dataField name="Sum of Safety Benefit" fld="45" baseField="0" baseItem="0"/>
    <dataField name="Sum of Capex Benefit" fld="46" baseField="0" baseItem="0"/>
    <dataField name="Sum of Opex Benefit" fld="47" baseField="0" baseItem="0"/>
    <dataField name="Sum of EUE Benefit" fld="48" baseField="0" baseItem="0"/>
    <dataField name="Sum of Other Market Benefit" fld="49" baseField="0" baseItem="0"/>
    <dataField name="Sum of Total Refined Capex Cost" fld="4" baseField="0" baseItem="0"/>
    <dataField name="Sum of Annual Opex (end state)" fld="5" baseField="0" baseItem="0"/>
  </dataFields>
  <formats count="24">
    <format dxfId="68">
      <pivotArea outline="0" collapsedLevelsAreSubtotals="1" fieldPosition="0"/>
    </format>
    <format dxfId="67">
      <pivotArea field="0" type="button" dataOnly="0" labelOnly="1" outline="0" axis="axisRow" fieldPosition="0"/>
    </format>
    <format dxfId="66">
      <pivotArea dataOnly="0" labelOnly="1" fieldPosition="0">
        <references count="1">
          <reference field="0" count="0"/>
        </references>
      </pivotArea>
    </format>
    <format dxfId="65">
      <pivotArea dataOnly="0" labelOnly="1" grandRow="1" outline="0" fieldPosition="0"/>
    </format>
    <format dxfId="64">
      <pivotArea type="all" dataOnly="0" outline="0" fieldPosition="0"/>
    </format>
    <format dxfId="63">
      <pivotArea outline="0" collapsedLevelsAreSubtotals="1" fieldPosition="0"/>
    </format>
    <format dxfId="62">
      <pivotArea dataOnly="0" labelOnly="1" outline="0" fieldPosition="0">
        <references count="1">
          <reference field="4294967294" count="6">
            <x v="0"/>
            <x v="1"/>
            <x v="2"/>
            <x v="3"/>
            <x v="4"/>
            <x v="5"/>
          </reference>
        </references>
      </pivotArea>
    </format>
    <format dxfId="61">
      <pivotArea outline="0" collapsedLevelsAreSubtotals="1" fieldPosition="0">
        <references count="1">
          <reference field="4294967294" count="1" selected="0">
            <x v="0"/>
          </reference>
        </references>
      </pivotArea>
    </format>
    <format dxfId="60">
      <pivotArea dataOnly="0" labelOnly="1" outline="0" fieldPosition="0">
        <references count="1">
          <reference field="4294967294" count="1">
            <x v="0"/>
          </reference>
        </references>
      </pivotArea>
    </format>
    <format dxfId="59">
      <pivotArea field="0" type="button" dataOnly="0" labelOnly="1" outline="0" axis="axisRow" fieldPosition="0"/>
    </format>
    <format dxfId="58">
      <pivotArea dataOnly="0" labelOnly="1" fieldPosition="0">
        <references count="1">
          <reference field="0" count="0"/>
        </references>
      </pivotArea>
    </format>
    <format dxfId="57">
      <pivotArea dataOnly="0" labelOnly="1" grandRow="1" outline="0" fieldPosition="0"/>
    </format>
    <format dxfId="56">
      <pivotArea type="all" dataOnly="0" outline="0" fieldPosition="0"/>
    </format>
    <format dxfId="55">
      <pivotArea outline="0" collapsedLevelsAreSubtotals="1" fieldPosition="0"/>
    </format>
    <format dxfId="54">
      <pivotArea field="0" type="button" dataOnly="0" labelOnly="1" outline="0" axis="axisRow" fieldPosition="0"/>
    </format>
    <format dxfId="53">
      <pivotArea dataOnly="0" labelOnly="1" fieldPosition="0">
        <references count="1">
          <reference field="0" count="0"/>
        </references>
      </pivotArea>
    </format>
    <format dxfId="52">
      <pivotArea dataOnly="0" labelOnly="1" grandRow="1" outline="0" fieldPosition="0"/>
    </format>
    <format dxfId="51">
      <pivotArea dataOnly="0" labelOnly="1" outline="0" fieldPosition="0">
        <references count="1">
          <reference field="4294967294" count="6">
            <x v="0"/>
            <x v="1"/>
            <x v="2"/>
            <x v="3"/>
            <x v="4"/>
            <x v="5"/>
          </reference>
        </references>
      </pivotArea>
    </format>
    <format dxfId="50">
      <pivotArea type="all" dataOnly="0" outline="0" fieldPosition="0"/>
    </format>
    <format dxfId="49">
      <pivotArea outline="0" collapsedLevelsAreSubtotals="1" fieldPosition="0"/>
    </format>
    <format dxfId="48">
      <pivotArea field="0" type="button" dataOnly="0" labelOnly="1" outline="0" axis="axisRow" fieldPosition="0"/>
    </format>
    <format dxfId="47">
      <pivotArea dataOnly="0" labelOnly="1" fieldPosition="0">
        <references count="1">
          <reference field="0" count="0"/>
        </references>
      </pivotArea>
    </format>
    <format dxfId="46">
      <pivotArea dataOnly="0" labelOnly="1" grandRow="1" outline="0" fieldPosition="0"/>
    </format>
    <format dxfId="45">
      <pivotArea dataOnly="0" labelOnly="1" outline="0" fieldPosition="0">
        <references count="1">
          <reference field="4294967294" count="6">
            <x v="0"/>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B00546A-E264-44FE-876C-9AF20688D704}" name="PivotTable10" cacheId="22"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B28:I33" firstHeaderRow="0" firstDataRow="1" firstDataCol="1" rowPageCount="1" colPageCount="1"/>
  <pivotFields count="57">
    <pivotField axis="axisRow" showAll="0">
      <items count="6">
        <item x="0"/>
        <item x="1"/>
        <item m="1" x="4"/>
        <item x="3"/>
        <item x="2"/>
        <item t="default"/>
      </items>
    </pivotField>
    <pivotField showAll="0"/>
    <pivotField showAll="0"/>
    <pivotField showAll="0"/>
    <pivotField dataField="1" numFmtId="166" showAll="0"/>
    <pivotField dataField="1" numFmtId="166"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0" showAll="0"/>
    <pivotField numFmtId="10" showAll="0"/>
    <pivotField numFmtId="10"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dataField="1" numFmtId="166" showAll="0"/>
    <pivotField dataField="1" numFmtId="166" showAll="0"/>
    <pivotField dataField="1" numFmtId="166" showAll="0"/>
    <pivotField dataField="1" numFmtId="166" showAll="0"/>
    <pivotField dataField="1" numFmtId="166" showAll="0"/>
    <pivotField numFmtId="168" showAll="0"/>
    <pivotField numFmtId="2" showAll="0"/>
    <pivotField showAll="0"/>
    <pivotField numFmtId="2" showAll="0"/>
    <pivotField showAll="0"/>
    <pivotField axis="axisPage" showAll="0">
      <items count="3">
        <item x="1"/>
        <item x="0"/>
        <item t="default"/>
      </items>
    </pivotField>
    <pivotField showAll="0"/>
  </pivotFields>
  <rowFields count="1">
    <field x="0"/>
  </rowFields>
  <rowItems count="5">
    <i>
      <x/>
    </i>
    <i>
      <x v="1"/>
    </i>
    <i>
      <x v="3"/>
    </i>
    <i>
      <x v="4"/>
    </i>
    <i t="grand">
      <x/>
    </i>
  </rowItems>
  <colFields count="1">
    <field x="-2"/>
  </colFields>
  <colItems count="7">
    <i>
      <x/>
    </i>
    <i i="1">
      <x v="1"/>
    </i>
    <i i="2">
      <x v="2"/>
    </i>
    <i i="3">
      <x v="3"/>
    </i>
    <i i="4">
      <x v="4"/>
    </i>
    <i i="5">
      <x v="5"/>
    </i>
    <i i="6">
      <x v="6"/>
    </i>
  </colItems>
  <pageFields count="1">
    <pageField fld="55" item="1" hier="-1"/>
  </pageFields>
  <dataFields count="7">
    <dataField name="Sum of Safety Benefit" fld="45" baseField="0" baseItem="0"/>
    <dataField name="Sum of Capex Benefit" fld="46" baseField="0" baseItem="0"/>
    <dataField name="Sum of Opex Benefit" fld="47" baseField="0" baseItem="0"/>
    <dataField name="Sum of EUE Benefit" fld="48" baseField="0" baseItem="0"/>
    <dataField name="Sum of Other Market Benefit" fld="49" baseField="0" baseItem="0"/>
    <dataField name="Sum of Total Refined Capex Cost" fld="4" baseField="0" baseItem="0"/>
    <dataField name="Sum of Annual Opex (end state)" fld="5" baseField="0" baseItem="0"/>
  </dataFields>
  <formats count="24">
    <format dxfId="92">
      <pivotArea outline="0" collapsedLevelsAreSubtotals="1" fieldPosition="0"/>
    </format>
    <format dxfId="91">
      <pivotArea field="0" type="button" dataOnly="0" labelOnly="1" outline="0" axis="axisRow" fieldPosition="0"/>
    </format>
    <format dxfId="90">
      <pivotArea dataOnly="0" labelOnly="1" fieldPosition="0">
        <references count="1">
          <reference field="0" count="0"/>
        </references>
      </pivotArea>
    </format>
    <format dxfId="89">
      <pivotArea dataOnly="0" labelOnly="1" grandRow="1" outline="0" fieldPosition="0"/>
    </format>
    <format dxfId="88">
      <pivotArea type="all" dataOnly="0" outline="0" fieldPosition="0"/>
    </format>
    <format dxfId="87">
      <pivotArea outline="0" collapsedLevelsAreSubtotals="1" fieldPosition="0"/>
    </format>
    <format dxfId="86">
      <pivotArea dataOnly="0" labelOnly="1" outline="0" fieldPosition="0">
        <references count="1">
          <reference field="4294967294" count="6">
            <x v="0"/>
            <x v="1"/>
            <x v="2"/>
            <x v="3"/>
            <x v="4"/>
            <x v="5"/>
          </reference>
        </references>
      </pivotArea>
    </format>
    <format dxfId="85">
      <pivotArea outline="0" collapsedLevelsAreSubtotals="1" fieldPosition="0">
        <references count="1">
          <reference field="4294967294" count="1" selected="0">
            <x v="0"/>
          </reference>
        </references>
      </pivotArea>
    </format>
    <format dxfId="84">
      <pivotArea dataOnly="0" labelOnly="1" outline="0" fieldPosition="0">
        <references count="1">
          <reference field="4294967294" count="1">
            <x v="0"/>
          </reference>
        </references>
      </pivotArea>
    </format>
    <format dxfId="83">
      <pivotArea field="0" type="button" dataOnly="0" labelOnly="1" outline="0" axis="axisRow" fieldPosition="0"/>
    </format>
    <format dxfId="82">
      <pivotArea dataOnly="0" labelOnly="1" fieldPosition="0">
        <references count="1">
          <reference field="0" count="0"/>
        </references>
      </pivotArea>
    </format>
    <format dxfId="81">
      <pivotArea dataOnly="0" labelOnly="1" grandRow="1" outline="0" fieldPosition="0"/>
    </format>
    <format dxfId="80">
      <pivotArea type="all" dataOnly="0" outline="0" fieldPosition="0"/>
    </format>
    <format dxfId="79">
      <pivotArea outline="0" collapsedLevelsAreSubtotals="1" fieldPosition="0"/>
    </format>
    <format dxfId="78">
      <pivotArea field="0" type="button" dataOnly="0" labelOnly="1" outline="0" axis="axisRow" fieldPosition="0"/>
    </format>
    <format dxfId="77">
      <pivotArea dataOnly="0" labelOnly="1" fieldPosition="0">
        <references count="1">
          <reference field="0" count="0"/>
        </references>
      </pivotArea>
    </format>
    <format dxfId="76">
      <pivotArea dataOnly="0" labelOnly="1" grandRow="1" outline="0" fieldPosition="0"/>
    </format>
    <format dxfId="75">
      <pivotArea dataOnly="0" labelOnly="1" outline="0" fieldPosition="0">
        <references count="1">
          <reference field="4294967294" count="6">
            <x v="0"/>
            <x v="1"/>
            <x v="2"/>
            <x v="3"/>
            <x v="4"/>
            <x v="5"/>
          </reference>
        </references>
      </pivotArea>
    </format>
    <format dxfId="74">
      <pivotArea type="all" dataOnly="0" outline="0" fieldPosition="0"/>
    </format>
    <format dxfId="73">
      <pivotArea outline="0" collapsedLevelsAreSubtotals="1" fieldPosition="0"/>
    </format>
    <format dxfId="72">
      <pivotArea field="0" type="button" dataOnly="0" labelOnly="1" outline="0" axis="axisRow" fieldPosition="0"/>
    </format>
    <format dxfId="71">
      <pivotArea dataOnly="0" labelOnly="1" fieldPosition="0">
        <references count="1">
          <reference field="0" count="0"/>
        </references>
      </pivotArea>
    </format>
    <format dxfId="70">
      <pivotArea dataOnly="0" labelOnly="1" grandRow="1" outline="0" fieldPosition="0"/>
    </format>
    <format dxfId="69">
      <pivotArea dataOnly="0" labelOnly="1" outline="0" fieldPosition="0">
        <references count="1">
          <reference field="4294967294" count="7">
            <x v="0"/>
            <x v="1"/>
            <x v="2"/>
            <x v="3"/>
            <x v="4"/>
            <x v="5"/>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E86DB91-992C-48B0-8464-4455AE4A2765}" name="Table2" displayName="Table2" ref="B36:I40" totalsRowShown="0" headerRowDxfId="20" dataDxfId="19">
  <autoFilter ref="B36:I40" xr:uid="{0E86DB91-992C-48B0-8464-4455AE4A2765}"/>
  <tableColumns count="8">
    <tableColumn id="1" xr3:uid="{6E4DE941-28BF-4AC2-973E-6B1508B59424}" name="Phasing" dataDxfId="18" dataCellStyle="Normal 2"/>
    <tableColumn id="2" xr3:uid="{85C509D1-18C8-457E-9E58-F8092841FB38}" name="Assumptions" dataDxfId="17"/>
    <tableColumn id="3" xr3:uid="{374F1ECC-EDB3-480D-92E6-FE7EA5B9E535}" name="2025" dataDxfId="16"/>
    <tableColumn id="4" xr3:uid="{D7921894-14B3-460A-8D87-3264D00E3F50}" name="2026" dataDxfId="15"/>
    <tableColumn id="5" xr3:uid="{86F14A78-9B26-452C-A307-7A07AAC9F2AB}" name="2027" dataDxfId="14"/>
    <tableColumn id="6" xr3:uid="{8B645386-D0E3-4178-AFBC-050A603A0812}" name="2028" dataDxfId="13"/>
    <tableColumn id="7" xr3:uid="{39D1EDD9-F568-4ADD-A814-A01256AD2AC1}" name="2029" dataDxfId="12"/>
    <tableColumn id="8" xr3:uid="{A65854BE-A415-4BD3-BA47-4D42927D6572}" name="sum" dataDxfId="11">
      <calculatedColumnFormula>SUM(D37:H37)</calculatedColumnFormula>
    </tableColumn>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A83F9C8-E3C5-47F4-8A33-18726B3528AF}" name="Table3" displayName="Table3" ref="B43:I48" totalsRowShown="0" headerRowDxfId="10" dataDxfId="9" tableBorderDxfId="8" headerRowCellStyle="Normal 2" dataCellStyle="Normal 2">
  <autoFilter ref="B43:I48" xr:uid="{3A83F9C8-E3C5-47F4-8A33-18726B3528AF}"/>
  <tableColumns count="8">
    <tableColumn id="1" xr3:uid="{82F3E679-F175-4B0D-91D2-EEB58B8B862C}" name="FY22 - 24 Real Cost Escalation" dataDxfId="7" dataCellStyle="Normal 2"/>
    <tableColumn id="2" xr3:uid="{99E4D84F-59FE-42F3-9D35-BC95EC865C75}" name="Source" dataDxfId="6"/>
    <tableColumn id="3" xr3:uid="{C21BD0C0-3723-4A3F-AFF6-F86BFD91908C}" name="2025" dataDxfId="5" dataCellStyle="Normal 2"/>
    <tableColumn id="4" xr3:uid="{83D2B2F9-3BD1-4E50-9FC3-242DB0D992F3}" name="2026" dataDxfId="4" dataCellStyle="Normal 2"/>
    <tableColumn id="5" xr3:uid="{70E4E7AB-F09C-49C4-AA3F-C86B246928DC}" name="2027" dataDxfId="3" dataCellStyle="Normal 2"/>
    <tableColumn id="6" xr3:uid="{EA8300B3-7FB7-4569-9BF5-7871C2F9F4B4}" name="2028" dataDxfId="2" dataCellStyle="Normal 2"/>
    <tableColumn id="7" xr3:uid="{832DE1FA-506D-426E-B4C0-F69C6B00B0E6}" name="2029" dataDxfId="1" dataCellStyle="Normal 2"/>
    <tableColumn id="8" xr3:uid="{50EDB69F-D4E3-49BF-A906-86DB563FDE9E}" name="Total" dataDxfId="0" dataCellStyle="Normal 2"/>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table" Target="../tables/table2.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table" Target="../tables/table1.xml"/><Relationship Id="rId5" Type="http://schemas.openxmlformats.org/officeDocument/2006/relationships/customProperty" Target="../customProperty5.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B1CBB-7443-4B17-B15A-5C655DC653A9}">
  <dimension ref="B27:H34"/>
  <sheetViews>
    <sheetView tabSelected="1" zoomScaleNormal="100" workbookViewId="0">
      <selection activeCell="B27" sqref="B27:C27"/>
    </sheetView>
  </sheetViews>
  <sheetFormatPr defaultColWidth="9.140625" defaultRowHeight="15" x14ac:dyDescent="0.25"/>
  <cols>
    <col min="1" max="16384" width="9.140625" style="222"/>
  </cols>
  <sheetData>
    <row r="27" spans="2:8" x14ac:dyDescent="0.25">
      <c r="B27" s="234">
        <v>44957</v>
      </c>
      <c r="C27" s="234"/>
    </row>
    <row r="30" spans="2:8" x14ac:dyDescent="0.25">
      <c r="B30" s="235" t="s">
        <v>264</v>
      </c>
      <c r="C30" s="235"/>
      <c r="D30" s="235"/>
      <c r="E30" s="235"/>
      <c r="F30" s="235"/>
      <c r="G30" s="235"/>
      <c r="H30" s="235"/>
    </row>
    <row r="31" spans="2:8" x14ac:dyDescent="0.25">
      <c r="B31" s="235"/>
      <c r="C31" s="235"/>
      <c r="D31" s="235"/>
      <c r="E31" s="235"/>
      <c r="F31" s="235"/>
      <c r="G31" s="235"/>
      <c r="H31" s="235"/>
    </row>
    <row r="32" spans="2:8" x14ac:dyDescent="0.25">
      <c r="B32" s="235"/>
      <c r="C32" s="235"/>
      <c r="D32" s="235"/>
      <c r="E32" s="235"/>
      <c r="F32" s="235"/>
      <c r="G32" s="235"/>
      <c r="H32" s="235"/>
    </row>
    <row r="33" spans="2:8" x14ac:dyDescent="0.25">
      <c r="B33" s="235"/>
      <c r="C33" s="235"/>
      <c r="D33" s="235"/>
      <c r="E33" s="235"/>
      <c r="F33" s="235"/>
      <c r="G33" s="235"/>
      <c r="H33" s="235"/>
    </row>
    <row r="34" spans="2:8" ht="18" x14ac:dyDescent="0.25">
      <c r="B34" s="223" t="s">
        <v>263</v>
      </c>
    </row>
  </sheetData>
  <mergeCells count="2">
    <mergeCell ref="B27:C27"/>
    <mergeCell ref="B30:H33"/>
  </mergeCells>
  <pageMargins left="0.7" right="0.7" top="0.75" bottom="0.75" header="0.3" footer="0.3"/>
  <pageSetup paperSize="9"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9C139-D817-40D8-BAF0-98658D2467D1}">
  <dimension ref="A1:E56"/>
  <sheetViews>
    <sheetView workbookViewId="0">
      <selection activeCell="O46" sqref="O46"/>
    </sheetView>
  </sheetViews>
  <sheetFormatPr defaultRowHeight="15" x14ac:dyDescent="0.25"/>
  <cols>
    <col min="1" max="1" width="5.7109375" customWidth="1"/>
    <col min="2" max="2" width="10.85546875" customWidth="1"/>
    <col min="3" max="3" width="17.85546875" customWidth="1"/>
    <col min="4" max="4" width="106.140625" customWidth="1"/>
  </cols>
  <sheetData>
    <row r="1" spans="1:5" x14ac:dyDescent="0.25">
      <c r="A1" s="229"/>
      <c r="B1" s="229"/>
      <c r="C1" s="229"/>
      <c r="D1" s="229"/>
      <c r="E1" s="229"/>
    </row>
    <row r="2" spans="1:5" ht="21" x14ac:dyDescent="0.35">
      <c r="A2" s="229"/>
      <c r="B2" s="230" t="s">
        <v>295</v>
      </c>
      <c r="C2" s="229"/>
      <c r="D2" s="229"/>
      <c r="E2" s="229"/>
    </row>
    <row r="3" spans="1:5" x14ac:dyDescent="0.25">
      <c r="A3" s="229"/>
      <c r="B3" s="229"/>
      <c r="C3" s="229"/>
      <c r="D3" s="229"/>
      <c r="E3" s="229"/>
    </row>
    <row r="4" spans="1:5" ht="18.75" x14ac:dyDescent="0.3">
      <c r="A4" s="229"/>
      <c r="B4" s="231" t="s">
        <v>265</v>
      </c>
      <c r="C4" s="229"/>
      <c r="D4" s="229"/>
      <c r="E4" s="229"/>
    </row>
    <row r="5" spans="1:5" x14ac:dyDescent="0.25">
      <c r="A5" s="229"/>
      <c r="B5" s="229"/>
      <c r="C5" s="229"/>
      <c r="D5" s="229"/>
      <c r="E5" s="229"/>
    </row>
    <row r="6" spans="1:5" ht="66.75" customHeight="1" x14ac:dyDescent="0.25">
      <c r="A6" s="229"/>
      <c r="B6" s="236" t="s">
        <v>300</v>
      </c>
      <c r="C6" s="236"/>
      <c r="D6" s="236"/>
      <c r="E6" s="232"/>
    </row>
    <row r="7" spans="1:5" x14ac:dyDescent="0.25">
      <c r="A7" s="229"/>
      <c r="B7" s="229"/>
      <c r="C7" s="229"/>
      <c r="D7" s="229"/>
      <c r="E7" s="229"/>
    </row>
    <row r="8" spans="1:5" x14ac:dyDescent="0.25">
      <c r="A8" s="229"/>
      <c r="B8" s="229"/>
      <c r="C8" s="229"/>
      <c r="D8" s="229"/>
      <c r="E8" s="229"/>
    </row>
    <row r="9" spans="1:5" x14ac:dyDescent="0.25">
      <c r="A9" s="229"/>
      <c r="B9" s="229"/>
      <c r="C9" s="229"/>
      <c r="D9" s="229"/>
      <c r="E9" s="229"/>
    </row>
    <row r="10" spans="1:5" x14ac:dyDescent="0.25">
      <c r="A10" s="229"/>
      <c r="B10" s="229"/>
      <c r="C10" s="229"/>
      <c r="D10" s="229"/>
      <c r="E10" s="229"/>
    </row>
    <row r="11" spans="1:5" x14ac:dyDescent="0.25">
      <c r="A11" s="229"/>
      <c r="B11" s="229"/>
      <c r="C11" s="229"/>
      <c r="D11" s="229"/>
      <c r="E11" s="229"/>
    </row>
    <row r="12" spans="1:5" x14ac:dyDescent="0.25">
      <c r="A12" s="229"/>
      <c r="B12" s="229"/>
      <c r="C12" s="229"/>
      <c r="D12" s="229"/>
      <c r="E12" s="229"/>
    </row>
    <row r="13" spans="1:5" x14ac:dyDescent="0.25">
      <c r="A13" s="229"/>
      <c r="B13" s="229"/>
      <c r="C13" s="229"/>
      <c r="D13" s="229"/>
      <c r="E13" s="229"/>
    </row>
    <row r="14" spans="1:5" x14ac:dyDescent="0.25">
      <c r="A14" s="229"/>
      <c r="B14" s="229"/>
      <c r="C14" s="229"/>
      <c r="D14" s="229"/>
      <c r="E14" s="229"/>
    </row>
    <row r="15" spans="1:5" x14ac:dyDescent="0.25">
      <c r="A15" s="229"/>
      <c r="B15" s="229"/>
      <c r="C15" s="229"/>
      <c r="D15" s="229"/>
      <c r="E15" s="229"/>
    </row>
    <row r="16" spans="1:5" x14ac:dyDescent="0.25">
      <c r="A16" s="229"/>
      <c r="B16" s="229"/>
      <c r="C16" s="229"/>
      <c r="D16" s="229"/>
      <c r="E16" s="229"/>
    </row>
    <row r="17" spans="1:5" x14ac:dyDescent="0.25">
      <c r="A17" s="229"/>
      <c r="B17" s="229"/>
      <c r="C17" s="229"/>
      <c r="D17" s="229"/>
      <c r="E17" s="229"/>
    </row>
    <row r="18" spans="1:5" x14ac:dyDescent="0.25">
      <c r="A18" s="229"/>
      <c r="B18" s="229"/>
      <c r="C18" s="229"/>
      <c r="D18" s="229"/>
      <c r="E18" s="229"/>
    </row>
    <row r="19" spans="1:5" x14ac:dyDescent="0.25">
      <c r="A19" s="229"/>
      <c r="B19" s="229"/>
      <c r="C19" s="229"/>
      <c r="D19" s="229"/>
      <c r="E19" s="229"/>
    </row>
    <row r="20" spans="1:5" x14ac:dyDescent="0.25">
      <c r="A20" s="229"/>
      <c r="B20" s="229"/>
      <c r="C20" s="229"/>
      <c r="D20" s="229"/>
      <c r="E20" s="229"/>
    </row>
    <row r="21" spans="1:5" ht="98.25" customHeight="1" x14ac:dyDescent="0.25">
      <c r="A21" s="229"/>
      <c r="B21" s="236" t="s">
        <v>299</v>
      </c>
      <c r="C21" s="236"/>
      <c r="D21" s="236"/>
      <c r="E21" s="229"/>
    </row>
    <row r="22" spans="1:5" x14ac:dyDescent="0.25">
      <c r="A22" s="229"/>
      <c r="B22" s="229"/>
      <c r="C22" s="229"/>
      <c r="D22" s="229"/>
      <c r="E22" s="229"/>
    </row>
    <row r="23" spans="1:5" x14ac:dyDescent="0.25">
      <c r="A23" s="229"/>
      <c r="B23" s="229"/>
      <c r="C23" s="229"/>
      <c r="D23" s="229"/>
      <c r="E23" s="229"/>
    </row>
    <row r="24" spans="1:5" x14ac:dyDescent="0.25">
      <c r="A24" s="229"/>
      <c r="B24" s="229"/>
      <c r="C24" s="229"/>
      <c r="D24" s="229"/>
      <c r="E24" s="229"/>
    </row>
    <row r="25" spans="1:5" x14ac:dyDescent="0.25">
      <c r="A25" s="229"/>
      <c r="B25" s="229"/>
      <c r="C25" s="229"/>
      <c r="D25" s="229"/>
      <c r="E25" s="229"/>
    </row>
    <row r="26" spans="1:5" x14ac:dyDescent="0.25">
      <c r="A26" s="229"/>
      <c r="B26" s="229"/>
      <c r="C26" s="229"/>
      <c r="D26" s="229"/>
      <c r="E26" s="229"/>
    </row>
    <row r="27" spans="1:5" x14ac:dyDescent="0.25">
      <c r="A27" s="229"/>
      <c r="B27" s="229"/>
      <c r="C27" s="229"/>
      <c r="D27" s="229"/>
      <c r="E27" s="229"/>
    </row>
    <row r="28" spans="1:5" x14ac:dyDescent="0.25">
      <c r="A28" s="229"/>
      <c r="B28" s="229"/>
      <c r="C28" s="229"/>
      <c r="D28" s="229"/>
      <c r="E28" s="229"/>
    </row>
    <row r="29" spans="1:5" x14ac:dyDescent="0.25">
      <c r="A29" s="229"/>
      <c r="B29" s="229"/>
      <c r="C29" s="229"/>
      <c r="D29" s="229"/>
      <c r="E29" s="229"/>
    </row>
    <row r="30" spans="1:5" x14ac:dyDescent="0.25">
      <c r="A30" s="229"/>
      <c r="B30" s="229"/>
      <c r="C30" s="229"/>
      <c r="D30" s="229"/>
      <c r="E30" s="229"/>
    </row>
    <row r="31" spans="1:5" x14ac:dyDescent="0.25">
      <c r="A31" s="229"/>
      <c r="B31" s="229"/>
      <c r="C31" s="229"/>
      <c r="D31" s="229"/>
      <c r="E31" s="229"/>
    </row>
    <row r="32" spans="1:5" x14ac:dyDescent="0.25">
      <c r="A32" s="229"/>
      <c r="B32" s="229"/>
      <c r="C32" s="229"/>
      <c r="D32" s="229"/>
      <c r="E32" s="229"/>
    </row>
    <row r="33" spans="1:5" x14ac:dyDescent="0.25">
      <c r="A33" s="229"/>
      <c r="B33" s="229"/>
      <c r="C33" s="229"/>
      <c r="D33" s="229"/>
      <c r="E33" s="229"/>
    </row>
    <row r="34" spans="1:5" x14ac:dyDescent="0.25">
      <c r="A34" s="229"/>
      <c r="B34" s="233" t="s">
        <v>266</v>
      </c>
      <c r="C34" s="229"/>
      <c r="D34" s="229"/>
      <c r="E34" s="229"/>
    </row>
    <row r="35" spans="1:5" x14ac:dyDescent="0.25">
      <c r="A35" s="229"/>
      <c r="B35" s="224" t="s">
        <v>267</v>
      </c>
      <c r="C35" s="225" t="s">
        <v>268</v>
      </c>
      <c r="D35" s="225" t="s">
        <v>269</v>
      </c>
      <c r="E35" s="229"/>
    </row>
    <row r="36" spans="1:5" x14ac:dyDescent="0.25">
      <c r="A36" s="229"/>
      <c r="B36" s="226">
        <v>1</v>
      </c>
      <c r="C36" s="227" t="s">
        <v>301</v>
      </c>
      <c r="D36" s="228" t="s">
        <v>302</v>
      </c>
      <c r="E36" s="229"/>
    </row>
    <row r="37" spans="1:5" ht="14.25" customHeight="1" x14ac:dyDescent="0.25">
      <c r="A37" s="229"/>
      <c r="B37" s="226">
        <v>2</v>
      </c>
      <c r="C37" s="227" t="s">
        <v>303</v>
      </c>
      <c r="D37" s="228" t="s">
        <v>305</v>
      </c>
      <c r="E37" s="229"/>
    </row>
    <row r="38" spans="1:5" x14ac:dyDescent="0.25">
      <c r="A38" s="229"/>
      <c r="B38" s="226">
        <v>3</v>
      </c>
      <c r="C38" s="227" t="s">
        <v>304</v>
      </c>
      <c r="D38" s="228" t="s">
        <v>306</v>
      </c>
      <c r="E38" s="229"/>
    </row>
    <row r="39" spans="1:5" x14ac:dyDescent="0.25">
      <c r="A39" s="229"/>
      <c r="B39" s="229"/>
      <c r="C39" s="229"/>
      <c r="D39" s="229"/>
      <c r="E39" s="229"/>
    </row>
    <row r="40" spans="1:5" x14ac:dyDescent="0.25">
      <c r="A40" s="229"/>
      <c r="B40" s="233" t="s">
        <v>270</v>
      </c>
      <c r="C40" s="229"/>
      <c r="D40" s="229"/>
      <c r="E40" s="229"/>
    </row>
    <row r="41" spans="1:5" x14ac:dyDescent="0.25">
      <c r="A41" s="229"/>
      <c r="B41" s="224" t="s">
        <v>267</v>
      </c>
      <c r="C41" s="225" t="s">
        <v>268</v>
      </c>
      <c r="D41" s="225" t="s">
        <v>269</v>
      </c>
      <c r="E41" s="229"/>
    </row>
    <row r="42" spans="1:5" x14ac:dyDescent="0.25">
      <c r="A42" s="229"/>
      <c r="B42" s="226">
        <v>1</v>
      </c>
      <c r="C42" s="227" t="s">
        <v>271</v>
      </c>
      <c r="D42" s="228" t="s">
        <v>272</v>
      </c>
      <c r="E42" s="229"/>
    </row>
    <row r="43" spans="1:5" x14ac:dyDescent="0.25">
      <c r="A43" s="229"/>
      <c r="B43" s="226">
        <v>2</v>
      </c>
      <c r="C43" s="227" t="s">
        <v>273</v>
      </c>
      <c r="D43" s="228" t="s">
        <v>274</v>
      </c>
      <c r="E43" s="229"/>
    </row>
    <row r="44" spans="1:5" x14ac:dyDescent="0.25">
      <c r="A44" s="229"/>
      <c r="B44" s="226">
        <v>3</v>
      </c>
      <c r="C44" s="227" t="s">
        <v>275</v>
      </c>
      <c r="D44" s="228" t="s">
        <v>276</v>
      </c>
      <c r="E44" s="229"/>
    </row>
    <row r="45" spans="1:5" x14ac:dyDescent="0.25">
      <c r="A45" s="229"/>
      <c r="B45" s="226">
        <v>4</v>
      </c>
      <c r="C45" s="227" t="s">
        <v>277</v>
      </c>
      <c r="D45" s="228" t="s">
        <v>278</v>
      </c>
      <c r="E45" s="229"/>
    </row>
    <row r="46" spans="1:5" x14ac:dyDescent="0.25">
      <c r="A46" s="229"/>
      <c r="B46" s="226">
        <v>5</v>
      </c>
      <c r="C46" s="227" t="s">
        <v>279</v>
      </c>
      <c r="D46" s="228" t="s">
        <v>280</v>
      </c>
      <c r="E46" s="229"/>
    </row>
    <row r="47" spans="1:5" x14ac:dyDescent="0.25">
      <c r="A47" s="229"/>
      <c r="B47" s="226">
        <v>1</v>
      </c>
      <c r="C47" s="227" t="s">
        <v>281</v>
      </c>
      <c r="D47" s="228" t="s">
        <v>282</v>
      </c>
      <c r="E47" s="229"/>
    </row>
    <row r="48" spans="1:5" x14ac:dyDescent="0.25">
      <c r="A48" s="229"/>
      <c r="B48" s="226">
        <v>2</v>
      </c>
      <c r="C48" s="227" t="s">
        <v>283</v>
      </c>
      <c r="D48" s="228" t="s">
        <v>284</v>
      </c>
      <c r="E48" s="229"/>
    </row>
    <row r="49" spans="1:5" x14ac:dyDescent="0.25">
      <c r="A49" s="229"/>
      <c r="B49" s="226">
        <v>3</v>
      </c>
      <c r="C49" s="227" t="s">
        <v>285</v>
      </c>
      <c r="D49" s="228" t="s">
        <v>286</v>
      </c>
      <c r="E49" s="229"/>
    </row>
    <row r="50" spans="1:5" x14ac:dyDescent="0.25">
      <c r="A50" s="229"/>
      <c r="B50" s="226">
        <v>4</v>
      </c>
      <c r="C50" s="227" t="s">
        <v>287</v>
      </c>
      <c r="D50" s="228" t="s">
        <v>288</v>
      </c>
      <c r="E50" s="229"/>
    </row>
    <row r="51" spans="1:5" x14ac:dyDescent="0.25">
      <c r="A51" s="229"/>
      <c r="B51" s="226">
        <v>5</v>
      </c>
      <c r="C51" s="227" t="s">
        <v>289</v>
      </c>
      <c r="D51" s="228" t="s">
        <v>282</v>
      </c>
      <c r="E51" s="229"/>
    </row>
    <row r="52" spans="1:5" x14ac:dyDescent="0.25">
      <c r="A52" s="229"/>
      <c r="B52" s="226">
        <v>5</v>
      </c>
      <c r="C52" s="227" t="s">
        <v>290</v>
      </c>
      <c r="D52" s="228" t="s">
        <v>291</v>
      </c>
      <c r="E52" s="229"/>
    </row>
    <row r="53" spans="1:5" ht="16.5" customHeight="1" x14ac:dyDescent="0.25">
      <c r="A53" s="229"/>
      <c r="B53" s="226">
        <v>6</v>
      </c>
      <c r="C53" s="227" t="s">
        <v>55</v>
      </c>
      <c r="D53" s="228" t="s">
        <v>292</v>
      </c>
      <c r="E53" s="229"/>
    </row>
    <row r="54" spans="1:5" x14ac:dyDescent="0.25">
      <c r="A54" s="229"/>
      <c r="B54" s="226">
        <v>7</v>
      </c>
      <c r="C54" s="227" t="s">
        <v>293</v>
      </c>
      <c r="D54" s="228" t="s">
        <v>294</v>
      </c>
      <c r="E54" s="229"/>
    </row>
    <row r="55" spans="1:5" x14ac:dyDescent="0.25">
      <c r="A55" s="229"/>
      <c r="B55" s="229"/>
      <c r="C55" s="229"/>
      <c r="D55" s="229"/>
      <c r="E55" s="229"/>
    </row>
    <row r="56" spans="1:5" x14ac:dyDescent="0.25">
      <c r="A56" s="229"/>
      <c r="B56" s="229"/>
      <c r="C56" s="229"/>
      <c r="D56" s="229"/>
      <c r="E56" s="229"/>
    </row>
  </sheetData>
  <mergeCells count="2">
    <mergeCell ref="B6:D6"/>
    <mergeCell ref="B21:D21"/>
  </mergeCells>
  <pageMargins left="0.7" right="0.7" top="0.75" bottom="0.75" header="0.3" footer="0.3"/>
  <pageSetup paperSize="9" orientation="portrait"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01B0D-D71A-4027-B928-48DC89935686}">
  <dimension ref="A1:BE31"/>
  <sheetViews>
    <sheetView zoomScale="55" zoomScaleNormal="55" workbookViewId="0">
      <selection activeCell="A3" sqref="A3"/>
    </sheetView>
  </sheetViews>
  <sheetFormatPr defaultColWidth="43.42578125" defaultRowHeight="15" x14ac:dyDescent="0.25"/>
  <cols>
    <col min="1" max="1" width="15.140625" customWidth="1"/>
    <col min="2" max="2" width="43.7109375" bestFit="1" customWidth="1"/>
    <col min="3" max="3" width="49.42578125" customWidth="1"/>
    <col min="4" max="4" width="28.7109375" customWidth="1"/>
    <col min="5" max="5" width="29.28515625" customWidth="1"/>
    <col min="6" max="6" width="31.42578125" customWidth="1"/>
    <col min="9" max="9" width="75.85546875" bestFit="1" customWidth="1"/>
    <col min="10" max="10" width="7" bestFit="1" customWidth="1"/>
    <col min="12" max="12" width="13.7109375" bestFit="1" customWidth="1"/>
    <col min="16" max="16" width="15.85546875" bestFit="1" customWidth="1"/>
    <col min="17" max="17" width="26.28515625" bestFit="1" customWidth="1"/>
    <col min="56" max="56" width="11.28515625" bestFit="1" customWidth="1"/>
    <col min="57" max="57" width="7" bestFit="1" customWidth="1"/>
  </cols>
  <sheetData>
    <row r="1" spans="1:40" s="94" customFormat="1" ht="31.5" x14ac:dyDescent="0.5">
      <c r="A1" s="215" t="s">
        <v>195</v>
      </c>
      <c r="B1" s="218"/>
      <c r="C1" s="219"/>
      <c r="D1" s="129"/>
      <c r="E1" s="220"/>
      <c r="X1" s="221"/>
    </row>
    <row r="2" spans="1:40" s="1" customFormat="1" ht="26.25" x14ac:dyDescent="0.4">
      <c r="A2" s="50"/>
      <c r="B2" s="54"/>
      <c r="C2" s="52"/>
      <c r="D2" s="2"/>
      <c r="E2" s="4"/>
      <c r="X2" s="2"/>
    </row>
    <row r="3" spans="1:40" s="1" customFormat="1" ht="27" thickBot="1" x14ac:dyDescent="0.45">
      <c r="A3" s="50"/>
      <c r="B3" s="54"/>
      <c r="C3" s="52"/>
      <c r="D3" s="2"/>
      <c r="E3" s="4"/>
      <c r="F3" s="2"/>
      <c r="G3" s="2"/>
      <c r="H3" s="3"/>
      <c r="I3" s="3"/>
      <c r="J3" s="3"/>
      <c r="K3" s="3"/>
      <c r="L3" s="3"/>
      <c r="M3" s="3"/>
      <c r="N3" s="3"/>
      <c r="O3" s="3"/>
      <c r="P3" s="3"/>
      <c r="Q3" s="3"/>
      <c r="X3" s="2"/>
      <c r="Y3" s="2"/>
      <c r="Z3" s="2"/>
      <c r="AA3" s="3"/>
      <c r="AB3" s="3"/>
      <c r="AC3" s="3"/>
      <c r="AD3" s="3"/>
      <c r="AE3" s="3"/>
      <c r="AF3" s="3"/>
      <c r="AG3" s="3"/>
      <c r="AH3" s="3"/>
      <c r="AI3" s="3"/>
      <c r="AJ3" s="3"/>
    </row>
    <row r="4" spans="1:40" s="1" customFormat="1" ht="62.25" customHeight="1" thickBot="1" x14ac:dyDescent="0.4">
      <c r="A4" s="50"/>
      <c r="B4" s="169" t="s">
        <v>0</v>
      </c>
      <c r="C4" s="170" t="s">
        <v>1</v>
      </c>
      <c r="D4" s="171" t="s">
        <v>2</v>
      </c>
      <c r="E4" s="176" t="s">
        <v>254</v>
      </c>
      <c r="F4" s="177" t="s">
        <v>253</v>
      </c>
      <c r="G4" s="5"/>
      <c r="H4" s="5"/>
      <c r="I4" s="5"/>
      <c r="J4" s="5"/>
      <c r="U4" s="6"/>
      <c r="X4" s="4"/>
      <c r="Y4" s="4"/>
      <c r="Z4" s="5"/>
      <c r="AA4" s="5"/>
      <c r="AB4" s="5"/>
      <c r="AC4" s="5"/>
      <c r="AN4" s="6"/>
    </row>
    <row r="5" spans="1:40" s="1" customFormat="1" ht="21" x14ac:dyDescent="0.35">
      <c r="A5" s="50"/>
      <c r="B5" s="62" t="s">
        <v>3</v>
      </c>
      <c r="C5" s="63"/>
      <c r="D5" s="61"/>
      <c r="E5" s="178"/>
      <c r="F5" s="179"/>
      <c r="G5" s="2"/>
      <c r="I5" s="9" t="s">
        <v>4</v>
      </c>
      <c r="L5" s="1">
        <v>37</v>
      </c>
      <c r="X5" s="9"/>
      <c r="Y5" s="9"/>
      <c r="Z5" s="2"/>
    </row>
    <row r="6" spans="1:40" s="1" customFormat="1" ht="33" x14ac:dyDescent="0.35">
      <c r="A6" s="50"/>
      <c r="B6" s="64" t="s">
        <v>5</v>
      </c>
      <c r="C6" s="173" t="s">
        <v>6</v>
      </c>
      <c r="D6" s="58">
        <v>36494944.973720297</v>
      </c>
      <c r="E6" s="180">
        <f>CBA!I45</f>
        <v>3.7236805555555565E-2</v>
      </c>
      <c r="F6" s="8">
        <f>E6*D6</f>
        <v>1358955.1697471226</v>
      </c>
      <c r="G6" s="2"/>
      <c r="I6" s="2" t="s">
        <v>7</v>
      </c>
      <c r="L6" s="1">
        <v>24.6</v>
      </c>
      <c r="X6" s="2"/>
      <c r="Y6" s="2"/>
      <c r="Z6" s="2"/>
    </row>
    <row r="7" spans="1:40" s="1" customFormat="1" ht="33" x14ac:dyDescent="0.35">
      <c r="A7" s="50"/>
      <c r="B7" s="64" t="s">
        <v>8</v>
      </c>
      <c r="C7" s="173" t="s">
        <v>6</v>
      </c>
      <c r="D7" s="58">
        <v>26246595.948073052</v>
      </c>
      <c r="E7" s="180">
        <f>CBA!J45</f>
        <v>3.4500000000000003E-2</v>
      </c>
      <c r="F7" s="8">
        <f>E7*D7</f>
        <v>905507.56020852039</v>
      </c>
      <c r="I7" s="2" t="s">
        <v>9</v>
      </c>
      <c r="L7" s="1">
        <f>L6/L5</f>
        <v>0.66486486486486496</v>
      </c>
      <c r="X7" s="2"/>
      <c r="Y7" s="2"/>
      <c r="Z7" s="9"/>
    </row>
    <row r="8" spans="1:40" s="1" customFormat="1" ht="33" x14ac:dyDescent="0.35">
      <c r="A8" s="50"/>
      <c r="B8" s="64" t="s">
        <v>10</v>
      </c>
      <c r="C8" s="173" t="s">
        <v>6</v>
      </c>
      <c r="D8" s="58">
        <v>5094987.1079823673</v>
      </c>
      <c r="E8" s="180">
        <f>CBA!K45</f>
        <v>1.7586805555555553E-2</v>
      </c>
      <c r="F8" s="8">
        <f>E8*D8</f>
        <v>89604.547576148223</v>
      </c>
      <c r="I8" s="2" t="s">
        <v>11</v>
      </c>
      <c r="X8" s="2"/>
      <c r="Y8" s="2"/>
      <c r="Z8" s="2"/>
    </row>
    <row r="9" spans="1:40" s="1" customFormat="1" ht="33" x14ac:dyDescent="0.35">
      <c r="A9" s="50"/>
      <c r="B9" s="64" t="s">
        <v>12</v>
      </c>
      <c r="C9" s="173" t="s">
        <v>6</v>
      </c>
      <c r="D9" s="58">
        <v>31449153.31753676</v>
      </c>
      <c r="E9" s="180">
        <f>CBA!L45</f>
        <v>1.41E-2</v>
      </c>
      <c r="F9" s="8">
        <f>E9*D9</f>
        <v>443433.0617772683</v>
      </c>
      <c r="I9" s="2" t="s">
        <v>13</v>
      </c>
      <c r="X9" s="2"/>
      <c r="Y9" s="2"/>
      <c r="Z9" s="2"/>
    </row>
    <row r="10" spans="1:40" s="1" customFormat="1" ht="21" x14ac:dyDescent="0.35">
      <c r="A10" s="50"/>
      <c r="B10" s="64"/>
      <c r="C10" s="81"/>
      <c r="D10" s="56"/>
      <c r="E10" s="181"/>
      <c r="F10" s="8"/>
      <c r="X10" s="2"/>
      <c r="Y10" s="2"/>
      <c r="Z10" s="2"/>
    </row>
    <row r="11" spans="1:40" s="1" customFormat="1" ht="21" x14ac:dyDescent="0.35">
      <c r="A11" s="50"/>
      <c r="B11" s="65" t="s">
        <v>14</v>
      </c>
      <c r="C11" s="174"/>
      <c r="D11" s="57"/>
      <c r="E11" s="182"/>
      <c r="F11" s="172"/>
      <c r="X11" s="9"/>
      <c r="Y11" s="9"/>
      <c r="Z11" s="2"/>
    </row>
    <row r="12" spans="1:40" s="1" customFormat="1" ht="21" x14ac:dyDescent="0.35">
      <c r="A12" s="50"/>
      <c r="B12" s="64" t="s">
        <v>15</v>
      </c>
      <c r="C12" s="81" t="s">
        <v>16</v>
      </c>
      <c r="D12" s="58">
        <v>27800000</v>
      </c>
      <c r="E12" s="180">
        <f>CBA!M45</f>
        <v>2.0999999999999998E-2</v>
      </c>
      <c r="F12" s="8">
        <f t="shared" ref="F12:F17" si="0">E12*D12</f>
        <v>583799.99999999988</v>
      </c>
      <c r="G12" s="2"/>
      <c r="H12" s="10"/>
      <c r="P12" s="11"/>
      <c r="X12" s="2"/>
      <c r="Y12" s="9"/>
      <c r="Z12" s="2"/>
      <c r="AA12" s="10"/>
      <c r="AI12" s="11"/>
    </row>
    <row r="13" spans="1:40" s="1" customFormat="1" ht="21" x14ac:dyDescent="0.35">
      <c r="A13" s="50"/>
      <c r="B13" s="64" t="s">
        <v>17</v>
      </c>
      <c r="C13" s="81" t="s">
        <v>18</v>
      </c>
      <c r="D13" s="58">
        <v>47000000</v>
      </c>
      <c r="E13" s="180">
        <f>CBA!N45</f>
        <v>4.9700000000000001E-2</v>
      </c>
      <c r="F13" s="8">
        <f t="shared" si="0"/>
        <v>2335900</v>
      </c>
      <c r="G13" s="2"/>
      <c r="J13" s="10"/>
      <c r="P13" s="11"/>
      <c r="X13" s="2"/>
      <c r="Y13" s="2"/>
      <c r="Z13" s="2"/>
      <c r="AC13" s="10"/>
      <c r="AI13" s="11"/>
    </row>
    <row r="14" spans="1:40" s="1" customFormat="1" ht="21" x14ac:dyDescent="0.35">
      <c r="A14" s="50"/>
      <c r="B14" s="64" t="s">
        <v>19</v>
      </c>
      <c r="C14" s="81" t="s">
        <v>20</v>
      </c>
      <c r="D14" s="58">
        <f>0.0344*LIFESPAN</f>
        <v>10492000</v>
      </c>
      <c r="E14" s="180">
        <f>CBA!O45</f>
        <v>8.0000000000000002E-3</v>
      </c>
      <c r="F14" s="8">
        <f t="shared" si="0"/>
        <v>83936</v>
      </c>
      <c r="G14" s="2"/>
      <c r="S14" s="60"/>
      <c r="X14" s="2"/>
      <c r="Y14" s="2"/>
      <c r="Z14" s="2"/>
    </row>
    <row r="15" spans="1:40" s="1" customFormat="1" ht="21" x14ac:dyDescent="0.35">
      <c r="A15" s="50"/>
      <c r="B15" s="64" t="s">
        <v>21</v>
      </c>
      <c r="C15" s="81" t="s">
        <v>22</v>
      </c>
      <c r="D15" s="58">
        <v>305000000</v>
      </c>
      <c r="E15" s="180">
        <f>CBA!P45</f>
        <v>2E-3</v>
      </c>
      <c r="F15" s="8">
        <f t="shared" si="0"/>
        <v>610000</v>
      </c>
      <c r="G15" s="2"/>
      <c r="S15" s="60"/>
      <c r="X15" s="2"/>
      <c r="Y15" s="2"/>
      <c r="Z15" s="2"/>
    </row>
    <row r="16" spans="1:40" s="1" customFormat="1" ht="21" x14ac:dyDescent="0.35">
      <c r="A16" s="50"/>
      <c r="B16" s="64" t="s">
        <v>23</v>
      </c>
      <c r="C16" s="81" t="s">
        <v>24</v>
      </c>
      <c r="D16" s="58">
        <f>LIFESPAN+UTILISATION</f>
        <v>352000000</v>
      </c>
      <c r="E16" s="180">
        <f>CBA!Q45</f>
        <v>1E-3</v>
      </c>
      <c r="F16" s="8">
        <f t="shared" si="0"/>
        <v>352000</v>
      </c>
      <c r="G16" s="2"/>
      <c r="X16" s="2"/>
      <c r="Y16" s="2"/>
      <c r="Z16" s="2"/>
    </row>
    <row r="17" spans="1:57" s="1" customFormat="1" ht="33" x14ac:dyDescent="0.35">
      <c r="A17" s="50"/>
      <c r="B17" s="64" t="s">
        <v>25</v>
      </c>
      <c r="C17" s="173" t="s">
        <v>26</v>
      </c>
      <c r="D17" s="58">
        <f>0.17*50000000</f>
        <v>8500000</v>
      </c>
      <c r="E17" s="180">
        <f>CBA!R45</f>
        <v>2.9499999999999998E-2</v>
      </c>
      <c r="F17" s="8">
        <f t="shared" si="0"/>
        <v>250750</v>
      </c>
      <c r="G17" s="2"/>
      <c r="X17" s="2"/>
      <c r="Y17" s="2"/>
      <c r="Z17" s="2"/>
    </row>
    <row r="18" spans="1:57" s="1" customFormat="1" ht="21" x14ac:dyDescent="0.35">
      <c r="A18" s="50"/>
      <c r="B18" s="64"/>
      <c r="C18" s="81"/>
      <c r="D18" s="56"/>
      <c r="E18" s="181"/>
      <c r="F18" s="8"/>
      <c r="G18" s="2"/>
      <c r="X18" s="2"/>
      <c r="Y18" s="2"/>
      <c r="Z18" s="2"/>
    </row>
    <row r="19" spans="1:57" s="1" customFormat="1" ht="21" x14ac:dyDescent="0.35">
      <c r="A19" s="50"/>
      <c r="B19" s="65" t="s">
        <v>27</v>
      </c>
      <c r="C19" s="174"/>
      <c r="D19" s="57"/>
      <c r="E19" s="182"/>
      <c r="F19" s="172"/>
      <c r="G19" s="2"/>
      <c r="X19" s="9"/>
      <c r="Y19" s="9"/>
      <c r="Z19" s="2"/>
    </row>
    <row r="20" spans="1:57" s="1" customFormat="1" ht="21" x14ac:dyDescent="0.35">
      <c r="A20" s="50"/>
      <c r="B20" s="64" t="s">
        <v>28</v>
      </c>
      <c r="C20" s="81" t="s">
        <v>29</v>
      </c>
      <c r="D20" s="58">
        <v>131000000</v>
      </c>
      <c r="E20" s="180">
        <f>CBA!S45</f>
        <v>6.1000000000000004E-3</v>
      </c>
      <c r="F20" s="8">
        <f>E20*D20</f>
        <v>799100</v>
      </c>
      <c r="G20" s="2"/>
      <c r="X20" s="2"/>
      <c r="Y20" s="2"/>
      <c r="Z20" s="2"/>
    </row>
    <row r="21" spans="1:57" s="1" customFormat="1" ht="21" x14ac:dyDescent="0.35">
      <c r="A21" s="50"/>
      <c r="B21" s="64" t="s">
        <v>30</v>
      </c>
      <c r="C21" s="173" t="s">
        <v>262</v>
      </c>
      <c r="D21" s="58">
        <v>30000000</v>
      </c>
      <c r="E21" s="180">
        <f>CBA!T45</f>
        <v>4.2700000000000009E-2</v>
      </c>
      <c r="F21" s="8">
        <f>E21*D21</f>
        <v>1281000.0000000002</v>
      </c>
      <c r="X21" s="2"/>
      <c r="Y21" s="2"/>
      <c r="Z21" s="2"/>
    </row>
    <row r="22" spans="1:57" s="1" customFormat="1" ht="21" x14ac:dyDescent="0.35">
      <c r="A22" s="50"/>
      <c r="B22" s="64"/>
      <c r="C22" s="81"/>
      <c r="D22" s="56"/>
      <c r="E22" s="181"/>
      <c r="F22" s="91"/>
      <c r="I22" s="2">
        <f>150*200000</f>
        <v>30000000</v>
      </c>
      <c r="J22" s="2">
        <f>15*50</f>
        <v>750</v>
      </c>
      <c r="X22" s="2"/>
      <c r="Y22" s="2"/>
      <c r="Z22" s="2"/>
    </row>
    <row r="23" spans="1:57" s="1" customFormat="1" ht="21" x14ac:dyDescent="0.35">
      <c r="A23" s="50"/>
      <c r="B23" s="65" t="s">
        <v>31</v>
      </c>
      <c r="C23" s="174"/>
      <c r="D23" s="59"/>
      <c r="E23" s="182"/>
      <c r="F23" s="91"/>
      <c r="I23" s="2"/>
      <c r="J23" s="12">
        <f>0.75/940</f>
        <v>7.9787234042553187E-4</v>
      </c>
      <c r="X23" s="9"/>
      <c r="Y23" s="9"/>
      <c r="Z23" s="2"/>
    </row>
    <row r="24" spans="1:57" s="1" customFormat="1" ht="21" x14ac:dyDescent="0.35">
      <c r="A24" s="50"/>
      <c r="B24" s="64" t="s">
        <v>32</v>
      </c>
      <c r="C24" s="81" t="s">
        <v>252</v>
      </c>
      <c r="D24" s="21">
        <v>126000000</v>
      </c>
      <c r="E24" s="180">
        <f>CBA!U45</f>
        <v>6.6517261904761912E-2</v>
      </c>
      <c r="F24" s="8">
        <f t="shared" ref="F24:F30" si="1">E24*D24</f>
        <v>8381175.0000000009</v>
      </c>
      <c r="I24" s="2"/>
      <c r="J24" s="2"/>
      <c r="X24" s="2"/>
      <c r="Y24" s="2"/>
      <c r="Z24" s="2"/>
    </row>
    <row r="25" spans="1:57" s="1" customFormat="1" ht="21" x14ac:dyDescent="0.35">
      <c r="A25" s="50"/>
      <c r="B25" s="64" t="s">
        <v>33</v>
      </c>
      <c r="C25" s="81" t="s">
        <v>36</v>
      </c>
      <c r="D25" s="21">
        <v>0</v>
      </c>
      <c r="E25" s="180">
        <f>CBA!V45</f>
        <v>0</v>
      </c>
      <c r="F25" s="8">
        <f t="shared" si="1"/>
        <v>0</v>
      </c>
      <c r="I25" s="2">
        <v>25000000</v>
      </c>
      <c r="J25" s="2"/>
      <c r="X25" s="2"/>
      <c r="Y25" s="2"/>
      <c r="Z25" s="2"/>
      <c r="AC25" s="2"/>
    </row>
    <row r="26" spans="1:57" s="1" customFormat="1" ht="33" x14ac:dyDescent="0.35">
      <c r="A26" s="50"/>
      <c r="B26" s="64" t="s">
        <v>34</v>
      </c>
      <c r="C26" s="173" t="s">
        <v>35</v>
      </c>
      <c r="D26" s="21">
        <f>23*1800000</f>
        <v>41400000</v>
      </c>
      <c r="E26" s="180">
        <f>CBA!W45</f>
        <v>1.7697999999999998E-2</v>
      </c>
      <c r="F26" s="8">
        <f t="shared" si="1"/>
        <v>732697.2</v>
      </c>
      <c r="I26" s="12"/>
      <c r="J26" s="2"/>
      <c r="X26" s="2"/>
      <c r="Y26" s="2"/>
      <c r="Z26" s="2"/>
    </row>
    <row r="27" spans="1:57" s="1" customFormat="1" ht="21" x14ac:dyDescent="0.35">
      <c r="A27" s="50"/>
      <c r="B27" s="64" t="s">
        <v>255</v>
      </c>
      <c r="C27" s="81" t="s">
        <v>36</v>
      </c>
      <c r="D27" s="21">
        <v>0</v>
      </c>
      <c r="E27" s="180">
        <f>CBA!X45</f>
        <v>0</v>
      </c>
      <c r="F27" s="8">
        <f t="shared" si="1"/>
        <v>0</v>
      </c>
      <c r="X27" s="2"/>
    </row>
    <row r="28" spans="1:57" s="1" customFormat="1" ht="48.75" x14ac:dyDescent="0.35">
      <c r="A28" s="50"/>
      <c r="B28" s="64" t="s">
        <v>37</v>
      </c>
      <c r="C28" s="173" t="s">
        <v>38</v>
      </c>
      <c r="D28" s="21">
        <v>1500000000</v>
      </c>
      <c r="E28" s="180">
        <f>CBA!Y45</f>
        <v>1.781407407407408E-3</v>
      </c>
      <c r="F28" s="8">
        <f t="shared" si="1"/>
        <v>2672111.1111111119</v>
      </c>
      <c r="I28" s="2">
        <v>1500000000</v>
      </c>
      <c r="X28" s="2"/>
    </row>
    <row r="29" spans="1:57" s="1" customFormat="1" ht="48.75" x14ac:dyDescent="0.35">
      <c r="A29" s="50"/>
      <c r="B29" s="64" t="s">
        <v>39</v>
      </c>
      <c r="C29" s="173" t="s">
        <v>40</v>
      </c>
      <c r="D29" s="21">
        <v>76500000</v>
      </c>
      <c r="E29" s="180">
        <f>CBA!Z45</f>
        <v>4.4000000000000011E-2</v>
      </c>
      <c r="F29" s="8">
        <f t="shared" si="1"/>
        <v>3366000.0000000009</v>
      </c>
      <c r="I29" s="7">
        <v>76500000</v>
      </c>
      <c r="X29" s="2"/>
      <c r="AW29" s="13"/>
      <c r="BD29" s="1" t="s">
        <v>41</v>
      </c>
      <c r="BE29" s="14">
        <v>0.61</v>
      </c>
    </row>
    <row r="30" spans="1:57" s="1" customFormat="1" ht="21.75" thickBot="1" x14ac:dyDescent="0.4">
      <c r="A30" s="50"/>
      <c r="B30" s="66" t="s">
        <v>42</v>
      </c>
      <c r="C30" s="15" t="s">
        <v>43</v>
      </c>
      <c r="D30" s="48">
        <f>22*1800000</f>
        <v>39600000</v>
      </c>
      <c r="E30" s="183">
        <f>CBA!AA45</f>
        <v>1.17E-3</v>
      </c>
      <c r="F30" s="175">
        <f t="shared" si="1"/>
        <v>46332</v>
      </c>
      <c r="X30" s="2"/>
      <c r="AW30" s="16"/>
      <c r="BD30" s="1" t="s">
        <v>44</v>
      </c>
      <c r="BE30" s="17" t="e">
        <f>CBA!#REF!/CBA!BC45</f>
        <v>#REF!</v>
      </c>
    </row>
    <row r="31" spans="1:57" s="1" customFormat="1" ht="26.25" x14ac:dyDescent="0.4">
      <c r="A31" s="50"/>
      <c r="B31" s="54"/>
      <c r="C31" s="52"/>
      <c r="D31" s="2"/>
      <c r="E31" s="4"/>
      <c r="X31" s="2"/>
    </row>
  </sheetData>
  <pageMargins left="0.7" right="0.7" top="0.75" bottom="0.75" header="0.3" footer="0.3"/>
  <pageSetup paperSize="9"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09630-F5CE-46B0-AD4B-54FF182E975F}">
  <sheetPr codeName="Sheet10">
    <tabColor theme="7"/>
  </sheetPr>
  <dimension ref="A1:BT108"/>
  <sheetViews>
    <sheetView zoomScale="55" zoomScaleNormal="55" workbookViewId="0">
      <selection activeCell="C3" sqref="C3"/>
    </sheetView>
  </sheetViews>
  <sheetFormatPr defaultColWidth="52.7109375" defaultRowHeight="26.25" x14ac:dyDescent="0.4"/>
  <cols>
    <col min="1" max="1" width="20.42578125" style="50" customWidth="1"/>
    <col min="2" max="2" width="34.5703125" style="54" bestFit="1" customWidth="1"/>
    <col min="3" max="3" width="50.28515625" style="52" bestFit="1" customWidth="1"/>
    <col min="4" max="4" width="23.140625" style="2" bestFit="1" customWidth="1"/>
    <col min="5" max="5" width="38.5703125" style="2" bestFit="1" customWidth="1"/>
    <col min="6" max="6" width="26.85546875" style="2" bestFit="1" customWidth="1"/>
    <col min="7" max="7" width="30.7109375" style="4" bestFit="1" customWidth="1"/>
    <col min="8" max="8" width="52.140625" style="1" bestFit="1" customWidth="1"/>
    <col min="9" max="9" width="34.5703125" style="1" bestFit="1" customWidth="1"/>
    <col min="10" max="11" width="30.7109375" style="1" bestFit="1" customWidth="1"/>
    <col min="12" max="12" width="34.5703125" style="1" bestFit="1" customWidth="1"/>
    <col min="13" max="13" width="42.140625" style="1" bestFit="1" customWidth="1"/>
    <col min="14" max="14" width="30.7109375" style="1" bestFit="1" customWidth="1"/>
    <col min="15" max="15" width="36.42578125" style="1" bestFit="1" customWidth="1"/>
    <col min="16" max="16" width="47.85546875" style="1" bestFit="1" customWidth="1"/>
    <col min="17" max="17" width="51.7109375" style="1" bestFit="1" customWidth="1"/>
    <col min="18" max="18" width="47.85546875" style="1" bestFit="1" customWidth="1"/>
    <col min="19" max="19" width="46" style="1" bestFit="1" customWidth="1"/>
    <col min="20" max="20" width="55.7109375" style="1" bestFit="1" customWidth="1"/>
    <col min="21" max="21" width="38.5703125" style="1" bestFit="1" customWidth="1"/>
    <col min="22" max="22" width="47.85546875" style="1" bestFit="1" customWidth="1"/>
    <col min="23" max="23" width="42.140625" style="1" bestFit="1" customWidth="1"/>
    <col min="24" max="24" width="47.85546875" style="1" bestFit="1" customWidth="1"/>
    <col min="25" max="25" width="26.85546875" style="1" bestFit="1" customWidth="1"/>
    <col min="26" max="26" width="34.5703125" style="2" bestFit="1" customWidth="1"/>
    <col min="27" max="27" width="34.5703125" style="1" bestFit="1" customWidth="1"/>
    <col min="28" max="28" width="50" style="1" bestFit="1" customWidth="1"/>
    <col min="29" max="30" width="53.85546875" style="1" bestFit="1" customWidth="1"/>
    <col min="31" max="31" width="47.85546875" style="1" bestFit="1" customWidth="1"/>
    <col min="32" max="32" width="40.28515625" style="1" bestFit="1" customWidth="1"/>
    <col min="33" max="33" width="30.7109375" style="1" bestFit="1" customWidth="1"/>
    <col min="34" max="34" width="36.42578125" style="1" bestFit="1" customWidth="1"/>
    <col min="35" max="35" width="47.85546875" style="1" bestFit="1" customWidth="1"/>
    <col min="36" max="36" width="51.7109375" style="1" bestFit="1" customWidth="1"/>
    <col min="37" max="37" width="47.85546875" style="1" bestFit="1" customWidth="1"/>
    <col min="38" max="38" width="46" style="1" bestFit="1" customWidth="1"/>
    <col min="39" max="39" width="55.7109375" style="1" bestFit="1" customWidth="1"/>
    <col min="40" max="40" width="38.5703125" style="1" bestFit="1" customWidth="1"/>
    <col min="41" max="41" width="47.85546875" style="1" bestFit="1" customWidth="1"/>
    <col min="42" max="42" width="42.140625" style="1" bestFit="1" customWidth="1"/>
    <col min="43" max="43" width="47.85546875" style="1" bestFit="1" customWidth="1"/>
    <col min="44" max="44" width="26.85546875" style="1" bestFit="1" customWidth="1"/>
    <col min="45" max="46" width="34.5703125" style="1" bestFit="1" customWidth="1"/>
    <col min="47" max="47" width="36.42578125" style="1" bestFit="1" customWidth="1"/>
    <col min="48" max="48" width="34.5703125" style="1" bestFit="1" customWidth="1"/>
    <col min="49" max="49" width="32.5703125" style="1" bestFit="1" customWidth="1"/>
    <col min="50" max="50" width="30.7109375" style="1" bestFit="1" customWidth="1"/>
    <col min="51" max="51" width="47.85546875" style="1" bestFit="1" customWidth="1"/>
    <col min="52" max="52" width="21.140625" style="1" bestFit="1" customWidth="1"/>
    <col min="53" max="54" width="23.140625" style="1" bestFit="1" customWidth="1"/>
    <col min="55" max="56" width="26.85546875" style="1" bestFit="1" customWidth="1"/>
    <col min="57" max="58" width="19.28515625" style="1" bestFit="1" customWidth="1"/>
    <col min="59" max="16384" width="52.7109375" style="1"/>
  </cols>
  <sheetData>
    <row r="1" spans="1:72" ht="32.25" thickBot="1" x14ac:dyDescent="0.55000000000000004">
      <c r="A1" s="215" t="s">
        <v>207</v>
      </c>
      <c r="B1" s="212"/>
      <c r="C1" s="213"/>
      <c r="D1" s="94"/>
      <c r="E1" s="129"/>
      <c r="F1" s="129"/>
      <c r="G1" s="129"/>
      <c r="H1" s="214"/>
      <c r="I1" s="250" t="s">
        <v>45</v>
      </c>
      <c r="J1" s="251"/>
      <c r="K1" s="251"/>
      <c r="L1" s="251"/>
      <c r="M1" s="251"/>
      <c r="N1" s="251"/>
      <c r="O1" s="251"/>
      <c r="P1" s="251"/>
      <c r="Q1" s="251"/>
      <c r="R1" s="251"/>
      <c r="S1" s="251"/>
      <c r="T1" s="251"/>
      <c r="U1" s="251"/>
      <c r="V1" s="251"/>
      <c r="W1" s="251"/>
      <c r="X1" s="251"/>
      <c r="Y1" s="251"/>
      <c r="Z1" s="251"/>
      <c r="AA1" s="252"/>
      <c r="AB1" s="253" t="s">
        <v>46</v>
      </c>
      <c r="AC1" s="254"/>
      <c r="AD1" s="254"/>
      <c r="AE1" s="254"/>
      <c r="AF1" s="254"/>
      <c r="AG1" s="254"/>
      <c r="AH1" s="254"/>
      <c r="AI1" s="254"/>
      <c r="AJ1" s="254"/>
      <c r="AK1" s="254"/>
      <c r="AL1" s="254"/>
      <c r="AM1" s="254"/>
      <c r="AN1" s="254"/>
      <c r="AO1" s="254"/>
      <c r="AP1" s="254"/>
      <c r="AQ1" s="254"/>
      <c r="AR1" s="254"/>
      <c r="AS1" s="254"/>
      <c r="AT1" s="255"/>
      <c r="AU1" s="237" t="s">
        <v>233</v>
      </c>
      <c r="AV1" s="238"/>
      <c r="AW1" s="238"/>
      <c r="AX1" s="238"/>
      <c r="AY1" s="238"/>
      <c r="AZ1" s="238"/>
      <c r="BA1" s="238"/>
      <c r="BB1" s="238"/>
      <c r="BC1" s="238"/>
      <c r="BD1" s="238"/>
      <c r="BE1" s="238"/>
      <c r="BF1" s="239"/>
    </row>
    <row r="2" spans="1:72" ht="27" thickBot="1" x14ac:dyDescent="0.45">
      <c r="D2" s="1"/>
      <c r="E2" s="1"/>
      <c r="F2" s="1"/>
      <c r="G2" s="1"/>
      <c r="H2" s="4"/>
      <c r="I2" s="256" t="s">
        <v>47</v>
      </c>
      <c r="J2" s="257"/>
      <c r="K2" s="257"/>
      <c r="L2" s="258"/>
      <c r="M2" s="244" t="s">
        <v>14</v>
      </c>
      <c r="N2" s="245"/>
      <c r="O2" s="245"/>
      <c r="P2" s="245"/>
      <c r="Q2" s="245"/>
      <c r="R2" s="246"/>
      <c r="S2" s="247" t="s">
        <v>27</v>
      </c>
      <c r="T2" s="248"/>
      <c r="U2" s="244" t="s">
        <v>48</v>
      </c>
      <c r="V2" s="245"/>
      <c r="W2" s="245"/>
      <c r="X2" s="245"/>
      <c r="Y2" s="245"/>
      <c r="Z2" s="245"/>
      <c r="AA2" s="249"/>
      <c r="AB2" s="256" t="s">
        <v>47</v>
      </c>
      <c r="AC2" s="257"/>
      <c r="AD2" s="257"/>
      <c r="AE2" s="258"/>
      <c r="AF2" s="244" t="s">
        <v>14</v>
      </c>
      <c r="AG2" s="245"/>
      <c r="AH2" s="245"/>
      <c r="AI2" s="245"/>
      <c r="AJ2" s="245"/>
      <c r="AK2" s="246"/>
      <c r="AL2" s="247" t="s">
        <v>27</v>
      </c>
      <c r="AM2" s="248"/>
      <c r="AN2" s="244" t="s">
        <v>48</v>
      </c>
      <c r="AO2" s="245"/>
      <c r="AP2" s="245"/>
      <c r="AQ2" s="245"/>
      <c r="AR2" s="245"/>
      <c r="AS2" s="245"/>
      <c r="AT2" s="249"/>
      <c r="AU2" s="240"/>
      <c r="AV2" s="241"/>
      <c r="AW2" s="241"/>
      <c r="AX2" s="241"/>
      <c r="AY2" s="241"/>
      <c r="AZ2" s="241"/>
      <c r="BA2" s="241"/>
      <c r="BB2" s="241"/>
      <c r="BC2" s="241"/>
      <c r="BD2" s="242"/>
      <c r="BE2" s="242"/>
      <c r="BF2" s="243"/>
    </row>
    <row r="3" spans="1:72" s="18" customFormat="1" ht="42.75" thickBot="1" x14ac:dyDescent="0.3">
      <c r="A3" s="199" t="s">
        <v>49</v>
      </c>
      <c r="B3" s="200" t="s">
        <v>50</v>
      </c>
      <c r="C3" s="201" t="s">
        <v>51</v>
      </c>
      <c r="D3" s="201" t="s">
        <v>52</v>
      </c>
      <c r="E3" s="201" t="s">
        <v>53</v>
      </c>
      <c r="F3" s="202" t="s">
        <v>54</v>
      </c>
      <c r="G3" s="202" t="s">
        <v>256</v>
      </c>
      <c r="H3" s="203" t="s">
        <v>55</v>
      </c>
      <c r="I3" s="204" t="s">
        <v>5</v>
      </c>
      <c r="J3" s="202" t="s">
        <v>56</v>
      </c>
      <c r="K3" s="202" t="s">
        <v>10</v>
      </c>
      <c r="L3" s="205" t="s">
        <v>12</v>
      </c>
      <c r="M3" s="202" t="s">
        <v>57</v>
      </c>
      <c r="N3" s="202" t="s">
        <v>58</v>
      </c>
      <c r="O3" s="202" t="s">
        <v>59</v>
      </c>
      <c r="P3" s="202" t="s">
        <v>60</v>
      </c>
      <c r="Q3" s="202" t="s">
        <v>61</v>
      </c>
      <c r="R3" s="202" t="s">
        <v>62</v>
      </c>
      <c r="S3" s="206" t="s">
        <v>63</v>
      </c>
      <c r="T3" s="205" t="s">
        <v>64</v>
      </c>
      <c r="U3" s="206" t="s">
        <v>65</v>
      </c>
      <c r="V3" s="202" t="s">
        <v>33</v>
      </c>
      <c r="W3" s="202" t="s">
        <v>66</v>
      </c>
      <c r="X3" s="202" t="s">
        <v>67</v>
      </c>
      <c r="Y3" s="202" t="s">
        <v>68</v>
      </c>
      <c r="Z3" s="202" t="s">
        <v>69</v>
      </c>
      <c r="AA3" s="203" t="s">
        <v>42</v>
      </c>
      <c r="AB3" s="204" t="s">
        <v>5</v>
      </c>
      <c r="AC3" s="202" t="s">
        <v>56</v>
      </c>
      <c r="AD3" s="202" t="s">
        <v>10</v>
      </c>
      <c r="AE3" s="205" t="s">
        <v>12</v>
      </c>
      <c r="AF3" s="202" t="s">
        <v>70</v>
      </c>
      <c r="AG3" s="202" t="s">
        <v>58</v>
      </c>
      <c r="AH3" s="202" t="s">
        <v>59</v>
      </c>
      <c r="AI3" s="202" t="s">
        <v>60</v>
      </c>
      <c r="AJ3" s="202" t="s">
        <v>61</v>
      </c>
      <c r="AK3" s="202" t="s">
        <v>62</v>
      </c>
      <c r="AL3" s="206" t="s">
        <v>63</v>
      </c>
      <c r="AM3" s="205" t="s">
        <v>64</v>
      </c>
      <c r="AN3" s="206" t="s">
        <v>65</v>
      </c>
      <c r="AO3" s="202" t="s">
        <v>33</v>
      </c>
      <c r="AP3" s="202" t="s">
        <v>66</v>
      </c>
      <c r="AQ3" s="202" t="s">
        <v>67</v>
      </c>
      <c r="AR3" s="202" t="s">
        <v>68</v>
      </c>
      <c r="AS3" s="202" t="s">
        <v>69</v>
      </c>
      <c r="AT3" s="203" t="s">
        <v>42</v>
      </c>
      <c r="AU3" s="204" t="s">
        <v>71</v>
      </c>
      <c r="AV3" s="202" t="s">
        <v>72</v>
      </c>
      <c r="AW3" s="202" t="s">
        <v>73</v>
      </c>
      <c r="AX3" s="202" t="s">
        <v>74</v>
      </c>
      <c r="AY3" s="202" t="s">
        <v>75</v>
      </c>
      <c r="AZ3" s="204" t="s">
        <v>76</v>
      </c>
      <c r="BA3" s="202" t="s">
        <v>77</v>
      </c>
      <c r="BB3" s="202" t="s">
        <v>78</v>
      </c>
      <c r="BC3" s="202" t="s">
        <v>79</v>
      </c>
      <c r="BD3" s="204" t="s">
        <v>80</v>
      </c>
      <c r="BE3" s="202" t="s">
        <v>81</v>
      </c>
      <c r="BF3" s="203" t="s">
        <v>206</v>
      </c>
      <c r="BG3" s="19"/>
      <c r="BH3" s="19"/>
      <c r="BI3" s="19"/>
      <c r="BJ3" s="19"/>
      <c r="BK3" s="19"/>
      <c r="BL3" s="19"/>
      <c r="BM3" s="19"/>
      <c r="BN3" s="19"/>
      <c r="BO3" s="19"/>
      <c r="BP3" s="19"/>
      <c r="BQ3" s="19"/>
      <c r="BR3" s="19"/>
      <c r="BS3" s="19"/>
      <c r="BT3" s="19"/>
    </row>
    <row r="4" spans="1:72" ht="64.5" x14ac:dyDescent="0.35">
      <c r="A4" s="50" t="s">
        <v>82</v>
      </c>
      <c r="B4" s="51" t="s">
        <v>258</v>
      </c>
      <c r="C4" s="51" t="s">
        <v>172</v>
      </c>
      <c r="D4" s="20" t="s">
        <v>123</v>
      </c>
      <c r="E4" s="20" t="s">
        <v>168</v>
      </c>
      <c r="F4" s="21">
        <v>950000</v>
      </c>
      <c r="G4" s="21">
        <v>10000</v>
      </c>
      <c r="H4" s="22" t="s">
        <v>208</v>
      </c>
      <c r="I4" s="23">
        <v>0</v>
      </c>
      <c r="J4" s="24">
        <v>0</v>
      </c>
      <c r="K4" s="24">
        <v>0</v>
      </c>
      <c r="L4" s="25">
        <v>0</v>
      </c>
      <c r="M4" s="24">
        <v>0</v>
      </c>
      <c r="N4" s="24">
        <v>5.0000000000000001E-3</v>
      </c>
      <c r="O4" s="24">
        <v>0</v>
      </c>
      <c r="P4" s="24">
        <v>0</v>
      </c>
      <c r="Q4" s="24">
        <v>0</v>
      </c>
      <c r="R4" s="24">
        <v>0</v>
      </c>
      <c r="S4" s="26">
        <v>0</v>
      </c>
      <c r="T4" s="25">
        <v>5.0000000000000001E-3</v>
      </c>
      <c r="U4" s="26">
        <v>0.02</v>
      </c>
      <c r="V4" s="24">
        <v>0</v>
      </c>
      <c r="W4" s="24">
        <v>0</v>
      </c>
      <c r="X4" s="24">
        <v>0</v>
      </c>
      <c r="Y4" s="24">
        <v>0</v>
      </c>
      <c r="Z4" s="24">
        <v>0</v>
      </c>
      <c r="AA4" s="27">
        <v>0</v>
      </c>
      <c r="AB4" s="21">
        <f t="shared" ref="AB4:AB44" si="0">SHOCKS*I4</f>
        <v>0</v>
      </c>
      <c r="AC4" s="21">
        <f t="shared" ref="AC4:AC44" si="1">BUSHFIRES*J4</f>
        <v>0</v>
      </c>
      <c r="AD4" s="21">
        <f t="shared" ref="AD4:AD44" si="2">PROPERTY*K4</f>
        <v>0</v>
      </c>
      <c r="AE4" s="28">
        <f t="shared" ref="AE4:AE44" si="3">INJURIES*L4</f>
        <v>0</v>
      </c>
      <c r="AF4" s="21">
        <f t="shared" ref="AF4:AF44" si="4">PLANNING*M4</f>
        <v>0</v>
      </c>
      <c r="AG4" s="21">
        <f t="shared" ref="AG4:AG44" si="5">UTILISATION*N4</f>
        <v>235000</v>
      </c>
      <c r="AH4" s="29">
        <f t="shared" ref="AH4:AH44" si="6">PRIORITISATION*O4</f>
        <v>0</v>
      </c>
      <c r="AI4" s="29">
        <f t="shared" ref="AI4:AI44" si="7">LIFESPAN*P4</f>
        <v>0</v>
      </c>
      <c r="AJ4" s="29">
        <f t="shared" ref="AJ4:AJ44" si="8">ASSETCOST*Q4</f>
        <v>0</v>
      </c>
      <c r="AK4" s="29">
        <f t="shared" ref="AK4:AK44" si="9">PLANVUNPLAN*R4</f>
        <v>0</v>
      </c>
      <c r="AL4" s="30">
        <f t="shared" ref="AL4:AL44" si="10">MAINTENANCE*S4</f>
        <v>0</v>
      </c>
      <c r="AM4" s="31">
        <f t="shared" ref="AM4:AM44" si="11">TRUCKROLL*T4</f>
        <v>150000</v>
      </c>
      <c r="AN4" s="30">
        <f t="shared" ref="AN4:AN44" si="12">EUE*U4</f>
        <v>2520000</v>
      </c>
      <c r="AO4" s="29">
        <f t="shared" ref="AO4:AO44" si="13">VaDER*V4</f>
        <v>0</v>
      </c>
      <c r="AP4" s="29">
        <f t="shared" ref="AP4:AP44" si="14">WHOLESALE*W4</f>
        <v>0</v>
      </c>
      <c r="AQ4" s="29">
        <f t="shared" ref="AQ4:AQ44" si="15">RESILIENCE*X4</f>
        <v>0</v>
      </c>
      <c r="AR4" s="21">
        <f t="shared" ref="AR4:AR44" si="16">EMISSIONS*Y4</f>
        <v>0</v>
      </c>
      <c r="AS4" s="29">
        <f t="shared" ref="AS4:AS44" si="17">LOSSES*Z4</f>
        <v>0</v>
      </c>
      <c r="AT4" s="32">
        <f t="shared" ref="AT4:AT44" si="18">CUSTOMER_TIME*AA4</f>
        <v>0</v>
      </c>
      <c r="AU4" s="79">
        <f t="shared" ref="AU4:AU44" si="19">SUM(AB4:AE4)</f>
        <v>0</v>
      </c>
      <c r="AV4" s="21">
        <f t="shared" ref="AV4:AV44" si="20">SUM(AF4:AK4)</f>
        <v>235000</v>
      </c>
      <c r="AW4" s="21">
        <f t="shared" ref="AW4:AW44" si="21">SUM(AL4:AM4)</f>
        <v>150000</v>
      </c>
      <c r="AX4" s="21">
        <f t="shared" ref="AX4:AX44" si="22">AN4</f>
        <v>2520000</v>
      </c>
      <c r="AY4" s="21">
        <f t="shared" ref="AY4:AY44" si="23">SUM(AO4:AT4)</f>
        <v>0</v>
      </c>
      <c r="AZ4" s="33">
        <f t="shared" ref="AZ4:AZ44" si="24">I4*SHOCKS+J4*BUSHFIRES+K4*PROPERTY+L4*INJURIES+M4*PLANNING+N4*UTILISATION+O4*PRIORITISATION+P4*LIFESPAN+Q4*ASSETCOST+R4*PLANVUNPLAN+S4*MAINTENANCE+T4*TRUCKROLL+U4*EUE+V4*VaDER+W4*WHOLESALE+X4*RESILIENCE+Y4*EMISSIONS+Z4*LOSSES+AA4*CUSTOMER_TIME</f>
        <v>2905000</v>
      </c>
      <c r="BA4" s="80">
        <f t="shared" ref="BA4:BA44" si="25">AZ4/F4</f>
        <v>3.0578947368421052</v>
      </c>
      <c r="BB4" s="81" t="s">
        <v>83</v>
      </c>
      <c r="BC4" s="82">
        <f t="shared" ref="BC4:BC44" si="26">IF(BB4="Field Asset",7.13*BA4,4.54*BA4)</f>
        <v>13.882842105263158</v>
      </c>
      <c r="BD4" s="87" t="s">
        <v>84</v>
      </c>
      <c r="BE4" s="88" t="s">
        <v>84</v>
      </c>
      <c r="BF4" s="89" t="s">
        <v>84</v>
      </c>
    </row>
    <row r="5" spans="1:72" ht="63" x14ac:dyDescent="0.35">
      <c r="A5" s="50" t="s">
        <v>85</v>
      </c>
      <c r="B5" s="51" t="s">
        <v>257</v>
      </c>
      <c r="C5" s="51" t="s">
        <v>184</v>
      </c>
      <c r="D5" s="20" t="s">
        <v>123</v>
      </c>
      <c r="E5" s="20" t="s">
        <v>156</v>
      </c>
      <c r="F5" s="21">
        <v>475000</v>
      </c>
      <c r="G5" s="21">
        <v>5000</v>
      </c>
      <c r="H5" s="22" t="s">
        <v>209</v>
      </c>
      <c r="I5" s="23">
        <v>0</v>
      </c>
      <c r="J5" s="24">
        <v>0</v>
      </c>
      <c r="K5" s="24">
        <v>0</v>
      </c>
      <c r="L5" s="25">
        <v>0</v>
      </c>
      <c r="M5" s="24">
        <v>0</v>
      </c>
      <c r="N5" s="24">
        <v>0</v>
      </c>
      <c r="O5" s="24">
        <v>0</v>
      </c>
      <c r="P5" s="24">
        <v>0</v>
      </c>
      <c r="Q5" s="24">
        <v>1E-3</v>
      </c>
      <c r="R5" s="24">
        <v>0</v>
      </c>
      <c r="S5" s="26">
        <v>1E-3</v>
      </c>
      <c r="T5" s="25">
        <v>0</v>
      </c>
      <c r="U5" s="26">
        <v>1E-3</v>
      </c>
      <c r="V5" s="24">
        <v>0</v>
      </c>
      <c r="W5" s="24">
        <v>0</v>
      </c>
      <c r="X5" s="24">
        <v>0</v>
      </c>
      <c r="Y5" s="24">
        <v>0</v>
      </c>
      <c r="Z5" s="24">
        <v>0</v>
      </c>
      <c r="AA5" s="27">
        <v>0</v>
      </c>
      <c r="AB5" s="21">
        <f t="shared" si="0"/>
        <v>0</v>
      </c>
      <c r="AC5" s="21">
        <f t="shared" si="1"/>
        <v>0</v>
      </c>
      <c r="AD5" s="21">
        <f t="shared" si="2"/>
        <v>0</v>
      </c>
      <c r="AE5" s="28">
        <f t="shared" si="3"/>
        <v>0</v>
      </c>
      <c r="AF5" s="21">
        <f t="shared" si="4"/>
        <v>0</v>
      </c>
      <c r="AG5" s="21">
        <f t="shared" si="5"/>
        <v>0</v>
      </c>
      <c r="AH5" s="29">
        <f t="shared" si="6"/>
        <v>0</v>
      </c>
      <c r="AI5" s="29">
        <f t="shared" si="7"/>
        <v>0</v>
      </c>
      <c r="AJ5" s="29">
        <f t="shared" si="8"/>
        <v>352000</v>
      </c>
      <c r="AK5" s="29">
        <f t="shared" si="9"/>
        <v>0</v>
      </c>
      <c r="AL5" s="30">
        <f t="shared" si="10"/>
        <v>131000</v>
      </c>
      <c r="AM5" s="31">
        <f t="shared" si="11"/>
        <v>0</v>
      </c>
      <c r="AN5" s="30">
        <f t="shared" si="12"/>
        <v>126000</v>
      </c>
      <c r="AO5" s="29">
        <f t="shared" si="13"/>
        <v>0</v>
      </c>
      <c r="AP5" s="29">
        <f t="shared" si="14"/>
        <v>0</v>
      </c>
      <c r="AQ5" s="29">
        <f t="shared" si="15"/>
        <v>0</v>
      </c>
      <c r="AR5" s="21">
        <f t="shared" si="16"/>
        <v>0</v>
      </c>
      <c r="AS5" s="29">
        <f t="shared" si="17"/>
        <v>0</v>
      </c>
      <c r="AT5" s="32">
        <f t="shared" si="18"/>
        <v>0</v>
      </c>
      <c r="AU5" s="79">
        <f t="shared" si="19"/>
        <v>0</v>
      </c>
      <c r="AV5" s="21">
        <f t="shared" si="20"/>
        <v>352000</v>
      </c>
      <c r="AW5" s="21">
        <f t="shared" si="21"/>
        <v>131000</v>
      </c>
      <c r="AX5" s="21">
        <f t="shared" si="22"/>
        <v>126000</v>
      </c>
      <c r="AY5" s="21">
        <f t="shared" si="23"/>
        <v>0</v>
      </c>
      <c r="AZ5" s="33">
        <f t="shared" si="24"/>
        <v>609000</v>
      </c>
      <c r="BA5" s="80">
        <f t="shared" si="25"/>
        <v>1.2821052631578946</v>
      </c>
      <c r="BB5" s="80" t="s">
        <v>86</v>
      </c>
      <c r="BC5" s="82">
        <f t="shared" si="26"/>
        <v>9.1414105263157879</v>
      </c>
      <c r="BD5" s="90" t="s">
        <v>84</v>
      </c>
      <c r="BE5" s="81" t="s">
        <v>84</v>
      </c>
      <c r="BF5" s="91" t="s">
        <v>84</v>
      </c>
    </row>
    <row r="6" spans="1:72" ht="64.5" x14ac:dyDescent="0.35">
      <c r="A6" s="50" t="s">
        <v>87</v>
      </c>
      <c r="B6" s="51" t="s">
        <v>258</v>
      </c>
      <c r="C6" s="51" t="s">
        <v>191</v>
      </c>
      <c r="D6" s="20" t="s">
        <v>123</v>
      </c>
      <c r="E6" s="20" t="s">
        <v>156</v>
      </c>
      <c r="F6" s="21">
        <v>425000</v>
      </c>
      <c r="G6" s="21">
        <v>15000</v>
      </c>
      <c r="H6" s="22" t="s">
        <v>210</v>
      </c>
      <c r="I6" s="23">
        <v>0</v>
      </c>
      <c r="J6" s="24">
        <v>0</v>
      </c>
      <c r="K6" s="24">
        <v>0</v>
      </c>
      <c r="L6" s="25">
        <v>0</v>
      </c>
      <c r="M6" s="24">
        <v>0</v>
      </c>
      <c r="N6" s="24">
        <v>0</v>
      </c>
      <c r="O6" s="24">
        <v>0</v>
      </c>
      <c r="P6" s="24">
        <v>0</v>
      </c>
      <c r="Q6" s="24">
        <v>0</v>
      </c>
      <c r="R6" s="24">
        <v>0</v>
      </c>
      <c r="S6" s="26">
        <v>0</v>
      </c>
      <c r="T6" s="25">
        <v>0</v>
      </c>
      <c r="U6" s="26">
        <v>0</v>
      </c>
      <c r="V6" s="24">
        <v>0</v>
      </c>
      <c r="W6" s="24">
        <v>0.01</v>
      </c>
      <c r="X6" s="24">
        <v>0</v>
      </c>
      <c r="Y6" s="24">
        <v>2.0000000000000001E-4</v>
      </c>
      <c r="Z6" s="24">
        <v>1E-3</v>
      </c>
      <c r="AA6" s="27">
        <v>0</v>
      </c>
      <c r="AB6" s="21">
        <f t="shared" si="0"/>
        <v>0</v>
      </c>
      <c r="AC6" s="21">
        <f t="shared" si="1"/>
        <v>0</v>
      </c>
      <c r="AD6" s="21">
        <f t="shared" si="2"/>
        <v>0</v>
      </c>
      <c r="AE6" s="28">
        <f t="shared" si="3"/>
        <v>0</v>
      </c>
      <c r="AF6" s="21">
        <f t="shared" si="4"/>
        <v>0</v>
      </c>
      <c r="AG6" s="21">
        <f t="shared" si="5"/>
        <v>0</v>
      </c>
      <c r="AH6" s="29">
        <f t="shared" si="6"/>
        <v>0</v>
      </c>
      <c r="AI6" s="29">
        <f t="shared" si="7"/>
        <v>0</v>
      </c>
      <c r="AJ6" s="29">
        <f t="shared" si="8"/>
        <v>0</v>
      </c>
      <c r="AK6" s="29">
        <f t="shared" si="9"/>
        <v>0</v>
      </c>
      <c r="AL6" s="30">
        <f t="shared" si="10"/>
        <v>0</v>
      </c>
      <c r="AM6" s="31">
        <f t="shared" si="11"/>
        <v>0</v>
      </c>
      <c r="AN6" s="30">
        <f t="shared" si="12"/>
        <v>0</v>
      </c>
      <c r="AO6" s="29">
        <f t="shared" si="13"/>
        <v>0</v>
      </c>
      <c r="AP6" s="29">
        <f t="shared" si="14"/>
        <v>414000</v>
      </c>
      <c r="AQ6" s="29">
        <f t="shared" si="15"/>
        <v>0</v>
      </c>
      <c r="AR6" s="21">
        <f t="shared" si="16"/>
        <v>300000</v>
      </c>
      <c r="AS6" s="29">
        <f t="shared" si="17"/>
        <v>76500</v>
      </c>
      <c r="AT6" s="32">
        <f t="shared" si="18"/>
        <v>0</v>
      </c>
      <c r="AU6" s="79">
        <f t="shared" si="19"/>
        <v>0</v>
      </c>
      <c r="AV6" s="21">
        <f t="shared" si="20"/>
        <v>0</v>
      </c>
      <c r="AW6" s="21">
        <f t="shared" si="21"/>
        <v>0</v>
      </c>
      <c r="AX6" s="21">
        <f t="shared" si="22"/>
        <v>0</v>
      </c>
      <c r="AY6" s="21">
        <f t="shared" si="23"/>
        <v>790500</v>
      </c>
      <c r="AZ6" s="33">
        <f t="shared" si="24"/>
        <v>790500</v>
      </c>
      <c r="BA6" s="80">
        <f t="shared" si="25"/>
        <v>1.86</v>
      </c>
      <c r="BB6" s="81" t="s">
        <v>83</v>
      </c>
      <c r="BC6" s="82">
        <f t="shared" si="26"/>
        <v>8.4443999999999999</v>
      </c>
      <c r="BD6" s="90" t="s">
        <v>84</v>
      </c>
      <c r="BE6" s="81" t="s">
        <v>84</v>
      </c>
      <c r="BF6" s="91" t="s">
        <v>84</v>
      </c>
    </row>
    <row r="7" spans="1:72" ht="63" x14ac:dyDescent="0.35">
      <c r="A7" s="50" t="s">
        <v>88</v>
      </c>
      <c r="B7" s="51" t="s">
        <v>257</v>
      </c>
      <c r="C7" s="51" t="s">
        <v>181</v>
      </c>
      <c r="D7" s="20" t="s">
        <v>123</v>
      </c>
      <c r="E7" s="20" t="s">
        <v>153</v>
      </c>
      <c r="F7" s="21">
        <v>450000</v>
      </c>
      <c r="G7" s="21">
        <v>10000</v>
      </c>
      <c r="H7" s="22" t="s">
        <v>211</v>
      </c>
      <c r="I7" s="23">
        <v>0</v>
      </c>
      <c r="J7" s="24">
        <v>0</v>
      </c>
      <c r="K7" s="24">
        <v>0</v>
      </c>
      <c r="L7" s="25">
        <v>0</v>
      </c>
      <c r="M7" s="24">
        <v>1E-3</v>
      </c>
      <c r="N7" s="24">
        <v>1E-3</v>
      </c>
      <c r="O7" s="24">
        <v>0</v>
      </c>
      <c r="P7" s="24">
        <v>0</v>
      </c>
      <c r="Q7" s="24">
        <v>0</v>
      </c>
      <c r="R7" s="24">
        <v>0</v>
      </c>
      <c r="S7" s="26">
        <v>0</v>
      </c>
      <c r="T7" s="25">
        <v>1E-3</v>
      </c>
      <c r="U7" s="26">
        <v>1E-3</v>
      </c>
      <c r="V7" s="24">
        <v>0</v>
      </c>
      <c r="W7" s="24">
        <v>5.0000000000000001E-3</v>
      </c>
      <c r="X7" s="24">
        <v>0</v>
      </c>
      <c r="Y7" s="24">
        <v>1.4800000000000002E-4</v>
      </c>
      <c r="Z7" s="24">
        <v>1E-3</v>
      </c>
      <c r="AA7" s="27">
        <v>0</v>
      </c>
      <c r="AB7" s="21">
        <f t="shared" si="0"/>
        <v>0</v>
      </c>
      <c r="AC7" s="21">
        <f t="shared" si="1"/>
        <v>0</v>
      </c>
      <c r="AD7" s="21">
        <f t="shared" si="2"/>
        <v>0</v>
      </c>
      <c r="AE7" s="28">
        <f t="shared" si="3"/>
        <v>0</v>
      </c>
      <c r="AF7" s="21">
        <f t="shared" si="4"/>
        <v>27800</v>
      </c>
      <c r="AG7" s="21">
        <f t="shared" si="5"/>
        <v>47000</v>
      </c>
      <c r="AH7" s="29">
        <f t="shared" si="6"/>
        <v>0</v>
      </c>
      <c r="AI7" s="29">
        <f t="shared" si="7"/>
        <v>0</v>
      </c>
      <c r="AJ7" s="29">
        <f t="shared" si="8"/>
        <v>0</v>
      </c>
      <c r="AK7" s="29">
        <f t="shared" si="9"/>
        <v>0</v>
      </c>
      <c r="AL7" s="30">
        <f t="shared" si="10"/>
        <v>0</v>
      </c>
      <c r="AM7" s="31">
        <f t="shared" si="11"/>
        <v>30000</v>
      </c>
      <c r="AN7" s="30">
        <f t="shared" si="12"/>
        <v>126000</v>
      </c>
      <c r="AO7" s="29">
        <f t="shared" si="13"/>
        <v>0</v>
      </c>
      <c r="AP7" s="29">
        <f t="shared" si="14"/>
        <v>207000</v>
      </c>
      <c r="AQ7" s="29">
        <f t="shared" si="15"/>
        <v>0</v>
      </c>
      <c r="AR7" s="21">
        <f t="shared" si="16"/>
        <v>222000.00000000003</v>
      </c>
      <c r="AS7" s="29">
        <f t="shared" si="17"/>
        <v>76500</v>
      </c>
      <c r="AT7" s="32">
        <f t="shared" si="18"/>
        <v>0</v>
      </c>
      <c r="AU7" s="79">
        <f t="shared" si="19"/>
        <v>0</v>
      </c>
      <c r="AV7" s="21">
        <f t="shared" si="20"/>
        <v>74800</v>
      </c>
      <c r="AW7" s="21">
        <f t="shared" si="21"/>
        <v>30000</v>
      </c>
      <c r="AX7" s="21">
        <f t="shared" si="22"/>
        <v>126000</v>
      </c>
      <c r="AY7" s="21">
        <f t="shared" si="23"/>
        <v>505500</v>
      </c>
      <c r="AZ7" s="33">
        <f t="shared" si="24"/>
        <v>736300</v>
      </c>
      <c r="BA7" s="80">
        <f t="shared" si="25"/>
        <v>1.6362222222222222</v>
      </c>
      <c r="BB7" s="80" t="s">
        <v>86</v>
      </c>
      <c r="BC7" s="82">
        <f t="shared" si="26"/>
        <v>11.666264444444444</v>
      </c>
      <c r="BD7" s="90" t="s">
        <v>84</v>
      </c>
      <c r="BE7" s="81" t="s">
        <v>84</v>
      </c>
      <c r="BF7" s="91" t="s">
        <v>84</v>
      </c>
    </row>
    <row r="8" spans="1:72" ht="63" x14ac:dyDescent="0.35">
      <c r="A8" s="50" t="s">
        <v>89</v>
      </c>
      <c r="B8" s="51" t="s">
        <v>258</v>
      </c>
      <c r="C8" s="51" t="s">
        <v>166</v>
      </c>
      <c r="D8" s="20" t="s">
        <v>123</v>
      </c>
      <c r="E8" s="20" t="s">
        <v>156</v>
      </c>
      <c r="F8" s="21">
        <v>950000</v>
      </c>
      <c r="G8" s="21">
        <v>10000</v>
      </c>
      <c r="H8" s="22" t="s">
        <v>212</v>
      </c>
      <c r="I8" s="23">
        <v>0</v>
      </c>
      <c r="J8" s="24">
        <v>0</v>
      </c>
      <c r="K8" s="24">
        <v>0</v>
      </c>
      <c r="L8" s="25">
        <v>0</v>
      </c>
      <c r="M8" s="24">
        <v>0.01</v>
      </c>
      <c r="N8" s="24">
        <v>0.01</v>
      </c>
      <c r="O8" s="24">
        <v>0</v>
      </c>
      <c r="P8" s="24">
        <v>0</v>
      </c>
      <c r="Q8" s="24">
        <v>0</v>
      </c>
      <c r="R8" s="24">
        <v>0</v>
      </c>
      <c r="S8" s="26">
        <v>0</v>
      </c>
      <c r="T8" s="25">
        <v>0</v>
      </c>
      <c r="U8" s="24">
        <v>1E-3</v>
      </c>
      <c r="V8" s="24">
        <v>0</v>
      </c>
      <c r="W8" s="24">
        <v>0</v>
      </c>
      <c r="X8" s="24">
        <v>0</v>
      </c>
      <c r="Y8" s="24">
        <f>Y9/5</f>
        <v>5.1333333333333332E-5</v>
      </c>
      <c r="Z8" s="24">
        <v>1E-3</v>
      </c>
      <c r="AA8" s="27">
        <v>0</v>
      </c>
      <c r="AB8" s="21">
        <f t="shared" si="0"/>
        <v>0</v>
      </c>
      <c r="AC8" s="21">
        <f t="shared" si="1"/>
        <v>0</v>
      </c>
      <c r="AD8" s="21">
        <f t="shared" si="2"/>
        <v>0</v>
      </c>
      <c r="AE8" s="28">
        <f t="shared" si="3"/>
        <v>0</v>
      </c>
      <c r="AF8" s="21">
        <f t="shared" si="4"/>
        <v>278000</v>
      </c>
      <c r="AG8" s="21">
        <f t="shared" si="5"/>
        <v>470000</v>
      </c>
      <c r="AH8" s="29">
        <f t="shared" si="6"/>
        <v>0</v>
      </c>
      <c r="AI8" s="29">
        <f t="shared" si="7"/>
        <v>0</v>
      </c>
      <c r="AJ8" s="29">
        <f t="shared" si="8"/>
        <v>0</v>
      </c>
      <c r="AK8" s="29">
        <f t="shared" si="9"/>
        <v>0</v>
      </c>
      <c r="AL8" s="30">
        <f t="shared" si="10"/>
        <v>0</v>
      </c>
      <c r="AM8" s="31">
        <f t="shared" si="11"/>
        <v>0</v>
      </c>
      <c r="AN8" s="30">
        <f t="shared" si="12"/>
        <v>126000</v>
      </c>
      <c r="AO8" s="29">
        <f t="shared" si="13"/>
        <v>0</v>
      </c>
      <c r="AP8" s="29">
        <f t="shared" si="14"/>
        <v>0</v>
      </c>
      <c r="AQ8" s="29">
        <f t="shared" si="15"/>
        <v>0</v>
      </c>
      <c r="AR8" s="21">
        <f t="shared" si="16"/>
        <v>77000</v>
      </c>
      <c r="AS8" s="29">
        <f t="shared" si="17"/>
        <v>76500</v>
      </c>
      <c r="AT8" s="32">
        <f t="shared" si="18"/>
        <v>0</v>
      </c>
      <c r="AU8" s="79">
        <f t="shared" si="19"/>
        <v>0</v>
      </c>
      <c r="AV8" s="21">
        <f t="shared" si="20"/>
        <v>748000</v>
      </c>
      <c r="AW8" s="21">
        <f t="shared" si="21"/>
        <v>0</v>
      </c>
      <c r="AX8" s="21">
        <f t="shared" si="22"/>
        <v>126000</v>
      </c>
      <c r="AY8" s="21">
        <f t="shared" si="23"/>
        <v>153500</v>
      </c>
      <c r="AZ8" s="33">
        <f t="shared" si="24"/>
        <v>1027500</v>
      </c>
      <c r="BA8" s="80">
        <f t="shared" si="25"/>
        <v>1.081578947368421</v>
      </c>
      <c r="BB8" s="81" t="s">
        <v>83</v>
      </c>
      <c r="BC8" s="82">
        <f t="shared" si="26"/>
        <v>4.910368421052631</v>
      </c>
      <c r="BD8" s="90" t="s">
        <v>84</v>
      </c>
      <c r="BE8" s="81" t="s">
        <v>84</v>
      </c>
      <c r="BF8" s="91" t="s">
        <v>84</v>
      </c>
    </row>
    <row r="9" spans="1:72" ht="48.75" x14ac:dyDescent="0.35">
      <c r="A9" s="50" t="s">
        <v>90</v>
      </c>
      <c r="B9" s="51" t="s">
        <v>298</v>
      </c>
      <c r="C9" s="51" t="s">
        <v>160</v>
      </c>
      <c r="D9" s="20" t="s">
        <v>123</v>
      </c>
      <c r="E9" s="20" t="s">
        <v>156</v>
      </c>
      <c r="F9" s="21">
        <v>1500000</v>
      </c>
      <c r="G9" s="21">
        <v>0</v>
      </c>
      <c r="H9" s="22" t="s">
        <v>213</v>
      </c>
      <c r="I9" s="23">
        <v>0</v>
      </c>
      <c r="J9" s="24">
        <v>0</v>
      </c>
      <c r="K9" s="24">
        <v>0</v>
      </c>
      <c r="L9" s="25">
        <v>0</v>
      </c>
      <c r="M9" s="24">
        <v>0</v>
      </c>
      <c r="N9" s="24">
        <v>0</v>
      </c>
      <c r="O9" s="24">
        <v>0</v>
      </c>
      <c r="P9" s="24">
        <v>0</v>
      </c>
      <c r="Q9" s="24">
        <v>0</v>
      </c>
      <c r="R9" s="24">
        <v>0</v>
      </c>
      <c r="S9" s="26">
        <v>0</v>
      </c>
      <c r="T9" s="25">
        <v>0</v>
      </c>
      <c r="U9" s="26">
        <v>0</v>
      </c>
      <c r="V9" s="24">
        <v>0</v>
      </c>
      <c r="W9" s="24">
        <v>0</v>
      </c>
      <c r="X9" s="24">
        <v>0</v>
      </c>
      <c r="Y9" s="24">
        <v>2.5666666666666665E-4</v>
      </c>
      <c r="Z9" s="24">
        <v>7.4999999999999997E-3</v>
      </c>
      <c r="AA9" s="27">
        <v>0</v>
      </c>
      <c r="AB9" s="21">
        <f t="shared" si="0"/>
        <v>0</v>
      </c>
      <c r="AC9" s="21">
        <f t="shared" si="1"/>
        <v>0</v>
      </c>
      <c r="AD9" s="21">
        <f t="shared" si="2"/>
        <v>0</v>
      </c>
      <c r="AE9" s="28">
        <f t="shared" si="3"/>
        <v>0</v>
      </c>
      <c r="AF9" s="21">
        <f t="shared" si="4"/>
        <v>0</v>
      </c>
      <c r="AG9" s="21">
        <f t="shared" si="5"/>
        <v>0</v>
      </c>
      <c r="AH9" s="29">
        <f t="shared" si="6"/>
        <v>0</v>
      </c>
      <c r="AI9" s="29">
        <f t="shared" si="7"/>
        <v>0</v>
      </c>
      <c r="AJ9" s="29">
        <f t="shared" si="8"/>
        <v>0</v>
      </c>
      <c r="AK9" s="29">
        <f t="shared" si="9"/>
        <v>0</v>
      </c>
      <c r="AL9" s="30">
        <f t="shared" si="10"/>
        <v>0</v>
      </c>
      <c r="AM9" s="31">
        <f t="shared" si="11"/>
        <v>0</v>
      </c>
      <c r="AN9" s="30">
        <f t="shared" si="12"/>
        <v>0</v>
      </c>
      <c r="AO9" s="29">
        <f t="shared" si="13"/>
        <v>0</v>
      </c>
      <c r="AP9" s="29">
        <f t="shared" si="14"/>
        <v>0</v>
      </c>
      <c r="AQ9" s="29">
        <f t="shared" si="15"/>
        <v>0</v>
      </c>
      <c r="AR9" s="21">
        <f t="shared" si="16"/>
        <v>385000</v>
      </c>
      <c r="AS9" s="29">
        <f t="shared" si="17"/>
        <v>573750</v>
      </c>
      <c r="AT9" s="32">
        <f t="shared" si="18"/>
        <v>0</v>
      </c>
      <c r="AU9" s="79">
        <f t="shared" si="19"/>
        <v>0</v>
      </c>
      <c r="AV9" s="21">
        <f t="shared" si="20"/>
        <v>0</v>
      </c>
      <c r="AW9" s="21">
        <f t="shared" si="21"/>
        <v>0</v>
      </c>
      <c r="AX9" s="21">
        <f t="shared" si="22"/>
        <v>0</v>
      </c>
      <c r="AY9" s="21">
        <f t="shared" si="23"/>
        <v>958750</v>
      </c>
      <c r="AZ9" s="33">
        <f t="shared" si="24"/>
        <v>958750</v>
      </c>
      <c r="BA9" s="80">
        <f t="shared" si="25"/>
        <v>0.63916666666666666</v>
      </c>
      <c r="BB9" s="80" t="s">
        <v>86</v>
      </c>
      <c r="BC9" s="82">
        <f t="shared" si="26"/>
        <v>4.5572583333333334</v>
      </c>
      <c r="BD9" s="90" t="s">
        <v>84</v>
      </c>
      <c r="BE9" s="81" t="s">
        <v>84</v>
      </c>
      <c r="BF9" s="91" t="s">
        <v>84</v>
      </c>
    </row>
    <row r="10" spans="1:72" ht="48.75" x14ac:dyDescent="0.35">
      <c r="A10" s="50" t="s">
        <v>91</v>
      </c>
      <c r="B10" s="51" t="s">
        <v>298</v>
      </c>
      <c r="C10" s="51" t="s">
        <v>161</v>
      </c>
      <c r="D10" s="20" t="s">
        <v>123</v>
      </c>
      <c r="E10" s="20" t="s">
        <v>156</v>
      </c>
      <c r="F10" s="21">
        <v>1500000</v>
      </c>
      <c r="G10" s="21">
        <v>0</v>
      </c>
      <c r="H10" s="22" t="s">
        <v>213</v>
      </c>
      <c r="I10" s="23">
        <v>0</v>
      </c>
      <c r="J10" s="24">
        <v>0</v>
      </c>
      <c r="K10" s="24">
        <v>0</v>
      </c>
      <c r="L10" s="25">
        <v>0</v>
      </c>
      <c r="M10" s="35">
        <v>0</v>
      </c>
      <c r="N10" s="35">
        <v>0</v>
      </c>
      <c r="O10" s="37">
        <v>0</v>
      </c>
      <c r="P10" s="37">
        <v>0</v>
      </c>
      <c r="Q10" s="37">
        <v>0</v>
      </c>
      <c r="R10" s="37">
        <v>0</v>
      </c>
      <c r="S10" s="38">
        <v>0</v>
      </c>
      <c r="T10" s="39">
        <v>0</v>
      </c>
      <c r="U10" s="37">
        <v>0</v>
      </c>
      <c r="V10" s="37">
        <v>0</v>
      </c>
      <c r="W10" s="37">
        <v>0</v>
      </c>
      <c r="X10" s="37">
        <v>0</v>
      </c>
      <c r="Y10" s="24">
        <v>2.5666666666666665E-4</v>
      </c>
      <c r="Z10" s="40">
        <v>7.4999999999999997E-3</v>
      </c>
      <c r="AA10" s="27">
        <v>0</v>
      </c>
      <c r="AB10" s="21">
        <f t="shared" si="0"/>
        <v>0</v>
      </c>
      <c r="AC10" s="21">
        <f t="shared" si="1"/>
        <v>0</v>
      </c>
      <c r="AD10" s="21">
        <f t="shared" si="2"/>
        <v>0</v>
      </c>
      <c r="AE10" s="28">
        <f t="shared" si="3"/>
        <v>0</v>
      </c>
      <c r="AF10" s="21">
        <f t="shared" si="4"/>
        <v>0</v>
      </c>
      <c r="AG10" s="21">
        <f t="shared" si="5"/>
        <v>0</v>
      </c>
      <c r="AH10" s="29">
        <f t="shared" si="6"/>
        <v>0</v>
      </c>
      <c r="AI10" s="29">
        <f t="shared" si="7"/>
        <v>0</v>
      </c>
      <c r="AJ10" s="29">
        <f t="shared" si="8"/>
        <v>0</v>
      </c>
      <c r="AK10" s="29">
        <f t="shared" si="9"/>
        <v>0</v>
      </c>
      <c r="AL10" s="30">
        <f t="shared" si="10"/>
        <v>0</v>
      </c>
      <c r="AM10" s="31">
        <f t="shared" si="11"/>
        <v>0</v>
      </c>
      <c r="AN10" s="30">
        <f t="shared" si="12"/>
        <v>0</v>
      </c>
      <c r="AO10" s="29">
        <f t="shared" si="13"/>
        <v>0</v>
      </c>
      <c r="AP10" s="29">
        <f t="shared" si="14"/>
        <v>0</v>
      </c>
      <c r="AQ10" s="29">
        <f t="shared" si="15"/>
        <v>0</v>
      </c>
      <c r="AR10" s="21">
        <f t="shared" si="16"/>
        <v>385000</v>
      </c>
      <c r="AS10" s="29">
        <f t="shared" si="17"/>
        <v>573750</v>
      </c>
      <c r="AT10" s="32">
        <f t="shared" si="18"/>
        <v>0</v>
      </c>
      <c r="AU10" s="79">
        <f t="shared" si="19"/>
        <v>0</v>
      </c>
      <c r="AV10" s="21">
        <f t="shared" si="20"/>
        <v>0</v>
      </c>
      <c r="AW10" s="21">
        <f t="shared" si="21"/>
        <v>0</v>
      </c>
      <c r="AX10" s="21">
        <f t="shared" si="22"/>
        <v>0</v>
      </c>
      <c r="AY10" s="21">
        <f t="shared" si="23"/>
        <v>958750</v>
      </c>
      <c r="AZ10" s="33">
        <f t="shared" si="24"/>
        <v>958750</v>
      </c>
      <c r="BA10" s="80">
        <f t="shared" si="25"/>
        <v>0.63916666666666666</v>
      </c>
      <c r="BB10" s="80" t="s">
        <v>86</v>
      </c>
      <c r="BC10" s="82">
        <f t="shared" si="26"/>
        <v>4.5572583333333334</v>
      </c>
      <c r="BD10" s="90" t="s">
        <v>84</v>
      </c>
      <c r="BE10" s="81" t="s">
        <v>84</v>
      </c>
      <c r="BF10" s="91" t="s">
        <v>84</v>
      </c>
    </row>
    <row r="11" spans="1:72" ht="42" x14ac:dyDescent="0.35">
      <c r="A11" s="50" t="s">
        <v>92</v>
      </c>
      <c r="B11" s="51" t="s">
        <v>298</v>
      </c>
      <c r="C11" s="51" t="s">
        <v>150</v>
      </c>
      <c r="D11" s="20" t="s">
        <v>123</v>
      </c>
      <c r="E11" s="20" t="s">
        <v>156</v>
      </c>
      <c r="F11" s="21">
        <v>850000</v>
      </c>
      <c r="G11" s="21">
        <v>30000</v>
      </c>
      <c r="H11" s="22" t="s">
        <v>214</v>
      </c>
      <c r="I11" s="23">
        <v>1.6E-2</v>
      </c>
      <c r="J11" s="210">
        <v>0</v>
      </c>
      <c r="K11" s="210">
        <v>0</v>
      </c>
      <c r="L11" s="211">
        <v>0</v>
      </c>
      <c r="M11" s="35">
        <v>0</v>
      </c>
      <c r="N11" s="35">
        <v>0</v>
      </c>
      <c r="O11" s="35">
        <v>0</v>
      </c>
      <c r="P11" s="35">
        <v>0</v>
      </c>
      <c r="Q11" s="35">
        <v>0</v>
      </c>
      <c r="R11" s="35">
        <v>0</v>
      </c>
      <c r="S11" s="41">
        <v>0</v>
      </c>
      <c r="T11" s="36">
        <v>0</v>
      </c>
      <c r="U11" s="35">
        <v>0</v>
      </c>
      <c r="V11" s="35">
        <v>0</v>
      </c>
      <c r="W11" s="35">
        <v>0</v>
      </c>
      <c r="X11" s="35">
        <v>0</v>
      </c>
      <c r="Y11" s="24">
        <v>0</v>
      </c>
      <c r="Z11" s="24">
        <v>0</v>
      </c>
      <c r="AA11" s="27">
        <v>0</v>
      </c>
      <c r="AB11" s="21">
        <f t="shared" si="0"/>
        <v>583919.11957952473</v>
      </c>
      <c r="AC11" s="21">
        <f t="shared" si="1"/>
        <v>0</v>
      </c>
      <c r="AD11" s="21">
        <f t="shared" si="2"/>
        <v>0</v>
      </c>
      <c r="AE11" s="28">
        <f t="shared" si="3"/>
        <v>0</v>
      </c>
      <c r="AF11" s="21">
        <f t="shared" si="4"/>
        <v>0</v>
      </c>
      <c r="AG11" s="21">
        <f t="shared" si="5"/>
        <v>0</v>
      </c>
      <c r="AH11" s="29">
        <f t="shared" si="6"/>
        <v>0</v>
      </c>
      <c r="AI11" s="29">
        <f t="shared" si="7"/>
        <v>0</v>
      </c>
      <c r="AJ11" s="29">
        <f t="shared" si="8"/>
        <v>0</v>
      </c>
      <c r="AK11" s="29">
        <f t="shared" si="9"/>
        <v>0</v>
      </c>
      <c r="AL11" s="30">
        <f t="shared" si="10"/>
        <v>0</v>
      </c>
      <c r="AM11" s="31">
        <f t="shared" si="11"/>
        <v>0</v>
      </c>
      <c r="AN11" s="30">
        <f t="shared" si="12"/>
        <v>0</v>
      </c>
      <c r="AO11" s="29">
        <f t="shared" si="13"/>
        <v>0</v>
      </c>
      <c r="AP11" s="29">
        <f t="shared" si="14"/>
        <v>0</v>
      </c>
      <c r="AQ11" s="29">
        <f t="shared" si="15"/>
        <v>0</v>
      </c>
      <c r="AR11" s="21">
        <f t="shared" si="16"/>
        <v>0</v>
      </c>
      <c r="AS11" s="29">
        <f t="shared" si="17"/>
        <v>0</v>
      </c>
      <c r="AT11" s="32">
        <f t="shared" si="18"/>
        <v>0</v>
      </c>
      <c r="AU11" s="79">
        <f t="shared" si="19"/>
        <v>583919.11957952473</v>
      </c>
      <c r="AV11" s="21">
        <f t="shared" si="20"/>
        <v>0</v>
      </c>
      <c r="AW11" s="21">
        <f t="shared" si="21"/>
        <v>0</v>
      </c>
      <c r="AX11" s="21">
        <f t="shared" si="22"/>
        <v>0</v>
      </c>
      <c r="AY11" s="21">
        <f t="shared" si="23"/>
        <v>0</v>
      </c>
      <c r="AZ11" s="33">
        <f t="shared" si="24"/>
        <v>583919.11957952473</v>
      </c>
      <c r="BA11" s="80">
        <f t="shared" si="25"/>
        <v>0.68696367009355852</v>
      </c>
      <c r="BB11" s="80" t="s">
        <v>86</v>
      </c>
      <c r="BC11" s="82">
        <f t="shared" si="26"/>
        <v>4.8980509677670723</v>
      </c>
      <c r="BD11" s="90" t="s">
        <v>84</v>
      </c>
      <c r="BE11" s="81" t="s">
        <v>84</v>
      </c>
      <c r="BF11" s="91" t="s">
        <v>84</v>
      </c>
    </row>
    <row r="12" spans="1:72" ht="42" x14ac:dyDescent="0.35">
      <c r="A12" s="50" t="s">
        <v>93</v>
      </c>
      <c r="B12" s="51" t="s">
        <v>298</v>
      </c>
      <c r="C12" s="51" t="s">
        <v>163</v>
      </c>
      <c r="D12" s="20" t="s">
        <v>123</v>
      </c>
      <c r="E12" s="20" t="s">
        <v>156</v>
      </c>
      <c r="F12" s="21">
        <v>750000</v>
      </c>
      <c r="G12" s="21">
        <v>0</v>
      </c>
      <c r="H12" s="22" t="s">
        <v>215</v>
      </c>
      <c r="I12" s="23">
        <v>0</v>
      </c>
      <c r="J12" s="24">
        <v>0</v>
      </c>
      <c r="K12" s="24">
        <v>0</v>
      </c>
      <c r="L12" s="25">
        <v>0</v>
      </c>
      <c r="M12" s="24">
        <v>0</v>
      </c>
      <c r="N12" s="24">
        <v>0</v>
      </c>
      <c r="O12" s="24">
        <v>0</v>
      </c>
      <c r="P12" s="24">
        <v>0</v>
      </c>
      <c r="Q12" s="24">
        <v>0</v>
      </c>
      <c r="R12" s="24">
        <v>0</v>
      </c>
      <c r="S12" s="26">
        <v>0</v>
      </c>
      <c r="T12" s="25">
        <v>0</v>
      </c>
      <c r="U12" s="26">
        <v>0</v>
      </c>
      <c r="V12" s="24">
        <v>0</v>
      </c>
      <c r="W12" s="24">
        <v>0</v>
      </c>
      <c r="X12" s="24">
        <v>0</v>
      </c>
      <c r="Y12" s="24">
        <v>2.4074074074074072E-4</v>
      </c>
      <c r="Z12" s="24">
        <v>0</v>
      </c>
      <c r="AA12" s="27">
        <v>0</v>
      </c>
      <c r="AB12" s="21">
        <f t="shared" si="0"/>
        <v>0</v>
      </c>
      <c r="AC12" s="21">
        <f t="shared" si="1"/>
        <v>0</v>
      </c>
      <c r="AD12" s="21">
        <f t="shared" si="2"/>
        <v>0</v>
      </c>
      <c r="AE12" s="28">
        <f t="shared" si="3"/>
        <v>0</v>
      </c>
      <c r="AF12" s="21">
        <f t="shared" si="4"/>
        <v>0</v>
      </c>
      <c r="AG12" s="21">
        <f t="shared" si="5"/>
        <v>0</v>
      </c>
      <c r="AH12" s="29">
        <f t="shared" si="6"/>
        <v>0</v>
      </c>
      <c r="AI12" s="29">
        <f t="shared" si="7"/>
        <v>0</v>
      </c>
      <c r="AJ12" s="29">
        <f t="shared" si="8"/>
        <v>0</v>
      </c>
      <c r="AK12" s="29">
        <f t="shared" si="9"/>
        <v>0</v>
      </c>
      <c r="AL12" s="30">
        <f t="shared" si="10"/>
        <v>0</v>
      </c>
      <c r="AM12" s="31">
        <f t="shared" si="11"/>
        <v>0</v>
      </c>
      <c r="AN12" s="30">
        <f t="shared" si="12"/>
        <v>0</v>
      </c>
      <c r="AO12" s="29">
        <f t="shared" si="13"/>
        <v>0</v>
      </c>
      <c r="AP12" s="29">
        <f t="shared" si="14"/>
        <v>0</v>
      </c>
      <c r="AQ12" s="29">
        <f t="shared" si="15"/>
        <v>0</v>
      </c>
      <c r="AR12" s="21">
        <f t="shared" si="16"/>
        <v>361111.11111111107</v>
      </c>
      <c r="AS12" s="29">
        <f t="shared" si="17"/>
        <v>0</v>
      </c>
      <c r="AT12" s="32">
        <f t="shared" si="18"/>
        <v>0</v>
      </c>
      <c r="AU12" s="79">
        <f t="shared" si="19"/>
        <v>0</v>
      </c>
      <c r="AV12" s="21">
        <f t="shared" si="20"/>
        <v>0</v>
      </c>
      <c r="AW12" s="21">
        <f t="shared" si="21"/>
        <v>0</v>
      </c>
      <c r="AX12" s="21">
        <f t="shared" si="22"/>
        <v>0</v>
      </c>
      <c r="AY12" s="21">
        <f t="shared" si="23"/>
        <v>361111.11111111107</v>
      </c>
      <c r="AZ12" s="33">
        <f t="shared" si="24"/>
        <v>361111.11111111107</v>
      </c>
      <c r="BA12" s="80">
        <f t="shared" si="25"/>
        <v>0.4814814814814814</v>
      </c>
      <c r="BB12" s="80" t="s">
        <v>86</v>
      </c>
      <c r="BC12" s="82">
        <f t="shared" si="26"/>
        <v>3.4329629629629621</v>
      </c>
      <c r="BD12" s="90" t="s">
        <v>84</v>
      </c>
      <c r="BE12" s="81" t="s">
        <v>84</v>
      </c>
      <c r="BF12" s="91" t="s">
        <v>84</v>
      </c>
    </row>
    <row r="13" spans="1:72" ht="42" x14ac:dyDescent="0.35">
      <c r="A13" s="50" t="s">
        <v>94</v>
      </c>
      <c r="B13" s="51" t="s">
        <v>259</v>
      </c>
      <c r="C13" s="51" t="s">
        <v>194</v>
      </c>
      <c r="D13" s="20" t="s">
        <v>123</v>
      </c>
      <c r="E13" s="20" t="s">
        <v>168</v>
      </c>
      <c r="F13" s="21">
        <v>237500</v>
      </c>
      <c r="G13" s="21">
        <v>2500</v>
      </c>
      <c r="H13" s="22" t="s">
        <v>216</v>
      </c>
      <c r="I13" s="23">
        <v>0</v>
      </c>
      <c r="J13" s="24">
        <v>5.0000000000000001E-4</v>
      </c>
      <c r="K13" s="24">
        <v>5.0000000000000001E-4</v>
      </c>
      <c r="L13" s="25">
        <v>5.0000000000000001E-4</v>
      </c>
      <c r="M13" s="24">
        <v>0</v>
      </c>
      <c r="N13" s="24">
        <v>0</v>
      </c>
      <c r="O13" s="24">
        <v>0</v>
      </c>
      <c r="P13" s="24">
        <v>0</v>
      </c>
      <c r="Q13" s="24">
        <v>0</v>
      </c>
      <c r="R13" s="24">
        <v>0</v>
      </c>
      <c r="S13" s="26">
        <v>0</v>
      </c>
      <c r="T13" s="25">
        <v>0</v>
      </c>
      <c r="U13" s="26">
        <v>1E-3</v>
      </c>
      <c r="V13" s="24">
        <v>0</v>
      </c>
      <c r="W13" s="24">
        <v>0</v>
      </c>
      <c r="X13" s="24">
        <v>0</v>
      </c>
      <c r="Y13" s="24">
        <v>0</v>
      </c>
      <c r="Z13" s="24">
        <v>0</v>
      </c>
      <c r="AA13" s="27">
        <v>0</v>
      </c>
      <c r="AB13" s="21">
        <f t="shared" si="0"/>
        <v>0</v>
      </c>
      <c r="AC13" s="21">
        <f t="shared" si="1"/>
        <v>13123.297974036526</v>
      </c>
      <c r="AD13" s="21">
        <f t="shared" si="2"/>
        <v>2547.4935539911835</v>
      </c>
      <c r="AE13" s="28">
        <f t="shared" si="3"/>
        <v>15724.576658768381</v>
      </c>
      <c r="AF13" s="21">
        <f t="shared" si="4"/>
        <v>0</v>
      </c>
      <c r="AG13" s="21">
        <f t="shared" si="5"/>
        <v>0</v>
      </c>
      <c r="AH13" s="29">
        <f t="shared" si="6"/>
        <v>0</v>
      </c>
      <c r="AI13" s="29">
        <f t="shared" si="7"/>
        <v>0</v>
      </c>
      <c r="AJ13" s="29">
        <f t="shared" si="8"/>
        <v>0</v>
      </c>
      <c r="AK13" s="29">
        <f t="shared" si="9"/>
        <v>0</v>
      </c>
      <c r="AL13" s="30">
        <f t="shared" si="10"/>
        <v>0</v>
      </c>
      <c r="AM13" s="31">
        <f t="shared" si="11"/>
        <v>0</v>
      </c>
      <c r="AN13" s="30">
        <f t="shared" si="12"/>
        <v>126000</v>
      </c>
      <c r="AO13" s="29">
        <f t="shared" si="13"/>
        <v>0</v>
      </c>
      <c r="AP13" s="29">
        <f t="shared" si="14"/>
        <v>0</v>
      </c>
      <c r="AQ13" s="29">
        <f t="shared" si="15"/>
        <v>0</v>
      </c>
      <c r="AR13" s="21">
        <f t="shared" si="16"/>
        <v>0</v>
      </c>
      <c r="AS13" s="29">
        <f t="shared" si="17"/>
        <v>0</v>
      </c>
      <c r="AT13" s="32">
        <f t="shared" si="18"/>
        <v>0</v>
      </c>
      <c r="AU13" s="79">
        <f t="shared" si="19"/>
        <v>31395.368186796091</v>
      </c>
      <c r="AV13" s="21">
        <f t="shared" si="20"/>
        <v>0</v>
      </c>
      <c r="AW13" s="21">
        <f t="shared" si="21"/>
        <v>0</v>
      </c>
      <c r="AX13" s="21">
        <f t="shared" si="22"/>
        <v>126000</v>
      </c>
      <c r="AY13" s="21">
        <f t="shared" si="23"/>
        <v>0</v>
      </c>
      <c r="AZ13" s="33">
        <f t="shared" si="24"/>
        <v>157395.36818679608</v>
      </c>
      <c r="BA13" s="80">
        <f t="shared" si="25"/>
        <v>0.66271733973387825</v>
      </c>
      <c r="BB13" s="80" t="s">
        <v>86</v>
      </c>
      <c r="BC13" s="82">
        <f t="shared" si="26"/>
        <v>4.7251746323025516</v>
      </c>
      <c r="BD13" s="90" t="s">
        <v>84</v>
      </c>
      <c r="BE13" s="81" t="s">
        <v>84</v>
      </c>
      <c r="BF13" s="91" t="s">
        <v>84</v>
      </c>
    </row>
    <row r="14" spans="1:72" ht="63" x14ac:dyDescent="0.35">
      <c r="A14" s="50" t="s">
        <v>95</v>
      </c>
      <c r="B14" s="51" t="s">
        <v>257</v>
      </c>
      <c r="C14" s="51" t="s">
        <v>173</v>
      </c>
      <c r="D14" s="20" t="s">
        <v>148</v>
      </c>
      <c r="E14" s="20" t="s">
        <v>156</v>
      </c>
      <c r="F14" s="21">
        <v>95000</v>
      </c>
      <c r="G14" s="21">
        <v>1000</v>
      </c>
      <c r="H14" s="22" t="s">
        <v>217</v>
      </c>
      <c r="I14" s="23">
        <v>1E-3</v>
      </c>
      <c r="J14" s="24">
        <v>1E-3</v>
      </c>
      <c r="K14" s="24">
        <v>1E-3</v>
      </c>
      <c r="L14" s="25">
        <v>0</v>
      </c>
      <c r="M14" s="24">
        <v>0</v>
      </c>
      <c r="N14" s="24">
        <v>0</v>
      </c>
      <c r="O14" s="24">
        <v>0</v>
      </c>
      <c r="P14" s="24">
        <v>0</v>
      </c>
      <c r="Q14" s="24">
        <v>0</v>
      </c>
      <c r="R14" s="24">
        <v>1E-3</v>
      </c>
      <c r="S14" s="26">
        <v>0</v>
      </c>
      <c r="T14" s="25">
        <v>0</v>
      </c>
      <c r="U14" s="26">
        <v>0</v>
      </c>
      <c r="V14" s="24">
        <v>0</v>
      </c>
      <c r="W14" s="24">
        <v>0</v>
      </c>
      <c r="X14" s="24">
        <v>0</v>
      </c>
      <c r="Y14" s="24">
        <v>0</v>
      </c>
      <c r="Z14" s="24">
        <v>0</v>
      </c>
      <c r="AA14" s="27">
        <v>0</v>
      </c>
      <c r="AB14" s="21">
        <f t="shared" si="0"/>
        <v>36494.944973720296</v>
      </c>
      <c r="AC14" s="21">
        <f t="shared" si="1"/>
        <v>26246.595948073053</v>
      </c>
      <c r="AD14" s="21">
        <f t="shared" si="2"/>
        <v>5094.987107982367</v>
      </c>
      <c r="AE14" s="28">
        <f t="shared" si="3"/>
        <v>0</v>
      </c>
      <c r="AF14" s="21">
        <f t="shared" si="4"/>
        <v>0</v>
      </c>
      <c r="AG14" s="21">
        <f t="shared" si="5"/>
        <v>0</v>
      </c>
      <c r="AH14" s="29">
        <f t="shared" si="6"/>
        <v>0</v>
      </c>
      <c r="AI14" s="29">
        <f t="shared" si="7"/>
        <v>0</v>
      </c>
      <c r="AJ14" s="29">
        <f t="shared" si="8"/>
        <v>0</v>
      </c>
      <c r="AK14" s="29">
        <f t="shared" si="9"/>
        <v>8500</v>
      </c>
      <c r="AL14" s="30">
        <f t="shared" si="10"/>
        <v>0</v>
      </c>
      <c r="AM14" s="31">
        <f t="shared" si="11"/>
        <v>0</v>
      </c>
      <c r="AN14" s="30">
        <f t="shared" si="12"/>
        <v>0</v>
      </c>
      <c r="AO14" s="29">
        <f t="shared" si="13"/>
        <v>0</v>
      </c>
      <c r="AP14" s="29">
        <f t="shared" si="14"/>
        <v>0</v>
      </c>
      <c r="AQ14" s="29">
        <f t="shared" si="15"/>
        <v>0</v>
      </c>
      <c r="AR14" s="21">
        <f t="shared" si="16"/>
        <v>0</v>
      </c>
      <c r="AS14" s="29">
        <f t="shared" si="17"/>
        <v>0</v>
      </c>
      <c r="AT14" s="32">
        <f t="shared" si="18"/>
        <v>0</v>
      </c>
      <c r="AU14" s="79">
        <f t="shared" si="19"/>
        <v>67836.528029775713</v>
      </c>
      <c r="AV14" s="21">
        <f t="shared" si="20"/>
        <v>8500</v>
      </c>
      <c r="AW14" s="21">
        <f t="shared" si="21"/>
        <v>0</v>
      </c>
      <c r="AX14" s="21">
        <f t="shared" si="22"/>
        <v>0</v>
      </c>
      <c r="AY14" s="21">
        <f t="shared" si="23"/>
        <v>0</v>
      </c>
      <c r="AZ14" s="33">
        <f t="shared" si="24"/>
        <v>76336.528029775713</v>
      </c>
      <c r="BA14" s="80">
        <f t="shared" si="25"/>
        <v>0.80354240031342861</v>
      </c>
      <c r="BB14" s="80" t="s">
        <v>86</v>
      </c>
      <c r="BC14" s="82">
        <f t="shared" si="26"/>
        <v>5.7292573142347463</v>
      </c>
      <c r="BD14" s="90" t="s">
        <v>84</v>
      </c>
      <c r="BE14" s="81" t="s">
        <v>84</v>
      </c>
      <c r="BF14" s="91" t="s">
        <v>84</v>
      </c>
    </row>
    <row r="15" spans="1:72" ht="55.5" customHeight="1" x14ac:dyDescent="0.35">
      <c r="A15" s="50" t="s">
        <v>96</v>
      </c>
      <c r="B15" s="51" t="s">
        <v>259</v>
      </c>
      <c r="C15" s="51" t="s">
        <v>170</v>
      </c>
      <c r="D15" s="20" t="s">
        <v>123</v>
      </c>
      <c r="E15" s="20" t="s">
        <v>153</v>
      </c>
      <c r="F15" s="21">
        <v>240000</v>
      </c>
      <c r="G15" s="21">
        <v>12000</v>
      </c>
      <c r="H15" s="22" t="s">
        <v>218</v>
      </c>
      <c r="I15" s="23">
        <v>1E-3</v>
      </c>
      <c r="J15" s="24">
        <v>1E-3</v>
      </c>
      <c r="K15" s="24">
        <v>1E-3</v>
      </c>
      <c r="L15" s="25">
        <v>0</v>
      </c>
      <c r="M15" s="24">
        <v>0</v>
      </c>
      <c r="N15" s="24">
        <v>0</v>
      </c>
      <c r="O15" s="24">
        <v>0</v>
      </c>
      <c r="P15" s="24">
        <v>0</v>
      </c>
      <c r="Q15" s="24">
        <v>0</v>
      </c>
      <c r="R15" s="24">
        <v>0</v>
      </c>
      <c r="S15" s="26">
        <v>0</v>
      </c>
      <c r="T15" s="25">
        <v>0</v>
      </c>
      <c r="U15" s="26">
        <v>5.0000000000000001E-4</v>
      </c>
      <c r="V15" s="24">
        <v>0</v>
      </c>
      <c r="W15" s="24">
        <v>0</v>
      </c>
      <c r="X15" s="24">
        <v>0</v>
      </c>
      <c r="Y15" s="24">
        <v>0</v>
      </c>
      <c r="Z15" s="24">
        <v>0</v>
      </c>
      <c r="AA15" s="27">
        <v>0</v>
      </c>
      <c r="AB15" s="21">
        <f t="shared" si="0"/>
        <v>36494.944973720296</v>
      </c>
      <c r="AC15" s="21">
        <f t="shared" si="1"/>
        <v>26246.595948073053</v>
      </c>
      <c r="AD15" s="21">
        <f t="shared" si="2"/>
        <v>5094.987107982367</v>
      </c>
      <c r="AE15" s="28">
        <f t="shared" si="3"/>
        <v>0</v>
      </c>
      <c r="AF15" s="21">
        <f t="shared" si="4"/>
        <v>0</v>
      </c>
      <c r="AG15" s="21">
        <f t="shared" si="5"/>
        <v>0</v>
      </c>
      <c r="AH15" s="29">
        <f t="shared" si="6"/>
        <v>0</v>
      </c>
      <c r="AI15" s="29">
        <f t="shared" si="7"/>
        <v>0</v>
      </c>
      <c r="AJ15" s="29">
        <f t="shared" si="8"/>
        <v>0</v>
      </c>
      <c r="AK15" s="29">
        <f t="shared" si="9"/>
        <v>0</v>
      </c>
      <c r="AL15" s="30">
        <f t="shared" si="10"/>
        <v>0</v>
      </c>
      <c r="AM15" s="31">
        <f t="shared" si="11"/>
        <v>0</v>
      </c>
      <c r="AN15" s="30">
        <f t="shared" si="12"/>
        <v>63000</v>
      </c>
      <c r="AO15" s="29">
        <f t="shared" si="13"/>
        <v>0</v>
      </c>
      <c r="AP15" s="29">
        <f t="shared" si="14"/>
        <v>0</v>
      </c>
      <c r="AQ15" s="29">
        <f t="shared" si="15"/>
        <v>0</v>
      </c>
      <c r="AR15" s="21">
        <f t="shared" si="16"/>
        <v>0</v>
      </c>
      <c r="AS15" s="29">
        <f t="shared" si="17"/>
        <v>0</v>
      </c>
      <c r="AT15" s="32">
        <f t="shared" si="18"/>
        <v>0</v>
      </c>
      <c r="AU15" s="79">
        <f t="shared" si="19"/>
        <v>67836.528029775713</v>
      </c>
      <c r="AV15" s="21">
        <f t="shared" si="20"/>
        <v>0</v>
      </c>
      <c r="AW15" s="21">
        <f t="shared" si="21"/>
        <v>0</v>
      </c>
      <c r="AX15" s="21">
        <f t="shared" si="22"/>
        <v>63000</v>
      </c>
      <c r="AY15" s="21">
        <f t="shared" si="23"/>
        <v>0</v>
      </c>
      <c r="AZ15" s="33">
        <f t="shared" si="24"/>
        <v>130836.52802977571</v>
      </c>
      <c r="BA15" s="80">
        <f t="shared" si="25"/>
        <v>0.54515220012406551</v>
      </c>
      <c r="BB15" s="80" t="s">
        <v>86</v>
      </c>
      <c r="BC15" s="82">
        <f t="shared" si="26"/>
        <v>3.8869351868845872</v>
      </c>
      <c r="BD15" s="90" t="s">
        <v>84</v>
      </c>
      <c r="BE15" s="81" t="s">
        <v>84</v>
      </c>
      <c r="BF15" s="91" t="s">
        <v>84</v>
      </c>
    </row>
    <row r="16" spans="1:72" ht="63" x14ac:dyDescent="0.35">
      <c r="A16" s="50" t="s">
        <v>97</v>
      </c>
      <c r="B16" s="51" t="s">
        <v>258</v>
      </c>
      <c r="C16" s="51" t="s">
        <v>167</v>
      </c>
      <c r="D16" s="20" t="s">
        <v>123</v>
      </c>
      <c r="E16" s="20" t="s">
        <v>168</v>
      </c>
      <c r="F16" s="21">
        <v>1900000</v>
      </c>
      <c r="G16" s="21">
        <v>20000</v>
      </c>
      <c r="H16" s="22" t="s">
        <v>98</v>
      </c>
      <c r="I16" s="23">
        <v>0</v>
      </c>
      <c r="J16" s="24">
        <v>0</v>
      </c>
      <c r="K16" s="24">
        <v>0</v>
      </c>
      <c r="L16" s="25">
        <v>0</v>
      </c>
      <c r="M16" s="24">
        <v>0</v>
      </c>
      <c r="N16" s="24">
        <v>0.01</v>
      </c>
      <c r="O16" s="24">
        <v>0</v>
      </c>
      <c r="P16" s="24">
        <v>0</v>
      </c>
      <c r="Q16" s="24">
        <v>0</v>
      </c>
      <c r="R16" s="24">
        <v>0</v>
      </c>
      <c r="S16" s="26">
        <v>0</v>
      </c>
      <c r="T16" s="25">
        <v>0</v>
      </c>
      <c r="U16" s="26">
        <v>5.0000000000000001E-3</v>
      </c>
      <c r="V16" s="24">
        <v>0</v>
      </c>
      <c r="W16" s="24">
        <v>0</v>
      </c>
      <c r="X16" s="24">
        <v>0</v>
      </c>
      <c r="Y16" s="24">
        <v>1.9999999999999999E-6</v>
      </c>
      <c r="Z16" s="24">
        <v>5.0000000000000001E-4</v>
      </c>
      <c r="AA16" s="27">
        <v>0</v>
      </c>
      <c r="AB16" s="21">
        <f t="shared" si="0"/>
        <v>0</v>
      </c>
      <c r="AC16" s="21">
        <f t="shared" si="1"/>
        <v>0</v>
      </c>
      <c r="AD16" s="21">
        <f t="shared" si="2"/>
        <v>0</v>
      </c>
      <c r="AE16" s="28">
        <f t="shared" si="3"/>
        <v>0</v>
      </c>
      <c r="AF16" s="21">
        <f t="shared" si="4"/>
        <v>0</v>
      </c>
      <c r="AG16" s="21">
        <f t="shared" si="5"/>
        <v>470000</v>
      </c>
      <c r="AH16" s="29">
        <f t="shared" si="6"/>
        <v>0</v>
      </c>
      <c r="AI16" s="29">
        <f t="shared" si="7"/>
        <v>0</v>
      </c>
      <c r="AJ16" s="29">
        <f t="shared" si="8"/>
        <v>0</v>
      </c>
      <c r="AK16" s="29">
        <f t="shared" si="9"/>
        <v>0</v>
      </c>
      <c r="AL16" s="30">
        <f t="shared" si="10"/>
        <v>0</v>
      </c>
      <c r="AM16" s="31">
        <f t="shared" si="11"/>
        <v>0</v>
      </c>
      <c r="AN16" s="30">
        <f t="shared" si="12"/>
        <v>630000</v>
      </c>
      <c r="AO16" s="29">
        <f t="shared" si="13"/>
        <v>0</v>
      </c>
      <c r="AP16" s="29">
        <f t="shared" si="14"/>
        <v>0</v>
      </c>
      <c r="AQ16" s="29">
        <f t="shared" si="15"/>
        <v>0</v>
      </c>
      <c r="AR16" s="21">
        <f t="shared" si="16"/>
        <v>3000</v>
      </c>
      <c r="AS16" s="29">
        <f t="shared" si="17"/>
        <v>38250</v>
      </c>
      <c r="AT16" s="32">
        <f t="shared" si="18"/>
        <v>0</v>
      </c>
      <c r="AU16" s="79">
        <f t="shared" si="19"/>
        <v>0</v>
      </c>
      <c r="AV16" s="21">
        <f t="shared" si="20"/>
        <v>470000</v>
      </c>
      <c r="AW16" s="21">
        <f t="shared" si="21"/>
        <v>0</v>
      </c>
      <c r="AX16" s="21">
        <f t="shared" si="22"/>
        <v>630000</v>
      </c>
      <c r="AY16" s="21">
        <f t="shared" si="23"/>
        <v>41250</v>
      </c>
      <c r="AZ16" s="33">
        <f t="shared" si="24"/>
        <v>1141250</v>
      </c>
      <c r="BA16" s="80">
        <f t="shared" si="25"/>
        <v>0.60065789473684206</v>
      </c>
      <c r="BB16" s="81" t="s">
        <v>83</v>
      </c>
      <c r="BC16" s="82">
        <f t="shared" si="26"/>
        <v>2.726986842105263</v>
      </c>
      <c r="BD16" s="90" t="s">
        <v>84</v>
      </c>
      <c r="BE16" s="81" t="s">
        <v>84</v>
      </c>
      <c r="BF16" s="91" t="s">
        <v>84</v>
      </c>
    </row>
    <row r="17" spans="1:58" ht="63" x14ac:dyDescent="0.35">
      <c r="A17" s="50" t="s">
        <v>99</v>
      </c>
      <c r="B17" s="51" t="s">
        <v>257</v>
      </c>
      <c r="C17" s="51" t="s">
        <v>192</v>
      </c>
      <c r="D17" s="20" t="s">
        <v>123</v>
      </c>
      <c r="E17" s="20" t="s">
        <v>153</v>
      </c>
      <c r="F17" s="21">
        <v>425000</v>
      </c>
      <c r="G17" s="21">
        <v>15000</v>
      </c>
      <c r="H17" s="22" t="s">
        <v>219</v>
      </c>
      <c r="I17" s="24">
        <v>5.0000000000000002E-5</v>
      </c>
      <c r="J17" s="24">
        <v>1E-4</v>
      </c>
      <c r="K17" s="24">
        <v>1E-4</v>
      </c>
      <c r="L17" s="25">
        <v>1E-4</v>
      </c>
      <c r="M17" s="24">
        <v>0</v>
      </c>
      <c r="N17" s="24">
        <v>0</v>
      </c>
      <c r="O17" s="24">
        <v>1E-3</v>
      </c>
      <c r="P17" s="24">
        <v>0</v>
      </c>
      <c r="Q17" s="24">
        <v>0</v>
      </c>
      <c r="R17" s="24">
        <v>1E-3</v>
      </c>
      <c r="S17" s="26">
        <v>0</v>
      </c>
      <c r="T17" s="25">
        <v>1E-4</v>
      </c>
      <c r="U17" s="24">
        <v>1E-3</v>
      </c>
      <c r="V17" s="24">
        <v>0</v>
      </c>
      <c r="W17" s="24">
        <v>0</v>
      </c>
      <c r="X17" s="24">
        <v>0</v>
      </c>
      <c r="Y17" s="24">
        <v>0</v>
      </c>
      <c r="Z17" s="24">
        <v>0</v>
      </c>
      <c r="AA17" s="27">
        <v>0</v>
      </c>
      <c r="AB17" s="21">
        <f t="shared" si="0"/>
        <v>1824.7472486860149</v>
      </c>
      <c r="AC17" s="21">
        <f t="shared" si="1"/>
        <v>2624.6595948073054</v>
      </c>
      <c r="AD17" s="21">
        <f t="shared" si="2"/>
        <v>509.49871079823674</v>
      </c>
      <c r="AE17" s="28">
        <f t="shared" si="3"/>
        <v>3144.9153317536761</v>
      </c>
      <c r="AF17" s="21">
        <f t="shared" si="4"/>
        <v>0</v>
      </c>
      <c r="AG17" s="21">
        <f t="shared" si="5"/>
        <v>0</v>
      </c>
      <c r="AH17" s="29">
        <f t="shared" si="6"/>
        <v>10492</v>
      </c>
      <c r="AI17" s="29">
        <f t="shared" si="7"/>
        <v>0</v>
      </c>
      <c r="AJ17" s="29">
        <f t="shared" si="8"/>
        <v>0</v>
      </c>
      <c r="AK17" s="29">
        <f t="shared" si="9"/>
        <v>8500</v>
      </c>
      <c r="AL17" s="30">
        <f t="shared" si="10"/>
        <v>0</v>
      </c>
      <c r="AM17" s="31">
        <f t="shared" si="11"/>
        <v>3000</v>
      </c>
      <c r="AN17" s="30">
        <f t="shared" si="12"/>
        <v>126000</v>
      </c>
      <c r="AO17" s="29">
        <f t="shared" si="13"/>
        <v>0</v>
      </c>
      <c r="AP17" s="29">
        <f t="shared" si="14"/>
        <v>0</v>
      </c>
      <c r="AQ17" s="29">
        <f t="shared" si="15"/>
        <v>0</v>
      </c>
      <c r="AR17" s="21">
        <f t="shared" si="16"/>
        <v>0</v>
      </c>
      <c r="AS17" s="29">
        <f t="shared" si="17"/>
        <v>0</v>
      </c>
      <c r="AT17" s="32">
        <f t="shared" si="18"/>
        <v>0</v>
      </c>
      <c r="AU17" s="79">
        <f t="shared" si="19"/>
        <v>8103.8208860452341</v>
      </c>
      <c r="AV17" s="21">
        <f t="shared" si="20"/>
        <v>18992</v>
      </c>
      <c r="AW17" s="21">
        <f t="shared" si="21"/>
        <v>3000</v>
      </c>
      <c r="AX17" s="21">
        <f t="shared" si="22"/>
        <v>126000</v>
      </c>
      <c r="AY17" s="21">
        <f t="shared" si="23"/>
        <v>0</v>
      </c>
      <c r="AZ17" s="33">
        <f t="shared" si="24"/>
        <v>156095.82088604523</v>
      </c>
      <c r="BA17" s="80">
        <f t="shared" si="25"/>
        <v>0.36728428443775346</v>
      </c>
      <c r="BB17" s="80" t="s">
        <v>86</v>
      </c>
      <c r="BC17" s="82">
        <f t="shared" si="26"/>
        <v>2.6187369480411822</v>
      </c>
      <c r="BD17" s="90" t="s">
        <v>84</v>
      </c>
      <c r="BE17" s="81" t="s">
        <v>84</v>
      </c>
      <c r="BF17" s="91" t="s">
        <v>84</v>
      </c>
    </row>
    <row r="18" spans="1:58" ht="63" x14ac:dyDescent="0.35">
      <c r="A18" s="50" t="s">
        <v>100</v>
      </c>
      <c r="B18" s="51" t="s">
        <v>258</v>
      </c>
      <c r="C18" s="51" t="s">
        <v>169</v>
      </c>
      <c r="D18" s="20" t="s">
        <v>123</v>
      </c>
      <c r="E18" s="20" t="s">
        <v>153</v>
      </c>
      <c r="F18" s="21">
        <v>950000</v>
      </c>
      <c r="G18" s="21">
        <v>10000</v>
      </c>
      <c r="H18" s="22" t="s">
        <v>220</v>
      </c>
      <c r="I18" s="23">
        <v>0</v>
      </c>
      <c r="J18" s="24">
        <v>0</v>
      </c>
      <c r="K18" s="24">
        <v>0</v>
      </c>
      <c r="L18" s="25">
        <v>0</v>
      </c>
      <c r="M18" s="24">
        <v>0</v>
      </c>
      <c r="N18" s="24">
        <v>5.0000000000000001E-3</v>
      </c>
      <c r="O18" s="24">
        <v>0</v>
      </c>
      <c r="P18" s="24">
        <v>1.5E-3</v>
      </c>
      <c r="Q18" s="24">
        <v>0</v>
      </c>
      <c r="R18" s="24">
        <v>0</v>
      </c>
      <c r="S18" s="26">
        <v>0</v>
      </c>
      <c r="T18" s="25">
        <v>0</v>
      </c>
      <c r="U18" s="26">
        <v>0</v>
      </c>
      <c r="V18" s="24">
        <v>0</v>
      </c>
      <c r="W18" s="24">
        <v>0</v>
      </c>
      <c r="X18" s="24">
        <v>0</v>
      </c>
      <c r="Y18" s="24">
        <v>0</v>
      </c>
      <c r="Z18" s="24">
        <v>0</v>
      </c>
      <c r="AA18" s="27">
        <v>0</v>
      </c>
      <c r="AB18" s="21">
        <f t="shared" si="0"/>
        <v>0</v>
      </c>
      <c r="AC18" s="21">
        <f t="shared" si="1"/>
        <v>0</v>
      </c>
      <c r="AD18" s="21">
        <f t="shared" si="2"/>
        <v>0</v>
      </c>
      <c r="AE18" s="28">
        <f t="shared" si="3"/>
        <v>0</v>
      </c>
      <c r="AF18" s="21">
        <f t="shared" si="4"/>
        <v>0</v>
      </c>
      <c r="AG18" s="21">
        <f t="shared" si="5"/>
        <v>235000</v>
      </c>
      <c r="AH18" s="29">
        <f t="shared" si="6"/>
        <v>0</v>
      </c>
      <c r="AI18" s="29">
        <f t="shared" si="7"/>
        <v>457500</v>
      </c>
      <c r="AJ18" s="29">
        <f t="shared" si="8"/>
        <v>0</v>
      </c>
      <c r="AK18" s="29">
        <f t="shared" si="9"/>
        <v>0</v>
      </c>
      <c r="AL18" s="30">
        <f t="shared" si="10"/>
        <v>0</v>
      </c>
      <c r="AM18" s="31">
        <f t="shared" si="11"/>
        <v>0</v>
      </c>
      <c r="AN18" s="30">
        <f t="shared" si="12"/>
        <v>0</v>
      </c>
      <c r="AO18" s="29">
        <f t="shared" si="13"/>
        <v>0</v>
      </c>
      <c r="AP18" s="29">
        <f t="shared" si="14"/>
        <v>0</v>
      </c>
      <c r="AQ18" s="29">
        <f t="shared" si="15"/>
        <v>0</v>
      </c>
      <c r="AR18" s="21">
        <f t="shared" si="16"/>
        <v>0</v>
      </c>
      <c r="AS18" s="29">
        <f t="shared" si="17"/>
        <v>0</v>
      </c>
      <c r="AT18" s="32">
        <f t="shared" si="18"/>
        <v>0</v>
      </c>
      <c r="AU18" s="79">
        <f t="shared" si="19"/>
        <v>0</v>
      </c>
      <c r="AV18" s="21">
        <f t="shared" si="20"/>
        <v>692500</v>
      </c>
      <c r="AW18" s="21">
        <f t="shared" si="21"/>
        <v>0</v>
      </c>
      <c r="AX18" s="21">
        <f t="shared" si="22"/>
        <v>0</v>
      </c>
      <c r="AY18" s="21">
        <f t="shared" si="23"/>
        <v>0</v>
      </c>
      <c r="AZ18" s="33">
        <f t="shared" si="24"/>
        <v>692500</v>
      </c>
      <c r="BA18" s="80">
        <f t="shared" si="25"/>
        <v>0.72894736842105268</v>
      </c>
      <c r="BB18" s="81" t="s">
        <v>83</v>
      </c>
      <c r="BC18" s="82">
        <f t="shared" si="26"/>
        <v>3.309421052631579</v>
      </c>
      <c r="BD18" s="90" t="s">
        <v>84</v>
      </c>
      <c r="BE18" s="81" t="s">
        <v>84</v>
      </c>
      <c r="BF18" s="91" t="s">
        <v>84</v>
      </c>
    </row>
    <row r="19" spans="1:58" ht="63" x14ac:dyDescent="0.35">
      <c r="A19" s="50" t="s">
        <v>101</v>
      </c>
      <c r="B19" s="51" t="s">
        <v>258</v>
      </c>
      <c r="C19" s="51" t="s">
        <v>175</v>
      </c>
      <c r="D19" s="20" t="s">
        <v>123</v>
      </c>
      <c r="E19" s="20" t="s">
        <v>153</v>
      </c>
      <c r="F19" s="21">
        <v>475000</v>
      </c>
      <c r="G19" s="21">
        <v>5000</v>
      </c>
      <c r="H19" s="22" t="s">
        <v>221</v>
      </c>
      <c r="I19" s="23">
        <v>1E-4</v>
      </c>
      <c r="J19" s="24">
        <v>5.0000000000000001E-4</v>
      </c>
      <c r="K19" s="24">
        <v>5.0000000000000001E-4</v>
      </c>
      <c r="L19" s="25">
        <v>5.0000000000000001E-4</v>
      </c>
      <c r="M19" s="24">
        <v>0</v>
      </c>
      <c r="N19" s="24">
        <v>0</v>
      </c>
      <c r="O19" s="24">
        <v>5.0000000000000001E-3</v>
      </c>
      <c r="P19" s="24">
        <v>0</v>
      </c>
      <c r="Q19" s="24">
        <v>0</v>
      </c>
      <c r="R19" s="24">
        <v>5.0000000000000001E-3</v>
      </c>
      <c r="S19" s="26">
        <v>1E-4</v>
      </c>
      <c r="T19" s="25">
        <v>1E-4</v>
      </c>
      <c r="U19" s="43">
        <v>1E-3</v>
      </c>
      <c r="V19" s="42">
        <v>0</v>
      </c>
      <c r="W19" s="42">
        <v>0</v>
      </c>
      <c r="X19" s="42">
        <v>0</v>
      </c>
      <c r="Y19" s="42">
        <v>0</v>
      </c>
      <c r="Z19" s="24">
        <v>0</v>
      </c>
      <c r="AA19" s="27">
        <v>0</v>
      </c>
      <c r="AB19" s="21">
        <f t="shared" si="0"/>
        <v>3649.4944973720299</v>
      </c>
      <c r="AC19" s="21">
        <f t="shared" si="1"/>
        <v>13123.297974036526</v>
      </c>
      <c r="AD19" s="21">
        <f t="shared" si="2"/>
        <v>2547.4935539911835</v>
      </c>
      <c r="AE19" s="28">
        <f t="shared" si="3"/>
        <v>15724.576658768381</v>
      </c>
      <c r="AF19" s="21">
        <f t="shared" si="4"/>
        <v>0</v>
      </c>
      <c r="AG19" s="21">
        <f t="shared" si="5"/>
        <v>0</v>
      </c>
      <c r="AH19" s="29">
        <f t="shared" si="6"/>
        <v>52460</v>
      </c>
      <c r="AI19" s="29">
        <f t="shared" si="7"/>
        <v>0</v>
      </c>
      <c r="AJ19" s="29">
        <f t="shared" si="8"/>
        <v>0</v>
      </c>
      <c r="AK19" s="29">
        <f t="shared" si="9"/>
        <v>42500</v>
      </c>
      <c r="AL19" s="30">
        <f t="shared" si="10"/>
        <v>13100</v>
      </c>
      <c r="AM19" s="31">
        <f t="shared" si="11"/>
        <v>3000</v>
      </c>
      <c r="AN19" s="30">
        <f t="shared" si="12"/>
        <v>126000</v>
      </c>
      <c r="AO19" s="29">
        <f t="shared" si="13"/>
        <v>0</v>
      </c>
      <c r="AP19" s="29">
        <f t="shared" si="14"/>
        <v>0</v>
      </c>
      <c r="AQ19" s="29">
        <f t="shared" si="15"/>
        <v>0</v>
      </c>
      <c r="AR19" s="21">
        <f t="shared" si="16"/>
        <v>0</v>
      </c>
      <c r="AS19" s="29">
        <f t="shared" si="17"/>
        <v>0</v>
      </c>
      <c r="AT19" s="32">
        <f t="shared" si="18"/>
        <v>0</v>
      </c>
      <c r="AU19" s="79">
        <f t="shared" si="19"/>
        <v>35044.862684168118</v>
      </c>
      <c r="AV19" s="21">
        <f t="shared" si="20"/>
        <v>94960</v>
      </c>
      <c r="AW19" s="21">
        <f t="shared" si="21"/>
        <v>16100</v>
      </c>
      <c r="AX19" s="21">
        <f t="shared" si="22"/>
        <v>126000</v>
      </c>
      <c r="AY19" s="21">
        <f t="shared" si="23"/>
        <v>0</v>
      </c>
      <c r="AZ19" s="33">
        <f t="shared" si="24"/>
        <v>272104.86268416815</v>
      </c>
      <c r="BA19" s="80">
        <f t="shared" si="25"/>
        <v>0.57285234249298556</v>
      </c>
      <c r="BB19" s="81" t="s">
        <v>83</v>
      </c>
      <c r="BC19" s="82">
        <f t="shared" si="26"/>
        <v>2.6007496349181545</v>
      </c>
      <c r="BD19" s="90" t="s">
        <v>84</v>
      </c>
      <c r="BE19" s="81" t="s">
        <v>84</v>
      </c>
      <c r="BF19" s="91" t="s">
        <v>84</v>
      </c>
    </row>
    <row r="20" spans="1:58" ht="63" x14ac:dyDescent="0.35">
      <c r="A20" s="50" t="s">
        <v>102</v>
      </c>
      <c r="B20" s="51" t="s">
        <v>258</v>
      </c>
      <c r="C20" s="51" t="s">
        <v>193</v>
      </c>
      <c r="D20" s="20" t="s">
        <v>148</v>
      </c>
      <c r="E20" s="20" t="s">
        <v>156</v>
      </c>
      <c r="F20" s="21">
        <v>2550000</v>
      </c>
      <c r="G20" s="21">
        <v>90000</v>
      </c>
      <c r="H20" s="22" t="s">
        <v>222</v>
      </c>
      <c r="I20" s="23">
        <v>5.0000000000000001E-3</v>
      </c>
      <c r="J20" s="24">
        <v>0</v>
      </c>
      <c r="K20" s="24">
        <v>0</v>
      </c>
      <c r="L20" s="25">
        <v>0</v>
      </c>
      <c r="M20" s="24">
        <v>0</v>
      </c>
      <c r="N20" s="24">
        <v>0</v>
      </c>
      <c r="O20" s="24">
        <v>0</v>
      </c>
      <c r="P20" s="24">
        <v>0</v>
      </c>
      <c r="Q20" s="24">
        <v>0</v>
      </c>
      <c r="R20" s="24">
        <v>5.9999999999999993E-3</v>
      </c>
      <c r="S20" s="26">
        <v>0</v>
      </c>
      <c r="T20" s="25">
        <v>0</v>
      </c>
      <c r="U20" s="43">
        <v>5.0000000000000001E-3</v>
      </c>
      <c r="V20" s="42">
        <v>0</v>
      </c>
      <c r="W20" s="42">
        <v>1.4800000000000002E-4</v>
      </c>
      <c r="X20" s="24">
        <v>0</v>
      </c>
      <c r="Y20" s="24">
        <v>1.4800000000000002E-4</v>
      </c>
      <c r="Z20" s="24">
        <v>4.0000000000000001E-3</v>
      </c>
      <c r="AA20" s="45">
        <v>0</v>
      </c>
      <c r="AB20" s="21">
        <f t="shared" si="0"/>
        <v>182474.72486860148</v>
      </c>
      <c r="AC20" s="21">
        <f t="shared" si="1"/>
        <v>0</v>
      </c>
      <c r="AD20" s="21">
        <f t="shared" si="2"/>
        <v>0</v>
      </c>
      <c r="AE20" s="28">
        <f t="shared" si="3"/>
        <v>0</v>
      </c>
      <c r="AF20" s="21">
        <f t="shared" si="4"/>
        <v>0</v>
      </c>
      <c r="AG20" s="21">
        <f t="shared" si="5"/>
        <v>0</v>
      </c>
      <c r="AH20" s="29">
        <f t="shared" si="6"/>
        <v>0</v>
      </c>
      <c r="AI20" s="29">
        <f t="shared" si="7"/>
        <v>0</v>
      </c>
      <c r="AJ20" s="29">
        <f t="shared" si="8"/>
        <v>0</v>
      </c>
      <c r="AK20" s="29">
        <f t="shared" si="9"/>
        <v>50999.999999999993</v>
      </c>
      <c r="AL20" s="30">
        <f t="shared" si="10"/>
        <v>0</v>
      </c>
      <c r="AM20" s="31">
        <f t="shared" si="11"/>
        <v>0</v>
      </c>
      <c r="AN20" s="30">
        <f t="shared" si="12"/>
        <v>630000</v>
      </c>
      <c r="AO20" s="29">
        <f t="shared" si="13"/>
        <v>0</v>
      </c>
      <c r="AP20" s="29">
        <f t="shared" si="14"/>
        <v>6127.2000000000007</v>
      </c>
      <c r="AQ20" s="29">
        <f t="shared" si="15"/>
        <v>0</v>
      </c>
      <c r="AR20" s="21">
        <f t="shared" si="16"/>
        <v>222000.00000000003</v>
      </c>
      <c r="AS20" s="29">
        <f t="shared" si="17"/>
        <v>306000</v>
      </c>
      <c r="AT20" s="32">
        <f t="shared" si="18"/>
        <v>0</v>
      </c>
      <c r="AU20" s="79">
        <f t="shared" si="19"/>
        <v>182474.72486860148</v>
      </c>
      <c r="AV20" s="21">
        <f t="shared" si="20"/>
        <v>50999.999999999993</v>
      </c>
      <c r="AW20" s="21">
        <f t="shared" si="21"/>
        <v>0</v>
      </c>
      <c r="AX20" s="21">
        <f t="shared" si="22"/>
        <v>630000</v>
      </c>
      <c r="AY20" s="21">
        <f t="shared" si="23"/>
        <v>534127.20000000007</v>
      </c>
      <c r="AZ20" s="33">
        <f t="shared" si="24"/>
        <v>1397601.9248686014</v>
      </c>
      <c r="BA20" s="80">
        <f t="shared" si="25"/>
        <v>0.54807918622298091</v>
      </c>
      <c r="BB20" s="80" t="s">
        <v>83</v>
      </c>
      <c r="BC20" s="82">
        <f t="shared" si="26"/>
        <v>2.4882795054523332</v>
      </c>
      <c r="BD20" s="90" t="s">
        <v>84</v>
      </c>
      <c r="BE20" s="81" t="s">
        <v>84</v>
      </c>
      <c r="BF20" s="91" t="s">
        <v>84</v>
      </c>
    </row>
    <row r="21" spans="1:58" ht="42" x14ac:dyDescent="0.35">
      <c r="A21" s="50" t="s">
        <v>103</v>
      </c>
      <c r="B21" s="51" t="s">
        <v>298</v>
      </c>
      <c r="C21" s="51" t="s">
        <v>185</v>
      </c>
      <c r="D21" s="20" t="s">
        <v>148</v>
      </c>
      <c r="E21" s="20" t="s">
        <v>156</v>
      </c>
      <c r="F21" s="21">
        <v>1900000</v>
      </c>
      <c r="G21" s="21">
        <v>20000</v>
      </c>
      <c r="H21" s="44" t="s">
        <v>223</v>
      </c>
      <c r="I21" s="23">
        <v>0</v>
      </c>
      <c r="J21" s="24">
        <v>0</v>
      </c>
      <c r="K21" s="24">
        <v>0</v>
      </c>
      <c r="L21" s="25">
        <v>0</v>
      </c>
      <c r="M21" s="24">
        <v>0</v>
      </c>
      <c r="N21" s="24">
        <v>0</v>
      </c>
      <c r="O21" s="24">
        <v>0</v>
      </c>
      <c r="P21" s="24">
        <v>0</v>
      </c>
      <c r="Q21" s="24">
        <v>0</v>
      </c>
      <c r="R21" s="24">
        <v>0</v>
      </c>
      <c r="S21" s="26">
        <v>0</v>
      </c>
      <c r="T21" s="25">
        <v>0</v>
      </c>
      <c r="U21" s="26">
        <v>5.0000000000000001E-3</v>
      </c>
      <c r="V21" s="24">
        <v>0</v>
      </c>
      <c r="W21" s="24">
        <v>0</v>
      </c>
      <c r="X21" s="24">
        <v>0</v>
      </c>
      <c r="Y21" s="24">
        <v>0</v>
      </c>
      <c r="Z21" s="24">
        <v>0</v>
      </c>
      <c r="AA21" s="27">
        <v>0</v>
      </c>
      <c r="AB21" s="21">
        <f t="shared" si="0"/>
        <v>0</v>
      </c>
      <c r="AC21" s="21">
        <f t="shared" si="1"/>
        <v>0</v>
      </c>
      <c r="AD21" s="21">
        <f t="shared" si="2"/>
        <v>0</v>
      </c>
      <c r="AE21" s="28">
        <f t="shared" si="3"/>
        <v>0</v>
      </c>
      <c r="AF21" s="21">
        <f t="shared" si="4"/>
        <v>0</v>
      </c>
      <c r="AG21" s="21">
        <f t="shared" si="5"/>
        <v>0</v>
      </c>
      <c r="AH21" s="29">
        <f t="shared" si="6"/>
        <v>0</v>
      </c>
      <c r="AI21" s="29">
        <f t="shared" si="7"/>
        <v>0</v>
      </c>
      <c r="AJ21" s="29">
        <f t="shared" si="8"/>
        <v>0</v>
      </c>
      <c r="AK21" s="29">
        <f t="shared" si="9"/>
        <v>0</v>
      </c>
      <c r="AL21" s="30">
        <f t="shared" si="10"/>
        <v>0</v>
      </c>
      <c r="AM21" s="31">
        <f t="shared" si="11"/>
        <v>0</v>
      </c>
      <c r="AN21" s="30">
        <f t="shared" si="12"/>
        <v>630000</v>
      </c>
      <c r="AO21" s="29">
        <f t="shared" si="13"/>
        <v>0</v>
      </c>
      <c r="AP21" s="29">
        <f t="shared" si="14"/>
        <v>0</v>
      </c>
      <c r="AQ21" s="29">
        <f t="shared" si="15"/>
        <v>0</v>
      </c>
      <c r="AR21" s="21">
        <f t="shared" si="16"/>
        <v>0</v>
      </c>
      <c r="AS21" s="29">
        <f t="shared" si="17"/>
        <v>0</v>
      </c>
      <c r="AT21" s="32">
        <f t="shared" si="18"/>
        <v>0</v>
      </c>
      <c r="AU21" s="79">
        <f t="shared" si="19"/>
        <v>0</v>
      </c>
      <c r="AV21" s="21">
        <f t="shared" si="20"/>
        <v>0</v>
      </c>
      <c r="AW21" s="21">
        <f t="shared" si="21"/>
        <v>0</v>
      </c>
      <c r="AX21" s="21">
        <f t="shared" si="22"/>
        <v>630000</v>
      </c>
      <c r="AY21" s="21">
        <f t="shared" si="23"/>
        <v>0</v>
      </c>
      <c r="AZ21" s="33">
        <f t="shared" si="24"/>
        <v>630000</v>
      </c>
      <c r="BA21" s="80">
        <f t="shared" si="25"/>
        <v>0.33157894736842103</v>
      </c>
      <c r="BB21" s="80" t="s">
        <v>86</v>
      </c>
      <c r="BC21" s="82">
        <f t="shared" si="26"/>
        <v>2.364157894736842</v>
      </c>
      <c r="BD21" s="90" t="s">
        <v>84</v>
      </c>
      <c r="BE21" s="81" t="s">
        <v>84</v>
      </c>
      <c r="BF21" s="91" t="s">
        <v>84</v>
      </c>
    </row>
    <row r="22" spans="1:58" ht="48.75" x14ac:dyDescent="0.35">
      <c r="A22" s="50" t="s">
        <v>104</v>
      </c>
      <c r="B22" s="51" t="s">
        <v>259</v>
      </c>
      <c r="C22" s="51" t="s">
        <v>188</v>
      </c>
      <c r="D22" s="20" t="s">
        <v>123</v>
      </c>
      <c r="E22" s="20" t="s">
        <v>153</v>
      </c>
      <c r="F22" s="21">
        <v>950000</v>
      </c>
      <c r="G22" s="21">
        <v>10000</v>
      </c>
      <c r="H22" s="22" t="s">
        <v>224</v>
      </c>
      <c r="I22" s="23">
        <v>1E-3</v>
      </c>
      <c r="J22" s="24">
        <v>0</v>
      </c>
      <c r="K22" s="24">
        <v>1E-3</v>
      </c>
      <c r="L22" s="25">
        <v>0</v>
      </c>
      <c r="M22" s="24">
        <v>0</v>
      </c>
      <c r="N22" s="24">
        <v>0</v>
      </c>
      <c r="O22" s="24">
        <v>1E-3</v>
      </c>
      <c r="P22" s="24">
        <v>0</v>
      </c>
      <c r="Q22" s="24">
        <v>0</v>
      </c>
      <c r="R22" s="24">
        <v>1E-3</v>
      </c>
      <c r="S22" s="26">
        <v>0</v>
      </c>
      <c r="T22" s="25">
        <v>1E-3</v>
      </c>
      <c r="U22" s="26">
        <v>1E-3</v>
      </c>
      <c r="V22" s="24">
        <v>0</v>
      </c>
      <c r="W22" s="24">
        <v>0</v>
      </c>
      <c r="X22" s="24">
        <v>0</v>
      </c>
      <c r="Y22" s="24">
        <v>3.9999999999999998E-6</v>
      </c>
      <c r="Z22" s="24">
        <v>1E-3</v>
      </c>
      <c r="AA22" s="27">
        <v>0</v>
      </c>
      <c r="AB22" s="21">
        <f t="shared" si="0"/>
        <v>36494.944973720296</v>
      </c>
      <c r="AC22" s="21">
        <f t="shared" si="1"/>
        <v>0</v>
      </c>
      <c r="AD22" s="21">
        <f t="shared" si="2"/>
        <v>5094.987107982367</v>
      </c>
      <c r="AE22" s="28">
        <f t="shared" si="3"/>
        <v>0</v>
      </c>
      <c r="AF22" s="21">
        <f t="shared" si="4"/>
        <v>0</v>
      </c>
      <c r="AG22" s="21">
        <f t="shared" si="5"/>
        <v>0</v>
      </c>
      <c r="AH22" s="29">
        <f t="shared" si="6"/>
        <v>10492</v>
      </c>
      <c r="AI22" s="29">
        <f t="shared" si="7"/>
        <v>0</v>
      </c>
      <c r="AJ22" s="29">
        <f t="shared" si="8"/>
        <v>0</v>
      </c>
      <c r="AK22" s="29">
        <f t="shared" si="9"/>
        <v>8500</v>
      </c>
      <c r="AL22" s="30">
        <f t="shared" si="10"/>
        <v>0</v>
      </c>
      <c r="AM22" s="31">
        <f t="shared" si="11"/>
        <v>30000</v>
      </c>
      <c r="AN22" s="30">
        <f t="shared" si="12"/>
        <v>126000</v>
      </c>
      <c r="AO22" s="29">
        <f t="shared" si="13"/>
        <v>0</v>
      </c>
      <c r="AP22" s="29">
        <f t="shared" si="14"/>
        <v>0</v>
      </c>
      <c r="AQ22" s="29">
        <f t="shared" si="15"/>
        <v>0</v>
      </c>
      <c r="AR22" s="21">
        <f t="shared" si="16"/>
        <v>6000</v>
      </c>
      <c r="AS22" s="29">
        <f t="shared" si="17"/>
        <v>76500</v>
      </c>
      <c r="AT22" s="32">
        <f t="shared" si="18"/>
        <v>0</v>
      </c>
      <c r="AU22" s="79">
        <f t="shared" si="19"/>
        <v>41589.93208170266</v>
      </c>
      <c r="AV22" s="21">
        <f t="shared" si="20"/>
        <v>18992</v>
      </c>
      <c r="AW22" s="21">
        <f t="shared" si="21"/>
        <v>30000</v>
      </c>
      <c r="AX22" s="21">
        <f t="shared" si="22"/>
        <v>126000</v>
      </c>
      <c r="AY22" s="21">
        <f t="shared" si="23"/>
        <v>82500</v>
      </c>
      <c r="AZ22" s="33">
        <f t="shared" si="24"/>
        <v>299081.93208170263</v>
      </c>
      <c r="BA22" s="80">
        <f t="shared" si="25"/>
        <v>0.31482308640179224</v>
      </c>
      <c r="BB22" s="80" t="s">
        <v>86</v>
      </c>
      <c r="BC22" s="82">
        <f t="shared" si="26"/>
        <v>2.2446886060447788</v>
      </c>
      <c r="BD22" s="90" t="s">
        <v>84</v>
      </c>
      <c r="BE22" s="81" t="s">
        <v>84</v>
      </c>
      <c r="BF22" s="91" t="s">
        <v>84</v>
      </c>
    </row>
    <row r="23" spans="1:58" ht="88.5" customHeight="1" x14ac:dyDescent="0.35">
      <c r="A23" s="50" t="s">
        <v>105</v>
      </c>
      <c r="B23" s="51" t="s">
        <v>258</v>
      </c>
      <c r="C23" s="51" t="s">
        <v>157</v>
      </c>
      <c r="D23" s="20" t="s">
        <v>123</v>
      </c>
      <c r="E23" s="20" t="s">
        <v>153</v>
      </c>
      <c r="F23" s="21">
        <v>950000</v>
      </c>
      <c r="G23" s="21">
        <v>10000</v>
      </c>
      <c r="H23" s="22" t="s">
        <v>106</v>
      </c>
      <c r="I23" s="23">
        <v>1E-3</v>
      </c>
      <c r="J23" s="24">
        <v>1E-3</v>
      </c>
      <c r="K23" s="24">
        <v>1E-3</v>
      </c>
      <c r="L23" s="25">
        <v>1E-3</v>
      </c>
      <c r="M23" s="24">
        <v>0</v>
      </c>
      <c r="N23" s="24">
        <v>0</v>
      </c>
      <c r="O23" s="24">
        <v>1E-3</v>
      </c>
      <c r="P23" s="24">
        <v>0</v>
      </c>
      <c r="Q23" s="24">
        <v>0</v>
      </c>
      <c r="R23" s="24">
        <v>5.0000000000000001E-3</v>
      </c>
      <c r="S23" s="26">
        <v>0</v>
      </c>
      <c r="T23" s="25">
        <v>2.5000000000000001E-3</v>
      </c>
      <c r="U23" s="26">
        <v>8.5714285714285721E-4</v>
      </c>
      <c r="V23" s="24">
        <v>0</v>
      </c>
      <c r="W23" s="24">
        <v>0</v>
      </c>
      <c r="X23" s="24">
        <v>0</v>
      </c>
      <c r="Y23" s="24">
        <v>0</v>
      </c>
      <c r="Z23" s="24">
        <v>0</v>
      </c>
      <c r="AA23" s="27">
        <v>0</v>
      </c>
      <c r="AB23" s="21">
        <f t="shared" si="0"/>
        <v>36494.944973720296</v>
      </c>
      <c r="AC23" s="21">
        <f t="shared" si="1"/>
        <v>26246.595948073053</v>
      </c>
      <c r="AD23" s="21">
        <f t="shared" si="2"/>
        <v>5094.987107982367</v>
      </c>
      <c r="AE23" s="28">
        <f t="shared" si="3"/>
        <v>31449.153317536762</v>
      </c>
      <c r="AF23" s="21">
        <f t="shared" si="4"/>
        <v>0</v>
      </c>
      <c r="AG23" s="21">
        <f t="shared" si="5"/>
        <v>0</v>
      </c>
      <c r="AH23" s="29">
        <f t="shared" si="6"/>
        <v>10492</v>
      </c>
      <c r="AI23" s="29">
        <f t="shared" si="7"/>
        <v>0</v>
      </c>
      <c r="AJ23" s="29">
        <f t="shared" si="8"/>
        <v>0</v>
      </c>
      <c r="AK23" s="29">
        <f t="shared" si="9"/>
        <v>42500</v>
      </c>
      <c r="AL23" s="30">
        <f t="shared" si="10"/>
        <v>0</v>
      </c>
      <c r="AM23" s="31">
        <f t="shared" si="11"/>
        <v>75000</v>
      </c>
      <c r="AN23" s="30">
        <f t="shared" si="12"/>
        <v>108000.00000000001</v>
      </c>
      <c r="AO23" s="29">
        <f t="shared" si="13"/>
        <v>0</v>
      </c>
      <c r="AP23" s="29">
        <f t="shared" si="14"/>
        <v>0</v>
      </c>
      <c r="AQ23" s="29">
        <f t="shared" si="15"/>
        <v>0</v>
      </c>
      <c r="AR23" s="21">
        <f t="shared" si="16"/>
        <v>0</v>
      </c>
      <c r="AS23" s="29">
        <f t="shared" si="17"/>
        <v>0</v>
      </c>
      <c r="AT23" s="32">
        <f t="shared" si="18"/>
        <v>0</v>
      </c>
      <c r="AU23" s="79">
        <f t="shared" si="19"/>
        <v>99285.681347312478</v>
      </c>
      <c r="AV23" s="21">
        <f t="shared" si="20"/>
        <v>52992</v>
      </c>
      <c r="AW23" s="21">
        <f t="shared" si="21"/>
        <v>75000</v>
      </c>
      <c r="AX23" s="21">
        <f t="shared" si="22"/>
        <v>108000.00000000001</v>
      </c>
      <c r="AY23" s="21">
        <f t="shared" si="23"/>
        <v>0</v>
      </c>
      <c r="AZ23" s="33">
        <f t="shared" si="24"/>
        <v>335277.68134731246</v>
      </c>
      <c r="BA23" s="80">
        <f t="shared" si="25"/>
        <v>0.35292387510243417</v>
      </c>
      <c r="BB23" s="81" t="s">
        <v>83</v>
      </c>
      <c r="BC23" s="82">
        <f t="shared" si="26"/>
        <v>1.6022743929650511</v>
      </c>
      <c r="BD23" s="90" t="s">
        <v>84</v>
      </c>
      <c r="BE23" s="81" t="s">
        <v>84</v>
      </c>
      <c r="BF23" s="91" t="s">
        <v>84</v>
      </c>
    </row>
    <row r="24" spans="1:58" ht="64.5" x14ac:dyDescent="0.35">
      <c r="A24" s="50" t="s">
        <v>107</v>
      </c>
      <c r="B24" s="51" t="s">
        <v>257</v>
      </c>
      <c r="C24" s="51" t="s">
        <v>182</v>
      </c>
      <c r="D24" s="20" t="s">
        <v>148</v>
      </c>
      <c r="E24" s="20" t="s">
        <v>156</v>
      </c>
      <c r="F24" s="21">
        <v>2375000</v>
      </c>
      <c r="G24" s="21">
        <v>25000</v>
      </c>
      <c r="H24" s="22" t="s">
        <v>108</v>
      </c>
      <c r="I24" s="23">
        <v>0</v>
      </c>
      <c r="J24" s="24">
        <v>0</v>
      </c>
      <c r="K24" s="24">
        <v>0</v>
      </c>
      <c r="L24" s="25">
        <v>0</v>
      </c>
      <c r="M24" s="24">
        <v>0</v>
      </c>
      <c r="N24" s="24">
        <v>0</v>
      </c>
      <c r="O24" s="24">
        <v>0</v>
      </c>
      <c r="P24" s="24">
        <v>0</v>
      </c>
      <c r="Q24" s="24">
        <v>0</v>
      </c>
      <c r="R24" s="24">
        <v>0</v>
      </c>
      <c r="S24" s="26">
        <v>5.0000000000000001E-3</v>
      </c>
      <c r="T24" s="25">
        <v>0</v>
      </c>
      <c r="U24" s="26">
        <v>0</v>
      </c>
      <c r="V24" s="24">
        <v>0</v>
      </c>
      <c r="W24" s="24">
        <v>0</v>
      </c>
      <c r="X24" s="24">
        <v>0</v>
      </c>
      <c r="Y24" s="24">
        <v>0</v>
      </c>
      <c r="Z24" s="24">
        <v>0</v>
      </c>
      <c r="AA24" s="27">
        <v>0</v>
      </c>
      <c r="AB24" s="21">
        <f t="shared" si="0"/>
        <v>0</v>
      </c>
      <c r="AC24" s="21">
        <f t="shared" si="1"/>
        <v>0</v>
      </c>
      <c r="AD24" s="21">
        <f t="shared" si="2"/>
        <v>0</v>
      </c>
      <c r="AE24" s="28">
        <f t="shared" si="3"/>
        <v>0</v>
      </c>
      <c r="AF24" s="21">
        <f t="shared" si="4"/>
        <v>0</v>
      </c>
      <c r="AG24" s="21">
        <f t="shared" si="5"/>
        <v>0</v>
      </c>
      <c r="AH24" s="29">
        <f t="shared" si="6"/>
        <v>0</v>
      </c>
      <c r="AI24" s="29">
        <f t="shared" si="7"/>
        <v>0</v>
      </c>
      <c r="AJ24" s="29">
        <f t="shared" si="8"/>
        <v>0</v>
      </c>
      <c r="AK24" s="29">
        <f t="shared" si="9"/>
        <v>0</v>
      </c>
      <c r="AL24" s="30">
        <f t="shared" si="10"/>
        <v>655000</v>
      </c>
      <c r="AM24" s="31">
        <f t="shared" si="11"/>
        <v>0</v>
      </c>
      <c r="AN24" s="30">
        <f t="shared" si="12"/>
        <v>0</v>
      </c>
      <c r="AO24" s="29">
        <f t="shared" si="13"/>
        <v>0</v>
      </c>
      <c r="AP24" s="29">
        <f t="shared" si="14"/>
        <v>0</v>
      </c>
      <c r="AQ24" s="29">
        <f t="shared" si="15"/>
        <v>0</v>
      </c>
      <c r="AR24" s="21">
        <f t="shared" si="16"/>
        <v>0</v>
      </c>
      <c r="AS24" s="29">
        <f t="shared" si="17"/>
        <v>0</v>
      </c>
      <c r="AT24" s="32">
        <f t="shared" si="18"/>
        <v>0</v>
      </c>
      <c r="AU24" s="79">
        <f t="shared" si="19"/>
        <v>0</v>
      </c>
      <c r="AV24" s="21">
        <f t="shared" si="20"/>
        <v>0</v>
      </c>
      <c r="AW24" s="21">
        <f t="shared" si="21"/>
        <v>655000</v>
      </c>
      <c r="AX24" s="21">
        <f t="shared" si="22"/>
        <v>0</v>
      </c>
      <c r="AY24" s="21">
        <f t="shared" si="23"/>
        <v>0</v>
      </c>
      <c r="AZ24" s="33">
        <f t="shared" si="24"/>
        <v>655000</v>
      </c>
      <c r="BA24" s="80">
        <f t="shared" si="25"/>
        <v>0.27578947368421053</v>
      </c>
      <c r="BB24" s="80" t="s">
        <v>86</v>
      </c>
      <c r="BC24" s="82">
        <f t="shared" si="26"/>
        <v>1.966378947368421</v>
      </c>
      <c r="BD24" s="90" t="s">
        <v>84</v>
      </c>
      <c r="BE24" s="81" t="s">
        <v>84</v>
      </c>
      <c r="BF24" s="91" t="s">
        <v>84</v>
      </c>
    </row>
    <row r="25" spans="1:58" ht="80.25" x14ac:dyDescent="0.35">
      <c r="A25" s="50" t="s">
        <v>109</v>
      </c>
      <c r="B25" s="51" t="s">
        <v>257</v>
      </c>
      <c r="C25" s="51" t="s">
        <v>178</v>
      </c>
      <c r="D25" s="20" t="s">
        <v>148</v>
      </c>
      <c r="E25" s="20" t="s">
        <v>168</v>
      </c>
      <c r="F25" s="21">
        <v>4750000</v>
      </c>
      <c r="G25" s="21">
        <v>50000</v>
      </c>
      <c r="H25" s="22" t="s">
        <v>110</v>
      </c>
      <c r="I25" s="23">
        <v>0</v>
      </c>
      <c r="J25" s="24">
        <v>0</v>
      </c>
      <c r="K25" s="24">
        <v>0</v>
      </c>
      <c r="L25" s="25">
        <v>0</v>
      </c>
      <c r="M25" s="24">
        <v>0</v>
      </c>
      <c r="N25" s="24">
        <v>0</v>
      </c>
      <c r="O25" s="24">
        <v>0</v>
      </c>
      <c r="P25" s="24">
        <v>0</v>
      </c>
      <c r="Q25" s="24">
        <v>0</v>
      </c>
      <c r="R25" s="24">
        <v>0</v>
      </c>
      <c r="S25" s="26">
        <v>0</v>
      </c>
      <c r="T25" s="25">
        <v>8.3333333333333332E-3</v>
      </c>
      <c r="U25" s="26">
        <v>8.3333333333333332E-3</v>
      </c>
      <c r="V25" s="24">
        <v>0</v>
      </c>
      <c r="W25" s="24">
        <v>0</v>
      </c>
      <c r="X25" s="24">
        <v>0</v>
      </c>
      <c r="Y25" s="24">
        <v>0</v>
      </c>
      <c r="Z25" s="24">
        <v>0</v>
      </c>
      <c r="AA25" s="27">
        <v>0</v>
      </c>
      <c r="AB25" s="21">
        <f t="shared" si="0"/>
        <v>0</v>
      </c>
      <c r="AC25" s="21">
        <f t="shared" si="1"/>
        <v>0</v>
      </c>
      <c r="AD25" s="21">
        <f t="shared" si="2"/>
        <v>0</v>
      </c>
      <c r="AE25" s="28">
        <f t="shared" si="3"/>
        <v>0</v>
      </c>
      <c r="AF25" s="21">
        <f t="shared" si="4"/>
        <v>0</v>
      </c>
      <c r="AG25" s="21">
        <f t="shared" si="5"/>
        <v>0</v>
      </c>
      <c r="AH25" s="29">
        <f t="shared" si="6"/>
        <v>0</v>
      </c>
      <c r="AI25" s="29">
        <f t="shared" si="7"/>
        <v>0</v>
      </c>
      <c r="AJ25" s="29">
        <f t="shared" si="8"/>
        <v>0</v>
      </c>
      <c r="AK25" s="29">
        <f t="shared" si="9"/>
        <v>0</v>
      </c>
      <c r="AL25" s="30">
        <f t="shared" si="10"/>
        <v>0</v>
      </c>
      <c r="AM25" s="31">
        <f t="shared" si="11"/>
        <v>250000</v>
      </c>
      <c r="AN25" s="30">
        <f t="shared" si="12"/>
        <v>1050000</v>
      </c>
      <c r="AO25" s="29">
        <f t="shared" si="13"/>
        <v>0</v>
      </c>
      <c r="AP25" s="29">
        <f t="shared" si="14"/>
        <v>0</v>
      </c>
      <c r="AQ25" s="29">
        <f t="shared" si="15"/>
        <v>0</v>
      </c>
      <c r="AR25" s="21">
        <f t="shared" si="16"/>
        <v>0</v>
      </c>
      <c r="AS25" s="29">
        <f t="shared" si="17"/>
        <v>0</v>
      </c>
      <c r="AT25" s="32">
        <f t="shared" si="18"/>
        <v>0</v>
      </c>
      <c r="AU25" s="79">
        <f t="shared" si="19"/>
        <v>0</v>
      </c>
      <c r="AV25" s="21">
        <f t="shared" si="20"/>
        <v>0</v>
      </c>
      <c r="AW25" s="21">
        <f t="shared" si="21"/>
        <v>250000</v>
      </c>
      <c r="AX25" s="21">
        <f t="shared" si="22"/>
        <v>1050000</v>
      </c>
      <c r="AY25" s="21">
        <f t="shared" si="23"/>
        <v>0</v>
      </c>
      <c r="AZ25" s="33">
        <f t="shared" si="24"/>
        <v>1300000</v>
      </c>
      <c r="BA25" s="80">
        <f t="shared" si="25"/>
        <v>0.27368421052631581</v>
      </c>
      <c r="BB25" s="80" t="s">
        <v>86</v>
      </c>
      <c r="BC25" s="82">
        <f t="shared" si="26"/>
        <v>1.9513684210526316</v>
      </c>
      <c r="BD25" s="90" t="s">
        <v>84</v>
      </c>
      <c r="BE25" s="81" t="s">
        <v>84</v>
      </c>
      <c r="BF25" s="91" t="s">
        <v>84</v>
      </c>
    </row>
    <row r="26" spans="1:58" ht="64.5" x14ac:dyDescent="0.35">
      <c r="A26" s="50" t="s">
        <v>111</v>
      </c>
      <c r="B26" s="51" t="s">
        <v>258</v>
      </c>
      <c r="C26" s="51" t="s">
        <v>162</v>
      </c>
      <c r="D26" s="20" t="s">
        <v>123</v>
      </c>
      <c r="E26" s="20" t="s">
        <v>156</v>
      </c>
      <c r="F26" s="21">
        <v>1900000</v>
      </c>
      <c r="G26" s="21">
        <v>20000</v>
      </c>
      <c r="H26" s="22" t="s">
        <v>112</v>
      </c>
      <c r="I26" s="23">
        <v>0</v>
      </c>
      <c r="J26" s="24">
        <v>0</v>
      </c>
      <c r="K26" s="24">
        <v>0</v>
      </c>
      <c r="L26" s="25">
        <v>0</v>
      </c>
      <c r="M26" s="24">
        <v>0</v>
      </c>
      <c r="N26" s="24">
        <v>0</v>
      </c>
      <c r="O26" s="24">
        <v>0</v>
      </c>
      <c r="P26" s="24">
        <v>0</v>
      </c>
      <c r="Q26" s="24">
        <v>0</v>
      </c>
      <c r="R26" s="24">
        <v>0</v>
      </c>
      <c r="S26" s="26">
        <v>0</v>
      </c>
      <c r="T26" s="25">
        <v>0</v>
      </c>
      <c r="U26" s="26">
        <v>0</v>
      </c>
      <c r="V26" s="24">
        <v>0</v>
      </c>
      <c r="W26" s="42">
        <v>0</v>
      </c>
      <c r="X26" s="42">
        <v>0</v>
      </c>
      <c r="Y26" s="42">
        <v>3.7000000000000005E-4</v>
      </c>
      <c r="Z26" s="46">
        <v>0.01</v>
      </c>
      <c r="AA26" s="27">
        <v>0</v>
      </c>
      <c r="AB26" s="21">
        <f t="shared" si="0"/>
        <v>0</v>
      </c>
      <c r="AC26" s="21">
        <f t="shared" si="1"/>
        <v>0</v>
      </c>
      <c r="AD26" s="21">
        <f t="shared" si="2"/>
        <v>0</v>
      </c>
      <c r="AE26" s="28">
        <f t="shared" si="3"/>
        <v>0</v>
      </c>
      <c r="AF26" s="21">
        <f t="shared" si="4"/>
        <v>0</v>
      </c>
      <c r="AG26" s="21">
        <f t="shared" si="5"/>
        <v>0</v>
      </c>
      <c r="AH26" s="29">
        <f t="shared" si="6"/>
        <v>0</v>
      </c>
      <c r="AI26" s="29">
        <f t="shared" si="7"/>
        <v>0</v>
      </c>
      <c r="AJ26" s="29">
        <f t="shared" si="8"/>
        <v>0</v>
      </c>
      <c r="AK26" s="29">
        <f t="shared" si="9"/>
        <v>0</v>
      </c>
      <c r="AL26" s="30">
        <f t="shared" si="10"/>
        <v>0</v>
      </c>
      <c r="AM26" s="31">
        <f t="shared" si="11"/>
        <v>0</v>
      </c>
      <c r="AN26" s="30">
        <f t="shared" si="12"/>
        <v>0</v>
      </c>
      <c r="AO26" s="29">
        <f t="shared" si="13"/>
        <v>0</v>
      </c>
      <c r="AP26" s="29">
        <f t="shared" si="14"/>
        <v>0</v>
      </c>
      <c r="AQ26" s="29">
        <f t="shared" si="15"/>
        <v>0</v>
      </c>
      <c r="AR26" s="21">
        <f t="shared" si="16"/>
        <v>555000.00000000012</v>
      </c>
      <c r="AS26" s="29">
        <f t="shared" si="17"/>
        <v>765000</v>
      </c>
      <c r="AT26" s="32">
        <f t="shared" si="18"/>
        <v>0</v>
      </c>
      <c r="AU26" s="79">
        <f t="shared" si="19"/>
        <v>0</v>
      </c>
      <c r="AV26" s="21">
        <f t="shared" si="20"/>
        <v>0</v>
      </c>
      <c r="AW26" s="21">
        <f t="shared" si="21"/>
        <v>0</v>
      </c>
      <c r="AX26" s="21">
        <f t="shared" si="22"/>
        <v>0</v>
      </c>
      <c r="AY26" s="21">
        <f t="shared" si="23"/>
        <v>1320000</v>
      </c>
      <c r="AZ26" s="33">
        <f t="shared" si="24"/>
        <v>1320000</v>
      </c>
      <c r="BA26" s="80">
        <f t="shared" si="25"/>
        <v>0.69473684210526321</v>
      </c>
      <c r="BB26" s="81" t="s">
        <v>83</v>
      </c>
      <c r="BC26" s="82">
        <f t="shared" si="26"/>
        <v>3.154105263157895</v>
      </c>
      <c r="BD26" s="90" t="s">
        <v>84</v>
      </c>
      <c r="BE26" s="81" t="s">
        <v>84</v>
      </c>
      <c r="BF26" s="91" t="s">
        <v>84</v>
      </c>
    </row>
    <row r="27" spans="1:58" ht="42" x14ac:dyDescent="0.35">
      <c r="A27" s="50" t="s">
        <v>113</v>
      </c>
      <c r="B27" s="51" t="s">
        <v>298</v>
      </c>
      <c r="C27" s="51" t="s">
        <v>149</v>
      </c>
      <c r="D27" s="20" t="s">
        <v>123</v>
      </c>
      <c r="E27" s="20" t="s">
        <v>156</v>
      </c>
      <c r="F27" s="21">
        <v>3800000</v>
      </c>
      <c r="G27" s="21">
        <v>40000</v>
      </c>
      <c r="H27" s="22" t="s">
        <v>225</v>
      </c>
      <c r="I27" s="23">
        <v>0</v>
      </c>
      <c r="J27" s="24">
        <v>0</v>
      </c>
      <c r="K27" s="24">
        <v>0</v>
      </c>
      <c r="L27" s="25">
        <v>0</v>
      </c>
      <c r="M27" s="24">
        <v>0</v>
      </c>
      <c r="N27" s="24">
        <v>1.6500000000000001E-2</v>
      </c>
      <c r="O27" s="24">
        <v>0</v>
      </c>
      <c r="P27" s="24">
        <v>0</v>
      </c>
      <c r="Q27" s="24">
        <v>0</v>
      </c>
      <c r="R27" s="24">
        <v>0</v>
      </c>
      <c r="S27" s="26">
        <v>0</v>
      </c>
      <c r="T27" s="25">
        <v>0</v>
      </c>
      <c r="U27" s="26">
        <v>0</v>
      </c>
      <c r="V27" s="24">
        <v>0</v>
      </c>
      <c r="W27" s="24">
        <v>0</v>
      </c>
      <c r="X27" s="24">
        <v>0</v>
      </c>
      <c r="Y27" s="24">
        <v>3.9999999999999998E-6</v>
      </c>
      <c r="Z27" s="24">
        <v>1E-3</v>
      </c>
      <c r="AA27" s="27">
        <v>0</v>
      </c>
      <c r="AB27" s="21">
        <f t="shared" si="0"/>
        <v>0</v>
      </c>
      <c r="AC27" s="21">
        <f t="shared" si="1"/>
        <v>0</v>
      </c>
      <c r="AD27" s="21">
        <f t="shared" si="2"/>
        <v>0</v>
      </c>
      <c r="AE27" s="28">
        <f t="shared" si="3"/>
        <v>0</v>
      </c>
      <c r="AF27" s="21">
        <f t="shared" si="4"/>
        <v>0</v>
      </c>
      <c r="AG27" s="21">
        <f t="shared" si="5"/>
        <v>775500</v>
      </c>
      <c r="AH27" s="29">
        <f t="shared" si="6"/>
        <v>0</v>
      </c>
      <c r="AI27" s="29">
        <f t="shared" si="7"/>
        <v>0</v>
      </c>
      <c r="AJ27" s="29">
        <f t="shared" si="8"/>
        <v>0</v>
      </c>
      <c r="AK27" s="29">
        <f t="shared" si="9"/>
        <v>0</v>
      </c>
      <c r="AL27" s="30">
        <f t="shared" si="10"/>
        <v>0</v>
      </c>
      <c r="AM27" s="31">
        <f t="shared" si="11"/>
        <v>0</v>
      </c>
      <c r="AN27" s="30">
        <f t="shared" si="12"/>
        <v>0</v>
      </c>
      <c r="AO27" s="29">
        <f t="shared" si="13"/>
        <v>0</v>
      </c>
      <c r="AP27" s="29">
        <f t="shared" si="14"/>
        <v>0</v>
      </c>
      <c r="AQ27" s="29">
        <f t="shared" si="15"/>
        <v>0</v>
      </c>
      <c r="AR27" s="21">
        <f t="shared" si="16"/>
        <v>6000</v>
      </c>
      <c r="AS27" s="29">
        <f t="shared" si="17"/>
        <v>76500</v>
      </c>
      <c r="AT27" s="32">
        <f t="shared" si="18"/>
        <v>0</v>
      </c>
      <c r="AU27" s="79">
        <f t="shared" si="19"/>
        <v>0</v>
      </c>
      <c r="AV27" s="21">
        <f t="shared" si="20"/>
        <v>775500</v>
      </c>
      <c r="AW27" s="21">
        <f t="shared" si="21"/>
        <v>0</v>
      </c>
      <c r="AX27" s="21">
        <f t="shared" si="22"/>
        <v>0</v>
      </c>
      <c r="AY27" s="21">
        <f t="shared" si="23"/>
        <v>82500</v>
      </c>
      <c r="AZ27" s="33">
        <f t="shared" si="24"/>
        <v>858000</v>
      </c>
      <c r="BA27" s="80">
        <f t="shared" si="25"/>
        <v>0.22578947368421054</v>
      </c>
      <c r="BB27" s="80" t="s">
        <v>86</v>
      </c>
      <c r="BC27" s="82">
        <f t="shared" si="26"/>
        <v>1.6098789473684212</v>
      </c>
      <c r="BD27" s="90" t="s">
        <v>84</v>
      </c>
      <c r="BE27" s="81" t="s">
        <v>84</v>
      </c>
      <c r="BF27" s="91" t="s">
        <v>84</v>
      </c>
    </row>
    <row r="28" spans="1:58" ht="42" x14ac:dyDescent="0.35">
      <c r="A28" s="50" t="s">
        <v>114</v>
      </c>
      <c r="B28" s="51" t="s">
        <v>259</v>
      </c>
      <c r="C28" s="51" t="s">
        <v>158</v>
      </c>
      <c r="D28" s="20" t="s">
        <v>123</v>
      </c>
      <c r="E28" s="20" t="s">
        <v>159</v>
      </c>
      <c r="F28" s="21">
        <v>2125000</v>
      </c>
      <c r="G28" s="21">
        <v>75000</v>
      </c>
      <c r="H28" s="22" t="s">
        <v>226</v>
      </c>
      <c r="I28" s="23">
        <v>0</v>
      </c>
      <c r="J28" s="24">
        <v>0</v>
      </c>
      <c r="K28" s="24">
        <v>0</v>
      </c>
      <c r="L28" s="25">
        <v>0</v>
      </c>
      <c r="M28" s="24">
        <v>0</v>
      </c>
      <c r="N28" s="24">
        <v>0</v>
      </c>
      <c r="O28" s="24">
        <v>0</v>
      </c>
      <c r="P28" s="24">
        <v>0</v>
      </c>
      <c r="Q28" s="24">
        <v>0</v>
      </c>
      <c r="R28" s="24">
        <v>0</v>
      </c>
      <c r="S28" s="26">
        <v>0</v>
      </c>
      <c r="T28" s="25">
        <v>3.0000000000000001E-3</v>
      </c>
      <c r="U28" s="26">
        <v>3.0000000000000001E-3</v>
      </c>
      <c r="V28" s="24">
        <v>0</v>
      </c>
      <c r="W28" s="24">
        <v>0</v>
      </c>
      <c r="X28" s="24">
        <v>0</v>
      </c>
      <c r="Y28" s="24">
        <v>0</v>
      </c>
      <c r="Z28" s="24">
        <v>0</v>
      </c>
      <c r="AA28" s="27">
        <v>0</v>
      </c>
      <c r="AB28" s="21">
        <f t="shared" si="0"/>
        <v>0</v>
      </c>
      <c r="AC28" s="21">
        <f t="shared" si="1"/>
        <v>0</v>
      </c>
      <c r="AD28" s="21">
        <f t="shared" si="2"/>
        <v>0</v>
      </c>
      <c r="AE28" s="28">
        <f t="shared" si="3"/>
        <v>0</v>
      </c>
      <c r="AF28" s="21">
        <f t="shared" si="4"/>
        <v>0</v>
      </c>
      <c r="AG28" s="21">
        <f t="shared" si="5"/>
        <v>0</v>
      </c>
      <c r="AH28" s="29">
        <f t="shared" si="6"/>
        <v>0</v>
      </c>
      <c r="AI28" s="29">
        <f t="shared" si="7"/>
        <v>0</v>
      </c>
      <c r="AJ28" s="29">
        <f t="shared" si="8"/>
        <v>0</v>
      </c>
      <c r="AK28" s="29">
        <f t="shared" si="9"/>
        <v>0</v>
      </c>
      <c r="AL28" s="30">
        <f t="shared" si="10"/>
        <v>0</v>
      </c>
      <c r="AM28" s="31">
        <f t="shared" si="11"/>
        <v>90000</v>
      </c>
      <c r="AN28" s="30">
        <f t="shared" si="12"/>
        <v>378000</v>
      </c>
      <c r="AO28" s="29">
        <f t="shared" si="13"/>
        <v>0</v>
      </c>
      <c r="AP28" s="29">
        <f t="shared" si="14"/>
        <v>0</v>
      </c>
      <c r="AQ28" s="29">
        <f t="shared" si="15"/>
        <v>0</v>
      </c>
      <c r="AR28" s="21">
        <f t="shared" si="16"/>
        <v>0</v>
      </c>
      <c r="AS28" s="29">
        <f t="shared" si="17"/>
        <v>0</v>
      </c>
      <c r="AT28" s="32">
        <f t="shared" si="18"/>
        <v>0</v>
      </c>
      <c r="AU28" s="79">
        <f t="shared" si="19"/>
        <v>0</v>
      </c>
      <c r="AV28" s="21">
        <f t="shared" si="20"/>
        <v>0</v>
      </c>
      <c r="AW28" s="21">
        <f t="shared" si="21"/>
        <v>90000</v>
      </c>
      <c r="AX28" s="21">
        <f t="shared" si="22"/>
        <v>378000</v>
      </c>
      <c r="AY28" s="21">
        <f t="shared" si="23"/>
        <v>0</v>
      </c>
      <c r="AZ28" s="33">
        <f t="shared" si="24"/>
        <v>468000</v>
      </c>
      <c r="BA28" s="80">
        <f t="shared" si="25"/>
        <v>0.22023529411764706</v>
      </c>
      <c r="BB28" s="80" t="s">
        <v>86</v>
      </c>
      <c r="BC28" s="82">
        <f t="shared" si="26"/>
        <v>1.5702776470588236</v>
      </c>
      <c r="BD28" s="90" t="s">
        <v>84</v>
      </c>
      <c r="BE28" s="81" t="s">
        <v>84</v>
      </c>
      <c r="BF28" s="91" t="s">
        <v>84</v>
      </c>
    </row>
    <row r="29" spans="1:58" ht="42" x14ac:dyDescent="0.35">
      <c r="A29" s="50" t="s">
        <v>115</v>
      </c>
      <c r="B29" s="51" t="s">
        <v>298</v>
      </c>
      <c r="C29" s="51" t="s">
        <v>164</v>
      </c>
      <c r="D29" s="20" t="s">
        <v>123</v>
      </c>
      <c r="E29" s="20" t="s">
        <v>156</v>
      </c>
      <c r="F29" s="21">
        <v>750000</v>
      </c>
      <c r="G29" s="21">
        <v>0</v>
      </c>
      <c r="H29" s="22" t="s">
        <v>227</v>
      </c>
      <c r="I29" s="23">
        <v>0</v>
      </c>
      <c r="J29" s="24">
        <v>0</v>
      </c>
      <c r="K29" s="24">
        <v>0</v>
      </c>
      <c r="L29" s="25">
        <v>0</v>
      </c>
      <c r="M29" s="24">
        <v>0</v>
      </c>
      <c r="N29" s="24">
        <v>0</v>
      </c>
      <c r="O29" s="24">
        <v>0</v>
      </c>
      <c r="P29" s="24">
        <v>0</v>
      </c>
      <c r="Q29" s="24">
        <v>0</v>
      </c>
      <c r="R29" s="24">
        <v>0</v>
      </c>
      <c r="S29" s="26">
        <v>0</v>
      </c>
      <c r="T29" s="25">
        <v>0</v>
      </c>
      <c r="U29" s="26">
        <v>0</v>
      </c>
      <c r="V29" s="24">
        <v>0</v>
      </c>
      <c r="W29" s="24">
        <v>0</v>
      </c>
      <c r="X29" s="24">
        <v>0</v>
      </c>
      <c r="Y29" s="24">
        <v>1E-4</v>
      </c>
      <c r="Z29" s="24">
        <v>0</v>
      </c>
      <c r="AA29" s="27">
        <v>0</v>
      </c>
      <c r="AB29" s="21">
        <f t="shared" si="0"/>
        <v>0</v>
      </c>
      <c r="AC29" s="21">
        <f t="shared" si="1"/>
        <v>0</v>
      </c>
      <c r="AD29" s="21">
        <f t="shared" si="2"/>
        <v>0</v>
      </c>
      <c r="AE29" s="28">
        <f t="shared" si="3"/>
        <v>0</v>
      </c>
      <c r="AF29" s="21">
        <f t="shared" si="4"/>
        <v>0</v>
      </c>
      <c r="AG29" s="21">
        <f t="shared" si="5"/>
        <v>0</v>
      </c>
      <c r="AH29" s="29">
        <f t="shared" si="6"/>
        <v>0</v>
      </c>
      <c r="AI29" s="29">
        <f t="shared" si="7"/>
        <v>0</v>
      </c>
      <c r="AJ29" s="29">
        <f t="shared" si="8"/>
        <v>0</v>
      </c>
      <c r="AK29" s="29">
        <f t="shared" si="9"/>
        <v>0</v>
      </c>
      <c r="AL29" s="30">
        <f t="shared" si="10"/>
        <v>0</v>
      </c>
      <c r="AM29" s="31">
        <f t="shared" si="11"/>
        <v>0</v>
      </c>
      <c r="AN29" s="30">
        <f t="shared" si="12"/>
        <v>0</v>
      </c>
      <c r="AO29" s="29">
        <f t="shared" si="13"/>
        <v>0</v>
      </c>
      <c r="AP29" s="29">
        <f t="shared" si="14"/>
        <v>0</v>
      </c>
      <c r="AQ29" s="29">
        <f t="shared" si="15"/>
        <v>0</v>
      </c>
      <c r="AR29" s="21">
        <f t="shared" si="16"/>
        <v>150000</v>
      </c>
      <c r="AS29" s="29">
        <f t="shared" si="17"/>
        <v>0</v>
      </c>
      <c r="AT29" s="32">
        <f t="shared" si="18"/>
        <v>0</v>
      </c>
      <c r="AU29" s="79">
        <f t="shared" si="19"/>
        <v>0</v>
      </c>
      <c r="AV29" s="21">
        <f t="shared" si="20"/>
        <v>0</v>
      </c>
      <c r="AW29" s="21">
        <f t="shared" si="21"/>
        <v>0</v>
      </c>
      <c r="AX29" s="21">
        <f t="shared" si="22"/>
        <v>0</v>
      </c>
      <c r="AY29" s="21">
        <f t="shared" si="23"/>
        <v>150000</v>
      </c>
      <c r="AZ29" s="33">
        <f t="shared" si="24"/>
        <v>150000</v>
      </c>
      <c r="BA29" s="80">
        <f t="shared" si="25"/>
        <v>0.2</v>
      </c>
      <c r="BB29" s="80" t="s">
        <v>86</v>
      </c>
      <c r="BC29" s="82">
        <f t="shared" si="26"/>
        <v>1.4260000000000002</v>
      </c>
      <c r="BD29" s="90" t="s">
        <v>84</v>
      </c>
      <c r="BE29" s="81" t="s">
        <v>84</v>
      </c>
      <c r="BF29" s="91" t="s">
        <v>84</v>
      </c>
    </row>
    <row r="30" spans="1:58" ht="63" x14ac:dyDescent="0.35">
      <c r="A30" s="50" t="s">
        <v>116</v>
      </c>
      <c r="B30" s="51" t="s">
        <v>257</v>
      </c>
      <c r="C30" s="51" t="s">
        <v>174</v>
      </c>
      <c r="D30" s="20" t="s">
        <v>123</v>
      </c>
      <c r="E30" s="20" t="s">
        <v>168</v>
      </c>
      <c r="F30" s="21">
        <v>5700000</v>
      </c>
      <c r="G30" s="21">
        <v>60000</v>
      </c>
      <c r="H30" s="22" t="s">
        <v>261</v>
      </c>
      <c r="I30" s="23">
        <v>0.01</v>
      </c>
      <c r="J30" s="24">
        <v>0.02</v>
      </c>
      <c r="K30" s="24">
        <v>0.01</v>
      </c>
      <c r="L30" s="25">
        <v>0.01</v>
      </c>
      <c r="M30" s="24">
        <v>0</v>
      </c>
      <c r="N30" s="24">
        <v>0</v>
      </c>
      <c r="O30" s="24">
        <v>0</v>
      </c>
      <c r="P30" s="24">
        <v>0</v>
      </c>
      <c r="Q30" s="24">
        <v>0</v>
      </c>
      <c r="R30" s="24">
        <v>0</v>
      </c>
      <c r="S30" s="26">
        <v>0</v>
      </c>
      <c r="T30" s="25">
        <v>0</v>
      </c>
      <c r="U30" s="26">
        <v>0</v>
      </c>
      <c r="V30" s="24">
        <v>0</v>
      </c>
      <c r="W30" s="24">
        <v>0</v>
      </c>
      <c r="X30" s="24">
        <v>0</v>
      </c>
      <c r="Y30" s="24">
        <v>0</v>
      </c>
      <c r="Z30" s="24">
        <v>0</v>
      </c>
      <c r="AA30" s="27">
        <v>0</v>
      </c>
      <c r="AB30" s="21">
        <f t="shared" si="0"/>
        <v>364949.44973720296</v>
      </c>
      <c r="AC30" s="21">
        <f t="shared" si="1"/>
        <v>524931.91896146105</v>
      </c>
      <c r="AD30" s="21">
        <f t="shared" si="2"/>
        <v>50949.871079823672</v>
      </c>
      <c r="AE30" s="28">
        <f t="shared" si="3"/>
        <v>314491.53317536763</v>
      </c>
      <c r="AF30" s="21">
        <f t="shared" si="4"/>
        <v>0</v>
      </c>
      <c r="AG30" s="21">
        <f t="shared" si="5"/>
        <v>0</v>
      </c>
      <c r="AH30" s="29">
        <f t="shared" si="6"/>
        <v>0</v>
      </c>
      <c r="AI30" s="29">
        <f t="shared" si="7"/>
        <v>0</v>
      </c>
      <c r="AJ30" s="29">
        <f t="shared" si="8"/>
        <v>0</v>
      </c>
      <c r="AK30" s="29">
        <f t="shared" si="9"/>
        <v>0</v>
      </c>
      <c r="AL30" s="30">
        <f t="shared" si="10"/>
        <v>0</v>
      </c>
      <c r="AM30" s="31">
        <f t="shared" si="11"/>
        <v>0</v>
      </c>
      <c r="AN30" s="30">
        <f t="shared" si="12"/>
        <v>0</v>
      </c>
      <c r="AO30" s="29">
        <f t="shared" si="13"/>
        <v>0</v>
      </c>
      <c r="AP30" s="29">
        <f t="shared" si="14"/>
        <v>0</v>
      </c>
      <c r="AQ30" s="29">
        <f t="shared" si="15"/>
        <v>0</v>
      </c>
      <c r="AR30" s="21">
        <f t="shared" si="16"/>
        <v>0</v>
      </c>
      <c r="AS30" s="29">
        <f t="shared" si="17"/>
        <v>0</v>
      </c>
      <c r="AT30" s="32">
        <f t="shared" si="18"/>
        <v>0</v>
      </c>
      <c r="AU30" s="79">
        <f t="shared" si="19"/>
        <v>1255322.7729538553</v>
      </c>
      <c r="AV30" s="21">
        <f t="shared" si="20"/>
        <v>0</v>
      </c>
      <c r="AW30" s="21">
        <f t="shared" si="21"/>
        <v>0</v>
      </c>
      <c r="AX30" s="21">
        <f t="shared" si="22"/>
        <v>0</v>
      </c>
      <c r="AY30" s="21">
        <f t="shared" si="23"/>
        <v>0</v>
      </c>
      <c r="AZ30" s="33">
        <f t="shared" si="24"/>
        <v>1255322.7729538553</v>
      </c>
      <c r="BA30" s="80">
        <f t="shared" si="25"/>
        <v>0.22023206543050095</v>
      </c>
      <c r="BB30" s="80" t="s">
        <v>86</v>
      </c>
      <c r="BC30" s="82">
        <f t="shared" si="26"/>
        <v>1.5702546265194717</v>
      </c>
      <c r="BD30" s="90" t="s">
        <v>84</v>
      </c>
      <c r="BE30" s="81" t="s">
        <v>84</v>
      </c>
      <c r="BF30" s="91" t="s">
        <v>84</v>
      </c>
    </row>
    <row r="31" spans="1:58" ht="63" x14ac:dyDescent="0.35">
      <c r="A31" s="50" t="s">
        <v>117</v>
      </c>
      <c r="B31" s="51" t="s">
        <v>257</v>
      </c>
      <c r="C31" s="51" t="s">
        <v>155</v>
      </c>
      <c r="D31" s="20" t="s">
        <v>123</v>
      </c>
      <c r="E31" s="20" t="s">
        <v>153</v>
      </c>
      <c r="F31" s="21">
        <v>3800000</v>
      </c>
      <c r="G31" s="21">
        <v>40000</v>
      </c>
      <c r="H31" s="22" t="s">
        <v>118</v>
      </c>
      <c r="I31" s="23">
        <v>2E-3</v>
      </c>
      <c r="J31" s="24">
        <v>2E-3</v>
      </c>
      <c r="K31" s="24">
        <v>2E-3</v>
      </c>
      <c r="L31" s="25">
        <v>2E-3</v>
      </c>
      <c r="M31" s="24">
        <v>0</v>
      </c>
      <c r="N31" s="24">
        <v>0</v>
      </c>
      <c r="O31" s="24">
        <v>0</v>
      </c>
      <c r="P31" s="24">
        <v>0</v>
      </c>
      <c r="Q31" s="24">
        <v>0</v>
      </c>
      <c r="R31" s="24">
        <v>0.01</v>
      </c>
      <c r="S31" s="26">
        <v>0</v>
      </c>
      <c r="T31" s="25">
        <v>5.0000000000000001E-3</v>
      </c>
      <c r="U31" s="26">
        <v>1.7142857142857144E-3</v>
      </c>
      <c r="V31" s="24">
        <v>0</v>
      </c>
      <c r="W31" s="24">
        <v>0</v>
      </c>
      <c r="X31" s="24">
        <v>0</v>
      </c>
      <c r="Y31" s="24">
        <v>0</v>
      </c>
      <c r="Z31" s="24">
        <v>0</v>
      </c>
      <c r="AA31" s="27">
        <v>0</v>
      </c>
      <c r="AB31" s="21">
        <f t="shared" si="0"/>
        <v>72989.889947440592</v>
      </c>
      <c r="AC31" s="21">
        <f t="shared" si="1"/>
        <v>52493.191896146105</v>
      </c>
      <c r="AD31" s="21">
        <f t="shared" si="2"/>
        <v>10189.974215964734</v>
      </c>
      <c r="AE31" s="28">
        <f t="shared" si="3"/>
        <v>62898.306635073524</v>
      </c>
      <c r="AF31" s="21">
        <f t="shared" si="4"/>
        <v>0</v>
      </c>
      <c r="AG31" s="21">
        <f t="shared" si="5"/>
        <v>0</v>
      </c>
      <c r="AH31" s="29">
        <f t="shared" si="6"/>
        <v>0</v>
      </c>
      <c r="AI31" s="29">
        <f t="shared" si="7"/>
        <v>0</v>
      </c>
      <c r="AJ31" s="29">
        <f t="shared" si="8"/>
        <v>0</v>
      </c>
      <c r="AK31" s="29">
        <f t="shared" si="9"/>
        <v>85000</v>
      </c>
      <c r="AL31" s="30">
        <f t="shared" si="10"/>
        <v>0</v>
      </c>
      <c r="AM31" s="31">
        <f t="shared" si="11"/>
        <v>150000</v>
      </c>
      <c r="AN31" s="30">
        <f t="shared" si="12"/>
        <v>216000.00000000003</v>
      </c>
      <c r="AO31" s="29">
        <f t="shared" si="13"/>
        <v>0</v>
      </c>
      <c r="AP31" s="29">
        <f t="shared" si="14"/>
        <v>0</v>
      </c>
      <c r="AQ31" s="29">
        <f t="shared" si="15"/>
        <v>0</v>
      </c>
      <c r="AR31" s="21">
        <f t="shared" si="16"/>
        <v>0</v>
      </c>
      <c r="AS31" s="29">
        <f t="shared" si="17"/>
        <v>0</v>
      </c>
      <c r="AT31" s="32">
        <f t="shared" si="18"/>
        <v>0</v>
      </c>
      <c r="AU31" s="79">
        <f t="shared" si="19"/>
        <v>198571.36269462496</v>
      </c>
      <c r="AV31" s="21">
        <f t="shared" si="20"/>
        <v>85000</v>
      </c>
      <c r="AW31" s="21">
        <f t="shared" si="21"/>
        <v>150000</v>
      </c>
      <c r="AX31" s="21">
        <f t="shared" si="22"/>
        <v>216000.00000000003</v>
      </c>
      <c r="AY31" s="21">
        <f t="shared" si="23"/>
        <v>0</v>
      </c>
      <c r="AZ31" s="33">
        <f t="shared" si="24"/>
        <v>649571.36269462493</v>
      </c>
      <c r="BA31" s="80">
        <f t="shared" si="25"/>
        <v>0.1709398322880592</v>
      </c>
      <c r="BB31" s="80" t="s">
        <v>86</v>
      </c>
      <c r="BC31" s="82">
        <f t="shared" si="26"/>
        <v>1.2188010042138622</v>
      </c>
      <c r="BD31" s="90" t="s">
        <v>84</v>
      </c>
      <c r="BE31" s="81" t="s">
        <v>84</v>
      </c>
      <c r="BF31" s="91" t="s">
        <v>84</v>
      </c>
    </row>
    <row r="32" spans="1:58" ht="74.25" customHeight="1" x14ac:dyDescent="0.35">
      <c r="A32" s="50" t="s">
        <v>119</v>
      </c>
      <c r="B32" s="51" t="s">
        <v>258</v>
      </c>
      <c r="C32" s="51" t="s">
        <v>176</v>
      </c>
      <c r="D32" s="20" t="s">
        <v>148</v>
      </c>
      <c r="E32" s="20" t="s">
        <v>156</v>
      </c>
      <c r="F32" s="21">
        <v>950000</v>
      </c>
      <c r="G32" s="21">
        <v>10000</v>
      </c>
      <c r="H32" s="22" t="s">
        <v>120</v>
      </c>
      <c r="I32" s="23">
        <v>0</v>
      </c>
      <c r="J32" s="24">
        <v>0</v>
      </c>
      <c r="K32" s="24">
        <v>0</v>
      </c>
      <c r="L32" s="25">
        <v>0</v>
      </c>
      <c r="M32" s="24">
        <v>2.5000000000000001E-3</v>
      </c>
      <c r="N32" s="24">
        <v>0</v>
      </c>
      <c r="O32" s="24">
        <v>0</v>
      </c>
      <c r="P32" s="24">
        <v>0</v>
      </c>
      <c r="Q32" s="24">
        <v>0</v>
      </c>
      <c r="R32" s="24">
        <v>0</v>
      </c>
      <c r="S32" s="26">
        <v>0</v>
      </c>
      <c r="T32" s="25">
        <v>4.7499999999999999E-3</v>
      </c>
      <c r="U32" s="26">
        <v>0</v>
      </c>
      <c r="V32" s="24">
        <v>0</v>
      </c>
      <c r="W32" s="24">
        <v>0</v>
      </c>
      <c r="X32" s="24">
        <v>0</v>
      </c>
      <c r="Y32" s="24">
        <v>0</v>
      </c>
      <c r="Z32" s="24">
        <v>0</v>
      </c>
      <c r="AA32" s="27">
        <v>4.2000000000000002E-4</v>
      </c>
      <c r="AB32" s="21">
        <f t="shared" si="0"/>
        <v>0</v>
      </c>
      <c r="AC32" s="21">
        <f t="shared" si="1"/>
        <v>0</v>
      </c>
      <c r="AD32" s="21">
        <f t="shared" si="2"/>
        <v>0</v>
      </c>
      <c r="AE32" s="28">
        <f t="shared" si="3"/>
        <v>0</v>
      </c>
      <c r="AF32" s="21">
        <f t="shared" si="4"/>
        <v>69500</v>
      </c>
      <c r="AG32" s="21">
        <f t="shared" si="5"/>
        <v>0</v>
      </c>
      <c r="AH32" s="29">
        <f t="shared" si="6"/>
        <v>0</v>
      </c>
      <c r="AI32" s="29">
        <f t="shared" si="7"/>
        <v>0</v>
      </c>
      <c r="AJ32" s="29">
        <f t="shared" si="8"/>
        <v>0</v>
      </c>
      <c r="AK32" s="29">
        <f t="shared" si="9"/>
        <v>0</v>
      </c>
      <c r="AL32" s="30">
        <f t="shared" si="10"/>
        <v>0</v>
      </c>
      <c r="AM32" s="31">
        <f t="shared" si="11"/>
        <v>142500</v>
      </c>
      <c r="AN32" s="30">
        <f t="shared" si="12"/>
        <v>0</v>
      </c>
      <c r="AO32" s="29">
        <f t="shared" si="13"/>
        <v>0</v>
      </c>
      <c r="AP32" s="29">
        <f t="shared" si="14"/>
        <v>0</v>
      </c>
      <c r="AQ32" s="29">
        <f t="shared" si="15"/>
        <v>0</v>
      </c>
      <c r="AR32" s="21">
        <f t="shared" si="16"/>
        <v>0</v>
      </c>
      <c r="AS32" s="29">
        <f t="shared" si="17"/>
        <v>0</v>
      </c>
      <c r="AT32" s="32">
        <f t="shared" si="18"/>
        <v>16632</v>
      </c>
      <c r="AU32" s="79">
        <f t="shared" si="19"/>
        <v>0</v>
      </c>
      <c r="AV32" s="21">
        <f t="shared" si="20"/>
        <v>69500</v>
      </c>
      <c r="AW32" s="21">
        <f t="shared" si="21"/>
        <v>142500</v>
      </c>
      <c r="AX32" s="21">
        <f t="shared" si="22"/>
        <v>0</v>
      </c>
      <c r="AY32" s="21">
        <f t="shared" si="23"/>
        <v>16632</v>
      </c>
      <c r="AZ32" s="33">
        <f t="shared" si="24"/>
        <v>228632</v>
      </c>
      <c r="BA32" s="80">
        <f t="shared" si="25"/>
        <v>0.24066526315789474</v>
      </c>
      <c r="BB32" s="81" t="s">
        <v>83</v>
      </c>
      <c r="BC32" s="82">
        <f t="shared" si="26"/>
        <v>1.0926202947368422</v>
      </c>
      <c r="BD32" s="90" t="s">
        <v>84</v>
      </c>
      <c r="BE32" s="81" t="s">
        <v>121</v>
      </c>
      <c r="BF32" s="91" t="s">
        <v>84</v>
      </c>
    </row>
    <row r="33" spans="1:58" ht="42" x14ac:dyDescent="0.35">
      <c r="A33" s="50" t="s">
        <v>122</v>
      </c>
      <c r="B33" s="51" t="s">
        <v>298</v>
      </c>
      <c r="C33" s="51" t="s">
        <v>186</v>
      </c>
      <c r="D33" s="20" t="s">
        <v>123</v>
      </c>
      <c r="E33" s="20" t="s">
        <v>168</v>
      </c>
      <c r="F33" s="21">
        <v>3375000</v>
      </c>
      <c r="G33" s="21">
        <v>75000</v>
      </c>
      <c r="H33" s="22" t="s">
        <v>228</v>
      </c>
      <c r="I33" s="23">
        <v>0</v>
      </c>
      <c r="J33" s="24">
        <v>0</v>
      </c>
      <c r="K33" s="24">
        <v>0</v>
      </c>
      <c r="L33" s="47">
        <v>0</v>
      </c>
      <c r="M33" s="24">
        <v>0</v>
      </c>
      <c r="N33" s="24">
        <v>0</v>
      </c>
      <c r="O33" s="24">
        <v>0</v>
      </c>
      <c r="P33" s="24">
        <v>0</v>
      </c>
      <c r="Q33" s="24">
        <v>0</v>
      </c>
      <c r="R33" s="24">
        <v>0</v>
      </c>
      <c r="S33" s="26">
        <v>0</v>
      </c>
      <c r="T33" s="25">
        <v>0</v>
      </c>
      <c r="U33" s="26">
        <v>3.5000000000000001E-3</v>
      </c>
      <c r="V33" s="24">
        <v>0</v>
      </c>
      <c r="W33" s="24">
        <v>0</v>
      </c>
      <c r="X33" s="24">
        <v>0</v>
      </c>
      <c r="Y33" s="42">
        <v>0</v>
      </c>
      <c r="Z33" s="24">
        <v>0</v>
      </c>
      <c r="AA33" s="27">
        <v>0</v>
      </c>
      <c r="AB33" s="21">
        <f t="shared" si="0"/>
        <v>0</v>
      </c>
      <c r="AC33" s="21">
        <f t="shared" si="1"/>
        <v>0</v>
      </c>
      <c r="AD33" s="21">
        <f t="shared" si="2"/>
        <v>0</v>
      </c>
      <c r="AE33" s="28">
        <f t="shared" si="3"/>
        <v>0</v>
      </c>
      <c r="AF33" s="21">
        <f t="shared" si="4"/>
        <v>0</v>
      </c>
      <c r="AG33" s="21">
        <f t="shared" si="5"/>
        <v>0</v>
      </c>
      <c r="AH33" s="29">
        <f t="shared" si="6"/>
        <v>0</v>
      </c>
      <c r="AI33" s="29">
        <f t="shared" si="7"/>
        <v>0</v>
      </c>
      <c r="AJ33" s="29">
        <f t="shared" si="8"/>
        <v>0</v>
      </c>
      <c r="AK33" s="29">
        <f t="shared" si="9"/>
        <v>0</v>
      </c>
      <c r="AL33" s="30">
        <f t="shared" si="10"/>
        <v>0</v>
      </c>
      <c r="AM33" s="31">
        <f t="shared" si="11"/>
        <v>0</v>
      </c>
      <c r="AN33" s="30">
        <f t="shared" si="12"/>
        <v>441000</v>
      </c>
      <c r="AO33" s="29">
        <f t="shared" si="13"/>
        <v>0</v>
      </c>
      <c r="AP33" s="29">
        <f t="shared" si="14"/>
        <v>0</v>
      </c>
      <c r="AQ33" s="29">
        <f t="shared" si="15"/>
        <v>0</v>
      </c>
      <c r="AR33" s="21">
        <f t="shared" si="16"/>
        <v>0</v>
      </c>
      <c r="AS33" s="29">
        <f t="shared" si="17"/>
        <v>0</v>
      </c>
      <c r="AT33" s="32">
        <f t="shared" si="18"/>
        <v>0</v>
      </c>
      <c r="AU33" s="79">
        <f t="shared" si="19"/>
        <v>0</v>
      </c>
      <c r="AV33" s="21">
        <f t="shared" si="20"/>
        <v>0</v>
      </c>
      <c r="AW33" s="21">
        <f t="shared" si="21"/>
        <v>0</v>
      </c>
      <c r="AX33" s="21">
        <f t="shared" si="22"/>
        <v>441000</v>
      </c>
      <c r="AY33" s="21">
        <f t="shared" si="23"/>
        <v>0</v>
      </c>
      <c r="AZ33" s="33">
        <f t="shared" si="24"/>
        <v>441000</v>
      </c>
      <c r="BA33" s="80">
        <f t="shared" si="25"/>
        <v>0.13066666666666665</v>
      </c>
      <c r="BB33" s="80" t="s">
        <v>86</v>
      </c>
      <c r="BC33" s="82">
        <f t="shared" si="26"/>
        <v>0.93165333333333322</v>
      </c>
      <c r="BD33" s="90" t="s">
        <v>121</v>
      </c>
      <c r="BE33" s="81" t="s">
        <v>84</v>
      </c>
      <c r="BF33" s="91" t="s">
        <v>84</v>
      </c>
    </row>
    <row r="34" spans="1:58" ht="48.75" x14ac:dyDescent="0.35">
      <c r="A34" s="50" t="s">
        <v>124</v>
      </c>
      <c r="B34" s="51" t="s">
        <v>259</v>
      </c>
      <c r="C34" s="51" t="s">
        <v>189</v>
      </c>
      <c r="D34" s="20" t="s">
        <v>123</v>
      </c>
      <c r="E34" s="20" t="s">
        <v>153</v>
      </c>
      <c r="F34" s="21">
        <v>1350000</v>
      </c>
      <c r="G34" s="21">
        <v>30000</v>
      </c>
      <c r="H34" s="22" t="s">
        <v>125</v>
      </c>
      <c r="I34" s="23">
        <v>0</v>
      </c>
      <c r="J34" s="24">
        <v>2.9999999999999997E-4</v>
      </c>
      <c r="K34" s="24">
        <v>2.9999999999999997E-4</v>
      </c>
      <c r="L34" s="47">
        <v>0</v>
      </c>
      <c r="M34" s="24">
        <v>0</v>
      </c>
      <c r="N34" s="24">
        <v>4.0000000000000002E-4</v>
      </c>
      <c r="O34" s="24">
        <v>0</v>
      </c>
      <c r="P34" s="24">
        <v>4.0000000000000002E-4</v>
      </c>
      <c r="Q34" s="24">
        <v>0</v>
      </c>
      <c r="R34" s="24">
        <v>4.0000000000000002E-4</v>
      </c>
      <c r="S34" s="26">
        <v>0</v>
      </c>
      <c r="T34" s="25">
        <v>0</v>
      </c>
      <c r="U34" s="26">
        <v>2.0000000000000001E-4</v>
      </c>
      <c r="V34" s="24">
        <v>0</v>
      </c>
      <c r="W34" s="24">
        <v>0</v>
      </c>
      <c r="X34" s="24">
        <v>0</v>
      </c>
      <c r="Y34" s="42">
        <v>0</v>
      </c>
      <c r="Z34" s="24">
        <v>0</v>
      </c>
      <c r="AA34" s="27">
        <v>0</v>
      </c>
      <c r="AB34" s="21">
        <f t="shared" si="0"/>
        <v>0</v>
      </c>
      <c r="AC34" s="21">
        <f t="shared" si="1"/>
        <v>7873.9787844219145</v>
      </c>
      <c r="AD34" s="21">
        <f t="shared" si="2"/>
        <v>1528.49613239471</v>
      </c>
      <c r="AE34" s="28">
        <f t="shared" si="3"/>
        <v>0</v>
      </c>
      <c r="AF34" s="21">
        <f t="shared" si="4"/>
        <v>0</v>
      </c>
      <c r="AG34" s="21">
        <f t="shared" si="5"/>
        <v>18800</v>
      </c>
      <c r="AH34" s="29">
        <f t="shared" si="6"/>
        <v>0</v>
      </c>
      <c r="AI34" s="29">
        <f t="shared" si="7"/>
        <v>122000</v>
      </c>
      <c r="AJ34" s="29">
        <f t="shared" si="8"/>
        <v>0</v>
      </c>
      <c r="AK34" s="29">
        <f t="shared" si="9"/>
        <v>3400</v>
      </c>
      <c r="AL34" s="30">
        <f t="shared" si="10"/>
        <v>0</v>
      </c>
      <c r="AM34" s="31">
        <f t="shared" si="11"/>
        <v>0</v>
      </c>
      <c r="AN34" s="30">
        <f t="shared" si="12"/>
        <v>25200</v>
      </c>
      <c r="AO34" s="29">
        <f t="shared" si="13"/>
        <v>0</v>
      </c>
      <c r="AP34" s="29">
        <f t="shared" si="14"/>
        <v>0</v>
      </c>
      <c r="AQ34" s="29">
        <f t="shared" si="15"/>
        <v>0</v>
      </c>
      <c r="AR34" s="21">
        <f t="shared" si="16"/>
        <v>0</v>
      </c>
      <c r="AS34" s="29">
        <f t="shared" si="17"/>
        <v>0</v>
      </c>
      <c r="AT34" s="32">
        <f t="shared" si="18"/>
        <v>0</v>
      </c>
      <c r="AU34" s="79">
        <f t="shared" si="19"/>
        <v>9402.4749168166236</v>
      </c>
      <c r="AV34" s="21">
        <f t="shared" si="20"/>
        <v>144200</v>
      </c>
      <c r="AW34" s="21">
        <f t="shared" si="21"/>
        <v>0</v>
      </c>
      <c r="AX34" s="21">
        <f t="shared" si="22"/>
        <v>25200</v>
      </c>
      <c r="AY34" s="21">
        <f t="shared" si="23"/>
        <v>0</v>
      </c>
      <c r="AZ34" s="33">
        <f t="shared" si="24"/>
        <v>178802.47491681663</v>
      </c>
      <c r="BA34" s="80">
        <f t="shared" si="25"/>
        <v>0.13244627771616047</v>
      </c>
      <c r="BB34" s="80" t="s">
        <v>86</v>
      </c>
      <c r="BC34" s="82">
        <f t="shared" si="26"/>
        <v>0.94434196011622407</v>
      </c>
      <c r="BD34" s="90" t="s">
        <v>121</v>
      </c>
      <c r="BE34" s="81" t="s">
        <v>84</v>
      </c>
      <c r="BF34" s="91" t="s">
        <v>84</v>
      </c>
    </row>
    <row r="35" spans="1:58" ht="48.75" x14ac:dyDescent="0.35">
      <c r="A35" s="50" t="s">
        <v>126</v>
      </c>
      <c r="B35" s="51" t="s">
        <v>298</v>
      </c>
      <c r="C35" s="51" t="s">
        <v>177</v>
      </c>
      <c r="D35" s="20" t="s">
        <v>148</v>
      </c>
      <c r="E35" s="20" t="s">
        <v>168</v>
      </c>
      <c r="F35" s="21">
        <v>2700000</v>
      </c>
      <c r="G35" s="21">
        <v>60000</v>
      </c>
      <c r="H35" s="22" t="s">
        <v>127</v>
      </c>
      <c r="I35" s="23">
        <v>0</v>
      </c>
      <c r="J35" s="24">
        <v>0</v>
      </c>
      <c r="K35" s="24">
        <v>0</v>
      </c>
      <c r="L35" s="25">
        <v>0</v>
      </c>
      <c r="M35" s="24">
        <v>2.5000000000000001E-3</v>
      </c>
      <c r="N35" s="24">
        <v>0</v>
      </c>
      <c r="O35" s="24">
        <v>0</v>
      </c>
      <c r="P35" s="24">
        <v>0</v>
      </c>
      <c r="Q35" s="24">
        <v>0</v>
      </c>
      <c r="R35" s="24">
        <v>0</v>
      </c>
      <c r="S35" s="26">
        <v>0</v>
      </c>
      <c r="T35" s="25">
        <v>2.5000000000000001E-3</v>
      </c>
      <c r="U35" s="26">
        <v>2.5000000000000001E-4</v>
      </c>
      <c r="V35" s="42">
        <v>0</v>
      </c>
      <c r="W35" s="42">
        <v>2.5000000000000001E-4</v>
      </c>
      <c r="X35" s="24">
        <v>0</v>
      </c>
      <c r="Y35" s="42">
        <v>0</v>
      </c>
      <c r="Z35" s="42">
        <v>2.5000000000000001E-3</v>
      </c>
      <c r="AA35" s="27">
        <v>2.5000000000000001E-4</v>
      </c>
      <c r="AB35" s="21">
        <f t="shared" si="0"/>
        <v>0</v>
      </c>
      <c r="AC35" s="21">
        <f t="shared" si="1"/>
        <v>0</v>
      </c>
      <c r="AD35" s="21">
        <f t="shared" si="2"/>
        <v>0</v>
      </c>
      <c r="AE35" s="28">
        <f t="shared" si="3"/>
        <v>0</v>
      </c>
      <c r="AF35" s="21">
        <f t="shared" si="4"/>
        <v>69500</v>
      </c>
      <c r="AG35" s="21">
        <f t="shared" si="5"/>
        <v>0</v>
      </c>
      <c r="AH35" s="29">
        <f t="shared" si="6"/>
        <v>0</v>
      </c>
      <c r="AI35" s="29">
        <f t="shared" si="7"/>
        <v>0</v>
      </c>
      <c r="AJ35" s="29">
        <f t="shared" si="8"/>
        <v>0</v>
      </c>
      <c r="AK35" s="29">
        <f t="shared" si="9"/>
        <v>0</v>
      </c>
      <c r="AL35" s="30">
        <f t="shared" si="10"/>
        <v>0</v>
      </c>
      <c r="AM35" s="31">
        <f t="shared" si="11"/>
        <v>75000</v>
      </c>
      <c r="AN35" s="30">
        <f t="shared" si="12"/>
        <v>31500</v>
      </c>
      <c r="AO35" s="29">
        <f t="shared" si="13"/>
        <v>0</v>
      </c>
      <c r="AP35" s="29">
        <f t="shared" si="14"/>
        <v>10350</v>
      </c>
      <c r="AQ35" s="29">
        <f t="shared" si="15"/>
        <v>0</v>
      </c>
      <c r="AR35" s="21">
        <f t="shared" si="16"/>
        <v>0</v>
      </c>
      <c r="AS35" s="29">
        <f t="shared" si="17"/>
        <v>191250</v>
      </c>
      <c r="AT35" s="32">
        <f t="shared" si="18"/>
        <v>9900</v>
      </c>
      <c r="AU35" s="79">
        <f t="shared" si="19"/>
        <v>0</v>
      </c>
      <c r="AV35" s="21">
        <f t="shared" si="20"/>
        <v>69500</v>
      </c>
      <c r="AW35" s="21">
        <f t="shared" si="21"/>
        <v>75000</v>
      </c>
      <c r="AX35" s="21">
        <f t="shared" si="22"/>
        <v>31500</v>
      </c>
      <c r="AY35" s="21">
        <f t="shared" si="23"/>
        <v>211500</v>
      </c>
      <c r="AZ35" s="33">
        <f t="shared" si="24"/>
        <v>387500</v>
      </c>
      <c r="BA35" s="80">
        <f t="shared" si="25"/>
        <v>0.14351851851851852</v>
      </c>
      <c r="BB35" s="80" t="s">
        <v>86</v>
      </c>
      <c r="BC35" s="82">
        <f t="shared" si="26"/>
        <v>1.0232870370370371</v>
      </c>
      <c r="BD35" s="90" t="s">
        <v>121</v>
      </c>
      <c r="BE35" s="81" t="s">
        <v>121</v>
      </c>
      <c r="BF35" s="91" t="s">
        <v>84</v>
      </c>
    </row>
    <row r="36" spans="1:58" ht="42" x14ac:dyDescent="0.35">
      <c r="A36" s="50" t="s">
        <v>128</v>
      </c>
      <c r="B36" s="51" t="s">
        <v>259</v>
      </c>
      <c r="C36" s="51" t="s">
        <v>152</v>
      </c>
      <c r="D36" s="20" t="s">
        <v>148</v>
      </c>
      <c r="E36" s="20" t="s">
        <v>153</v>
      </c>
      <c r="F36" s="21">
        <v>4750000</v>
      </c>
      <c r="G36" s="21">
        <v>50000</v>
      </c>
      <c r="H36" s="22" t="s">
        <v>129</v>
      </c>
      <c r="I36" s="23">
        <v>0</v>
      </c>
      <c r="J36" s="24">
        <v>4.0000000000000001E-3</v>
      </c>
      <c r="K36" s="24">
        <v>0</v>
      </c>
      <c r="L36" s="25">
        <v>0</v>
      </c>
      <c r="M36" s="24">
        <v>0</v>
      </c>
      <c r="N36" s="24">
        <v>0</v>
      </c>
      <c r="O36" s="24">
        <v>0</v>
      </c>
      <c r="P36" s="24">
        <v>0</v>
      </c>
      <c r="Q36" s="24">
        <v>0</v>
      </c>
      <c r="R36" s="24">
        <v>0</v>
      </c>
      <c r="S36" s="26">
        <v>0</v>
      </c>
      <c r="T36" s="25">
        <v>1.5E-3</v>
      </c>
      <c r="U36" s="26">
        <v>2.5000000000000001E-3</v>
      </c>
      <c r="V36" s="24">
        <v>0</v>
      </c>
      <c r="W36" s="24">
        <v>0</v>
      </c>
      <c r="X36" s="24">
        <v>0</v>
      </c>
      <c r="Y36" s="24">
        <v>0</v>
      </c>
      <c r="Z36" s="24">
        <v>1E-3</v>
      </c>
      <c r="AA36" s="27">
        <v>0</v>
      </c>
      <c r="AB36" s="21">
        <f t="shared" si="0"/>
        <v>0</v>
      </c>
      <c r="AC36" s="21">
        <f t="shared" si="1"/>
        <v>104986.38379229221</v>
      </c>
      <c r="AD36" s="21">
        <f t="shared" si="2"/>
        <v>0</v>
      </c>
      <c r="AE36" s="28">
        <f t="shared" si="3"/>
        <v>0</v>
      </c>
      <c r="AF36" s="21">
        <f t="shared" si="4"/>
        <v>0</v>
      </c>
      <c r="AG36" s="21">
        <f t="shared" si="5"/>
        <v>0</v>
      </c>
      <c r="AH36" s="29">
        <f t="shared" si="6"/>
        <v>0</v>
      </c>
      <c r="AI36" s="29">
        <f t="shared" si="7"/>
        <v>0</v>
      </c>
      <c r="AJ36" s="29">
        <f t="shared" si="8"/>
        <v>0</v>
      </c>
      <c r="AK36" s="29">
        <f t="shared" si="9"/>
        <v>0</v>
      </c>
      <c r="AL36" s="30">
        <f t="shared" si="10"/>
        <v>0</v>
      </c>
      <c r="AM36" s="31">
        <f t="shared" si="11"/>
        <v>45000</v>
      </c>
      <c r="AN36" s="30">
        <f t="shared" si="12"/>
        <v>315000</v>
      </c>
      <c r="AO36" s="29">
        <f t="shared" si="13"/>
        <v>0</v>
      </c>
      <c r="AP36" s="29">
        <f t="shared" si="14"/>
        <v>0</v>
      </c>
      <c r="AQ36" s="29">
        <f t="shared" si="15"/>
        <v>0</v>
      </c>
      <c r="AR36" s="21">
        <f t="shared" si="16"/>
        <v>0</v>
      </c>
      <c r="AS36" s="29">
        <f t="shared" si="17"/>
        <v>76500</v>
      </c>
      <c r="AT36" s="32">
        <f t="shared" si="18"/>
        <v>0</v>
      </c>
      <c r="AU36" s="79">
        <f t="shared" si="19"/>
        <v>104986.38379229221</v>
      </c>
      <c r="AV36" s="21">
        <f t="shared" si="20"/>
        <v>0</v>
      </c>
      <c r="AW36" s="21">
        <f t="shared" si="21"/>
        <v>45000</v>
      </c>
      <c r="AX36" s="21">
        <f t="shared" si="22"/>
        <v>315000</v>
      </c>
      <c r="AY36" s="21">
        <f t="shared" si="23"/>
        <v>76500</v>
      </c>
      <c r="AZ36" s="33">
        <f t="shared" si="24"/>
        <v>541486.38379229221</v>
      </c>
      <c r="BA36" s="80">
        <f t="shared" si="25"/>
        <v>0.11399713342995625</v>
      </c>
      <c r="BB36" s="80" t="s">
        <v>86</v>
      </c>
      <c r="BC36" s="82">
        <f t="shared" si="26"/>
        <v>0.81279956135558806</v>
      </c>
      <c r="BD36" s="90" t="s">
        <v>121</v>
      </c>
      <c r="BE36" s="81" t="s">
        <v>121</v>
      </c>
      <c r="BF36" s="91" t="s">
        <v>84</v>
      </c>
    </row>
    <row r="37" spans="1:58" ht="42" x14ac:dyDescent="0.35">
      <c r="A37" s="50" t="s">
        <v>130</v>
      </c>
      <c r="B37" s="51" t="s">
        <v>259</v>
      </c>
      <c r="C37" s="51" t="s">
        <v>154</v>
      </c>
      <c r="D37" s="20" t="s">
        <v>123</v>
      </c>
      <c r="E37" s="20" t="s">
        <v>153</v>
      </c>
      <c r="F37" s="21">
        <v>4750000</v>
      </c>
      <c r="G37" s="21">
        <v>50000</v>
      </c>
      <c r="H37" s="22" t="s">
        <v>129</v>
      </c>
      <c r="I37" s="23">
        <v>0</v>
      </c>
      <c r="J37" s="24">
        <v>4.0000000000000001E-3</v>
      </c>
      <c r="K37" s="24">
        <v>0</v>
      </c>
      <c r="L37" s="25">
        <v>0</v>
      </c>
      <c r="M37" s="24">
        <v>0</v>
      </c>
      <c r="N37" s="24">
        <v>0</v>
      </c>
      <c r="O37" s="24">
        <v>0</v>
      </c>
      <c r="P37" s="24">
        <v>0</v>
      </c>
      <c r="Q37" s="24">
        <v>0</v>
      </c>
      <c r="R37" s="24">
        <v>0</v>
      </c>
      <c r="S37" s="26">
        <v>0</v>
      </c>
      <c r="T37" s="25">
        <v>1.5E-3</v>
      </c>
      <c r="U37" s="26">
        <v>2.5000000000000001E-3</v>
      </c>
      <c r="V37" s="24">
        <v>0</v>
      </c>
      <c r="W37" s="24">
        <v>0</v>
      </c>
      <c r="X37" s="24">
        <v>0</v>
      </c>
      <c r="Y37" s="24">
        <v>0</v>
      </c>
      <c r="Z37" s="24">
        <v>1E-3</v>
      </c>
      <c r="AA37" s="27">
        <v>0</v>
      </c>
      <c r="AB37" s="21">
        <f t="shared" si="0"/>
        <v>0</v>
      </c>
      <c r="AC37" s="21">
        <f t="shared" si="1"/>
        <v>104986.38379229221</v>
      </c>
      <c r="AD37" s="21">
        <f t="shared" si="2"/>
        <v>0</v>
      </c>
      <c r="AE37" s="28">
        <f t="shared" si="3"/>
        <v>0</v>
      </c>
      <c r="AF37" s="21">
        <f t="shared" si="4"/>
        <v>0</v>
      </c>
      <c r="AG37" s="21">
        <f t="shared" si="5"/>
        <v>0</v>
      </c>
      <c r="AH37" s="29">
        <f t="shared" si="6"/>
        <v>0</v>
      </c>
      <c r="AI37" s="29">
        <f t="shared" si="7"/>
        <v>0</v>
      </c>
      <c r="AJ37" s="29">
        <f t="shared" si="8"/>
        <v>0</v>
      </c>
      <c r="AK37" s="29">
        <f t="shared" si="9"/>
        <v>0</v>
      </c>
      <c r="AL37" s="30">
        <f t="shared" si="10"/>
        <v>0</v>
      </c>
      <c r="AM37" s="31">
        <f t="shared" si="11"/>
        <v>45000</v>
      </c>
      <c r="AN37" s="30">
        <f t="shared" si="12"/>
        <v>315000</v>
      </c>
      <c r="AO37" s="29">
        <f t="shared" si="13"/>
        <v>0</v>
      </c>
      <c r="AP37" s="29">
        <f t="shared" si="14"/>
        <v>0</v>
      </c>
      <c r="AQ37" s="29">
        <f t="shared" si="15"/>
        <v>0</v>
      </c>
      <c r="AR37" s="21">
        <f t="shared" si="16"/>
        <v>0</v>
      </c>
      <c r="AS37" s="29">
        <f t="shared" si="17"/>
        <v>76500</v>
      </c>
      <c r="AT37" s="32">
        <f t="shared" si="18"/>
        <v>0</v>
      </c>
      <c r="AU37" s="79">
        <f t="shared" si="19"/>
        <v>104986.38379229221</v>
      </c>
      <c r="AV37" s="21">
        <f t="shared" si="20"/>
        <v>0</v>
      </c>
      <c r="AW37" s="21">
        <f t="shared" si="21"/>
        <v>45000</v>
      </c>
      <c r="AX37" s="21">
        <f t="shared" si="22"/>
        <v>315000</v>
      </c>
      <c r="AY37" s="21">
        <f t="shared" si="23"/>
        <v>76500</v>
      </c>
      <c r="AZ37" s="33">
        <f t="shared" si="24"/>
        <v>541486.38379229221</v>
      </c>
      <c r="BA37" s="80">
        <f t="shared" si="25"/>
        <v>0.11399713342995625</v>
      </c>
      <c r="BB37" s="80" t="s">
        <v>86</v>
      </c>
      <c r="BC37" s="82">
        <f t="shared" si="26"/>
        <v>0.81279956135558806</v>
      </c>
      <c r="BD37" s="90" t="s">
        <v>121</v>
      </c>
      <c r="BE37" s="81" t="s">
        <v>84</v>
      </c>
      <c r="BF37" s="91" t="s">
        <v>84</v>
      </c>
    </row>
    <row r="38" spans="1:58" ht="48.75" x14ac:dyDescent="0.35">
      <c r="A38" s="50" t="s">
        <v>131</v>
      </c>
      <c r="B38" s="51" t="s">
        <v>259</v>
      </c>
      <c r="C38" s="51" t="s">
        <v>183</v>
      </c>
      <c r="D38" s="20" t="s">
        <v>123</v>
      </c>
      <c r="E38" s="20" t="s">
        <v>153</v>
      </c>
      <c r="F38" s="21">
        <v>450000</v>
      </c>
      <c r="G38" s="21">
        <v>10000</v>
      </c>
      <c r="H38" s="22" t="s">
        <v>229</v>
      </c>
      <c r="I38" s="23">
        <v>0</v>
      </c>
      <c r="J38" s="24">
        <v>1E-4</v>
      </c>
      <c r="K38" s="24">
        <v>1E-4</v>
      </c>
      <c r="L38" s="25">
        <v>0</v>
      </c>
      <c r="M38" s="24">
        <v>0</v>
      </c>
      <c r="N38" s="24">
        <v>1E-4</v>
      </c>
      <c r="O38" s="24">
        <v>0</v>
      </c>
      <c r="P38" s="24">
        <v>1E-4</v>
      </c>
      <c r="Q38" s="24">
        <v>0</v>
      </c>
      <c r="R38" s="24">
        <v>1E-4</v>
      </c>
      <c r="S38" s="26">
        <v>0</v>
      </c>
      <c r="T38" s="25">
        <v>0</v>
      </c>
      <c r="U38" s="26">
        <v>1E-4</v>
      </c>
      <c r="V38" s="24">
        <v>0</v>
      </c>
      <c r="W38" s="24">
        <v>0</v>
      </c>
      <c r="X38" s="24">
        <v>0</v>
      </c>
      <c r="Y38" s="24">
        <v>0</v>
      </c>
      <c r="Z38" s="24">
        <v>0</v>
      </c>
      <c r="AA38" s="27">
        <v>0</v>
      </c>
      <c r="AB38" s="21">
        <f t="shared" si="0"/>
        <v>0</v>
      </c>
      <c r="AC38" s="21">
        <f t="shared" si="1"/>
        <v>2624.6595948073054</v>
      </c>
      <c r="AD38" s="21">
        <f t="shared" si="2"/>
        <v>509.49871079823674</v>
      </c>
      <c r="AE38" s="28">
        <f t="shared" si="3"/>
        <v>0</v>
      </c>
      <c r="AF38" s="21">
        <f t="shared" si="4"/>
        <v>0</v>
      </c>
      <c r="AG38" s="21">
        <f t="shared" si="5"/>
        <v>4700</v>
      </c>
      <c r="AH38" s="29">
        <f t="shared" si="6"/>
        <v>0</v>
      </c>
      <c r="AI38" s="29">
        <f t="shared" si="7"/>
        <v>30500</v>
      </c>
      <c r="AJ38" s="29">
        <f t="shared" si="8"/>
        <v>0</v>
      </c>
      <c r="AK38" s="29">
        <f t="shared" si="9"/>
        <v>850</v>
      </c>
      <c r="AL38" s="30">
        <f t="shared" si="10"/>
        <v>0</v>
      </c>
      <c r="AM38" s="31">
        <f t="shared" si="11"/>
        <v>0</v>
      </c>
      <c r="AN38" s="30">
        <f t="shared" si="12"/>
        <v>12600</v>
      </c>
      <c r="AO38" s="29">
        <f t="shared" si="13"/>
        <v>0</v>
      </c>
      <c r="AP38" s="29">
        <f t="shared" si="14"/>
        <v>0</v>
      </c>
      <c r="AQ38" s="29">
        <f t="shared" si="15"/>
        <v>0</v>
      </c>
      <c r="AR38" s="21">
        <f t="shared" si="16"/>
        <v>0</v>
      </c>
      <c r="AS38" s="29">
        <f t="shared" si="17"/>
        <v>0</v>
      </c>
      <c r="AT38" s="32">
        <f t="shared" si="18"/>
        <v>0</v>
      </c>
      <c r="AU38" s="79">
        <f t="shared" si="19"/>
        <v>3134.1583056055424</v>
      </c>
      <c r="AV38" s="21">
        <f t="shared" si="20"/>
        <v>36050</v>
      </c>
      <c r="AW38" s="21">
        <f t="shared" si="21"/>
        <v>0</v>
      </c>
      <c r="AX38" s="21">
        <f t="shared" si="22"/>
        <v>12600</v>
      </c>
      <c r="AY38" s="21">
        <f t="shared" si="23"/>
        <v>0</v>
      </c>
      <c r="AZ38" s="33">
        <f t="shared" si="24"/>
        <v>51784.158305605539</v>
      </c>
      <c r="BA38" s="80">
        <f t="shared" si="25"/>
        <v>0.11507590734579008</v>
      </c>
      <c r="BB38" s="80" t="s">
        <v>86</v>
      </c>
      <c r="BC38" s="82">
        <f t="shared" si="26"/>
        <v>0.8204912193754833</v>
      </c>
      <c r="BD38" s="90" t="s">
        <v>121</v>
      </c>
      <c r="BE38" s="81" t="s">
        <v>84</v>
      </c>
      <c r="BF38" s="91" t="s">
        <v>84</v>
      </c>
    </row>
    <row r="39" spans="1:58" ht="48.75" x14ac:dyDescent="0.35">
      <c r="A39" s="50" t="s">
        <v>132</v>
      </c>
      <c r="B39" s="51" t="s">
        <v>298</v>
      </c>
      <c r="C39" s="51" t="s">
        <v>179</v>
      </c>
      <c r="D39" s="20" t="s">
        <v>148</v>
      </c>
      <c r="E39" s="20" t="s">
        <v>168</v>
      </c>
      <c r="F39" s="21">
        <v>3375000</v>
      </c>
      <c r="G39" s="21">
        <v>75000</v>
      </c>
      <c r="H39" s="22" t="s">
        <v>133</v>
      </c>
      <c r="I39" s="23">
        <v>0</v>
      </c>
      <c r="J39" s="24">
        <v>0</v>
      </c>
      <c r="K39" s="24">
        <v>0</v>
      </c>
      <c r="L39" s="25">
        <v>0</v>
      </c>
      <c r="M39" s="24">
        <v>2.5000000000000001E-3</v>
      </c>
      <c r="N39" s="24">
        <v>0</v>
      </c>
      <c r="O39" s="24">
        <v>0</v>
      </c>
      <c r="P39" s="24">
        <v>0</v>
      </c>
      <c r="Q39" s="24">
        <v>0</v>
      </c>
      <c r="R39" s="24">
        <v>0</v>
      </c>
      <c r="S39" s="26">
        <v>0</v>
      </c>
      <c r="T39" s="25">
        <v>2.5000000000000001E-3</v>
      </c>
      <c r="U39" s="26">
        <v>2.5000000000000001E-4</v>
      </c>
      <c r="V39" s="24">
        <v>0</v>
      </c>
      <c r="W39" s="24">
        <v>2.5000000000000001E-4</v>
      </c>
      <c r="X39" s="24">
        <v>0</v>
      </c>
      <c r="Y39" s="24">
        <v>0</v>
      </c>
      <c r="Z39" s="24">
        <v>2.5000000000000001E-3</v>
      </c>
      <c r="AA39" s="27">
        <v>2.5000000000000001E-4</v>
      </c>
      <c r="AB39" s="21">
        <f t="shared" si="0"/>
        <v>0</v>
      </c>
      <c r="AC39" s="21">
        <f t="shared" si="1"/>
        <v>0</v>
      </c>
      <c r="AD39" s="21">
        <f t="shared" si="2"/>
        <v>0</v>
      </c>
      <c r="AE39" s="28">
        <f t="shared" si="3"/>
        <v>0</v>
      </c>
      <c r="AF39" s="21">
        <f t="shared" si="4"/>
        <v>69500</v>
      </c>
      <c r="AG39" s="21">
        <f t="shared" si="5"/>
        <v>0</v>
      </c>
      <c r="AH39" s="29">
        <f t="shared" si="6"/>
        <v>0</v>
      </c>
      <c r="AI39" s="29">
        <f t="shared" si="7"/>
        <v>0</v>
      </c>
      <c r="AJ39" s="29">
        <f t="shared" si="8"/>
        <v>0</v>
      </c>
      <c r="AK39" s="29">
        <f t="shared" si="9"/>
        <v>0</v>
      </c>
      <c r="AL39" s="30">
        <f t="shared" si="10"/>
        <v>0</v>
      </c>
      <c r="AM39" s="31">
        <f t="shared" si="11"/>
        <v>75000</v>
      </c>
      <c r="AN39" s="30">
        <f t="shared" si="12"/>
        <v>31500</v>
      </c>
      <c r="AO39" s="29">
        <f t="shared" si="13"/>
        <v>0</v>
      </c>
      <c r="AP39" s="29">
        <f t="shared" si="14"/>
        <v>10350</v>
      </c>
      <c r="AQ39" s="29">
        <f t="shared" si="15"/>
        <v>0</v>
      </c>
      <c r="AR39" s="21">
        <f t="shared" si="16"/>
        <v>0</v>
      </c>
      <c r="AS39" s="29">
        <f t="shared" si="17"/>
        <v>191250</v>
      </c>
      <c r="AT39" s="32">
        <f t="shared" si="18"/>
        <v>9900</v>
      </c>
      <c r="AU39" s="79">
        <f t="shared" si="19"/>
        <v>0</v>
      </c>
      <c r="AV39" s="21">
        <f t="shared" si="20"/>
        <v>69500</v>
      </c>
      <c r="AW39" s="21">
        <f t="shared" si="21"/>
        <v>75000</v>
      </c>
      <c r="AX39" s="21">
        <f t="shared" si="22"/>
        <v>31500</v>
      </c>
      <c r="AY39" s="21">
        <f t="shared" si="23"/>
        <v>211500</v>
      </c>
      <c r="AZ39" s="33">
        <f t="shared" si="24"/>
        <v>387500</v>
      </c>
      <c r="BA39" s="80">
        <f t="shared" si="25"/>
        <v>0.11481481481481481</v>
      </c>
      <c r="BB39" s="80" t="s">
        <v>86</v>
      </c>
      <c r="BC39" s="82">
        <f t="shared" si="26"/>
        <v>0.8186296296296296</v>
      </c>
      <c r="BD39" s="90" t="s">
        <v>121</v>
      </c>
      <c r="BE39" s="81" t="s">
        <v>121</v>
      </c>
      <c r="BF39" s="91" t="s">
        <v>84</v>
      </c>
    </row>
    <row r="40" spans="1:58" ht="48.75" x14ac:dyDescent="0.35">
      <c r="A40" s="50" t="s">
        <v>134</v>
      </c>
      <c r="B40" s="51" t="s">
        <v>298</v>
      </c>
      <c r="C40" s="51" t="s">
        <v>187</v>
      </c>
      <c r="D40" s="20" t="s">
        <v>123</v>
      </c>
      <c r="E40" s="20" t="s">
        <v>156</v>
      </c>
      <c r="F40" s="21">
        <v>950000</v>
      </c>
      <c r="G40" s="21">
        <v>10000</v>
      </c>
      <c r="H40" s="22" t="s">
        <v>230</v>
      </c>
      <c r="I40" s="23">
        <v>0</v>
      </c>
      <c r="J40" s="24">
        <v>0</v>
      </c>
      <c r="K40" s="24">
        <v>0</v>
      </c>
      <c r="L40" s="25">
        <v>0</v>
      </c>
      <c r="M40" s="24">
        <v>0</v>
      </c>
      <c r="N40" s="24">
        <v>6.9999999999999999E-4</v>
      </c>
      <c r="O40" s="24">
        <v>0</v>
      </c>
      <c r="P40" s="24">
        <v>0</v>
      </c>
      <c r="Q40" s="24">
        <v>0</v>
      </c>
      <c r="R40" s="24">
        <v>0</v>
      </c>
      <c r="S40" s="26">
        <v>0</v>
      </c>
      <c r="T40" s="26">
        <v>0</v>
      </c>
      <c r="U40" s="43">
        <v>0</v>
      </c>
      <c r="V40" s="42">
        <v>0</v>
      </c>
      <c r="W40" s="42">
        <v>1.8E-3</v>
      </c>
      <c r="X40" s="42">
        <v>0</v>
      </c>
      <c r="Y40" s="42">
        <v>0</v>
      </c>
      <c r="Z40" s="24">
        <v>0</v>
      </c>
      <c r="AA40" s="27">
        <v>0</v>
      </c>
      <c r="AB40" s="21">
        <f t="shared" si="0"/>
        <v>0</v>
      </c>
      <c r="AC40" s="21">
        <f t="shared" si="1"/>
        <v>0</v>
      </c>
      <c r="AD40" s="21">
        <f t="shared" si="2"/>
        <v>0</v>
      </c>
      <c r="AE40" s="28">
        <f t="shared" si="3"/>
        <v>0</v>
      </c>
      <c r="AF40" s="21">
        <f t="shared" si="4"/>
        <v>0</v>
      </c>
      <c r="AG40" s="21">
        <f t="shared" si="5"/>
        <v>32900</v>
      </c>
      <c r="AH40" s="29">
        <f t="shared" si="6"/>
        <v>0</v>
      </c>
      <c r="AI40" s="29">
        <f t="shared" si="7"/>
        <v>0</v>
      </c>
      <c r="AJ40" s="29">
        <f t="shared" si="8"/>
        <v>0</v>
      </c>
      <c r="AK40" s="29">
        <f t="shared" si="9"/>
        <v>0</v>
      </c>
      <c r="AL40" s="30">
        <f t="shared" si="10"/>
        <v>0</v>
      </c>
      <c r="AM40" s="31">
        <f t="shared" si="11"/>
        <v>0</v>
      </c>
      <c r="AN40" s="30">
        <f t="shared" si="12"/>
        <v>0</v>
      </c>
      <c r="AO40" s="29">
        <f t="shared" si="13"/>
        <v>0</v>
      </c>
      <c r="AP40" s="29">
        <f t="shared" si="14"/>
        <v>74520</v>
      </c>
      <c r="AQ40" s="29">
        <f t="shared" si="15"/>
        <v>0</v>
      </c>
      <c r="AR40" s="21">
        <f t="shared" si="16"/>
        <v>0</v>
      </c>
      <c r="AS40" s="29">
        <f t="shared" si="17"/>
        <v>0</v>
      </c>
      <c r="AT40" s="32">
        <f t="shared" si="18"/>
        <v>0</v>
      </c>
      <c r="AU40" s="79">
        <f t="shared" si="19"/>
        <v>0</v>
      </c>
      <c r="AV40" s="21">
        <f t="shared" si="20"/>
        <v>32900</v>
      </c>
      <c r="AW40" s="21">
        <f t="shared" si="21"/>
        <v>0</v>
      </c>
      <c r="AX40" s="21">
        <f t="shared" si="22"/>
        <v>0</v>
      </c>
      <c r="AY40" s="21">
        <f t="shared" si="23"/>
        <v>74520</v>
      </c>
      <c r="AZ40" s="33">
        <f t="shared" si="24"/>
        <v>107420</v>
      </c>
      <c r="BA40" s="80">
        <f t="shared" si="25"/>
        <v>0.11307368421052631</v>
      </c>
      <c r="BB40" s="80" t="s">
        <v>86</v>
      </c>
      <c r="BC40" s="82">
        <f t="shared" si="26"/>
        <v>0.80621536842105257</v>
      </c>
      <c r="BD40" s="90" t="s">
        <v>121</v>
      </c>
      <c r="BE40" s="81" t="s">
        <v>121</v>
      </c>
      <c r="BF40" s="91" t="s">
        <v>84</v>
      </c>
    </row>
    <row r="41" spans="1:58" ht="42" x14ac:dyDescent="0.35">
      <c r="A41" s="50" t="s">
        <v>135</v>
      </c>
      <c r="B41" s="51" t="s">
        <v>259</v>
      </c>
      <c r="C41" s="51" t="s">
        <v>190</v>
      </c>
      <c r="D41" s="20" t="s">
        <v>123</v>
      </c>
      <c r="E41" s="20" t="s">
        <v>153</v>
      </c>
      <c r="F41" s="21">
        <v>180000</v>
      </c>
      <c r="G41" s="21">
        <v>9000</v>
      </c>
      <c r="H41" s="22" t="s">
        <v>231</v>
      </c>
      <c r="I41" s="23">
        <v>0</v>
      </c>
      <c r="J41" s="24">
        <v>0</v>
      </c>
      <c r="K41" s="24">
        <v>0</v>
      </c>
      <c r="L41" s="25">
        <v>0</v>
      </c>
      <c r="M41" s="24">
        <v>0</v>
      </c>
      <c r="N41" s="24">
        <v>0</v>
      </c>
      <c r="O41" s="24">
        <v>0</v>
      </c>
      <c r="P41" s="24">
        <v>0</v>
      </c>
      <c r="Q41" s="24">
        <v>0</v>
      </c>
      <c r="R41" s="24">
        <v>0</v>
      </c>
      <c r="S41" s="26">
        <v>0</v>
      </c>
      <c r="T41" s="26">
        <v>4.1666666666666669E-4</v>
      </c>
      <c r="U41" s="26">
        <v>4.1666666666666665E-5</v>
      </c>
      <c r="V41" s="24">
        <v>0</v>
      </c>
      <c r="W41" s="24">
        <v>0</v>
      </c>
      <c r="X41" s="24">
        <v>0</v>
      </c>
      <c r="Y41" s="24">
        <v>0</v>
      </c>
      <c r="Z41" s="24">
        <v>0</v>
      </c>
      <c r="AA41" s="27">
        <v>0</v>
      </c>
      <c r="AB41" s="21">
        <f t="shared" si="0"/>
        <v>0</v>
      </c>
      <c r="AC41" s="21">
        <f t="shared" si="1"/>
        <v>0</v>
      </c>
      <c r="AD41" s="21">
        <f t="shared" si="2"/>
        <v>0</v>
      </c>
      <c r="AE41" s="28">
        <f t="shared" si="3"/>
        <v>0</v>
      </c>
      <c r="AF41" s="21">
        <f t="shared" si="4"/>
        <v>0</v>
      </c>
      <c r="AG41" s="21">
        <f t="shared" si="5"/>
        <v>0</v>
      </c>
      <c r="AH41" s="29">
        <f t="shared" si="6"/>
        <v>0</v>
      </c>
      <c r="AI41" s="29">
        <f t="shared" si="7"/>
        <v>0</v>
      </c>
      <c r="AJ41" s="29">
        <f t="shared" si="8"/>
        <v>0</v>
      </c>
      <c r="AK41" s="29">
        <f t="shared" si="9"/>
        <v>0</v>
      </c>
      <c r="AL41" s="30">
        <f t="shared" si="10"/>
        <v>0</v>
      </c>
      <c r="AM41" s="31">
        <f t="shared" si="11"/>
        <v>12500</v>
      </c>
      <c r="AN41" s="30">
        <f t="shared" si="12"/>
        <v>5250</v>
      </c>
      <c r="AO41" s="29">
        <f t="shared" si="13"/>
        <v>0</v>
      </c>
      <c r="AP41" s="29">
        <f t="shared" si="14"/>
        <v>0</v>
      </c>
      <c r="AQ41" s="29">
        <f t="shared" si="15"/>
        <v>0</v>
      </c>
      <c r="AR41" s="21">
        <f t="shared" si="16"/>
        <v>0</v>
      </c>
      <c r="AS41" s="29">
        <f t="shared" si="17"/>
        <v>0</v>
      </c>
      <c r="AT41" s="32">
        <f t="shared" si="18"/>
        <v>0</v>
      </c>
      <c r="AU41" s="79">
        <f t="shared" si="19"/>
        <v>0</v>
      </c>
      <c r="AV41" s="21">
        <f t="shared" si="20"/>
        <v>0</v>
      </c>
      <c r="AW41" s="21">
        <f t="shared" si="21"/>
        <v>12500</v>
      </c>
      <c r="AX41" s="21">
        <f t="shared" si="22"/>
        <v>5250</v>
      </c>
      <c r="AY41" s="21">
        <f t="shared" si="23"/>
        <v>0</v>
      </c>
      <c r="AZ41" s="33">
        <f t="shared" si="24"/>
        <v>17750</v>
      </c>
      <c r="BA41" s="80">
        <f t="shared" si="25"/>
        <v>9.8611111111111108E-2</v>
      </c>
      <c r="BB41" s="80" t="s">
        <v>86</v>
      </c>
      <c r="BC41" s="82">
        <f t="shared" si="26"/>
        <v>0.70309722222222215</v>
      </c>
      <c r="BD41" s="90" t="s">
        <v>121</v>
      </c>
      <c r="BE41" s="81" t="s">
        <v>121</v>
      </c>
      <c r="BF41" s="91" t="s">
        <v>84</v>
      </c>
    </row>
    <row r="42" spans="1:58" ht="63" x14ac:dyDescent="0.35">
      <c r="A42" s="50" t="s">
        <v>136</v>
      </c>
      <c r="B42" s="51" t="s">
        <v>257</v>
      </c>
      <c r="C42" s="51" t="s">
        <v>171</v>
      </c>
      <c r="D42" s="20" t="s">
        <v>123</v>
      </c>
      <c r="E42" s="20" t="s">
        <v>156</v>
      </c>
      <c r="F42" s="21">
        <v>1250000</v>
      </c>
      <c r="G42" s="21">
        <v>0</v>
      </c>
      <c r="H42" s="22" t="s">
        <v>137</v>
      </c>
      <c r="I42" s="23">
        <v>8.6805555555555559E-5</v>
      </c>
      <c r="J42" s="24">
        <v>0</v>
      </c>
      <c r="K42" s="24">
        <v>8.6805555555555559E-5</v>
      </c>
      <c r="L42" s="25">
        <v>0</v>
      </c>
      <c r="M42" s="24">
        <v>0</v>
      </c>
      <c r="N42" s="24">
        <v>0</v>
      </c>
      <c r="O42" s="24">
        <v>0</v>
      </c>
      <c r="P42" s="24">
        <v>0</v>
      </c>
      <c r="Q42" s="24">
        <v>0</v>
      </c>
      <c r="R42" s="24">
        <v>0</v>
      </c>
      <c r="S42" s="26">
        <v>0</v>
      </c>
      <c r="T42" s="25">
        <v>1E-3</v>
      </c>
      <c r="U42" s="26">
        <v>5.2083333333333333E-4</v>
      </c>
      <c r="V42" s="24">
        <v>0</v>
      </c>
      <c r="W42" s="24">
        <v>0</v>
      </c>
      <c r="X42" s="24">
        <v>0</v>
      </c>
      <c r="Y42" s="24">
        <v>0</v>
      </c>
      <c r="Z42" s="24">
        <v>0</v>
      </c>
      <c r="AA42" s="27">
        <v>0</v>
      </c>
      <c r="AB42" s="21">
        <f t="shared" si="0"/>
        <v>3167.9639734132202</v>
      </c>
      <c r="AC42" s="21">
        <f t="shared" si="1"/>
        <v>0</v>
      </c>
      <c r="AD42" s="21">
        <f t="shared" si="2"/>
        <v>442.2731864568027</v>
      </c>
      <c r="AE42" s="28">
        <f t="shared" si="3"/>
        <v>0</v>
      </c>
      <c r="AF42" s="21">
        <f t="shared" si="4"/>
        <v>0</v>
      </c>
      <c r="AG42" s="21">
        <f t="shared" si="5"/>
        <v>0</v>
      </c>
      <c r="AH42" s="29">
        <f t="shared" si="6"/>
        <v>0</v>
      </c>
      <c r="AI42" s="29">
        <f t="shared" si="7"/>
        <v>0</v>
      </c>
      <c r="AJ42" s="29">
        <f t="shared" si="8"/>
        <v>0</v>
      </c>
      <c r="AK42" s="29">
        <f t="shared" si="9"/>
        <v>0</v>
      </c>
      <c r="AL42" s="30">
        <f t="shared" si="10"/>
        <v>0</v>
      </c>
      <c r="AM42" s="31">
        <f t="shared" si="11"/>
        <v>30000</v>
      </c>
      <c r="AN42" s="30">
        <f t="shared" si="12"/>
        <v>65625</v>
      </c>
      <c r="AO42" s="29">
        <f t="shared" si="13"/>
        <v>0</v>
      </c>
      <c r="AP42" s="29">
        <f t="shared" si="14"/>
        <v>0</v>
      </c>
      <c r="AQ42" s="29">
        <f t="shared" si="15"/>
        <v>0</v>
      </c>
      <c r="AR42" s="21">
        <f t="shared" si="16"/>
        <v>0</v>
      </c>
      <c r="AS42" s="29">
        <f t="shared" si="17"/>
        <v>0</v>
      </c>
      <c r="AT42" s="32">
        <f t="shared" si="18"/>
        <v>0</v>
      </c>
      <c r="AU42" s="79">
        <f t="shared" si="19"/>
        <v>3610.2371598700229</v>
      </c>
      <c r="AV42" s="21">
        <f t="shared" si="20"/>
        <v>0</v>
      </c>
      <c r="AW42" s="21">
        <f t="shared" si="21"/>
        <v>30000</v>
      </c>
      <c r="AX42" s="21">
        <f t="shared" si="22"/>
        <v>65625</v>
      </c>
      <c r="AY42" s="21">
        <f t="shared" si="23"/>
        <v>0</v>
      </c>
      <c r="AZ42" s="33">
        <f t="shared" si="24"/>
        <v>99235.237159870027</v>
      </c>
      <c r="BA42" s="80">
        <f t="shared" si="25"/>
        <v>7.9388189727896019E-2</v>
      </c>
      <c r="BB42" s="80" t="s">
        <v>86</v>
      </c>
      <c r="BC42" s="82">
        <f t="shared" si="26"/>
        <v>0.56603779275989863</v>
      </c>
      <c r="BD42" s="90" t="s">
        <v>121</v>
      </c>
      <c r="BE42" s="81" t="s">
        <v>121</v>
      </c>
      <c r="BF42" s="91" t="s">
        <v>84</v>
      </c>
    </row>
    <row r="43" spans="1:58" ht="48.75" x14ac:dyDescent="0.35">
      <c r="A43" s="50" t="s">
        <v>138</v>
      </c>
      <c r="B43" s="51" t="s">
        <v>298</v>
      </c>
      <c r="C43" s="51" t="s">
        <v>180</v>
      </c>
      <c r="D43" s="20" t="s">
        <v>148</v>
      </c>
      <c r="E43" s="20" t="s">
        <v>168</v>
      </c>
      <c r="F43" s="21">
        <v>5400000</v>
      </c>
      <c r="G43" s="21">
        <v>120000</v>
      </c>
      <c r="H43" s="22" t="s">
        <v>133</v>
      </c>
      <c r="I43" s="23">
        <v>0</v>
      </c>
      <c r="J43" s="24">
        <v>0</v>
      </c>
      <c r="K43" s="24">
        <v>0</v>
      </c>
      <c r="L43" s="24">
        <v>0</v>
      </c>
      <c r="M43" s="24">
        <v>2.5000000000000001E-3</v>
      </c>
      <c r="N43" s="24">
        <v>0</v>
      </c>
      <c r="O43" s="24">
        <v>0</v>
      </c>
      <c r="P43" s="24">
        <v>0</v>
      </c>
      <c r="Q43" s="24">
        <v>0</v>
      </c>
      <c r="R43" s="24">
        <v>0</v>
      </c>
      <c r="S43" s="26">
        <v>0</v>
      </c>
      <c r="T43" s="25">
        <v>2.5000000000000001E-3</v>
      </c>
      <c r="U43" s="26">
        <v>2.5000000000000001E-4</v>
      </c>
      <c r="V43" s="24">
        <v>0</v>
      </c>
      <c r="W43" s="24">
        <v>2.5000000000000001E-4</v>
      </c>
      <c r="X43" s="24">
        <v>0</v>
      </c>
      <c r="Y43" s="24">
        <v>0</v>
      </c>
      <c r="Z43" s="24">
        <v>2.5000000000000001E-3</v>
      </c>
      <c r="AA43" s="27">
        <v>2.5000000000000001E-4</v>
      </c>
      <c r="AB43" s="21">
        <f t="shared" si="0"/>
        <v>0</v>
      </c>
      <c r="AC43" s="21">
        <f t="shared" si="1"/>
        <v>0</v>
      </c>
      <c r="AD43" s="21">
        <f t="shared" si="2"/>
        <v>0</v>
      </c>
      <c r="AE43" s="28">
        <f t="shared" si="3"/>
        <v>0</v>
      </c>
      <c r="AF43" s="21">
        <f t="shared" si="4"/>
        <v>69500</v>
      </c>
      <c r="AG43" s="21">
        <f t="shared" si="5"/>
        <v>0</v>
      </c>
      <c r="AH43" s="29">
        <f t="shared" si="6"/>
        <v>0</v>
      </c>
      <c r="AI43" s="29">
        <f t="shared" si="7"/>
        <v>0</v>
      </c>
      <c r="AJ43" s="29">
        <f t="shared" si="8"/>
        <v>0</v>
      </c>
      <c r="AK43" s="29">
        <f t="shared" si="9"/>
        <v>0</v>
      </c>
      <c r="AL43" s="30">
        <f t="shared" si="10"/>
        <v>0</v>
      </c>
      <c r="AM43" s="31">
        <f t="shared" si="11"/>
        <v>75000</v>
      </c>
      <c r="AN43" s="30">
        <f t="shared" si="12"/>
        <v>31500</v>
      </c>
      <c r="AO43" s="29">
        <f t="shared" si="13"/>
        <v>0</v>
      </c>
      <c r="AP43" s="29">
        <f t="shared" si="14"/>
        <v>10350</v>
      </c>
      <c r="AQ43" s="29">
        <f t="shared" si="15"/>
        <v>0</v>
      </c>
      <c r="AR43" s="21">
        <f t="shared" si="16"/>
        <v>0</v>
      </c>
      <c r="AS43" s="29">
        <f t="shared" si="17"/>
        <v>191250</v>
      </c>
      <c r="AT43" s="32">
        <f t="shared" si="18"/>
        <v>9900</v>
      </c>
      <c r="AU43" s="79">
        <f t="shared" si="19"/>
        <v>0</v>
      </c>
      <c r="AV43" s="21">
        <f t="shared" si="20"/>
        <v>69500</v>
      </c>
      <c r="AW43" s="21">
        <f t="shared" si="21"/>
        <v>75000</v>
      </c>
      <c r="AX43" s="21">
        <f t="shared" si="22"/>
        <v>31500</v>
      </c>
      <c r="AY43" s="21">
        <f t="shared" si="23"/>
        <v>211500</v>
      </c>
      <c r="AZ43" s="33">
        <f t="shared" si="24"/>
        <v>387500</v>
      </c>
      <c r="BA43" s="80">
        <f t="shared" si="25"/>
        <v>7.1759259259259259E-2</v>
      </c>
      <c r="BB43" s="80" t="s">
        <v>86</v>
      </c>
      <c r="BC43" s="82">
        <f t="shared" si="26"/>
        <v>0.51164351851851853</v>
      </c>
      <c r="BD43" s="90" t="s">
        <v>121</v>
      </c>
      <c r="BE43" s="81" t="s">
        <v>121</v>
      </c>
      <c r="BF43" s="91" t="s">
        <v>84</v>
      </c>
    </row>
    <row r="44" spans="1:58" ht="63.75" thickBot="1" x14ac:dyDescent="0.4">
      <c r="A44" s="50" t="s">
        <v>139</v>
      </c>
      <c r="B44" s="51" t="s">
        <v>258</v>
      </c>
      <c r="C44" s="51" t="s">
        <v>165</v>
      </c>
      <c r="D44" s="20" t="s">
        <v>123</v>
      </c>
      <c r="E44" s="20" t="s">
        <v>156</v>
      </c>
      <c r="F44" s="21">
        <v>950000</v>
      </c>
      <c r="G44" s="21">
        <v>10000</v>
      </c>
      <c r="H44" s="22" t="s">
        <v>232</v>
      </c>
      <c r="I44" s="23">
        <v>0</v>
      </c>
      <c r="J44" s="24">
        <v>0</v>
      </c>
      <c r="K44" s="24">
        <v>0</v>
      </c>
      <c r="L44" s="25">
        <v>0</v>
      </c>
      <c r="M44" s="24">
        <v>0</v>
      </c>
      <c r="N44" s="24">
        <v>1E-3</v>
      </c>
      <c r="O44" s="24">
        <v>0</v>
      </c>
      <c r="P44" s="24">
        <v>0</v>
      </c>
      <c r="Q44" s="24">
        <v>0</v>
      </c>
      <c r="R44" s="24">
        <v>0</v>
      </c>
      <c r="S44" s="26">
        <v>0</v>
      </c>
      <c r="T44" s="25">
        <v>0</v>
      </c>
      <c r="U44" s="26">
        <v>0</v>
      </c>
      <c r="V44" s="24">
        <v>0</v>
      </c>
      <c r="W44" s="24">
        <v>0</v>
      </c>
      <c r="X44" s="24">
        <v>0</v>
      </c>
      <c r="Y44" s="24">
        <v>0</v>
      </c>
      <c r="Z44" s="24">
        <v>0</v>
      </c>
      <c r="AA44" s="27">
        <v>0</v>
      </c>
      <c r="AB44" s="21">
        <f t="shared" si="0"/>
        <v>0</v>
      </c>
      <c r="AC44" s="21">
        <f t="shared" si="1"/>
        <v>0</v>
      </c>
      <c r="AD44" s="21">
        <f t="shared" si="2"/>
        <v>0</v>
      </c>
      <c r="AE44" s="28">
        <f t="shared" si="3"/>
        <v>0</v>
      </c>
      <c r="AF44" s="21">
        <f t="shared" si="4"/>
        <v>0</v>
      </c>
      <c r="AG44" s="21">
        <f t="shared" si="5"/>
        <v>47000</v>
      </c>
      <c r="AH44" s="29">
        <f t="shared" si="6"/>
        <v>0</v>
      </c>
      <c r="AI44" s="29">
        <f t="shared" si="7"/>
        <v>0</v>
      </c>
      <c r="AJ44" s="29">
        <f t="shared" si="8"/>
        <v>0</v>
      </c>
      <c r="AK44" s="29">
        <f t="shared" si="9"/>
        <v>0</v>
      </c>
      <c r="AL44" s="30">
        <f t="shared" si="10"/>
        <v>0</v>
      </c>
      <c r="AM44" s="31">
        <f t="shared" si="11"/>
        <v>0</v>
      </c>
      <c r="AN44" s="30">
        <f t="shared" si="12"/>
        <v>0</v>
      </c>
      <c r="AO44" s="29">
        <f t="shared" si="13"/>
        <v>0</v>
      </c>
      <c r="AP44" s="29">
        <f t="shared" si="14"/>
        <v>0</v>
      </c>
      <c r="AQ44" s="29">
        <f t="shared" si="15"/>
        <v>0</v>
      </c>
      <c r="AR44" s="21">
        <f t="shared" si="16"/>
        <v>0</v>
      </c>
      <c r="AS44" s="29">
        <f t="shared" si="17"/>
        <v>0</v>
      </c>
      <c r="AT44" s="32">
        <f t="shared" si="18"/>
        <v>0</v>
      </c>
      <c r="AU44" s="49">
        <f t="shared" si="19"/>
        <v>0</v>
      </c>
      <c r="AV44" s="48">
        <f t="shared" si="20"/>
        <v>47000</v>
      </c>
      <c r="AW44" s="48">
        <f t="shared" si="21"/>
        <v>0</v>
      </c>
      <c r="AX44" s="48">
        <f t="shared" si="22"/>
        <v>0</v>
      </c>
      <c r="AY44" s="48">
        <f t="shared" si="23"/>
        <v>0</v>
      </c>
      <c r="AZ44" s="83">
        <f t="shared" si="24"/>
        <v>47000</v>
      </c>
      <c r="BA44" s="80">
        <f t="shared" si="25"/>
        <v>4.9473684210526316E-2</v>
      </c>
      <c r="BB44" s="81" t="s">
        <v>83</v>
      </c>
      <c r="BC44" s="82">
        <f t="shared" si="26"/>
        <v>0.22461052631578948</v>
      </c>
      <c r="BD44" s="92" t="s">
        <v>121</v>
      </c>
      <c r="BE44" s="15" t="s">
        <v>121</v>
      </c>
      <c r="BF44" s="93" t="s">
        <v>84</v>
      </c>
    </row>
    <row r="45" spans="1:58" ht="27" thickBot="1" x14ac:dyDescent="0.45">
      <c r="B45" s="68"/>
      <c r="C45" s="69"/>
      <c r="D45" s="70"/>
      <c r="E45" s="71"/>
      <c r="F45" s="71">
        <f>SUM(F4:F44)</f>
        <v>74152500</v>
      </c>
      <c r="G45" s="71">
        <f>SUM(G4:G44)</f>
        <v>1094500</v>
      </c>
      <c r="H45" s="72"/>
      <c r="I45" s="73">
        <f t="shared" ref="I45:AZ45" si="27">SUM(I3:I44)</f>
        <v>3.7236805555555565E-2</v>
      </c>
      <c r="J45" s="74">
        <f t="shared" si="27"/>
        <v>3.4500000000000003E-2</v>
      </c>
      <c r="K45" s="74">
        <f t="shared" si="27"/>
        <v>1.7586805555555553E-2</v>
      </c>
      <c r="L45" s="74">
        <f t="shared" si="27"/>
        <v>1.41E-2</v>
      </c>
      <c r="M45" s="74">
        <f t="shared" si="27"/>
        <v>2.0999999999999998E-2</v>
      </c>
      <c r="N45" s="74">
        <f t="shared" si="27"/>
        <v>4.9700000000000001E-2</v>
      </c>
      <c r="O45" s="74">
        <f t="shared" si="27"/>
        <v>8.0000000000000002E-3</v>
      </c>
      <c r="P45" s="74">
        <f t="shared" si="27"/>
        <v>2E-3</v>
      </c>
      <c r="Q45" s="74">
        <f t="shared" si="27"/>
        <v>1E-3</v>
      </c>
      <c r="R45" s="74">
        <f t="shared" si="27"/>
        <v>2.9499999999999998E-2</v>
      </c>
      <c r="S45" s="74">
        <f t="shared" si="27"/>
        <v>6.1000000000000004E-3</v>
      </c>
      <c r="T45" s="74">
        <f t="shared" si="27"/>
        <v>4.2700000000000009E-2</v>
      </c>
      <c r="U45" s="74">
        <f t="shared" si="27"/>
        <v>6.6517261904761912E-2</v>
      </c>
      <c r="V45" s="74">
        <f t="shared" si="27"/>
        <v>0</v>
      </c>
      <c r="W45" s="74">
        <f t="shared" si="27"/>
        <v>1.7697999999999998E-2</v>
      </c>
      <c r="X45" s="74">
        <f t="shared" si="27"/>
        <v>0</v>
      </c>
      <c r="Y45" s="74">
        <f t="shared" si="27"/>
        <v>1.781407407407408E-3</v>
      </c>
      <c r="Z45" s="74">
        <f t="shared" si="27"/>
        <v>4.4000000000000011E-2</v>
      </c>
      <c r="AA45" s="75">
        <f t="shared" si="27"/>
        <v>1.17E-3</v>
      </c>
      <c r="AB45" s="76">
        <f t="shared" si="27"/>
        <v>1358955.1697471221</v>
      </c>
      <c r="AC45" s="76">
        <f t="shared" si="27"/>
        <v>905507.56020852039</v>
      </c>
      <c r="AD45" s="76">
        <f t="shared" si="27"/>
        <v>89604.547576148208</v>
      </c>
      <c r="AE45" s="76">
        <f t="shared" si="27"/>
        <v>443433.0617772683</v>
      </c>
      <c r="AF45" s="76">
        <f t="shared" si="27"/>
        <v>583800</v>
      </c>
      <c r="AG45" s="76">
        <f t="shared" si="27"/>
        <v>2335900</v>
      </c>
      <c r="AH45" s="76">
        <f t="shared" si="27"/>
        <v>83936</v>
      </c>
      <c r="AI45" s="76">
        <f t="shared" si="27"/>
        <v>610000</v>
      </c>
      <c r="AJ45" s="76">
        <f t="shared" si="27"/>
        <v>352000</v>
      </c>
      <c r="AK45" s="76">
        <f t="shared" si="27"/>
        <v>250750</v>
      </c>
      <c r="AL45" s="76">
        <f t="shared" si="27"/>
        <v>799100</v>
      </c>
      <c r="AM45" s="76">
        <f t="shared" si="27"/>
        <v>1281000</v>
      </c>
      <c r="AN45" s="76">
        <f t="shared" si="27"/>
        <v>8381175</v>
      </c>
      <c r="AO45" s="76">
        <f t="shared" si="27"/>
        <v>0</v>
      </c>
      <c r="AP45" s="76">
        <f t="shared" si="27"/>
        <v>732697.2</v>
      </c>
      <c r="AQ45" s="76">
        <f t="shared" si="27"/>
        <v>0</v>
      </c>
      <c r="AR45" s="76">
        <f t="shared" si="27"/>
        <v>2672111.111111111</v>
      </c>
      <c r="AS45" s="76">
        <f t="shared" si="27"/>
        <v>3366000</v>
      </c>
      <c r="AT45" s="77">
        <f t="shared" si="27"/>
        <v>46332</v>
      </c>
      <c r="AU45" s="78">
        <f t="shared" si="27"/>
        <v>2797500.3393090591</v>
      </c>
      <c r="AV45" s="78">
        <f t="shared" si="27"/>
        <v>4216386</v>
      </c>
      <c r="AW45" s="78">
        <f t="shared" si="27"/>
        <v>2080100</v>
      </c>
      <c r="AX45" s="78">
        <f t="shared" si="27"/>
        <v>8381175</v>
      </c>
      <c r="AY45" s="78">
        <f t="shared" si="27"/>
        <v>6817140.3111111112</v>
      </c>
      <c r="AZ45" s="49">
        <f t="shared" si="27"/>
        <v>24292301.65042017</v>
      </c>
      <c r="BA45" s="84"/>
      <c r="BB45" s="85"/>
      <c r="BC45" s="86"/>
    </row>
    <row r="46" spans="1:58" x14ac:dyDescent="0.4">
      <c r="G46" s="67"/>
    </row>
    <row r="47" spans="1:58" x14ac:dyDescent="0.4">
      <c r="Z47" s="1"/>
    </row>
    <row r="80" spans="2:9" ht="21" x14ac:dyDescent="0.35">
      <c r="B80"/>
      <c r="C80"/>
      <c r="D80"/>
      <c r="E80"/>
      <c r="F80"/>
      <c r="G80"/>
      <c r="H80"/>
      <c r="I80"/>
    </row>
    <row r="81" spans="2:9" ht="21" x14ac:dyDescent="0.35">
      <c r="B81"/>
      <c r="C81"/>
      <c r="D81"/>
      <c r="E81"/>
      <c r="F81"/>
      <c r="G81"/>
      <c r="H81"/>
      <c r="I81"/>
    </row>
    <row r="82" spans="2:9" ht="21" x14ac:dyDescent="0.35">
      <c r="B82"/>
      <c r="C82"/>
      <c r="D82"/>
      <c r="E82"/>
      <c r="F82"/>
      <c r="G82"/>
      <c r="H82"/>
      <c r="I82"/>
    </row>
    <row r="83" spans="2:9" ht="21" x14ac:dyDescent="0.35">
      <c r="B83"/>
      <c r="C83"/>
      <c r="D83"/>
      <c r="E83"/>
      <c r="F83"/>
      <c r="G83"/>
      <c r="H83"/>
      <c r="I83"/>
    </row>
    <row r="84" spans="2:9" ht="21" x14ac:dyDescent="0.35">
      <c r="B84"/>
      <c r="C84"/>
      <c r="D84"/>
      <c r="E84"/>
      <c r="F84"/>
      <c r="G84"/>
      <c r="H84"/>
      <c r="I84"/>
    </row>
    <row r="85" spans="2:9" ht="21" x14ac:dyDescent="0.35">
      <c r="B85"/>
      <c r="C85"/>
      <c r="D85"/>
      <c r="E85"/>
      <c r="F85"/>
      <c r="G85"/>
      <c r="H85"/>
      <c r="I85"/>
    </row>
    <row r="86" spans="2:9" ht="21" x14ac:dyDescent="0.35">
      <c r="B86"/>
      <c r="C86"/>
      <c r="D86"/>
      <c r="E86"/>
      <c r="F86"/>
      <c r="G86"/>
      <c r="H86"/>
      <c r="I86"/>
    </row>
    <row r="87" spans="2:9" ht="21" x14ac:dyDescent="0.35">
      <c r="B87"/>
      <c r="C87"/>
      <c r="D87"/>
      <c r="E87"/>
      <c r="F87"/>
      <c r="G87"/>
      <c r="H87"/>
      <c r="I87"/>
    </row>
    <row r="88" spans="2:9" ht="21" x14ac:dyDescent="0.35">
      <c r="B88"/>
      <c r="C88"/>
      <c r="D88"/>
      <c r="E88"/>
      <c r="F88"/>
      <c r="G88"/>
      <c r="H88"/>
      <c r="I88"/>
    </row>
    <row r="89" spans="2:9" ht="21" x14ac:dyDescent="0.35">
      <c r="B89"/>
      <c r="C89"/>
      <c r="D89"/>
      <c r="E89"/>
      <c r="F89"/>
      <c r="G89"/>
      <c r="H89"/>
      <c r="I89"/>
    </row>
    <row r="90" spans="2:9" ht="21" x14ac:dyDescent="0.35">
      <c r="B90"/>
      <c r="C90"/>
      <c r="D90"/>
      <c r="E90"/>
      <c r="F90"/>
      <c r="G90"/>
      <c r="H90"/>
      <c r="I90"/>
    </row>
    <row r="91" spans="2:9" ht="21" x14ac:dyDescent="0.35">
      <c r="B91"/>
      <c r="C91"/>
      <c r="D91"/>
      <c r="E91"/>
      <c r="F91"/>
      <c r="G91"/>
      <c r="H91"/>
      <c r="I91"/>
    </row>
    <row r="92" spans="2:9" ht="21" x14ac:dyDescent="0.35">
      <c r="B92"/>
      <c r="C92"/>
      <c r="D92"/>
      <c r="E92"/>
      <c r="F92"/>
      <c r="G92"/>
      <c r="H92"/>
      <c r="I92"/>
    </row>
    <row r="93" spans="2:9" ht="21" x14ac:dyDescent="0.35">
      <c r="B93"/>
      <c r="C93"/>
      <c r="D93"/>
      <c r="E93"/>
      <c r="F93"/>
      <c r="G93"/>
      <c r="H93"/>
      <c r="I93"/>
    </row>
    <row r="94" spans="2:9" ht="21" x14ac:dyDescent="0.35">
      <c r="B94"/>
      <c r="C94"/>
      <c r="D94"/>
      <c r="E94"/>
      <c r="F94"/>
      <c r="G94"/>
      <c r="H94"/>
      <c r="I94"/>
    </row>
    <row r="95" spans="2:9" ht="21" x14ac:dyDescent="0.35">
      <c r="B95"/>
      <c r="C95"/>
      <c r="D95"/>
      <c r="E95"/>
      <c r="F95"/>
      <c r="G95"/>
      <c r="H95"/>
      <c r="I95"/>
    </row>
    <row r="96" spans="2:9" ht="21" x14ac:dyDescent="0.35">
      <c r="B96"/>
      <c r="C96"/>
      <c r="D96"/>
      <c r="E96"/>
      <c r="F96"/>
      <c r="G96"/>
      <c r="H96"/>
      <c r="I96"/>
    </row>
    <row r="97" spans="2:9" ht="21" x14ac:dyDescent="0.35">
      <c r="B97"/>
      <c r="C97"/>
      <c r="D97"/>
      <c r="E97"/>
      <c r="F97"/>
      <c r="G97"/>
      <c r="H97"/>
      <c r="I97"/>
    </row>
    <row r="98" spans="2:9" ht="21" x14ac:dyDescent="0.35">
      <c r="B98"/>
      <c r="C98"/>
      <c r="D98"/>
      <c r="E98"/>
      <c r="F98"/>
      <c r="G98"/>
      <c r="H98"/>
      <c r="I98"/>
    </row>
    <row r="99" spans="2:9" ht="21" x14ac:dyDescent="0.35">
      <c r="B99"/>
      <c r="C99"/>
      <c r="D99"/>
      <c r="E99"/>
      <c r="F99"/>
      <c r="G99"/>
      <c r="H99"/>
      <c r="I99"/>
    </row>
    <row r="100" spans="2:9" ht="21" x14ac:dyDescent="0.35">
      <c r="B100"/>
      <c r="C100"/>
      <c r="D100"/>
      <c r="E100"/>
      <c r="F100"/>
      <c r="G100"/>
      <c r="H100"/>
      <c r="I100"/>
    </row>
    <row r="101" spans="2:9" ht="21" x14ac:dyDescent="0.35">
      <c r="B101"/>
      <c r="C101"/>
      <c r="D101"/>
      <c r="E101"/>
      <c r="F101"/>
      <c r="G101"/>
      <c r="H101"/>
      <c r="I101"/>
    </row>
    <row r="102" spans="2:9" ht="21" x14ac:dyDescent="0.35">
      <c r="B102"/>
      <c r="C102"/>
      <c r="D102"/>
      <c r="E102"/>
      <c r="F102"/>
      <c r="G102"/>
      <c r="H102"/>
      <c r="I102"/>
    </row>
    <row r="103" spans="2:9" ht="21" x14ac:dyDescent="0.35">
      <c r="B103"/>
      <c r="C103"/>
      <c r="D103"/>
      <c r="E103"/>
      <c r="F103"/>
      <c r="G103"/>
      <c r="H103"/>
      <c r="I103"/>
    </row>
    <row r="104" spans="2:9" ht="21" x14ac:dyDescent="0.35">
      <c r="B104"/>
      <c r="C104"/>
      <c r="D104"/>
      <c r="E104"/>
      <c r="F104"/>
      <c r="G104"/>
      <c r="H104"/>
      <c r="I104"/>
    </row>
    <row r="105" spans="2:9" ht="21" x14ac:dyDescent="0.35">
      <c r="B105"/>
      <c r="C105"/>
      <c r="D105"/>
      <c r="E105"/>
      <c r="F105"/>
      <c r="G105"/>
      <c r="H105"/>
      <c r="I105"/>
    </row>
    <row r="106" spans="2:9" ht="21" x14ac:dyDescent="0.35">
      <c r="B106"/>
      <c r="C106"/>
      <c r="D106"/>
      <c r="E106"/>
      <c r="F106"/>
      <c r="G106"/>
      <c r="H106"/>
      <c r="I106"/>
    </row>
    <row r="107" spans="2:9" ht="21" x14ac:dyDescent="0.35">
      <c r="B107"/>
      <c r="C107"/>
      <c r="D107"/>
      <c r="E107"/>
      <c r="F107"/>
      <c r="G107"/>
      <c r="H107"/>
      <c r="I107"/>
    </row>
    <row r="108" spans="2:9" ht="21" x14ac:dyDescent="0.35">
      <c r="B108"/>
      <c r="C108"/>
      <c r="D108"/>
      <c r="E108"/>
      <c r="F108"/>
      <c r="G108"/>
      <c r="H108"/>
      <c r="I108"/>
    </row>
  </sheetData>
  <autoFilter ref="A3:BT45" xr:uid="{9C909630-F5CE-46B0-AD4B-54FF182E975F}"/>
  <sortState xmlns:xlrd2="http://schemas.microsoft.com/office/spreadsheetml/2017/richdata2" ref="A4:BC44">
    <sortCondition descending="1" ref="BC4:BC44"/>
  </sortState>
  <mergeCells count="11">
    <mergeCell ref="AU1:BF2"/>
    <mergeCell ref="AF2:AK2"/>
    <mergeCell ref="AL2:AM2"/>
    <mergeCell ref="AN2:AT2"/>
    <mergeCell ref="I1:AA1"/>
    <mergeCell ref="AB1:AT1"/>
    <mergeCell ref="U2:AA2"/>
    <mergeCell ref="S2:T2"/>
    <mergeCell ref="M2:R2"/>
    <mergeCell ref="I2:L2"/>
    <mergeCell ref="AB2:AE2"/>
  </mergeCells>
  <phoneticPr fontId="24" type="noConversion"/>
  <conditionalFormatting sqref="I12:AA44 I4:AA10">
    <cfRule type="colorScale" priority="8">
      <colorScale>
        <cfvo type="min"/>
        <cfvo type="percentile" val="50"/>
        <cfvo type="max"/>
        <color rgb="FFF8696B"/>
        <color rgb="FFFFEB84"/>
        <color rgb="FF63BE7B"/>
      </colorScale>
    </cfRule>
  </conditionalFormatting>
  <conditionalFormatting sqref="AB12:AT44 AB4:AY4 AB5:AT10 AU5:AY44">
    <cfRule type="colorScale" priority="7">
      <colorScale>
        <cfvo type="min"/>
        <cfvo type="max"/>
        <color rgb="FFFCFCFF"/>
        <color rgb="FF63BE7B"/>
      </colorScale>
    </cfRule>
  </conditionalFormatting>
  <conditionalFormatting sqref="AB12:AT44 AB4:AY4 AB5:AT10 AU5:AY44">
    <cfRule type="colorScale" priority="6">
      <colorScale>
        <cfvo type="min"/>
        <cfvo type="percentile" val="50"/>
        <cfvo type="max"/>
        <color rgb="FFF8696B"/>
        <color rgb="FFFFEB84"/>
        <color rgb="FF63BE7B"/>
      </colorScale>
    </cfRule>
  </conditionalFormatting>
  <conditionalFormatting sqref="M11:AA11">
    <cfRule type="colorScale" priority="5">
      <colorScale>
        <cfvo type="min"/>
        <cfvo type="percentile" val="50"/>
        <cfvo type="max"/>
        <color rgb="FFF8696B"/>
        <color rgb="FFFFEB84"/>
        <color rgb="FF63BE7B"/>
      </colorScale>
    </cfRule>
  </conditionalFormatting>
  <conditionalFormatting sqref="AB11:AT11">
    <cfRule type="colorScale" priority="4">
      <colorScale>
        <cfvo type="min"/>
        <cfvo type="max"/>
        <color rgb="FFFCFCFF"/>
        <color rgb="FF63BE7B"/>
      </colorScale>
    </cfRule>
  </conditionalFormatting>
  <conditionalFormatting sqref="AB11:AT11">
    <cfRule type="colorScale" priority="3">
      <colorScale>
        <cfvo type="min"/>
        <cfvo type="percentile" val="50"/>
        <cfvo type="max"/>
        <color rgb="FFF8696B"/>
        <color rgb="FFFFEB84"/>
        <color rgb="FF63BE7B"/>
      </colorScale>
    </cfRule>
  </conditionalFormatting>
  <conditionalFormatting sqref="I4:AA7">
    <cfRule type="colorScale" priority="9">
      <colorScale>
        <cfvo type="min"/>
        <cfvo type="max"/>
        <color rgb="FFFCFCFF"/>
        <color rgb="FF63BE7B"/>
      </colorScale>
    </cfRule>
  </conditionalFormatting>
  <conditionalFormatting sqref="I11">
    <cfRule type="colorScale" priority="2">
      <colorScale>
        <cfvo type="min"/>
        <cfvo type="percentile" val="50"/>
        <cfvo type="max"/>
        <color rgb="FFF8696B"/>
        <color rgb="FFFFEB84"/>
        <color rgb="FF63BE7B"/>
      </colorScale>
    </cfRule>
  </conditionalFormatting>
  <conditionalFormatting sqref="I4:AA44">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headerFooter>
    <oddFooter>&amp;L&amp;1#&amp;"Calibri"&amp;8&amp;K000000For Official use only</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76103-F6DA-42C0-ABCF-88FF65CF6C34}">
  <dimension ref="A1:Z66"/>
  <sheetViews>
    <sheetView zoomScale="55" zoomScaleNormal="55" workbookViewId="0">
      <selection activeCell="B69" sqref="B69"/>
    </sheetView>
  </sheetViews>
  <sheetFormatPr defaultRowHeight="15" x14ac:dyDescent="0.25"/>
  <cols>
    <col min="1" max="1" width="46.85546875" bestFit="1" customWidth="1"/>
    <col min="2" max="2" width="86.5703125" bestFit="1" customWidth="1"/>
    <col min="3" max="3" width="37.5703125" bestFit="1" customWidth="1"/>
    <col min="4" max="4" width="31.5703125" bestFit="1" customWidth="1"/>
    <col min="5" max="5" width="30" bestFit="1" customWidth="1"/>
    <col min="6" max="6" width="29" bestFit="1" customWidth="1"/>
    <col min="7" max="7" width="41.42578125" bestFit="1" customWidth="1"/>
    <col min="8" max="8" width="48" bestFit="1" customWidth="1"/>
    <col min="9" max="9" width="45.28515625" bestFit="1" customWidth="1"/>
    <col min="10" max="10" width="16.42578125" customWidth="1"/>
    <col min="11" max="11" width="15.140625" customWidth="1"/>
    <col min="12" max="12" width="12.7109375" bestFit="1" customWidth="1"/>
    <col min="13" max="15" width="11.5703125" bestFit="1" customWidth="1"/>
  </cols>
  <sheetData>
    <row r="1" spans="1:17" s="130" customFormat="1" ht="31.5" x14ac:dyDescent="0.5">
      <c r="A1" s="215" t="s">
        <v>234</v>
      </c>
    </row>
    <row r="3" spans="1:17" ht="15.75" thickBot="1" x14ac:dyDescent="0.3"/>
    <row r="4" spans="1:17" s="1" customFormat="1" ht="27" thickBot="1" x14ac:dyDescent="0.45">
      <c r="A4" s="95" t="s">
        <v>235</v>
      </c>
      <c r="B4" s="88"/>
      <c r="C4" s="96"/>
      <c r="D4" s="88"/>
      <c r="E4" s="88"/>
      <c r="F4" s="88"/>
      <c r="G4" s="88"/>
      <c r="H4" s="88"/>
      <c r="I4" s="88"/>
      <c r="J4" s="89"/>
      <c r="Q4" s="2"/>
    </row>
    <row r="5" spans="1:17" s="1" customFormat="1" ht="27" thickBot="1" x14ac:dyDescent="0.45">
      <c r="A5" s="97"/>
      <c r="B5" s="193" t="s">
        <v>140</v>
      </c>
      <c r="C5" s="198" t="s">
        <v>141</v>
      </c>
      <c r="D5" s="70" t="s">
        <v>142</v>
      </c>
      <c r="E5" s="70" t="s">
        <v>143</v>
      </c>
      <c r="F5" s="70" t="s">
        <v>144</v>
      </c>
      <c r="G5" s="70" t="s">
        <v>145</v>
      </c>
      <c r="H5" s="184" t="s">
        <v>146</v>
      </c>
      <c r="I5" s="89" t="s">
        <v>260</v>
      </c>
      <c r="J5" s="91"/>
      <c r="Q5" s="2"/>
    </row>
    <row r="6" spans="1:17" s="1" customFormat="1" ht="26.25" x14ac:dyDescent="0.4">
      <c r="A6" s="97"/>
      <c r="B6" s="194" t="s">
        <v>258</v>
      </c>
      <c r="C6" s="188">
        <v>316805.2689000821</v>
      </c>
      <c r="D6" s="189">
        <v>2460952</v>
      </c>
      <c r="E6" s="189">
        <v>383600</v>
      </c>
      <c r="F6" s="189">
        <v>4140000</v>
      </c>
      <c r="G6" s="189">
        <v>2856009.2</v>
      </c>
      <c r="H6" s="189">
        <v>12950000</v>
      </c>
      <c r="I6" s="190">
        <v>210000</v>
      </c>
      <c r="J6" s="91"/>
      <c r="Q6" s="2"/>
    </row>
    <row r="7" spans="1:17" s="1" customFormat="1" ht="26.25" x14ac:dyDescent="0.4">
      <c r="A7" s="97"/>
      <c r="B7" s="195" t="s">
        <v>257</v>
      </c>
      <c r="C7" s="191">
        <v>1533444.7217241714</v>
      </c>
      <c r="D7" s="101">
        <v>539292</v>
      </c>
      <c r="E7" s="101">
        <v>1249000</v>
      </c>
      <c r="F7" s="101">
        <v>1709625</v>
      </c>
      <c r="G7" s="101">
        <v>505500</v>
      </c>
      <c r="H7" s="101">
        <v>19320000</v>
      </c>
      <c r="I7" s="186">
        <v>206000</v>
      </c>
      <c r="J7" s="91"/>
      <c r="Q7" s="2"/>
    </row>
    <row r="8" spans="1:17" s="1" customFormat="1" ht="26.25" x14ac:dyDescent="0.4">
      <c r="A8" s="97"/>
      <c r="B8" s="195" t="s">
        <v>259</v>
      </c>
      <c r="C8" s="191">
        <v>363331.22910528106</v>
      </c>
      <c r="D8" s="101">
        <v>199242</v>
      </c>
      <c r="E8" s="101">
        <v>222500</v>
      </c>
      <c r="F8" s="101">
        <v>1366050</v>
      </c>
      <c r="G8" s="101">
        <v>235500</v>
      </c>
      <c r="H8" s="101">
        <v>15032500</v>
      </c>
      <c r="I8" s="186">
        <v>248500</v>
      </c>
      <c r="J8" s="91"/>
      <c r="Q8" s="2"/>
    </row>
    <row r="9" spans="1:17" s="1" customFormat="1" ht="27" thickBot="1" x14ac:dyDescent="0.45">
      <c r="A9" s="97"/>
      <c r="B9" s="196" t="s">
        <v>298</v>
      </c>
      <c r="C9" s="191">
        <v>583919.11957952473</v>
      </c>
      <c r="D9" s="101">
        <v>1016900</v>
      </c>
      <c r="E9" s="101">
        <v>225000</v>
      </c>
      <c r="F9" s="101">
        <v>1165500</v>
      </c>
      <c r="G9" s="101">
        <v>3220131.111111111</v>
      </c>
      <c r="H9" s="101">
        <v>26850000</v>
      </c>
      <c r="I9" s="186">
        <v>430000</v>
      </c>
      <c r="J9" s="91"/>
      <c r="Q9" s="2"/>
    </row>
    <row r="10" spans="1:17" s="1" customFormat="1" ht="27" thickBot="1" x14ac:dyDescent="0.45">
      <c r="A10" s="102"/>
      <c r="B10" s="197" t="s">
        <v>147</v>
      </c>
      <c r="C10" s="192">
        <v>2797500.3393090595</v>
      </c>
      <c r="D10" s="103">
        <v>4216386</v>
      </c>
      <c r="E10" s="103">
        <v>2080100</v>
      </c>
      <c r="F10" s="103">
        <v>8381175</v>
      </c>
      <c r="G10" s="103">
        <v>6817140.3111111112</v>
      </c>
      <c r="H10" s="103">
        <v>74152500</v>
      </c>
      <c r="I10" s="187">
        <v>1094500</v>
      </c>
      <c r="J10" s="93"/>
      <c r="Q10" s="2"/>
    </row>
    <row r="11" spans="1:17" s="1" customFormat="1" ht="26.25" x14ac:dyDescent="0.4">
      <c r="A11" s="207"/>
      <c r="B11" s="99"/>
      <c r="C11" s="100"/>
      <c r="D11" s="101"/>
      <c r="E11" s="101"/>
      <c r="F11" s="101"/>
      <c r="G11" s="101"/>
      <c r="H11" s="101"/>
      <c r="I11" s="101"/>
      <c r="J11" s="81"/>
      <c r="Q11" s="2"/>
    </row>
    <row r="12" spans="1:17" s="1" customFormat="1" ht="27" thickBot="1" x14ac:dyDescent="0.45">
      <c r="A12" s="207"/>
      <c r="B12" s="99"/>
      <c r="C12" s="100"/>
      <c r="D12" s="101"/>
      <c r="E12" s="101"/>
      <c r="F12" s="101"/>
      <c r="G12" s="101"/>
      <c r="H12" s="101"/>
      <c r="I12" s="101"/>
      <c r="J12" s="81"/>
      <c r="Q12" s="2"/>
    </row>
    <row r="13" spans="1:17" s="1" customFormat="1" ht="22.5" customHeight="1" thickBot="1" x14ac:dyDescent="0.45">
      <c r="A13" s="128"/>
      <c r="B13" s="105"/>
      <c r="C13" s="208"/>
      <c r="D13" s="189"/>
      <c r="E13" s="189"/>
      <c r="F13" s="189"/>
      <c r="G13" s="189"/>
      <c r="H13" s="189"/>
      <c r="I13" s="189"/>
      <c r="J13" s="89"/>
      <c r="Q13" s="2"/>
    </row>
    <row r="14" spans="1:17" s="1" customFormat="1" ht="21.75" thickBot="1" x14ac:dyDescent="0.4">
      <c r="A14" s="207"/>
      <c r="B14" s="185" t="s">
        <v>80</v>
      </c>
      <c r="C14" s="184" t="s">
        <v>84</v>
      </c>
      <c r="D14" s="101"/>
      <c r="E14" s="101"/>
      <c r="F14" s="101"/>
      <c r="G14" s="101"/>
      <c r="H14" s="101"/>
      <c r="I14" s="101"/>
      <c r="J14" s="91"/>
      <c r="Q14" s="2"/>
    </row>
    <row r="15" spans="1:17" s="1" customFormat="1" ht="27" thickBot="1" x14ac:dyDescent="0.45">
      <c r="A15" s="209" t="s">
        <v>296</v>
      </c>
      <c r="B15" s="81"/>
      <c r="C15" s="98"/>
      <c r="D15" s="81"/>
      <c r="E15" s="81"/>
      <c r="F15" s="81"/>
      <c r="G15" s="81"/>
      <c r="H15" s="81"/>
      <c r="I15" s="81"/>
      <c r="J15" s="91"/>
      <c r="Q15" s="2"/>
    </row>
    <row r="16" spans="1:17" s="1" customFormat="1" ht="27" thickBot="1" x14ac:dyDescent="0.45">
      <c r="A16" s="97"/>
      <c r="B16" s="193" t="s">
        <v>140</v>
      </c>
      <c r="C16" s="198" t="s">
        <v>141</v>
      </c>
      <c r="D16" s="70" t="s">
        <v>142</v>
      </c>
      <c r="E16" s="70" t="s">
        <v>143</v>
      </c>
      <c r="F16" s="70" t="s">
        <v>144</v>
      </c>
      <c r="G16" s="70" t="s">
        <v>145</v>
      </c>
      <c r="H16" s="184" t="s">
        <v>146</v>
      </c>
      <c r="I16" s="89" t="s">
        <v>260</v>
      </c>
      <c r="J16" s="91"/>
      <c r="Q16" s="2"/>
    </row>
    <row r="17" spans="1:17" s="1" customFormat="1" ht="26.25" x14ac:dyDescent="0.4">
      <c r="A17" s="97"/>
      <c r="B17" s="194" t="s">
        <v>258</v>
      </c>
      <c r="C17" s="188">
        <v>316805.2689000821</v>
      </c>
      <c r="D17" s="189">
        <v>2413952</v>
      </c>
      <c r="E17" s="189">
        <v>383600</v>
      </c>
      <c r="F17" s="189">
        <v>4140000</v>
      </c>
      <c r="G17" s="189">
        <v>2856009.2</v>
      </c>
      <c r="H17" s="189">
        <v>12000000</v>
      </c>
      <c r="I17" s="190">
        <v>200000</v>
      </c>
      <c r="J17" s="91"/>
      <c r="Q17" s="2"/>
    </row>
    <row r="18" spans="1:17" s="1" customFormat="1" ht="26.25" x14ac:dyDescent="0.4">
      <c r="A18" s="97"/>
      <c r="B18" s="195" t="s">
        <v>257</v>
      </c>
      <c r="C18" s="191">
        <v>1529834.4845643013</v>
      </c>
      <c r="D18" s="101">
        <v>539292</v>
      </c>
      <c r="E18" s="101">
        <v>1219000</v>
      </c>
      <c r="F18" s="101">
        <v>1644000</v>
      </c>
      <c r="G18" s="101">
        <v>505500</v>
      </c>
      <c r="H18" s="101">
        <v>18070000</v>
      </c>
      <c r="I18" s="186">
        <v>206000</v>
      </c>
      <c r="J18" s="91"/>
      <c r="Q18" s="2"/>
    </row>
    <row r="19" spans="1:17" s="1" customFormat="1" ht="26.25" x14ac:dyDescent="0.4">
      <c r="A19" s="97"/>
      <c r="B19" s="195" t="s">
        <v>259</v>
      </c>
      <c r="C19" s="191">
        <v>140821.82829827446</v>
      </c>
      <c r="D19" s="101">
        <v>18992</v>
      </c>
      <c r="E19" s="101">
        <v>120000</v>
      </c>
      <c r="F19" s="101">
        <v>693000</v>
      </c>
      <c r="G19" s="101">
        <v>82500</v>
      </c>
      <c r="H19" s="101">
        <v>3552500</v>
      </c>
      <c r="I19" s="186">
        <v>99500</v>
      </c>
      <c r="J19" s="91"/>
      <c r="Q19" s="2"/>
    </row>
    <row r="20" spans="1:17" s="1" customFormat="1" ht="27" thickBot="1" x14ac:dyDescent="0.45">
      <c r="A20" s="97"/>
      <c r="B20" s="196" t="s">
        <v>298</v>
      </c>
      <c r="C20" s="191">
        <v>583919.11957952473</v>
      </c>
      <c r="D20" s="101">
        <v>775500</v>
      </c>
      <c r="E20" s="101">
        <v>0</v>
      </c>
      <c r="F20" s="101">
        <v>630000</v>
      </c>
      <c r="G20" s="101">
        <v>2511111.111111111</v>
      </c>
      <c r="H20" s="101">
        <v>11050000</v>
      </c>
      <c r="I20" s="186">
        <v>90000</v>
      </c>
      <c r="J20" s="91"/>
      <c r="Q20" s="2"/>
    </row>
    <row r="21" spans="1:17" s="1" customFormat="1" ht="27" thickBot="1" x14ac:dyDescent="0.45">
      <c r="A21" s="102"/>
      <c r="B21" s="197" t="s">
        <v>147</v>
      </c>
      <c r="C21" s="192">
        <v>2571380.7013421827</v>
      </c>
      <c r="D21" s="103">
        <v>3747736</v>
      </c>
      <c r="E21" s="103">
        <v>1722600</v>
      </c>
      <c r="F21" s="103">
        <v>7107000</v>
      </c>
      <c r="G21" s="103">
        <v>5955120.3111111112</v>
      </c>
      <c r="H21" s="103">
        <v>44672500</v>
      </c>
      <c r="I21" s="187">
        <v>595500</v>
      </c>
      <c r="J21" s="93"/>
      <c r="Q21" s="2"/>
    </row>
    <row r="22" spans="1:17" s="1" customFormat="1" ht="21" x14ac:dyDescent="0.35">
      <c r="A22" s="207"/>
      <c r="B22"/>
      <c r="C22"/>
      <c r="D22"/>
      <c r="E22"/>
      <c r="F22"/>
      <c r="G22"/>
      <c r="H22"/>
      <c r="I22"/>
      <c r="J22" s="81"/>
      <c r="Q22" s="2"/>
    </row>
    <row r="23" spans="1:17" s="1" customFormat="1" ht="21" x14ac:dyDescent="0.35">
      <c r="A23" s="207"/>
      <c r="B23"/>
      <c r="C23"/>
      <c r="D23"/>
      <c r="E23"/>
      <c r="F23"/>
      <c r="G23"/>
      <c r="H23"/>
      <c r="I23"/>
      <c r="J23" s="81"/>
      <c r="Q23" s="2"/>
    </row>
    <row r="24" spans="1:17" s="1" customFormat="1" ht="21.75" thickBot="1" x14ac:dyDescent="0.4">
      <c r="A24" s="207"/>
      <c r="B24"/>
      <c r="C24"/>
      <c r="D24"/>
      <c r="E24"/>
      <c r="F24"/>
      <c r="G24"/>
      <c r="H24"/>
      <c r="I24"/>
      <c r="J24" s="81"/>
      <c r="Q24" s="2"/>
    </row>
    <row r="25" spans="1:17" s="1" customFormat="1" ht="22.5" customHeight="1" thickBot="1" x14ac:dyDescent="0.45">
      <c r="A25" s="128"/>
      <c r="B25" s="105"/>
      <c r="C25" s="208"/>
      <c r="D25" s="189"/>
      <c r="E25" s="189"/>
      <c r="F25" s="189"/>
      <c r="G25" s="189"/>
      <c r="H25" s="189"/>
      <c r="I25" s="189"/>
      <c r="J25" s="89"/>
      <c r="Q25" s="2"/>
    </row>
    <row r="26" spans="1:17" s="1" customFormat="1" ht="21.75" thickBot="1" x14ac:dyDescent="0.4">
      <c r="A26" s="207"/>
      <c r="B26" s="185" t="s">
        <v>81</v>
      </c>
      <c r="C26" s="184" t="s">
        <v>84</v>
      </c>
      <c r="D26" s="101"/>
      <c r="E26" s="101"/>
      <c r="F26" s="101"/>
      <c r="G26" s="101"/>
      <c r="H26" s="101"/>
      <c r="I26" s="101"/>
      <c r="J26" s="91"/>
      <c r="Q26" s="2"/>
    </row>
    <row r="27" spans="1:17" s="1" customFormat="1" ht="27" thickBot="1" x14ac:dyDescent="0.45">
      <c r="A27" s="209" t="s">
        <v>297</v>
      </c>
      <c r="B27" s="81"/>
      <c r="C27" s="98"/>
      <c r="D27" s="81"/>
      <c r="E27" s="81"/>
      <c r="F27" s="81"/>
      <c r="G27" s="81"/>
      <c r="H27" s="81"/>
      <c r="I27" s="81"/>
      <c r="J27" s="91"/>
      <c r="Q27" s="2"/>
    </row>
    <row r="28" spans="1:17" s="1" customFormat="1" ht="27" thickBot="1" x14ac:dyDescent="0.45">
      <c r="A28" s="97"/>
      <c r="B28" s="193" t="s">
        <v>140</v>
      </c>
      <c r="C28" s="198" t="s">
        <v>141</v>
      </c>
      <c r="D28" s="70" t="s">
        <v>142</v>
      </c>
      <c r="E28" s="70" t="s">
        <v>143</v>
      </c>
      <c r="F28" s="70" t="s">
        <v>144</v>
      </c>
      <c r="G28" s="70" t="s">
        <v>145</v>
      </c>
      <c r="H28" s="184" t="s">
        <v>146</v>
      </c>
      <c r="I28" s="89" t="s">
        <v>260</v>
      </c>
      <c r="J28" s="91"/>
      <c r="Q28" s="2"/>
    </row>
    <row r="29" spans="1:17" s="1" customFormat="1" ht="26.25" x14ac:dyDescent="0.4">
      <c r="A29" s="97"/>
      <c r="B29" s="194" t="s">
        <v>258</v>
      </c>
      <c r="C29" s="188">
        <v>316805.2689000821</v>
      </c>
      <c r="D29" s="189">
        <v>2344452</v>
      </c>
      <c r="E29" s="189">
        <v>241100</v>
      </c>
      <c r="F29" s="189">
        <v>4140000</v>
      </c>
      <c r="G29" s="189">
        <v>2839377.2</v>
      </c>
      <c r="H29" s="189">
        <v>11050000</v>
      </c>
      <c r="I29" s="190">
        <v>190000</v>
      </c>
      <c r="J29" s="91"/>
      <c r="Q29" s="2"/>
    </row>
    <row r="30" spans="1:17" s="1" customFormat="1" ht="26.25" x14ac:dyDescent="0.4">
      <c r="A30" s="97"/>
      <c r="B30" s="195" t="s">
        <v>257</v>
      </c>
      <c r="C30" s="191">
        <v>1529834.4845643013</v>
      </c>
      <c r="D30" s="101">
        <v>539292</v>
      </c>
      <c r="E30" s="101">
        <v>1219000</v>
      </c>
      <c r="F30" s="101">
        <v>1644000</v>
      </c>
      <c r="G30" s="101">
        <v>505500</v>
      </c>
      <c r="H30" s="101">
        <v>18070000</v>
      </c>
      <c r="I30" s="186">
        <v>206000</v>
      </c>
      <c r="J30" s="91"/>
      <c r="Q30" s="2"/>
    </row>
    <row r="31" spans="1:17" s="1" customFormat="1" ht="26.25" x14ac:dyDescent="0.4">
      <c r="A31" s="97"/>
      <c r="B31" s="195" t="s">
        <v>259</v>
      </c>
      <c r="C31" s="191">
        <v>258344.84531298885</v>
      </c>
      <c r="D31" s="101">
        <v>199242</v>
      </c>
      <c r="E31" s="101">
        <v>165000</v>
      </c>
      <c r="F31" s="101">
        <v>1045800</v>
      </c>
      <c r="G31" s="101">
        <v>159000</v>
      </c>
      <c r="H31" s="101">
        <v>10102500</v>
      </c>
      <c r="I31" s="186">
        <v>189500</v>
      </c>
      <c r="J31" s="91"/>
      <c r="Q31" s="2"/>
    </row>
    <row r="32" spans="1:17" s="1" customFormat="1" ht="27" thickBot="1" x14ac:dyDescent="0.45">
      <c r="A32" s="97"/>
      <c r="B32" s="196" t="s">
        <v>298</v>
      </c>
      <c r="C32" s="191">
        <v>583919.11957952473</v>
      </c>
      <c r="D32" s="101">
        <v>775500</v>
      </c>
      <c r="E32" s="101">
        <v>0</v>
      </c>
      <c r="F32" s="101">
        <v>1071000</v>
      </c>
      <c r="G32" s="101">
        <v>2511111.111111111</v>
      </c>
      <c r="H32" s="101">
        <v>14425000</v>
      </c>
      <c r="I32" s="186">
        <v>165000</v>
      </c>
      <c r="J32" s="91"/>
      <c r="Q32" s="2"/>
    </row>
    <row r="33" spans="1:26" s="1" customFormat="1" ht="27" thickBot="1" x14ac:dyDescent="0.45">
      <c r="A33" s="102"/>
      <c r="B33" s="197" t="s">
        <v>147</v>
      </c>
      <c r="C33" s="192">
        <v>2688903.7183568971</v>
      </c>
      <c r="D33" s="103">
        <v>3858486</v>
      </c>
      <c r="E33" s="103">
        <v>1625100</v>
      </c>
      <c r="F33" s="103">
        <v>7900800</v>
      </c>
      <c r="G33" s="103">
        <v>6014988.3111111112</v>
      </c>
      <c r="H33" s="103">
        <v>53647500</v>
      </c>
      <c r="I33" s="187">
        <v>750500</v>
      </c>
      <c r="J33" s="93"/>
      <c r="Q33" s="2"/>
    </row>
    <row r="34" spans="1:26" s="1" customFormat="1" ht="21" x14ac:dyDescent="0.35">
      <c r="A34" s="207"/>
      <c r="B34"/>
      <c r="C34"/>
      <c r="D34"/>
      <c r="E34"/>
      <c r="F34"/>
      <c r="G34"/>
      <c r="H34"/>
      <c r="I34"/>
      <c r="J34" s="81"/>
      <c r="Q34" s="2"/>
    </row>
    <row r="35" spans="1:26" s="1" customFormat="1" ht="27" thickBot="1" x14ac:dyDescent="0.45">
      <c r="A35" s="50"/>
      <c r="B35" s="55"/>
      <c r="C35" s="53"/>
      <c r="D35" s="34"/>
      <c r="E35" s="34"/>
      <c r="F35" s="34"/>
      <c r="G35" s="34"/>
      <c r="H35" s="34"/>
      <c r="I35" s="34"/>
      <c r="Z35" s="2"/>
    </row>
    <row r="36" spans="1:26" s="1" customFormat="1" ht="21" x14ac:dyDescent="0.35">
      <c r="A36" s="104" t="s">
        <v>238</v>
      </c>
      <c r="B36" s="120" t="s">
        <v>239</v>
      </c>
      <c r="C36" s="120" t="s">
        <v>55</v>
      </c>
      <c r="D36" s="120" t="s">
        <v>201</v>
      </c>
      <c r="E36" s="120" t="s">
        <v>202</v>
      </c>
      <c r="F36" s="120" t="s">
        <v>203</v>
      </c>
      <c r="G36" s="120" t="s">
        <v>204</v>
      </c>
      <c r="H36" s="120" t="s">
        <v>205</v>
      </c>
      <c r="I36" s="120" t="s">
        <v>240</v>
      </c>
      <c r="J36" s="89"/>
      <c r="Z36" s="2"/>
    </row>
    <row r="37" spans="1:26" s="1" customFormat="1" ht="21" x14ac:dyDescent="0.35">
      <c r="A37" s="97"/>
      <c r="B37" s="111" t="s">
        <v>258</v>
      </c>
      <c r="C37" s="216" t="s">
        <v>243</v>
      </c>
      <c r="D37" s="217">
        <v>0.25</v>
      </c>
      <c r="E37" s="217">
        <v>0.2</v>
      </c>
      <c r="F37" s="217">
        <v>0.15</v>
      </c>
      <c r="G37" s="217">
        <v>0.2</v>
      </c>
      <c r="H37" s="217">
        <v>0.2</v>
      </c>
      <c r="I37" s="119">
        <f>SUM(D37:H37)</f>
        <v>1</v>
      </c>
      <c r="J37" s="91"/>
      <c r="Z37" s="2"/>
    </row>
    <row r="38" spans="1:26" s="1" customFormat="1" ht="21" x14ac:dyDescent="0.35">
      <c r="A38" s="97"/>
      <c r="B38" s="111" t="s">
        <v>257</v>
      </c>
      <c r="C38" s="216" t="s">
        <v>242</v>
      </c>
      <c r="D38" s="217">
        <v>0.2</v>
      </c>
      <c r="E38" s="217">
        <v>0.1</v>
      </c>
      <c r="F38" s="217">
        <v>0.15</v>
      </c>
      <c r="G38" s="217">
        <v>0.25</v>
      </c>
      <c r="H38" s="217">
        <v>0.3</v>
      </c>
      <c r="I38" s="119">
        <f t="shared" ref="I38:I40" si="0">SUM(D38:H38)</f>
        <v>1</v>
      </c>
      <c r="J38" s="91"/>
      <c r="Z38" s="2"/>
    </row>
    <row r="39" spans="1:26" s="1" customFormat="1" ht="21" x14ac:dyDescent="0.35">
      <c r="A39" s="97"/>
      <c r="B39" s="111" t="s">
        <v>298</v>
      </c>
      <c r="C39" s="216" t="s">
        <v>241</v>
      </c>
      <c r="D39" s="217">
        <v>0.25</v>
      </c>
      <c r="E39" s="217">
        <v>0.3</v>
      </c>
      <c r="F39" s="217">
        <v>0.2</v>
      </c>
      <c r="G39" s="217">
        <v>0.15</v>
      </c>
      <c r="H39" s="217">
        <v>0.1</v>
      </c>
      <c r="I39" s="119">
        <f t="shared" si="0"/>
        <v>1</v>
      </c>
      <c r="J39" s="91"/>
      <c r="L39" s="11"/>
      <c r="Z39" s="2"/>
    </row>
    <row r="40" spans="1:26" s="1" customFormat="1" ht="21.75" thickBot="1" x14ac:dyDescent="0.4">
      <c r="A40" s="102"/>
      <c r="B40" s="125" t="s">
        <v>259</v>
      </c>
      <c r="C40" s="121" t="s">
        <v>244</v>
      </c>
      <c r="D40" s="122">
        <v>0.1</v>
      </c>
      <c r="E40" s="122">
        <v>0.15</v>
      </c>
      <c r="F40" s="122">
        <v>0.3</v>
      </c>
      <c r="G40" s="122">
        <v>0.25</v>
      </c>
      <c r="H40" s="122">
        <v>0.2</v>
      </c>
      <c r="I40" s="122">
        <f t="shared" si="0"/>
        <v>1</v>
      </c>
      <c r="J40" s="93"/>
      <c r="L40" s="11"/>
      <c r="Z40" s="2"/>
    </row>
    <row r="41" spans="1:26" s="1" customFormat="1" ht="21.75" thickBot="1" x14ac:dyDescent="0.4">
      <c r="A41" s="50"/>
      <c r="B41" s="117"/>
      <c r="C41" s="118"/>
      <c r="D41" s="119"/>
      <c r="E41" s="119"/>
      <c r="F41" s="119"/>
      <c r="G41" s="119"/>
      <c r="H41" s="119"/>
      <c r="I41" s="119"/>
      <c r="L41" s="11"/>
      <c r="Z41" s="2"/>
    </row>
    <row r="42" spans="1:26" s="1" customFormat="1" ht="21" x14ac:dyDescent="0.35">
      <c r="A42" s="104" t="s">
        <v>237</v>
      </c>
      <c r="B42" s="123"/>
      <c r="C42" s="123"/>
      <c r="D42" s="124"/>
      <c r="E42" s="124"/>
      <c r="F42" s="124"/>
      <c r="G42" s="124"/>
      <c r="H42" s="124"/>
      <c r="I42" s="124"/>
      <c r="J42" s="89"/>
      <c r="O42" s="11"/>
      <c r="Z42" s="2"/>
    </row>
    <row r="43" spans="1:26" s="1" customFormat="1" ht="15.75" x14ac:dyDescent="0.25">
      <c r="A43" s="90"/>
      <c r="B43" s="111" t="s">
        <v>236</v>
      </c>
      <c r="C43" s="112" t="s">
        <v>245</v>
      </c>
      <c r="D43" s="116" t="s">
        <v>201</v>
      </c>
      <c r="E43" s="116" t="s">
        <v>202</v>
      </c>
      <c r="F43" s="116" t="s">
        <v>203</v>
      </c>
      <c r="G43" s="116" t="s">
        <v>204</v>
      </c>
      <c r="H43" s="116" t="s">
        <v>205</v>
      </c>
      <c r="I43" s="116" t="s">
        <v>151</v>
      </c>
      <c r="J43" s="91"/>
      <c r="O43" s="11"/>
      <c r="P43" s="2"/>
    </row>
    <row r="44" spans="1:26" s="1" customFormat="1" ht="15.75" x14ac:dyDescent="0.25">
      <c r="A44" s="90"/>
      <c r="B44" s="111" t="s">
        <v>258</v>
      </c>
      <c r="C44" s="112" t="s">
        <v>246</v>
      </c>
      <c r="D44" s="113">
        <v>1.0866781103203778</v>
      </c>
      <c r="E44" s="113">
        <v>1.0979652970901657</v>
      </c>
      <c r="F44" s="113">
        <v>1.1055887573320846</v>
      </c>
      <c r="G44" s="113">
        <v>1.1097126265773885</v>
      </c>
      <c r="H44" s="113">
        <v>1.1166241463189757</v>
      </c>
      <c r="I44" s="113">
        <v>1.1023682551772023</v>
      </c>
      <c r="J44" s="91"/>
      <c r="O44" s="11"/>
      <c r="P44" s="2"/>
    </row>
    <row r="45" spans="1:26" s="1" customFormat="1" ht="15.75" x14ac:dyDescent="0.25">
      <c r="A45" s="90"/>
      <c r="B45" s="111" t="s">
        <v>257</v>
      </c>
      <c r="C45" s="112" t="s">
        <v>246</v>
      </c>
      <c r="D45" s="113">
        <v>1.0998965195438246</v>
      </c>
      <c r="E45" s="113">
        <v>1.106422954873892</v>
      </c>
      <c r="F45" s="113">
        <v>1.1104043466138163</v>
      </c>
      <c r="G45" s="113">
        <v>1.1129301044013251</v>
      </c>
      <c r="H45" s="113">
        <v>1.1168267083463885</v>
      </c>
      <c r="I45" s="113">
        <v>1.1104627899924824</v>
      </c>
      <c r="J45" s="91"/>
      <c r="O45" s="11"/>
      <c r="P45" s="2"/>
    </row>
    <row r="46" spans="1:26" s="1" customFormat="1" ht="15.75" x14ac:dyDescent="0.25">
      <c r="A46" s="90"/>
      <c r="B46" s="111" t="s">
        <v>298</v>
      </c>
      <c r="C46" s="112" t="s">
        <v>246</v>
      </c>
      <c r="D46" s="113">
        <v>1.1008932580235387</v>
      </c>
      <c r="E46" s="113">
        <v>1.107175450483959</v>
      </c>
      <c r="F46" s="113">
        <v>1.1109942532760453</v>
      </c>
      <c r="G46" s="113">
        <v>1.1134299888440671</v>
      </c>
      <c r="H46" s="113">
        <v>1.1171775904964232</v>
      </c>
      <c r="I46" s="113">
        <v>1.1083070576825338</v>
      </c>
      <c r="J46" s="91"/>
      <c r="O46" s="11"/>
      <c r="P46" s="2"/>
    </row>
    <row r="47" spans="1:26" s="1" customFormat="1" ht="15.75" x14ac:dyDescent="0.25">
      <c r="A47" s="90"/>
      <c r="B47" s="111" t="s">
        <v>259</v>
      </c>
      <c r="C47" s="112" t="s">
        <v>246</v>
      </c>
      <c r="D47" s="113">
        <v>1.1093768622234987</v>
      </c>
      <c r="E47" s="113">
        <v>1.1136404682634315</v>
      </c>
      <c r="F47" s="113">
        <v>1.1161342529132636</v>
      </c>
      <c r="G47" s="113">
        <v>1.117819784288822</v>
      </c>
      <c r="H47" s="113">
        <v>1.1203403100994271</v>
      </c>
      <c r="I47" s="113">
        <v>1.1163470404279396</v>
      </c>
      <c r="J47" s="91"/>
      <c r="O47" s="11"/>
      <c r="P47" s="2"/>
    </row>
    <row r="48" spans="1:26" s="1" customFormat="1" ht="16.5" thickBot="1" x14ac:dyDescent="0.3">
      <c r="A48" s="92"/>
      <c r="B48" s="125" t="s">
        <v>151</v>
      </c>
      <c r="C48" s="126"/>
      <c r="D48" s="127">
        <v>1.0964507005682991</v>
      </c>
      <c r="E48" s="127">
        <v>1.1046901129737874</v>
      </c>
      <c r="F48" s="127">
        <v>1.1102428156865178</v>
      </c>
      <c r="G48" s="127">
        <v>1.1126605589740985</v>
      </c>
      <c r="H48" s="127">
        <v>1.117075552828015</v>
      </c>
      <c r="I48" s="127">
        <v>1.1082231242660874</v>
      </c>
      <c r="J48" s="93"/>
      <c r="O48" s="11"/>
      <c r="P48" s="2"/>
    </row>
    <row r="49" spans="1:26" s="1" customFormat="1" ht="27" thickBot="1" x14ac:dyDescent="0.45">
      <c r="A49" s="50"/>
      <c r="B49" s="99"/>
      <c r="C49" s="98"/>
      <c r="D49" s="81"/>
      <c r="E49" s="81"/>
      <c r="F49" s="81"/>
      <c r="G49" s="81"/>
      <c r="H49" s="81"/>
      <c r="I49" s="81"/>
      <c r="O49" s="11"/>
      <c r="P49" s="2"/>
    </row>
    <row r="50" spans="1:26" s="1" customFormat="1" ht="26.25" x14ac:dyDescent="0.4">
      <c r="A50" s="104" t="s">
        <v>247</v>
      </c>
      <c r="B50" s="105"/>
      <c r="C50" s="96"/>
      <c r="D50" s="63" t="s">
        <v>196</v>
      </c>
      <c r="E50" s="63" t="s">
        <v>197</v>
      </c>
      <c r="F50" s="63" t="s">
        <v>198</v>
      </c>
      <c r="G50" s="63" t="s">
        <v>199</v>
      </c>
      <c r="H50" s="63" t="s">
        <v>200</v>
      </c>
      <c r="I50" s="63" t="s">
        <v>151</v>
      </c>
      <c r="J50" s="89"/>
      <c r="O50" s="11"/>
      <c r="P50" s="2"/>
    </row>
    <row r="51" spans="1:26" s="1" customFormat="1" ht="21" x14ac:dyDescent="0.35">
      <c r="A51" s="97" t="s">
        <v>251</v>
      </c>
      <c r="B51" s="147" t="s">
        <v>248</v>
      </c>
      <c r="C51" s="149" t="s">
        <v>258</v>
      </c>
      <c r="D51" s="155">
        <f>D37*D44*GETPIVOTDATA("Sum of Total Refined Capex Cost",$B$5,"Proposed RegID",$C51)</f>
        <v>3518120.3821622231</v>
      </c>
      <c r="E51" s="138">
        <f t="shared" ref="E51:H51" si="1">E37*E44*GETPIVOTDATA("Sum of Total Refined Capex Cost",$B$5,"Proposed RegID",$C51)</f>
        <v>2843730.119463529</v>
      </c>
      <c r="F51" s="138">
        <f t="shared" si="1"/>
        <v>2147606.1611175742</v>
      </c>
      <c r="G51" s="138">
        <f t="shared" si="1"/>
        <v>2874155.7028354364</v>
      </c>
      <c r="H51" s="138">
        <f t="shared" si="1"/>
        <v>2892056.5389661472</v>
      </c>
      <c r="I51" s="139">
        <f>SUM(D51:H51)</f>
        <v>14275668.90454491</v>
      </c>
      <c r="J51" s="91"/>
      <c r="O51" s="11"/>
      <c r="P51" s="2"/>
    </row>
    <row r="52" spans="1:26" s="1" customFormat="1" ht="21" x14ac:dyDescent="0.35">
      <c r="A52" s="97"/>
      <c r="B52" s="140"/>
      <c r="C52" s="150" t="s">
        <v>257</v>
      </c>
      <c r="D52" s="156">
        <f t="shared" ref="D52:H52" si="2">D38*D45*GETPIVOTDATA("Sum of Total Refined Capex Cost",$B$5,"Proposed RegID",$C52)</f>
        <v>4250000.1515173391</v>
      </c>
      <c r="E52" s="21">
        <f t="shared" si="2"/>
        <v>2137609.1488163592</v>
      </c>
      <c r="F52" s="21">
        <f t="shared" si="2"/>
        <v>3217951.7964868392</v>
      </c>
      <c r="G52" s="21">
        <f t="shared" si="2"/>
        <v>5375452.4042584002</v>
      </c>
      <c r="H52" s="21">
        <f t="shared" si="2"/>
        <v>6473127.601575667</v>
      </c>
      <c r="I52" s="141">
        <f t="shared" ref="I52:I54" si="3">SUM(D52:H52)</f>
        <v>21454141.102654606</v>
      </c>
      <c r="J52" s="91"/>
      <c r="P52" s="2"/>
    </row>
    <row r="53" spans="1:26" s="1" customFormat="1" ht="21" x14ac:dyDescent="0.35">
      <c r="A53" s="97"/>
      <c r="B53" s="140"/>
      <c r="C53" s="151" t="s">
        <v>298</v>
      </c>
      <c r="D53" s="156">
        <f t="shared" ref="D53:H53" si="4">D39*D46*GETPIVOTDATA("Sum of Total Refined Capex Cost",$B$5,"Proposed RegID",$C53)</f>
        <v>7389745.9944830034</v>
      </c>
      <c r="E53" s="21">
        <f t="shared" si="4"/>
        <v>8918298.2536482904</v>
      </c>
      <c r="F53" s="21">
        <f t="shared" si="4"/>
        <v>5966039.1400923636</v>
      </c>
      <c r="G53" s="21">
        <f t="shared" si="4"/>
        <v>4484339.2800694797</v>
      </c>
      <c r="H53" s="21">
        <f t="shared" si="4"/>
        <v>2999621.8304828964</v>
      </c>
      <c r="I53" s="141">
        <f t="shared" si="3"/>
        <v>29758044.49877603</v>
      </c>
      <c r="J53" s="91"/>
      <c r="P53" s="2"/>
    </row>
    <row r="54" spans="1:26" s="131" customFormat="1" ht="21" x14ac:dyDescent="0.35">
      <c r="A54" s="165"/>
      <c r="B54" s="142"/>
      <c r="C54" s="152" t="s">
        <v>259</v>
      </c>
      <c r="D54" s="157">
        <f t="shared" ref="D54:H54" si="5">D40*D47*GETPIVOTDATA("Sum of Total Refined Capex Cost",$B$5,"Proposed RegID",$C54)</f>
        <v>1667670.7681374745</v>
      </c>
      <c r="E54" s="137">
        <f t="shared" si="5"/>
        <v>2511120.0508755054</v>
      </c>
      <c r="F54" s="137">
        <f t="shared" si="5"/>
        <v>5033486.4470755905</v>
      </c>
      <c r="G54" s="137">
        <f t="shared" si="5"/>
        <v>4200906.4768304294</v>
      </c>
      <c r="H54" s="137">
        <f t="shared" si="5"/>
        <v>3368303.1423139279</v>
      </c>
      <c r="I54" s="143">
        <f t="shared" si="3"/>
        <v>16781486.885232929</v>
      </c>
      <c r="J54" s="166"/>
      <c r="P54" s="132"/>
    </row>
    <row r="55" spans="1:26" s="131" customFormat="1" ht="21.75" thickBot="1" x14ac:dyDescent="0.4">
      <c r="A55" s="165"/>
      <c r="B55" s="144"/>
      <c r="C55" s="153" t="s">
        <v>151</v>
      </c>
      <c r="D55" s="158">
        <f>SUM(D51:D54)</f>
        <v>16825537.296300039</v>
      </c>
      <c r="E55" s="135">
        <f t="shared" ref="E55:I55" si="6">SUM(E51:E54)</f>
        <v>16410757.572803684</v>
      </c>
      <c r="F55" s="135">
        <f t="shared" si="6"/>
        <v>16365083.544772368</v>
      </c>
      <c r="G55" s="135">
        <f t="shared" si="6"/>
        <v>16934853.863993745</v>
      </c>
      <c r="H55" s="135">
        <f t="shared" si="6"/>
        <v>15733109.113338638</v>
      </c>
      <c r="I55" s="161">
        <f t="shared" si="6"/>
        <v>82269341.39120847</v>
      </c>
      <c r="J55" s="167"/>
      <c r="P55" s="132"/>
    </row>
    <row r="56" spans="1:26" s="131" customFormat="1" ht="21.75" thickTop="1" x14ac:dyDescent="0.35">
      <c r="A56" s="165"/>
      <c r="B56" s="148" t="s">
        <v>249</v>
      </c>
      <c r="C56" s="151" t="s">
        <v>258</v>
      </c>
      <c r="D56" s="155">
        <f>D37*D44*GETPIVOTDATA("Sum of Total Refined Capex Cost",$B$14,"Proposed RegID",$C56)</f>
        <v>3260034.3309611334</v>
      </c>
      <c r="E56" s="134">
        <f t="shared" ref="E56:I56" si="7">E37*E44*GETPIVOTDATA("Sum of Total Refined Capex Cost",$B$14,"Proposed RegID",$C56)</f>
        <v>2635116.7130163978</v>
      </c>
      <c r="F56" s="134">
        <f t="shared" si="7"/>
        <v>1990059.7631977522</v>
      </c>
      <c r="G56" s="134">
        <f t="shared" si="7"/>
        <v>2663310.3037857325</v>
      </c>
      <c r="H56" s="134">
        <f t="shared" si="7"/>
        <v>2679897.951165542</v>
      </c>
      <c r="I56" s="164">
        <f t="shared" si="7"/>
        <v>13228419.062126428</v>
      </c>
      <c r="J56" s="168"/>
      <c r="K56" s="133"/>
      <c r="L56" s="133"/>
      <c r="P56" s="132"/>
    </row>
    <row r="57" spans="1:26" s="1" customFormat="1" ht="21" x14ac:dyDescent="0.35">
      <c r="A57" s="97"/>
      <c r="B57" s="140"/>
      <c r="C57" s="150" t="s">
        <v>257</v>
      </c>
      <c r="D57" s="156">
        <f t="shared" ref="D57:I59" si="8">D38*D45*GETPIVOTDATA("Sum of Total Refined Capex Cost",$B$14,"Proposed RegID",$C57)</f>
        <v>3975026.0216313824</v>
      </c>
      <c r="E57" s="21">
        <f t="shared" si="8"/>
        <v>1999306.2794571228</v>
      </c>
      <c r="F57" s="21">
        <f t="shared" si="8"/>
        <v>3009750.981496749</v>
      </c>
      <c r="G57" s="21">
        <f t="shared" si="8"/>
        <v>5027661.7466329858</v>
      </c>
      <c r="H57" s="21">
        <f t="shared" si="8"/>
        <v>6054317.585945772</v>
      </c>
      <c r="I57" s="162">
        <f t="shared" si="8"/>
        <v>20066062.615164157</v>
      </c>
      <c r="J57" s="107"/>
      <c r="K57"/>
      <c r="L57"/>
      <c r="P57" s="2"/>
    </row>
    <row r="58" spans="1:26" s="1" customFormat="1" ht="21" x14ac:dyDescent="0.35">
      <c r="A58" s="97"/>
      <c r="B58" s="140"/>
      <c r="C58" s="151" t="s">
        <v>298</v>
      </c>
      <c r="D58" s="156">
        <f t="shared" si="8"/>
        <v>3041217.6252900255</v>
      </c>
      <c r="E58" s="21">
        <f t="shared" si="8"/>
        <v>3670286.6183543243</v>
      </c>
      <c r="F58" s="21">
        <f t="shared" si="8"/>
        <v>2455297.2997400602</v>
      </c>
      <c r="G58" s="21">
        <f t="shared" si="8"/>
        <v>1845510.2065090411</v>
      </c>
      <c r="H58" s="21">
        <f t="shared" si="8"/>
        <v>1234481.2374985476</v>
      </c>
      <c r="I58" s="162">
        <f t="shared" si="8"/>
        <v>12246792.987391999</v>
      </c>
      <c r="J58" s="107"/>
      <c r="K58"/>
      <c r="L58"/>
      <c r="P58" s="2"/>
    </row>
    <row r="59" spans="1:26" s="1" customFormat="1" ht="21" x14ac:dyDescent="0.35">
      <c r="A59" s="97"/>
      <c r="B59" s="140"/>
      <c r="C59" s="152" t="s">
        <v>259</v>
      </c>
      <c r="D59" s="157">
        <f t="shared" si="8"/>
        <v>394106.13030489796</v>
      </c>
      <c r="E59" s="137">
        <f t="shared" si="8"/>
        <v>593431.16452587605</v>
      </c>
      <c r="F59" s="137">
        <f t="shared" si="8"/>
        <v>1189520.0800423108</v>
      </c>
      <c r="G59" s="137">
        <f t="shared" si="8"/>
        <v>992763.69592150999</v>
      </c>
      <c r="H59" s="137">
        <f t="shared" si="8"/>
        <v>796001.79032564303</v>
      </c>
      <c r="I59" s="163">
        <f t="shared" si="8"/>
        <v>3965822.8611202557</v>
      </c>
      <c r="J59" s="107"/>
      <c r="K59"/>
      <c r="L59"/>
      <c r="P59" s="2"/>
    </row>
    <row r="60" spans="1:26" s="1" customFormat="1" ht="21.75" thickBot="1" x14ac:dyDescent="0.4">
      <c r="A60" s="97"/>
      <c r="B60" s="145"/>
      <c r="C60" s="153" t="s">
        <v>151</v>
      </c>
      <c r="D60" s="158">
        <f>SUM(D56:D59)</f>
        <v>10670384.108187439</v>
      </c>
      <c r="E60" s="135">
        <f t="shared" ref="E60" si="9">SUM(E56:E59)</f>
        <v>8898140.7753537204</v>
      </c>
      <c r="F60" s="135">
        <f t="shared" ref="F60" si="10">SUM(F56:F59)</f>
        <v>8644628.1244768724</v>
      </c>
      <c r="G60" s="135">
        <f t="shared" ref="G60" si="11">SUM(G56:G59)</f>
        <v>10529245.952849269</v>
      </c>
      <c r="H60" s="135">
        <f t="shared" ref="H60" si="12">SUM(H56:H59)</f>
        <v>10764698.564935505</v>
      </c>
      <c r="I60" s="161">
        <f t="shared" ref="I60" si="13">SUM(I56:I59)</f>
        <v>49507097.525802836</v>
      </c>
      <c r="J60" s="107"/>
      <c r="K60"/>
      <c r="L60"/>
      <c r="P60" s="2"/>
    </row>
    <row r="61" spans="1:26" s="1" customFormat="1" ht="21.75" thickTop="1" x14ac:dyDescent="0.35">
      <c r="A61" s="97"/>
      <c r="B61" s="148" t="s">
        <v>250</v>
      </c>
      <c r="C61" s="151" t="s">
        <v>258</v>
      </c>
      <c r="D61" s="159">
        <f>D37*D44*GETPIVOTDATA("Sum of Total Refined Capex Cost",$B$26,"Proposed RegID",$C61)</f>
        <v>3001948.2797600436</v>
      </c>
      <c r="E61" s="146">
        <f t="shared" ref="E61:I61" si="14">E37*E44*GETPIVOTDATA("Sum of Total Refined Capex Cost",$B$26,"Proposed RegID",$C61)</f>
        <v>2426503.3065692661</v>
      </c>
      <c r="F61" s="146">
        <f t="shared" si="14"/>
        <v>1832513.3652779302</v>
      </c>
      <c r="G61" s="146">
        <f t="shared" si="14"/>
        <v>2452464.9047360285</v>
      </c>
      <c r="H61" s="146">
        <f t="shared" si="14"/>
        <v>2467739.3633649363</v>
      </c>
      <c r="I61" s="162">
        <f t="shared" si="14"/>
        <v>12181169.219708085</v>
      </c>
      <c r="J61" s="107"/>
      <c r="K61"/>
      <c r="L61"/>
      <c r="Z61" s="2"/>
    </row>
    <row r="62" spans="1:26" x14ac:dyDescent="0.25">
      <c r="A62" s="106"/>
      <c r="B62" s="114"/>
      <c r="C62" s="150" t="s">
        <v>257</v>
      </c>
      <c r="D62" s="159">
        <f t="shared" ref="D62:I64" si="15">D38*D45*GETPIVOTDATA("Sum of Total Refined Capex Cost",$B$26,"Proposed RegID",$C62)</f>
        <v>3975026.0216313824</v>
      </c>
      <c r="E62" s="146">
        <f t="shared" si="15"/>
        <v>1999306.2794571228</v>
      </c>
      <c r="F62" s="146">
        <f t="shared" si="15"/>
        <v>3009750.981496749</v>
      </c>
      <c r="G62" s="146">
        <f t="shared" si="15"/>
        <v>5027661.7466329858</v>
      </c>
      <c r="H62" s="146">
        <f t="shared" si="15"/>
        <v>6054317.585945772</v>
      </c>
      <c r="I62" s="162">
        <f t="shared" si="15"/>
        <v>20066062.615164157</v>
      </c>
      <c r="J62" s="107"/>
    </row>
    <row r="63" spans="1:26" x14ac:dyDescent="0.25">
      <c r="A63" s="106"/>
      <c r="B63" s="114"/>
      <c r="C63" s="151" t="s">
        <v>298</v>
      </c>
      <c r="D63" s="159">
        <f t="shared" si="15"/>
        <v>3970096.3117473861</v>
      </c>
      <c r="E63" s="146">
        <f t="shared" si="15"/>
        <v>4791301.7619693326</v>
      </c>
      <c r="F63" s="146">
        <f t="shared" si="15"/>
        <v>3205218.4207013906</v>
      </c>
      <c r="G63" s="146">
        <f t="shared" si="15"/>
        <v>2409184.1383613502</v>
      </c>
      <c r="H63" s="146">
        <f t="shared" si="15"/>
        <v>1611528.6742910903</v>
      </c>
      <c r="I63" s="162">
        <f t="shared" si="15"/>
        <v>15987329.30707055</v>
      </c>
      <c r="J63" s="107"/>
    </row>
    <row r="64" spans="1:26" x14ac:dyDescent="0.25">
      <c r="A64" s="106"/>
      <c r="B64" s="114"/>
      <c r="C64" s="152" t="s">
        <v>259</v>
      </c>
      <c r="D64" s="160">
        <f t="shared" si="15"/>
        <v>1120747.9750612897</v>
      </c>
      <c r="E64" s="136">
        <f t="shared" si="15"/>
        <v>1687582.9245946975</v>
      </c>
      <c r="F64" s="136">
        <f t="shared" si="15"/>
        <v>3382723.8870168738</v>
      </c>
      <c r="G64" s="136">
        <f t="shared" si="15"/>
        <v>2823193.5926944562</v>
      </c>
      <c r="H64" s="136">
        <f t="shared" si="15"/>
        <v>2263647.5965558928</v>
      </c>
      <c r="I64" s="163">
        <f t="shared" si="15"/>
        <v>11277895.975923261</v>
      </c>
      <c r="J64" s="107"/>
    </row>
    <row r="65" spans="1:10" ht="16.5" thickBot="1" x14ac:dyDescent="0.3">
      <c r="A65" s="106"/>
      <c r="B65" s="115"/>
      <c r="C65" s="154" t="s">
        <v>151</v>
      </c>
      <c r="D65" s="158">
        <f>SUM(D61:D64)</f>
        <v>12067818.588200103</v>
      </c>
      <c r="E65" s="135">
        <f t="shared" ref="E65" si="16">SUM(E61:E64)</f>
        <v>10904694.272590417</v>
      </c>
      <c r="F65" s="135">
        <f t="shared" ref="F65" si="17">SUM(F61:F64)</f>
        <v>11430206.654492943</v>
      </c>
      <c r="G65" s="135">
        <f t="shared" ref="G65" si="18">SUM(G61:G64)</f>
        <v>12712504.38242482</v>
      </c>
      <c r="H65" s="135">
        <f t="shared" ref="H65" si="19">SUM(H61:H64)</f>
        <v>12397233.220157692</v>
      </c>
      <c r="I65" s="161">
        <f t="shared" ref="I65" si="20">SUM(I61:I64)</f>
        <v>59512457.117866054</v>
      </c>
      <c r="J65" s="107"/>
    </row>
    <row r="66" spans="1:10" ht="16.5" thickTop="1" thickBot="1" x14ac:dyDescent="0.3">
      <c r="A66" s="108"/>
      <c r="B66" s="109"/>
      <c r="C66" s="109"/>
      <c r="D66" s="109"/>
      <c r="E66" s="109"/>
      <c r="F66" s="109"/>
      <c r="G66" s="109"/>
      <c r="H66" s="109"/>
      <c r="I66" s="109"/>
      <c r="J66" s="110"/>
    </row>
  </sheetData>
  <pageMargins left="0.7" right="0.7" top="0.75" bottom="0.75" header="0.3" footer="0.3"/>
  <pageSetup paperSize="9" orientation="portrait" r:id="rId4"/>
  <customProperties>
    <customPr name="EpmWorksheetKeyString_GUID" r:id="rId5"/>
  </customProperties>
  <tableParts count="2">
    <tablePart r:id="rId6"/>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ADFC94714C37459EBD663C446E0C58" ma:contentTypeVersion="16" ma:contentTypeDescription="Create a new document." ma:contentTypeScope="" ma:versionID="869ca6b6a43954fc8252bfdb180319bb">
  <xsd:schema xmlns:xsd="http://www.w3.org/2001/XMLSchema" xmlns:xs="http://www.w3.org/2001/XMLSchema" xmlns:p="http://schemas.microsoft.com/office/2006/metadata/properties" xmlns:ns1="http://schemas.microsoft.com/sharepoint/v3" xmlns:ns2="a0ac8245-c9c3-4f89-b856-3c85970fa356" xmlns:ns3="6ed23e3a-4ec2-45b6-a8af-540bed9f1f8f" targetNamespace="http://schemas.microsoft.com/office/2006/metadata/properties" ma:root="true" ma:fieldsID="5c8f854d5ecacddf1a7a724ba792f6d0" ns1:_="" ns2:_="" ns3:_="">
    <xsd:import namespace="http://schemas.microsoft.com/sharepoint/v3"/>
    <xsd:import namespace="a0ac8245-c9c3-4f89-b856-3c85970fa356"/>
    <xsd:import namespace="6ed23e3a-4ec2-45b6-a8af-540bed9f1f8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1:_ip_UnifiedCompliancePolicyProperties" minOccurs="0"/>
                <xsd:element ref="ns1:_ip_UnifiedCompliancePolicyUIAc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ac8245-c9c3-4f89-b856-3c85970fa3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a43c2ec-38d9-4aa0-904c-c7efe2e8e16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ed23e3a-4ec2-45b6-a8af-540bed9f1f8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9582b3d-dfbd-413b-9b0b-83d648f1cede}" ma:internalName="TaxCatchAll" ma:showField="CatchAllData" ma:web="6ed23e3a-4ec2-45b6-a8af-540bed9f1f8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6ed23e3a-4ec2-45b6-a8af-540bed9f1f8f">
      <UserInfo>
        <DisplayName>Naomi Wynn</DisplayName>
        <AccountId>154</AccountId>
        <AccountType/>
      </UserInfo>
    </SharedWithUsers>
    <_ip_UnifiedCompliancePolicyUIAction xmlns="http://schemas.microsoft.com/sharepoint/v3" xsi:nil="true"/>
    <_ip_UnifiedCompliancePolicyProperties xmlns="http://schemas.microsoft.com/sharepoint/v3" xsi:nil="true"/>
    <lcf76f155ced4ddcb4097134ff3c332f xmlns="a0ac8245-c9c3-4f89-b856-3c85970fa356">
      <Terms xmlns="http://schemas.microsoft.com/office/infopath/2007/PartnerControls"/>
    </lcf76f155ced4ddcb4097134ff3c332f>
    <TaxCatchAll xmlns="6ed23e3a-4ec2-45b6-a8af-540bed9f1f8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9AFD7E-9087-45B4-8FFB-0AB705840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0ac8245-c9c3-4f89-b856-3c85970fa356"/>
    <ds:schemaRef ds:uri="6ed23e3a-4ec2-45b6-a8af-540bed9f1f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91B5C5-5D90-43B3-B64A-FFF28BA2107A}">
  <ds:schemaRefs>
    <ds:schemaRef ds:uri="http://schemas.openxmlformats.org/package/2006/metadata/core-propertie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6ed23e3a-4ec2-45b6-a8af-540bed9f1f8f"/>
    <ds:schemaRef ds:uri="http://purl.org/dc/dcmitype/"/>
    <ds:schemaRef ds:uri="http://purl.org/dc/elements/1.1/"/>
    <ds:schemaRef ds:uri="a0ac8245-c9c3-4f89-b856-3c85970fa356"/>
    <ds:schemaRef ds:uri="http://schemas.microsoft.com/sharepoint/v3"/>
  </ds:schemaRefs>
</ds:datastoreItem>
</file>

<file path=customXml/itemProps3.xml><?xml version="1.0" encoding="utf-8"?>
<ds:datastoreItem xmlns:ds="http://schemas.openxmlformats.org/officeDocument/2006/customXml" ds:itemID="{013206D8-B182-40CE-A776-A7DED38629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19</vt:i4>
      </vt:variant>
    </vt:vector>
  </HeadingPairs>
  <TitlesOfParts>
    <vt:vector size="24" baseType="lpstr">
      <vt:lpstr>Cover</vt:lpstr>
      <vt:lpstr>Information</vt:lpstr>
      <vt:lpstr>Input Assumptions</vt:lpstr>
      <vt:lpstr>CBA</vt:lpstr>
      <vt:lpstr>Output</vt:lpstr>
      <vt:lpstr>ASSETCOST</vt:lpstr>
      <vt:lpstr>BUSHFIRES</vt:lpstr>
      <vt:lpstr>CUSTOMER_TIME</vt:lpstr>
      <vt:lpstr>EMISSIONS</vt:lpstr>
      <vt:lpstr>EUE</vt:lpstr>
      <vt:lpstr>INJURIES</vt:lpstr>
      <vt:lpstr>LIFESPAN</vt:lpstr>
      <vt:lpstr>LOSSES</vt:lpstr>
      <vt:lpstr>MAINTENANCE</vt:lpstr>
      <vt:lpstr>PLANNING</vt:lpstr>
      <vt:lpstr>PLANVUNPLAN</vt:lpstr>
      <vt:lpstr>PRIORITISATION</vt:lpstr>
      <vt:lpstr>PROPERTY</vt:lpstr>
      <vt:lpstr>RESILIENCE</vt:lpstr>
      <vt:lpstr>SHOCKS</vt:lpstr>
      <vt:lpstr>TRUCKROLL</vt:lpstr>
      <vt:lpstr>UTILISATION</vt:lpstr>
      <vt:lpstr>VaDER</vt:lpstr>
      <vt:lpstr>WHOLESALE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Victoria Chen</dc:creator>
  <cp:keywords/>
  <dc:description/>
  <cp:lastModifiedBy>Murray Chandler</cp:lastModifiedBy>
  <cp:revision/>
  <dcterms:created xsi:type="dcterms:W3CDTF">2018-08-01T22:54:29Z</dcterms:created>
  <dcterms:modified xsi:type="dcterms:W3CDTF">2023-01-25T05:49:07Z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0x010100C2ADFC94714C37459EBD663C446E0C58</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MSIP_Label_895930eb-db2c-4917-a4e2-4c584d225a4f_Enabled">
    <vt:lpwstr>true</vt:lpwstr>
  </property>
  <property fmtid="{D5CDD505-2E9C-101B-9397-08002B2CF9AE}" pid="10" name="MSIP_Label_895930eb-db2c-4917-a4e2-4c584d225a4f_SetDate">
    <vt:lpwstr>2022-03-23T04:43:48Z</vt:lpwstr>
  </property>
  <property fmtid="{D5CDD505-2E9C-101B-9397-08002B2CF9AE}" pid="11" name="MSIP_Label_895930eb-db2c-4917-a4e2-4c584d225a4f_Method">
    <vt:lpwstr>Standard</vt:lpwstr>
  </property>
  <property fmtid="{D5CDD505-2E9C-101B-9397-08002B2CF9AE}" pid="12" name="MSIP_Label_895930eb-db2c-4917-a4e2-4c584d225a4f_Name">
    <vt:lpwstr>AG-For Official use only</vt:lpwstr>
  </property>
  <property fmtid="{D5CDD505-2E9C-101B-9397-08002B2CF9AE}" pid="13" name="MSIP_Label_895930eb-db2c-4917-a4e2-4c584d225a4f_SiteId">
    <vt:lpwstr>11302428-4f10-4c14-a17f-b368bb82853d</vt:lpwstr>
  </property>
  <property fmtid="{D5CDD505-2E9C-101B-9397-08002B2CF9AE}" pid="14" name="MSIP_Label_895930eb-db2c-4917-a4e2-4c584d225a4f_ActionId">
    <vt:lpwstr>461e9978-aa0d-4a2f-9cfd-3d6712e89c3b</vt:lpwstr>
  </property>
  <property fmtid="{D5CDD505-2E9C-101B-9397-08002B2CF9AE}" pid="15" name="MSIP_Label_895930eb-db2c-4917-a4e2-4c584d225a4f_ContentBits">
    <vt:lpwstr>2</vt:lpwstr>
  </property>
  <property fmtid="{D5CDD505-2E9C-101B-9397-08002B2CF9AE}" pid="16" name="MediaServiceImageTags">
    <vt:lpwstr/>
  </property>
</Properties>
</file>