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2 RP Att (final)/2. Public Docs/"/>
    </mc:Choice>
  </mc:AlternateContent>
  <xr:revisionPtr revIDLastSave="40" documentId="13_ncr:1_{479BA98B-8682-4AD4-9F43-75807E555A17}" xr6:coauthVersionLast="47" xr6:coauthVersionMax="47" xr10:uidLastSave="{F9298F7B-CC23-4F5E-9AEB-CE6B75DB10A0}"/>
  <bookViews>
    <workbookView xWindow="-14640" yWindow="-16320" windowWidth="29040" windowHeight="15840" xr2:uid="{C08E560E-BC88-43F5-842F-76AC65FF16BA}"/>
  </bookViews>
  <sheets>
    <sheet name="Cover page" sheetId="12" r:id="rId1"/>
    <sheet name="Assumptions" sheetId="3" r:id="rId2"/>
    <sheet name="Project volumes" sheetId="11" r:id="rId3"/>
    <sheet name="Inputs" sheetId="1" r:id="rId4"/>
    <sheet name="Outputs" sheetId="2" r:id="rId5"/>
  </sheets>
  <definedNames>
    <definedName name="rngEn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9" i="2" s="1"/>
  <c r="I16" i="2"/>
  <c r="I9" i="2"/>
  <c r="I8" i="2"/>
  <c r="I7" i="2"/>
  <c r="D19" i="2" l="1"/>
  <c r="H19" i="2"/>
  <c r="G19" i="2"/>
  <c r="F19" i="2"/>
  <c r="E19" i="2"/>
  <c r="G4" i="11" l="1"/>
  <c r="G3" i="11"/>
  <c r="J9" i="2"/>
  <c r="K9" i="2" s="1"/>
  <c r="L9" i="2" s="1"/>
  <c r="M9" i="2" s="1"/>
  <c r="J8" i="2"/>
  <c r="K8" i="2" s="1"/>
  <c r="L8" i="2" s="1"/>
  <c r="M8" i="2" s="1"/>
  <c r="J7" i="2" l="1"/>
  <c r="K7" i="2" s="1"/>
  <c r="L7" i="2" s="1"/>
  <c r="M7" i="2" s="1"/>
  <c r="M10" i="2" s="1"/>
  <c r="N8" i="2"/>
  <c r="N9" i="2"/>
  <c r="D10" i="2"/>
  <c r="E10" i="2"/>
  <c r="F10" i="2"/>
  <c r="G10" i="2"/>
  <c r="H10" i="2"/>
  <c r="N7" i="2" l="1"/>
  <c r="N10" i="2" s="1"/>
  <c r="K10" i="2"/>
  <c r="J10" i="2"/>
  <c r="I10" i="2"/>
  <c r="L10" i="2"/>
</calcChain>
</file>

<file path=xl/sharedStrings.xml><?xml version="1.0" encoding="utf-8"?>
<sst xmlns="http://schemas.openxmlformats.org/spreadsheetml/2006/main" count="70" uniqueCount="41">
  <si>
    <t>Input</t>
  </si>
  <si>
    <t>Unit</t>
  </si>
  <si>
    <t>Description</t>
  </si>
  <si>
    <t>$m, real FY24</t>
  </si>
  <si>
    <t>Program</t>
  </si>
  <si>
    <t>FY</t>
  </si>
  <si>
    <t>25-29 Total</t>
  </si>
  <si>
    <t>Average Feeder Reliability</t>
  </si>
  <si>
    <t>Feeder Category</t>
  </si>
  <si>
    <t>no longer required</t>
  </si>
  <si>
    <t>Individual Feeder Reliability</t>
  </si>
  <si>
    <t>Individual Feeder</t>
  </si>
  <si>
    <t>Individual Feeder Segment Reliability Program</t>
  </si>
  <si>
    <t>Individual Feeder Segment</t>
  </si>
  <si>
    <t>High Community Impact Assets Reliability Program</t>
  </si>
  <si>
    <t>High Community Impact Assets</t>
  </si>
  <si>
    <t>TOTAL</t>
  </si>
  <si>
    <t>Actual</t>
  </si>
  <si>
    <t>Forecast</t>
  </si>
  <si>
    <t>Unit Rate</t>
  </si>
  <si>
    <t>Unite rate for a typical project</t>
  </si>
  <si>
    <t>Volume of projects expected to be initiated reactively each year</t>
  </si>
  <si>
    <t>Issued</t>
  </si>
  <si>
    <t>Average</t>
  </si>
  <si>
    <t>Individual Feeder Lic Cond</t>
  </si>
  <si>
    <t>Real FY24 direct</t>
  </si>
  <si>
    <t>Assumption</t>
  </si>
  <si>
    <t>19-24 allowance</t>
  </si>
  <si>
    <t>25-29 proposal</t>
  </si>
  <si>
    <t>19-24 actual</t>
  </si>
  <si>
    <t>19-24 Total</t>
  </si>
  <si>
    <t>Initial FY25-29 Proposal</t>
  </si>
  <si>
    <t>Final FY19-24 Allowance</t>
  </si>
  <si>
    <t>Project volumes</t>
  </si>
  <si>
    <t>Historical project volumes</t>
  </si>
  <si>
    <t>Feeder Segment Perf</t>
  </si>
  <si>
    <t>FY23 - FY24 are forecast expenditure based on issued projects</t>
  </si>
  <si>
    <t>FY20 - FY22 are historical expenditure</t>
  </si>
  <si>
    <t>FY25 - 29 are based on this model</t>
  </si>
  <si>
    <t>Ausgrid’s 2024-29 Regulatory Proposal</t>
  </si>
  <si>
    <t>Attachment 5.6.k: Reliability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</si>
</sst>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??_-;_-@_-"/>
    <numFmt numFmtId="166" formatCode="0_ ;\-0\ "/>
    <numFmt numFmtId="167" formatCode="0.0"/>
    <numFmt numFmtId="168" formatCode="_-&quot;$&quot;* #,##0.000000_-;\-&quot;$&quot;* #,##0.000000_-;_-&quot;$&quot;* &quot;-&quot;??_-;_-@_-"/>
    <numFmt numFmtId="169" formatCode="[$-C09]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5A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3772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3" applyFill="1" applyBorder="1"/>
    <xf numFmtId="0" fontId="5" fillId="4" borderId="7" xfId="0" applyFont="1" applyFill="1" applyBorder="1" applyAlignment="1">
      <alignment vertical="center" wrapText="1"/>
    </xf>
    <xf numFmtId="43" fontId="5" fillId="5" borderId="8" xfId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 wrapText="1"/>
    </xf>
    <xf numFmtId="43" fontId="3" fillId="6" borderId="8" xfId="1" applyFont="1" applyFill="1" applyBorder="1" applyAlignment="1">
      <alignment horizontal="center" vertical="center" wrapText="1"/>
    </xf>
    <xf numFmtId="165" fontId="0" fillId="0" borderId="0" xfId="2" applyNumberFormat="1" applyFont="1"/>
    <xf numFmtId="9" fontId="0" fillId="0" borderId="0" xfId="0" applyNumberFormat="1"/>
    <xf numFmtId="165" fontId="0" fillId="0" borderId="0" xfId="0" applyNumberFormat="1"/>
    <xf numFmtId="165" fontId="0" fillId="0" borderId="0" xfId="2" applyNumberFormat="1" applyFont="1" applyFill="1"/>
    <xf numFmtId="44" fontId="0" fillId="0" borderId="0" xfId="2" applyFont="1"/>
    <xf numFmtId="44" fontId="0" fillId="0" borderId="0" xfId="0" applyNumberFormat="1"/>
    <xf numFmtId="0" fontId="0" fillId="0" borderId="10" xfId="0" applyBorder="1"/>
    <xf numFmtId="43" fontId="0" fillId="0" borderId="0" xfId="0" applyNumberFormat="1"/>
    <xf numFmtId="0" fontId="0" fillId="0" borderId="13" xfId="0" applyBorder="1"/>
    <xf numFmtId="0" fontId="0" fillId="7" borderId="10" xfId="0" applyFill="1" applyBorder="1"/>
    <xf numFmtId="166" fontId="0" fillId="7" borderId="10" xfId="1" applyNumberFormat="1" applyFont="1" applyFill="1" applyBorder="1"/>
    <xf numFmtId="167" fontId="0" fillId="0" borderId="10" xfId="0" applyNumberFormat="1" applyBorder="1"/>
    <xf numFmtId="168" fontId="0" fillId="0" borderId="0" xfId="2" applyNumberFormat="1" applyFont="1"/>
    <xf numFmtId="0" fontId="3" fillId="2" borderId="2" xfId="0" applyFont="1" applyFill="1" applyBorder="1" applyAlignment="1">
      <alignment vertical="center" wrapText="1"/>
    </xf>
    <xf numFmtId="0" fontId="11" fillId="0" borderId="0" xfId="0" applyFont="1"/>
    <xf numFmtId="16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3" fontId="5" fillId="5" borderId="2" xfId="1" applyFont="1" applyFill="1" applyBorder="1" applyAlignment="1">
      <alignment horizontal="center" vertical="center" wrapText="1"/>
    </xf>
    <xf numFmtId="43" fontId="5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0">
    <cellStyle name="Comma" xfId="1" builtinId="3"/>
    <cellStyle name="Comma 11" xfId="6" xr:uid="{2D602408-13EE-458D-B277-7967130036BD}"/>
    <cellStyle name="Comma 2 2" xfId="4" xr:uid="{CEB032F4-9CE1-48DF-9B76-D516748CB89E}"/>
    <cellStyle name="Currency" xfId="2" builtinId="4"/>
    <cellStyle name="Currency 3 3" xfId="7" xr:uid="{59AF4BDE-8202-47D7-ABEF-4D1D5FA0B808}"/>
    <cellStyle name="Normal" xfId="0" builtinId="0"/>
    <cellStyle name="Normal 2" xfId="3" xr:uid="{7E1B57C3-074B-4614-8BD6-938117155DF0}"/>
    <cellStyle name="Normal 2 2" xfId="8" xr:uid="{F0391E72-B4E9-4CA4-8F54-DC95D3309835}"/>
    <cellStyle name="Normal 2 6" xfId="9" xr:uid="{EB9BEDB3-C28F-4BD2-BB0E-5DC81D3B7C24}"/>
    <cellStyle name="Percent 2 2" xfId="5" xr:uid="{B4A075ED-7890-493C-8E81-326091EEF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Individual</a:t>
            </a:r>
            <a:r>
              <a:rPr lang="en-AU" baseline="0"/>
              <a:t> Feeder Period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Outputs!$D$12</c:f>
              <c:strCache>
                <c:ptCount val="1"/>
                <c:pt idx="0">
                  <c:v>19-24 allowance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Outputs!$D$16:$H$16</c:f>
              <c:numCache>
                <c:formatCode>_(* #,##0.00_);_(* \(#,##0.00\);_(* "-"??_);_(@_)</c:formatCode>
                <c:ptCount val="5"/>
                <c:pt idx="0">
                  <c:v>1.1594295419209231</c:v>
                </c:pt>
                <c:pt idx="1">
                  <c:v>1.1711531304116596</c:v>
                </c:pt>
                <c:pt idx="2">
                  <c:v>1.1552710650186653</c:v>
                </c:pt>
                <c:pt idx="3">
                  <c:v>1.0937181574354193</c:v>
                </c:pt>
                <c:pt idx="4">
                  <c:v>1.0674470808008001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8-4DD5-9F86-1577D2E4486D}"/>
            </c:ext>
          </c:extLst>
        </c:ser>
        <c:ser>
          <c:idx val="1"/>
          <c:order val="1"/>
          <c:tx>
            <c:strRef>
              <c:f>Outputs!$D$1</c:f>
              <c:strCache>
                <c:ptCount val="1"/>
                <c:pt idx="0">
                  <c:v>19-24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Outputs!$D$7:$F$7</c:f>
              <c:numCache>
                <c:formatCode>_(* #,##0.00_);_(* \(#,##0.00\);_(* "-"??_);_(@_)</c:formatCode>
                <c:ptCount val="3"/>
                <c:pt idx="0">
                  <c:v>0.27552069964247949</c:v>
                </c:pt>
                <c:pt idx="1">
                  <c:v>1.8320566251881323</c:v>
                </c:pt>
                <c:pt idx="2">
                  <c:v>0.33965431599545359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8-4DD5-9F86-1577D2E4486D}"/>
            </c:ext>
          </c:extLst>
        </c:ser>
        <c:ser>
          <c:idx val="0"/>
          <c:order val="2"/>
          <c:tx>
            <c:strRef>
              <c:f>Outputs!$I$1</c:f>
              <c:strCache>
                <c:ptCount val="1"/>
                <c:pt idx="0">
                  <c:v>25-29 proposal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Outputs!$I$7:$M$7</c:f>
              <c:numCache>
                <c:formatCode>_(* #,##0.00_);_(* \(#,##0.00\);_(* "-"??_);_(@_)</c:formatCode>
                <c:ptCount val="5"/>
                <c:pt idx="0">
                  <c:v>0.70883503597799991</c:v>
                </c:pt>
                <c:pt idx="1">
                  <c:v>0.70883503597799991</c:v>
                </c:pt>
                <c:pt idx="2">
                  <c:v>0.70883503597799991</c:v>
                </c:pt>
                <c:pt idx="3">
                  <c:v>0.70883503597799991</c:v>
                </c:pt>
                <c:pt idx="4">
                  <c:v>0.70883503597799991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8-4DD5-9F86-1577D2E44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201247"/>
        <c:axId val="499192095"/>
      </c:barChart>
      <c:catAx>
        <c:axId val="49920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  <a:r>
                  <a:rPr lang="en-AU" baseline="0"/>
                  <a:t> in period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192095"/>
        <c:crosses val="autoZero"/>
        <c:auto val="1"/>
        <c:lblAlgn val="ctr"/>
        <c:lblOffset val="100"/>
        <c:noMultiLvlLbl val="0"/>
      </c:catAx>
      <c:valAx>
        <c:axId val="49919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CAPEX ($m)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201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Individual</a:t>
            </a:r>
            <a:r>
              <a:rPr lang="en-AU" baseline="0"/>
              <a:t> Feeder Segment Period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Outputs!$D$12</c:f>
              <c:strCache>
                <c:ptCount val="1"/>
                <c:pt idx="0">
                  <c:v>19-24 allowance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Outputs!$D$17:$H$17</c:f>
              <c:numCache>
                <c:formatCode>_(* #,##0.00_);_(* \(#,##0.00\);_(* "-"??_);_(@_)</c:formatCode>
                <c:ptCount val="5"/>
                <c:pt idx="0">
                  <c:v>0.17453778050324467</c:v>
                </c:pt>
                <c:pt idx="1">
                  <c:v>0.17630262178206041</c:v>
                </c:pt>
                <c:pt idx="2">
                  <c:v>0.17391177322802751</c:v>
                </c:pt>
                <c:pt idx="3">
                  <c:v>0.16464574413188551</c:v>
                </c:pt>
                <c:pt idx="4">
                  <c:v>0.16069095840140002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A-468E-89B5-316FC99AC374}"/>
            </c:ext>
          </c:extLst>
        </c:ser>
        <c:ser>
          <c:idx val="1"/>
          <c:order val="1"/>
          <c:tx>
            <c:strRef>
              <c:f>Outputs!$D$1</c:f>
              <c:strCache>
                <c:ptCount val="1"/>
                <c:pt idx="0">
                  <c:v>19-24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Outputs!$D$8:$F$8</c:f>
              <c:numCache>
                <c:formatCode>_(* #,##0.00_);_(* \(#,##0.00\);_(* "-"??_);_(@_)</c:formatCode>
                <c:ptCount val="3"/>
                <c:pt idx="0">
                  <c:v>4.2554556167475603E-2</c:v>
                </c:pt>
                <c:pt idx="1">
                  <c:v>5.1612760594042427E-2</c:v>
                </c:pt>
                <c:pt idx="2">
                  <c:v>0.1215484498037377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A-468E-89B5-316FC99AC374}"/>
            </c:ext>
          </c:extLst>
        </c:ser>
        <c:ser>
          <c:idx val="0"/>
          <c:order val="2"/>
          <c:tx>
            <c:strRef>
              <c:f>Outputs!$I$1</c:f>
              <c:strCache>
                <c:ptCount val="1"/>
                <c:pt idx="0">
                  <c:v>25-29 proposal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Outputs!$I$8:$M$8</c:f>
              <c:numCache>
                <c:formatCode>_(* #,##0.00_);_(* \(#,##0.00\);_(* "-"??_);_(@_)</c:formatCode>
                <c:ptCount val="5"/>
                <c:pt idx="0">
                  <c:v>0.61737245601099999</c:v>
                </c:pt>
                <c:pt idx="1">
                  <c:v>0.61737245601099999</c:v>
                </c:pt>
                <c:pt idx="2">
                  <c:v>0.61737245601099999</c:v>
                </c:pt>
                <c:pt idx="3">
                  <c:v>0.61737245601099999</c:v>
                </c:pt>
                <c:pt idx="4">
                  <c:v>0.61737245601099999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A-468E-89B5-316FC99A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201247"/>
        <c:axId val="499192095"/>
      </c:barChart>
      <c:catAx>
        <c:axId val="49920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  <a:r>
                  <a:rPr lang="en-AU" baseline="0"/>
                  <a:t> in period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192095"/>
        <c:crosses val="autoZero"/>
        <c:auto val="1"/>
        <c:lblAlgn val="ctr"/>
        <c:lblOffset val="100"/>
        <c:noMultiLvlLbl val="0"/>
      </c:catAx>
      <c:valAx>
        <c:axId val="49919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CAPEX ($m)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201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High Community Impact</a:t>
            </a:r>
            <a:r>
              <a:rPr lang="en-AU" baseline="0"/>
              <a:t> Assets Period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Outputs!$D$12</c:f>
              <c:strCache>
                <c:ptCount val="1"/>
                <c:pt idx="0">
                  <c:v>19-24 allowance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Outputs!$D$18:$H$18</c:f>
              <c:numCache>
                <c:formatCode>_(* #,##0.00_);_(* \(#,##0.00\);_(* "-"??_);_(@_)</c:formatCode>
                <c:ptCount val="5"/>
                <c:pt idx="0">
                  <c:v>1.0687881229506189</c:v>
                </c:pt>
                <c:pt idx="1">
                  <c:v>1.076457116404381</c:v>
                </c:pt>
                <c:pt idx="2">
                  <c:v>1.0591613465860135</c:v>
                </c:pt>
                <c:pt idx="3">
                  <c:v>1.0002485749477097</c:v>
                </c:pt>
                <c:pt idx="4">
                  <c:v>0.9727134290003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F0D-A9AF-C2092C9F384F}"/>
            </c:ext>
          </c:extLst>
        </c:ser>
        <c:ser>
          <c:idx val="1"/>
          <c:order val="1"/>
          <c:tx>
            <c:strRef>
              <c:f>Outputs!$D$1</c:f>
              <c:strCache>
                <c:ptCount val="1"/>
                <c:pt idx="0">
                  <c:v>19-24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Outputs!$D$9:$F$9</c:f>
              <c:numCache>
                <c:formatCode>_(* #,##0.00_);_(* \(#,##0.00\);_(* "-"??_);_(@_)</c:formatCode>
                <c:ptCount val="3"/>
                <c:pt idx="0">
                  <c:v>2.2823123850809597</c:v>
                </c:pt>
                <c:pt idx="1">
                  <c:v>0.77905141846898818</c:v>
                </c:pt>
                <c:pt idx="2">
                  <c:v>5.6010575306776812E-2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2-4F0D-A9AF-C2092C9F384F}"/>
            </c:ext>
          </c:extLst>
        </c:ser>
        <c:ser>
          <c:idx val="0"/>
          <c:order val="2"/>
          <c:tx>
            <c:strRef>
              <c:f>Outputs!$I$1</c:f>
              <c:strCache>
                <c:ptCount val="1"/>
                <c:pt idx="0">
                  <c:v>25-29 proposal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Ref>
              <c:f>Outputs!$I$9:$M$9</c:f>
              <c:numCache>
                <c:formatCode>_(* #,##0.00_);_(* \(#,##0.00\);_(* "-"??_);_(@_)</c:formatCode>
                <c:ptCount val="5"/>
                <c:pt idx="0">
                  <c:v>0.82677389370179977</c:v>
                </c:pt>
                <c:pt idx="1">
                  <c:v>0.82677389370179977</c:v>
                </c:pt>
                <c:pt idx="2">
                  <c:v>0.82677389370179977</c:v>
                </c:pt>
                <c:pt idx="3">
                  <c:v>0.82677389370179977</c:v>
                </c:pt>
                <c:pt idx="4">
                  <c:v>0.82677389370179977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2-4F0D-A9AF-C2092C9F3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201247"/>
        <c:axId val="499192095"/>
      </c:barChart>
      <c:catAx>
        <c:axId val="499201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  <a:r>
                  <a:rPr lang="en-AU" baseline="0"/>
                  <a:t> in period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192095"/>
        <c:crosses val="autoZero"/>
        <c:auto val="1"/>
        <c:lblAlgn val="ctr"/>
        <c:lblOffset val="100"/>
        <c:noMultiLvlLbl val="0"/>
      </c:catAx>
      <c:valAx>
        <c:axId val="49919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CAPEX ($m)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201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173692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CE4F4E76-79D3-46DF-A4EF-0C323746C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E881E051-BE74-46E3-9673-5222ED924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5544596-B427-4E01-9D7C-1D1C5D2A0371}"/>
            </a:ext>
          </a:extLst>
        </xdr:cNvPr>
        <xdr:cNvGrpSpPr>
          <a:grpSpLocks/>
        </xdr:cNvGrpSpPr>
      </xdr:nvGrpSpPr>
      <xdr:grpSpPr bwMode="auto">
        <a:xfrm>
          <a:off x="3574415" y="6582410"/>
          <a:ext cx="1190625" cy="325120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78540C57-F804-B0E8-4D80-BD5BEBED3D16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E545841-BC3F-C41C-A503-AF251CA22C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982F194-1A35-4019-837D-0985F5EE15DA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32</xdr:row>
      <xdr:rowOff>121418</xdr:rowOff>
    </xdr:from>
    <xdr:to>
      <xdr:col>2</xdr:col>
      <xdr:colOff>281987</xdr:colOff>
      <xdr:row>32</xdr:row>
      <xdr:rowOff>171448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E2C5381-57FB-4A35-A535-4256A1F2555A}"/>
            </a:ext>
          </a:extLst>
        </xdr:cNvPr>
        <xdr:cNvSpPr/>
      </xdr:nvSpPr>
      <xdr:spPr>
        <a:xfrm flipH="1" flipV="1">
          <a:off x="317867" y="591261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</xdr:rowOff>
    </xdr:from>
    <xdr:to>
      <xdr:col>4</xdr:col>
      <xdr:colOff>66675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188265-3A71-416F-8B32-9BEC7EC18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23</xdr:row>
      <xdr:rowOff>38100</xdr:rowOff>
    </xdr:from>
    <xdr:to>
      <xdr:col>11</xdr:col>
      <xdr:colOff>561975</xdr:colOff>
      <xdr:row>42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6FBB8-9627-440F-828F-5A02B9A2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219075</xdr:colOff>
      <xdr:row>23</xdr:row>
      <xdr:rowOff>0</xdr:rowOff>
    </xdr:from>
    <xdr:to>
      <xdr:col>19</xdr:col>
      <xdr:colOff>523875</xdr:colOff>
      <xdr:row>42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71CAA8-0C6C-40B7-9E24-891CCA0B8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D4D7-5E1F-4A12-B8DC-BCCBE2AC7622}">
  <dimension ref="B27:H34"/>
  <sheetViews>
    <sheetView showGridLines="0" tabSelected="1" workbookViewId="0">
      <selection activeCell="B30" sqref="B30:H33"/>
    </sheetView>
  </sheetViews>
  <sheetFormatPr defaultRowHeight="14.5" x14ac:dyDescent="0.35"/>
  <cols>
    <col min="1" max="1" width="4.26953125" customWidth="1"/>
  </cols>
  <sheetData>
    <row r="27" spans="2:8" x14ac:dyDescent="0.35">
      <c r="B27" s="25">
        <v>44957</v>
      </c>
      <c r="C27" s="25"/>
    </row>
    <row r="30" spans="2:8" x14ac:dyDescent="0.35">
      <c r="B30" s="26" t="s">
        <v>40</v>
      </c>
      <c r="C30" s="26"/>
      <c r="D30" s="26"/>
      <c r="E30" s="26"/>
      <c r="F30" s="26"/>
      <c r="G30" s="26"/>
      <c r="H30" s="26"/>
    </row>
    <row r="31" spans="2:8" x14ac:dyDescent="0.35">
      <c r="B31" s="26"/>
      <c r="C31" s="26"/>
      <c r="D31" s="26"/>
      <c r="E31" s="26"/>
      <c r="F31" s="26"/>
      <c r="G31" s="26"/>
      <c r="H31" s="26"/>
    </row>
    <row r="32" spans="2:8" x14ac:dyDescent="0.35">
      <c r="B32" s="26"/>
      <c r="C32" s="26"/>
      <c r="D32" s="26"/>
      <c r="E32" s="26"/>
      <c r="F32" s="26"/>
      <c r="G32" s="26"/>
      <c r="H32" s="26"/>
    </row>
    <row r="33" spans="2:8" x14ac:dyDescent="0.35">
      <c r="B33" s="26"/>
      <c r="C33" s="26"/>
      <c r="D33" s="26"/>
      <c r="E33" s="26"/>
      <c r="F33" s="26"/>
      <c r="G33" s="26"/>
      <c r="H33" s="26"/>
    </row>
    <row r="34" spans="2:8" ht="17.5" x14ac:dyDescent="0.35">
      <c r="B34" s="24" t="s">
        <v>39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4B82-D9FA-4EBA-872A-9B7135DDD6A5}">
  <dimension ref="A1:A4"/>
  <sheetViews>
    <sheetView workbookViewId="0">
      <selection sqref="A1:A4"/>
    </sheetView>
  </sheetViews>
  <sheetFormatPr defaultRowHeight="14.5" x14ac:dyDescent="0.35"/>
  <cols>
    <col min="1" max="1" width="58.81640625" customWidth="1"/>
  </cols>
  <sheetData>
    <row r="1" spans="1:1" x14ac:dyDescent="0.35">
      <c r="A1" s="1" t="s">
        <v>26</v>
      </c>
    </row>
    <row r="2" spans="1:1" x14ac:dyDescent="0.35">
      <c r="A2" t="s">
        <v>37</v>
      </c>
    </row>
    <row r="3" spans="1:1" x14ac:dyDescent="0.35">
      <c r="A3" t="s">
        <v>36</v>
      </c>
    </row>
    <row r="4" spans="1:1" x14ac:dyDescent="0.35">
      <c r="A4" t="s">
        <v>38</v>
      </c>
    </row>
  </sheetData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98DF-E94D-42CB-B306-06890EC3B820}">
  <dimension ref="A1:G4"/>
  <sheetViews>
    <sheetView workbookViewId="0">
      <selection activeCell="D28" sqref="D28"/>
    </sheetView>
  </sheetViews>
  <sheetFormatPr defaultRowHeight="14.5" x14ac:dyDescent="0.35"/>
  <cols>
    <col min="1" max="1" width="24.7265625" bestFit="1" customWidth="1"/>
  </cols>
  <sheetData>
    <row r="1" spans="1:7" x14ac:dyDescent="0.35">
      <c r="A1" t="s">
        <v>34</v>
      </c>
    </row>
    <row r="2" spans="1:7" x14ac:dyDescent="0.35">
      <c r="A2" s="18"/>
      <c r="B2" s="19">
        <v>2018</v>
      </c>
      <c r="C2" s="19">
        <v>2019</v>
      </c>
      <c r="D2" s="19">
        <v>2020</v>
      </c>
      <c r="E2" s="19">
        <v>2021</v>
      </c>
      <c r="F2" s="19">
        <v>2022</v>
      </c>
      <c r="G2" s="19" t="s">
        <v>23</v>
      </c>
    </row>
    <row r="3" spans="1:7" x14ac:dyDescent="0.35">
      <c r="A3" s="20" t="s">
        <v>24</v>
      </c>
      <c r="B3" s="16">
        <v>2</v>
      </c>
      <c r="C3" s="16">
        <v>17</v>
      </c>
      <c r="D3" s="16">
        <v>9</v>
      </c>
      <c r="E3" s="16">
        <v>1</v>
      </c>
      <c r="F3" s="16">
        <v>1</v>
      </c>
      <c r="G3" s="21">
        <f>AVERAGE(B3:F3)</f>
        <v>6</v>
      </c>
    </row>
    <row r="4" spans="1:7" x14ac:dyDescent="0.35">
      <c r="A4" s="20" t="s">
        <v>35</v>
      </c>
      <c r="B4" s="16">
        <v>2</v>
      </c>
      <c r="C4" s="16">
        <v>0</v>
      </c>
      <c r="D4" s="16">
        <v>5</v>
      </c>
      <c r="E4" s="16">
        <v>3</v>
      </c>
      <c r="F4" s="16">
        <v>3</v>
      </c>
      <c r="G4" s="21">
        <f>AVERAGE(B4:F4)</f>
        <v>2.6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234D-6051-414A-A5E0-D557C498D156}">
  <sheetPr>
    <tabColor theme="7"/>
  </sheetPr>
  <dimension ref="A1:F9"/>
  <sheetViews>
    <sheetView workbookViewId="0">
      <selection activeCell="A31" sqref="A31"/>
    </sheetView>
  </sheetViews>
  <sheetFormatPr defaultRowHeight="14.5" x14ac:dyDescent="0.35"/>
  <cols>
    <col min="1" max="1" width="28.81640625" bestFit="1" customWidth="1"/>
    <col min="2" max="4" width="28.81640625" customWidth="1"/>
    <col min="5" max="5" width="16.26953125" bestFit="1" customWidth="1"/>
    <col min="6" max="6" width="27.453125" bestFit="1" customWidth="1"/>
  </cols>
  <sheetData>
    <row r="1" spans="1:6" x14ac:dyDescent="0.35">
      <c r="A1" s="1" t="s">
        <v>0</v>
      </c>
      <c r="B1" s="1" t="s">
        <v>11</v>
      </c>
      <c r="C1" s="1" t="s">
        <v>13</v>
      </c>
      <c r="D1" s="1" t="s">
        <v>15</v>
      </c>
      <c r="E1" s="1" t="s">
        <v>1</v>
      </c>
      <c r="F1" s="1" t="s">
        <v>2</v>
      </c>
    </row>
    <row r="2" spans="1:6" x14ac:dyDescent="0.35">
      <c r="A2" t="s">
        <v>19</v>
      </c>
      <c r="B2" s="10">
        <v>118139.17266299999</v>
      </c>
      <c r="C2" s="10">
        <v>102895.40933516667</v>
      </c>
      <c r="D2" s="13">
        <v>389987.68570839614</v>
      </c>
      <c r="E2" t="s">
        <v>25</v>
      </c>
      <c r="F2" t="s">
        <v>20</v>
      </c>
    </row>
    <row r="3" spans="1:6" x14ac:dyDescent="0.35">
      <c r="A3" t="s">
        <v>33</v>
      </c>
      <c r="B3">
        <v>6</v>
      </c>
      <c r="C3">
        <v>6</v>
      </c>
      <c r="D3">
        <v>2.12</v>
      </c>
      <c r="F3" t="s">
        <v>21</v>
      </c>
    </row>
    <row r="4" spans="1:6" x14ac:dyDescent="0.35">
      <c r="B4" s="11"/>
      <c r="C4" s="11"/>
      <c r="D4" s="14"/>
    </row>
    <row r="5" spans="1:6" x14ac:dyDescent="0.35">
      <c r="B5" s="12"/>
      <c r="C5" s="12"/>
    </row>
    <row r="7" spans="1:6" x14ac:dyDescent="0.35">
      <c r="B7" s="17"/>
    </row>
    <row r="8" spans="1:6" x14ac:dyDescent="0.35">
      <c r="B8" s="22"/>
    </row>
    <row r="9" spans="1:6" x14ac:dyDescent="0.35">
      <c r="B9" s="15"/>
    </row>
  </sheetData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1DDE-FACD-4666-B988-AA96064D6516}">
  <sheetPr>
    <tabColor theme="9"/>
  </sheetPr>
  <dimension ref="A1:N19"/>
  <sheetViews>
    <sheetView workbookViewId="0">
      <selection activeCell="P15" sqref="P15"/>
    </sheetView>
  </sheetViews>
  <sheetFormatPr defaultRowHeight="14.5" x14ac:dyDescent="0.35"/>
  <cols>
    <col min="1" max="1" width="22.7265625" bestFit="1" customWidth="1"/>
    <col min="2" max="2" width="49.26953125" bestFit="1" customWidth="1"/>
    <col min="9" max="9" width="9.54296875" bestFit="1" customWidth="1"/>
  </cols>
  <sheetData>
    <row r="1" spans="1:14" ht="15" thickBot="1" x14ac:dyDescent="0.4">
      <c r="A1" s="1" t="s">
        <v>31</v>
      </c>
      <c r="D1" t="s">
        <v>29</v>
      </c>
      <c r="I1" t="s">
        <v>28</v>
      </c>
    </row>
    <row r="2" spans="1:14" ht="15" thickBot="1" x14ac:dyDescent="0.4">
      <c r="D2" s="35" t="s">
        <v>17</v>
      </c>
      <c r="E2" s="36"/>
      <c r="F2" s="37"/>
      <c r="G2" s="35" t="s">
        <v>22</v>
      </c>
      <c r="H2" s="38"/>
      <c r="I2" s="39" t="s">
        <v>18</v>
      </c>
      <c r="J2" s="36"/>
      <c r="K2" s="36"/>
      <c r="L2" s="36"/>
      <c r="M2" s="36"/>
      <c r="N2" s="37"/>
    </row>
    <row r="3" spans="1:14" ht="15" thickBot="1" x14ac:dyDescent="0.4">
      <c r="C3" s="2"/>
      <c r="D3" s="35" t="s">
        <v>3</v>
      </c>
      <c r="E3" s="36"/>
      <c r="F3" s="37"/>
      <c r="G3" s="35" t="s">
        <v>3</v>
      </c>
      <c r="H3" s="36"/>
      <c r="I3" s="36"/>
      <c r="J3" s="36"/>
      <c r="K3" s="36"/>
      <c r="L3" s="36"/>
      <c r="M3" s="36"/>
      <c r="N3" s="37"/>
    </row>
    <row r="4" spans="1:14" x14ac:dyDescent="0.35">
      <c r="C4" s="30" t="s">
        <v>4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</row>
    <row r="5" spans="1:14" ht="15" thickBot="1" x14ac:dyDescent="0.4">
      <c r="C5" s="31"/>
      <c r="D5" s="4">
        <v>20</v>
      </c>
      <c r="E5" s="4">
        <v>21</v>
      </c>
      <c r="F5" s="4">
        <v>22</v>
      </c>
      <c r="G5" s="4">
        <v>23</v>
      </c>
      <c r="H5" s="4">
        <v>24</v>
      </c>
      <c r="I5" s="4">
        <v>25</v>
      </c>
      <c r="J5" s="4">
        <v>26</v>
      </c>
      <c r="K5" s="4">
        <v>27</v>
      </c>
      <c r="L5" s="4">
        <v>28</v>
      </c>
      <c r="M5" s="4">
        <v>29</v>
      </c>
      <c r="N5" s="4" t="s">
        <v>6</v>
      </c>
    </row>
    <row r="6" spans="1:14" ht="20.5" thickBot="1" x14ac:dyDescent="0.4">
      <c r="B6" s="5" t="s">
        <v>7</v>
      </c>
      <c r="C6" s="6" t="s">
        <v>8</v>
      </c>
      <c r="D6" s="7">
        <v>0.10698883050446095</v>
      </c>
      <c r="E6" s="7">
        <v>0.17427714411193942</v>
      </c>
      <c r="F6" s="7">
        <v>0.34619153022597371</v>
      </c>
      <c r="G6" s="7">
        <v>0.14832301341124715</v>
      </c>
      <c r="H6" s="7">
        <v>0</v>
      </c>
      <c r="I6" s="32" t="s">
        <v>9</v>
      </c>
      <c r="J6" s="33"/>
      <c r="K6" s="33"/>
      <c r="L6" s="33"/>
      <c r="M6" s="33"/>
      <c r="N6" s="34"/>
    </row>
    <row r="7" spans="1:14" ht="20.5" thickBot="1" x14ac:dyDescent="0.4">
      <c r="B7" s="5" t="s">
        <v>10</v>
      </c>
      <c r="C7" s="6" t="s">
        <v>11</v>
      </c>
      <c r="D7" s="7">
        <v>0.27552069964247949</v>
      </c>
      <c r="E7" s="7">
        <v>1.8320566251881323</v>
      </c>
      <c r="F7" s="7">
        <v>0.33965431599545359</v>
      </c>
      <c r="G7" s="7">
        <v>1.1118593838555273</v>
      </c>
      <c r="H7" s="7">
        <v>0.54382297781235667</v>
      </c>
      <c r="I7" s="7">
        <f>Inputs!B2*Inputs!B3/1000000</f>
        <v>0.70883503597799991</v>
      </c>
      <c r="J7" s="7">
        <f>I7</f>
        <v>0.70883503597799991</v>
      </c>
      <c r="K7" s="7">
        <f>J7</f>
        <v>0.70883503597799991</v>
      </c>
      <c r="L7" s="7">
        <f t="shared" ref="L7:M7" si="0">K7</f>
        <v>0.70883503597799991</v>
      </c>
      <c r="M7" s="7">
        <f t="shared" si="0"/>
        <v>0.70883503597799991</v>
      </c>
      <c r="N7" s="7">
        <f>SUM(I7:M7)</f>
        <v>3.5441751798899994</v>
      </c>
    </row>
    <row r="8" spans="1:14" ht="30.5" thickBot="1" x14ac:dyDescent="0.4">
      <c r="B8" s="5" t="s">
        <v>12</v>
      </c>
      <c r="C8" s="6" t="s">
        <v>13</v>
      </c>
      <c r="D8" s="7">
        <v>4.2554556167475603E-2</v>
      </c>
      <c r="E8" s="7">
        <v>5.1612760594042427E-2</v>
      </c>
      <c r="F8" s="7">
        <v>0.1215484498037377</v>
      </c>
      <c r="G8" s="7">
        <v>0.38058358602381043</v>
      </c>
      <c r="H8" s="7">
        <v>0.44767172670678285</v>
      </c>
      <c r="I8" s="7">
        <f>Inputs!C2*Inputs!C3/1000000</f>
        <v>0.61737245601099999</v>
      </c>
      <c r="J8" s="7">
        <f>I8</f>
        <v>0.61737245601099999</v>
      </c>
      <c r="K8" s="7">
        <f t="shared" ref="K8:M8" si="1">J8</f>
        <v>0.61737245601099999</v>
      </c>
      <c r="L8" s="7">
        <f t="shared" si="1"/>
        <v>0.61737245601099999</v>
      </c>
      <c r="M8" s="7">
        <f t="shared" si="1"/>
        <v>0.61737245601099999</v>
      </c>
      <c r="N8" s="7">
        <f t="shared" ref="N8:N9" si="2">SUM(I8:M8)</f>
        <v>3.0868622800550001</v>
      </c>
    </row>
    <row r="9" spans="1:14" ht="40.5" thickBot="1" x14ac:dyDescent="0.4">
      <c r="B9" s="5" t="s">
        <v>14</v>
      </c>
      <c r="C9" s="6" t="s">
        <v>15</v>
      </c>
      <c r="D9" s="7">
        <v>2.2823123850809597</v>
      </c>
      <c r="E9" s="7">
        <v>0.77905141846898818</v>
      </c>
      <c r="F9" s="7">
        <v>5.6010575306776812E-2</v>
      </c>
      <c r="G9" s="7">
        <v>1.171798378174475</v>
      </c>
      <c r="H9" s="7">
        <v>0.76308361345703291</v>
      </c>
      <c r="I9" s="7">
        <f>Inputs!D2*Inputs!D3/1000000</f>
        <v>0.82677389370179977</v>
      </c>
      <c r="J9" s="7">
        <f>I9</f>
        <v>0.82677389370179977</v>
      </c>
      <c r="K9" s="7">
        <f t="shared" ref="K9:M9" si="3">J9</f>
        <v>0.82677389370179977</v>
      </c>
      <c r="L9" s="7">
        <f t="shared" si="3"/>
        <v>0.82677389370179977</v>
      </c>
      <c r="M9" s="7">
        <f t="shared" si="3"/>
        <v>0.82677389370179977</v>
      </c>
      <c r="N9" s="7">
        <f t="shared" si="2"/>
        <v>4.1338694685089985</v>
      </c>
    </row>
    <row r="10" spans="1:14" ht="15" thickBot="1" x14ac:dyDescent="0.4">
      <c r="C10" s="8" t="s">
        <v>16</v>
      </c>
      <c r="D10" s="9">
        <f t="shared" ref="D10:M10" si="4">SUM(D7:D9)</f>
        <v>2.600387640890915</v>
      </c>
      <c r="E10" s="9">
        <f t="shared" si="4"/>
        <v>2.6627208042511628</v>
      </c>
      <c r="F10" s="9">
        <f t="shared" si="4"/>
        <v>0.51721334110596806</v>
      </c>
      <c r="G10" s="9">
        <f t="shared" si="4"/>
        <v>2.664241348053813</v>
      </c>
      <c r="H10" s="9">
        <f t="shared" si="4"/>
        <v>1.7545783179761725</v>
      </c>
      <c r="I10" s="9">
        <f t="shared" si="4"/>
        <v>2.1529813856907998</v>
      </c>
      <c r="J10" s="9">
        <f t="shared" si="4"/>
        <v>2.1529813856907998</v>
      </c>
      <c r="K10" s="9">
        <f t="shared" si="4"/>
        <v>2.1529813856907998</v>
      </c>
      <c r="L10" s="9">
        <f t="shared" si="4"/>
        <v>2.1529813856907998</v>
      </c>
      <c r="M10" s="9">
        <f t="shared" si="4"/>
        <v>2.1529813856907998</v>
      </c>
      <c r="N10" s="9">
        <f>SUM(N7:N9)</f>
        <v>10.764906928453998</v>
      </c>
    </row>
    <row r="12" spans="1:14" ht="15" thickBot="1" x14ac:dyDescent="0.4">
      <c r="A12" s="1" t="s">
        <v>32</v>
      </c>
      <c r="D12" t="s">
        <v>27</v>
      </c>
    </row>
    <row r="13" spans="1:14" ht="15.75" customHeight="1" thickBot="1" x14ac:dyDescent="0.4">
      <c r="C13" s="23"/>
      <c r="D13" s="27" t="s">
        <v>3</v>
      </c>
      <c r="E13" s="28"/>
      <c r="F13" s="28"/>
      <c r="G13" s="28"/>
      <c r="H13" s="28"/>
      <c r="I13" s="29"/>
    </row>
    <row r="14" spans="1:14" x14ac:dyDescent="0.35">
      <c r="C14" s="30" t="s">
        <v>4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</row>
    <row r="15" spans="1:14" ht="15" thickBot="1" x14ac:dyDescent="0.4">
      <c r="C15" s="31"/>
      <c r="D15" s="4">
        <v>20</v>
      </c>
      <c r="E15" s="4">
        <v>21</v>
      </c>
      <c r="F15" s="4">
        <v>22</v>
      </c>
      <c r="G15" s="4">
        <v>23</v>
      </c>
      <c r="H15" s="4">
        <v>24</v>
      </c>
      <c r="I15" s="4" t="s">
        <v>30</v>
      </c>
    </row>
    <row r="16" spans="1:14" ht="20.5" thickBot="1" x14ac:dyDescent="0.4">
      <c r="B16" s="5" t="s">
        <v>10</v>
      </c>
      <c r="C16" s="6" t="s">
        <v>11</v>
      </c>
      <c r="D16" s="7">
        <v>1.1594295419209231</v>
      </c>
      <c r="E16" s="7">
        <v>1.1711531304116596</v>
      </c>
      <c r="F16" s="7">
        <v>1.1552710650186653</v>
      </c>
      <c r="G16" s="7">
        <v>1.0937181574354193</v>
      </c>
      <c r="H16" s="7">
        <v>1.0674470808008001</v>
      </c>
      <c r="I16" s="7">
        <f>SUM(D16:H16)</f>
        <v>5.6470189755874678</v>
      </c>
    </row>
    <row r="17" spans="2:9" ht="30.5" thickBot="1" x14ac:dyDescent="0.4">
      <c r="B17" s="5" t="s">
        <v>12</v>
      </c>
      <c r="C17" s="6" t="s">
        <v>13</v>
      </c>
      <c r="D17" s="7">
        <v>0.17453778050324467</v>
      </c>
      <c r="E17" s="7">
        <v>0.17630262178206041</v>
      </c>
      <c r="F17" s="7">
        <v>0.17391177322802751</v>
      </c>
      <c r="G17" s="7">
        <v>0.16464574413188551</v>
      </c>
      <c r="H17" s="7">
        <v>0.16069095840140002</v>
      </c>
      <c r="I17" s="7">
        <f t="shared" ref="I17:I18" si="5">SUM(D17:H17)</f>
        <v>0.85008887804661815</v>
      </c>
    </row>
    <row r="18" spans="2:9" ht="40.5" thickBot="1" x14ac:dyDescent="0.4">
      <c r="B18" s="5" t="s">
        <v>14</v>
      </c>
      <c r="C18" s="6" t="s">
        <v>15</v>
      </c>
      <c r="D18" s="7">
        <v>1.0687881229506189</v>
      </c>
      <c r="E18" s="7">
        <v>1.076457116404381</v>
      </c>
      <c r="F18" s="7">
        <v>1.0591613465860135</v>
      </c>
      <c r="G18" s="7">
        <v>1.0002485749477097</v>
      </c>
      <c r="H18" s="7">
        <v>0.9727134290003</v>
      </c>
      <c r="I18" s="7">
        <f t="shared" si="5"/>
        <v>5.1773685898890234</v>
      </c>
    </row>
    <row r="19" spans="2:9" ht="15" thickBot="1" x14ac:dyDescent="0.4">
      <c r="C19" s="8" t="s">
        <v>16</v>
      </c>
      <c r="D19" s="9">
        <f t="shared" ref="D19:I19" si="6">SUM(D16:D18)</f>
        <v>2.4027554453747868</v>
      </c>
      <c r="E19" s="9">
        <f t="shared" si="6"/>
        <v>2.4239128685981011</v>
      </c>
      <c r="F19" s="9">
        <f t="shared" si="6"/>
        <v>2.3883441848327065</v>
      </c>
      <c r="G19" s="9">
        <f t="shared" si="6"/>
        <v>2.2586124765150144</v>
      </c>
      <c r="H19" s="9">
        <f t="shared" si="6"/>
        <v>2.2008514682025</v>
      </c>
      <c r="I19" s="9">
        <f t="shared" si="6"/>
        <v>11.674476443523108</v>
      </c>
    </row>
  </sheetData>
  <mergeCells count="9">
    <mergeCell ref="D13:I13"/>
    <mergeCell ref="C14:C15"/>
    <mergeCell ref="C4:C5"/>
    <mergeCell ref="I6:N6"/>
    <mergeCell ref="D2:F2"/>
    <mergeCell ref="G2:H2"/>
    <mergeCell ref="I2:N2"/>
    <mergeCell ref="D3:F3"/>
    <mergeCell ref="G3:N3"/>
  </mergeCells>
  <phoneticPr fontId="8" type="noConversion"/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1A7EBB-80B9-4B49-81FC-91079EFA04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D7904-72F2-4C97-9A3F-E13082F25812}">
  <ds:schemaRefs>
    <ds:schemaRef ds:uri="http://schemas.microsoft.com/office/2006/metadata/properties"/>
    <ds:schemaRef ds:uri="d8009ec0-bc38-4c40-a24b-ac33204c506e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130be7a5-83a6-48a9-83b5-897dd23c9f8a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4E98F355-1747-4F2E-8A88-0255B762C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Assumptions</vt:lpstr>
      <vt:lpstr>Project volumes</vt:lpstr>
      <vt:lpstr>Inputs</vt:lpstr>
      <vt:lpstr>Outputs</vt:lpstr>
    </vt:vector>
  </TitlesOfParts>
  <Company>Ausgrid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Appleton</dc:creator>
  <cp:lastModifiedBy>Naomi Wynn</cp:lastModifiedBy>
  <dcterms:created xsi:type="dcterms:W3CDTF">2023-01-10T22:24:25Z</dcterms:created>
  <dcterms:modified xsi:type="dcterms:W3CDTF">2023-01-31T00:18:37Z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2023-01-10T22:26:34Z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c0b7122f-4018-4fae-aa73-4a9b47cdbc49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0x0101003EF04EF599C671429D1FEDEDB1D50539</vt:lpwstr>
  </property>
  <property fmtid="{D5CDD505-2E9C-101B-9397-08002B2CF9AE}" pid="10" name="MediaServiceImageTags">
    <vt:lpwstr/>
  </property>
</Properties>
</file>