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T65539\Desktop\Desk top Working space\AER CC\change\CC Feasibility Mod\"/>
    </mc:Choice>
  </mc:AlternateContent>
  <xr:revisionPtr revIDLastSave="0" documentId="8_{AC620C2B-46A2-4710-BCA5-569384CCD313}" xr6:coauthVersionLast="47" xr6:coauthVersionMax="47" xr10:uidLastSave="{00000000-0000-0000-0000-000000000000}"/>
  <bookViews>
    <workbookView xWindow="-105" yWindow="-16515" windowWidth="29040" windowHeight="15840" activeTab="6" xr2:uid="{00000000-000D-0000-FFFF-FFFF00000000}"/>
  </bookViews>
  <sheets>
    <sheet name="Cover page" sheetId="7" r:id="rId1"/>
    <sheet name="Cashflow" sheetId="1" r:id="rId2"/>
    <sheet name="Maps &amp; Areas" sheetId="2" r:id="rId3"/>
    <sheet name="Opex New Facilities" sheetId="5" r:id="rId4"/>
    <sheet name="Capex Table" sheetId="3" r:id="rId5"/>
    <sheet name="Cap Rate" sheetId="4" r:id="rId6"/>
    <sheet name="Major Capital Works" sheetId="6" r:id="rId7"/>
  </sheets>
  <definedNames>
    <definedName name="Cap">Cashflow!$B$91</definedName>
    <definedName name="_xlnm.Print_Area" localSheetId="1">Cashflow!$A$1:$R$146</definedName>
    <definedName name="_xlnm.Print_Area" localSheetId="2">'Maps &amp; Areas'!$A$1:$AJ$78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0" i="1" l="1"/>
  <c r="B124" i="1" s="1"/>
  <c r="I84" i="1"/>
  <c r="O126" i="1"/>
  <c r="B131" i="1" l="1"/>
  <c r="A131" i="1"/>
  <c r="A48" i="1"/>
  <c r="A49" i="1"/>
  <c r="D41" i="1" l="1"/>
  <c r="A41" i="1" l="1"/>
  <c r="A40" i="1"/>
  <c r="A35" i="1"/>
  <c r="A34" i="1"/>
  <c r="A31" i="1"/>
  <c r="A26" i="1"/>
  <c r="A25" i="1"/>
  <c r="A22" i="1"/>
  <c r="A21" i="1"/>
  <c r="B46" i="2"/>
  <c r="A13" i="1"/>
  <c r="A12" i="1"/>
  <c r="A16" i="1" s="1"/>
  <c r="A143" i="1" l="1"/>
  <c r="B42" i="1"/>
  <c r="R82" i="1" l="1"/>
  <c r="Q82" i="1"/>
  <c r="P82" i="1"/>
  <c r="O82" i="1"/>
  <c r="N82" i="1"/>
  <c r="M82" i="1"/>
  <c r="L82" i="1"/>
  <c r="K82" i="1"/>
  <c r="J82" i="1"/>
  <c r="I82" i="1"/>
  <c r="H4" i="4"/>
  <c r="A139" i="1"/>
  <c r="A138" i="1"/>
  <c r="A137" i="1"/>
  <c r="A136" i="1"/>
  <c r="A134" i="1"/>
  <c r="A133" i="1"/>
  <c r="A130" i="1"/>
  <c r="A129" i="1"/>
  <c r="A127" i="1"/>
  <c r="A126" i="1"/>
  <c r="A125" i="1"/>
  <c r="A124" i="1"/>
  <c r="B130" i="1"/>
  <c r="B129" i="1"/>
  <c r="R84" i="1"/>
  <c r="H87" i="1"/>
  <c r="G87" i="1"/>
  <c r="B86" i="1"/>
  <c r="N86" i="1" s="1"/>
  <c r="A109" i="1"/>
  <c r="A108" i="1"/>
  <c r="A106" i="1"/>
  <c r="H83" i="1"/>
  <c r="G83" i="1"/>
  <c r="A105" i="1"/>
  <c r="Q84" i="1"/>
  <c r="P84" i="1"/>
  <c r="O84" i="1"/>
  <c r="N84" i="1"/>
  <c r="M84" i="1"/>
  <c r="L84" i="1"/>
  <c r="K84" i="1"/>
  <c r="J84" i="1"/>
  <c r="H84" i="1"/>
  <c r="H85" i="1" s="1"/>
  <c r="B103" i="1"/>
  <c r="A103" i="1"/>
  <c r="B102" i="1"/>
  <c r="A102" i="1"/>
  <c r="A100" i="1"/>
  <c r="A99" i="1"/>
  <c r="I16" i="4"/>
  <c r="I17" i="4" s="1"/>
  <c r="I18" i="4" s="1"/>
  <c r="I19" i="4" s="1"/>
  <c r="I20" i="4" s="1"/>
  <c r="I21" i="4" s="1"/>
  <c r="I22" i="4" s="1"/>
  <c r="I23" i="4" s="1"/>
  <c r="I24" i="4" s="1"/>
  <c r="I25" i="4" s="1"/>
  <c r="I26" i="4" s="1"/>
  <c r="I27" i="4" s="1"/>
  <c r="I28" i="4" s="1"/>
  <c r="I29" i="4" s="1"/>
  <c r="I30" i="4" s="1"/>
  <c r="I31" i="4" s="1"/>
  <c r="I32" i="4" s="1"/>
  <c r="I33" i="4" s="1"/>
  <c r="I34" i="4" s="1"/>
  <c r="I35" i="4" s="1"/>
  <c r="I36" i="4" s="1"/>
  <c r="I37" i="4" s="1"/>
  <c r="I38" i="4" s="1"/>
  <c r="I39" i="4" s="1"/>
  <c r="I40" i="4" s="1"/>
  <c r="I41" i="4" s="1"/>
  <c r="I42" i="4" s="1"/>
  <c r="I43" i="4" s="1"/>
  <c r="I44" i="4" s="1"/>
  <c r="I45" i="4" s="1"/>
  <c r="I46" i="4" s="1"/>
  <c r="I47" i="4" s="1"/>
  <c r="I48" i="4" s="1"/>
  <c r="I49" i="4" s="1"/>
  <c r="I50" i="4" s="1"/>
  <c r="I51" i="4" s="1"/>
  <c r="I52" i="4" s="1"/>
  <c r="I53" i="4" s="1"/>
  <c r="I54" i="4" s="1"/>
  <c r="I55" i="4" s="1"/>
  <c r="I56" i="4" s="1"/>
  <c r="I57" i="4" s="1"/>
  <c r="I58" i="4" s="1"/>
  <c r="I59" i="4" s="1"/>
  <c r="I60" i="4" s="1"/>
  <c r="I61" i="4" s="1"/>
  <c r="I62" i="4" s="1"/>
  <c r="I63" i="4" s="1"/>
  <c r="I64" i="4" s="1"/>
  <c r="I65" i="4" s="1"/>
  <c r="I66" i="4" s="1"/>
  <c r="I67" i="4" s="1"/>
  <c r="I68" i="4" s="1"/>
  <c r="I69" i="4" s="1"/>
  <c r="I70" i="4" s="1"/>
  <c r="I71" i="4" s="1"/>
  <c r="I72" i="4" s="1"/>
  <c r="I73" i="4" s="1"/>
  <c r="I74" i="4" s="1"/>
  <c r="I75" i="4" s="1"/>
  <c r="I76" i="4" s="1"/>
  <c r="I77" i="4" s="1"/>
  <c r="I78" i="4" s="1"/>
  <c r="I79" i="4" s="1"/>
  <c r="I80" i="4" s="1"/>
  <c r="I81" i="4" s="1"/>
  <c r="I82" i="4" s="1"/>
  <c r="I83" i="4" s="1"/>
  <c r="I84" i="4" s="1"/>
  <c r="I85" i="4" s="1"/>
  <c r="I86" i="4" s="1"/>
  <c r="I87" i="4" s="1"/>
  <c r="I88" i="4" s="1"/>
  <c r="I89" i="4" s="1"/>
  <c r="I90" i="4" s="1"/>
  <c r="I91" i="4" s="1"/>
  <c r="I92" i="4" s="1"/>
  <c r="I93" i="4" s="1"/>
  <c r="I94" i="4" s="1"/>
  <c r="I95" i="4" s="1"/>
  <c r="I96" i="4" s="1"/>
  <c r="I97" i="4" s="1"/>
  <c r="I98" i="4" s="1"/>
  <c r="I99" i="4" s="1"/>
  <c r="I100" i="4" s="1"/>
  <c r="I101" i="4" s="1"/>
  <c r="I102" i="4" s="1"/>
  <c r="I103" i="4" s="1"/>
  <c r="I104" i="4" s="1"/>
  <c r="I105" i="4" s="1"/>
  <c r="I106" i="4" s="1"/>
  <c r="I107" i="4" s="1"/>
  <c r="I108" i="4" s="1"/>
  <c r="I15" i="4"/>
  <c r="B90" i="1"/>
  <c r="G85" i="1"/>
  <c r="H81" i="1"/>
  <c r="I81" i="1" s="1"/>
  <c r="J81" i="1" s="1"/>
  <c r="K81" i="1" s="1"/>
  <c r="L81" i="1" s="1"/>
  <c r="M81" i="1" s="1"/>
  <c r="N81" i="1" s="1"/>
  <c r="O81" i="1" s="1"/>
  <c r="P81" i="1" s="1"/>
  <c r="Q81" i="1" s="1"/>
  <c r="G81" i="1"/>
  <c r="C27" i="5"/>
  <c r="B100" i="1"/>
  <c r="B99" i="1"/>
  <c r="I83" i="1" l="1"/>
  <c r="G103" i="1"/>
  <c r="H102" i="1"/>
  <c r="B125" i="1"/>
  <c r="J125" i="1" s="1"/>
  <c r="G130" i="1"/>
  <c r="H130" i="1"/>
  <c r="K124" i="1"/>
  <c r="R86" i="1"/>
  <c r="G102" i="1"/>
  <c r="H103" i="1"/>
  <c r="Q99" i="1"/>
  <c r="Q100" i="1"/>
  <c r="R81" i="1"/>
  <c r="H129" i="1"/>
  <c r="G129" i="1"/>
  <c r="M86" i="1"/>
  <c r="L86" i="1"/>
  <c r="I86" i="1"/>
  <c r="I87" i="1" s="1"/>
  <c r="K86" i="1"/>
  <c r="J86" i="1"/>
  <c r="Q86" i="1"/>
  <c r="P86" i="1"/>
  <c r="O86" i="1"/>
  <c r="K99" i="1"/>
  <c r="G100" i="1"/>
  <c r="I100" i="1"/>
  <c r="G99" i="1"/>
  <c r="B43" i="1"/>
  <c r="L99" i="1"/>
  <c r="J100" i="1"/>
  <c r="M99" i="1"/>
  <c r="K100" i="1"/>
  <c r="N99" i="1"/>
  <c r="L100" i="1"/>
  <c r="O99" i="1"/>
  <c r="M100" i="1"/>
  <c r="H99" i="1"/>
  <c r="P99" i="1"/>
  <c r="N100" i="1"/>
  <c r="I99" i="1"/>
  <c r="O100" i="1"/>
  <c r="J99" i="1"/>
  <c r="H100" i="1"/>
  <c r="P100" i="1"/>
  <c r="I85" i="1"/>
  <c r="B16" i="1"/>
  <c r="C23" i="5"/>
  <c r="C20" i="5"/>
  <c r="C14" i="5"/>
  <c r="J83" i="1" l="1"/>
  <c r="H125" i="1"/>
  <c r="I125" i="1"/>
  <c r="K125" i="1"/>
  <c r="G125" i="1"/>
  <c r="J124" i="1"/>
  <c r="I102" i="1"/>
  <c r="I103" i="1"/>
  <c r="I130" i="1"/>
  <c r="I129" i="1"/>
  <c r="I124" i="1"/>
  <c r="H124" i="1"/>
  <c r="G124" i="1"/>
  <c r="J87" i="1"/>
  <c r="J85" i="1"/>
  <c r="I11" i="4"/>
  <c r="I12" i="4"/>
  <c r="I13" i="4"/>
  <c r="I10" i="4"/>
  <c r="G10" i="4"/>
  <c r="G11" i="4" s="1"/>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41" i="4" s="1"/>
  <c r="G42" i="4" s="1"/>
  <c r="G43" i="4" s="1"/>
  <c r="G44" i="4" s="1"/>
  <c r="G45" i="4" s="1"/>
  <c r="G46" i="4" s="1"/>
  <c r="G47" i="4" s="1"/>
  <c r="G48" i="4" s="1"/>
  <c r="G49" i="4" s="1"/>
  <c r="G50" i="4" s="1"/>
  <c r="G51" i="4" s="1"/>
  <c r="G52" i="4" s="1"/>
  <c r="G53" i="4" s="1"/>
  <c r="G54" i="4" s="1"/>
  <c r="G55" i="4" s="1"/>
  <c r="G56" i="4" s="1"/>
  <c r="G57" i="4" s="1"/>
  <c r="G58" i="4" s="1"/>
  <c r="G59" i="4" s="1"/>
  <c r="G60" i="4" s="1"/>
  <c r="G61" i="4" s="1"/>
  <c r="G62" i="4" s="1"/>
  <c r="G63" i="4" s="1"/>
  <c r="G64" i="4" s="1"/>
  <c r="G65" i="4" s="1"/>
  <c r="G66" i="4" s="1"/>
  <c r="G67" i="4" s="1"/>
  <c r="G68" i="4" s="1"/>
  <c r="G69" i="4" s="1"/>
  <c r="G70" i="4" s="1"/>
  <c r="G71" i="4" s="1"/>
  <c r="G72" i="4" s="1"/>
  <c r="G73" i="4" s="1"/>
  <c r="G74" i="4" s="1"/>
  <c r="G75" i="4" s="1"/>
  <c r="G76" i="4" s="1"/>
  <c r="G77" i="4" s="1"/>
  <c r="G78" i="4" s="1"/>
  <c r="G79" i="4" s="1"/>
  <c r="G80" i="4" s="1"/>
  <c r="G81" i="4" s="1"/>
  <c r="G82" i="4" s="1"/>
  <c r="G83" i="4" s="1"/>
  <c r="G84" i="4" s="1"/>
  <c r="G85" i="4" s="1"/>
  <c r="G86" i="4" s="1"/>
  <c r="G87" i="4" s="1"/>
  <c r="G88" i="4" s="1"/>
  <c r="G89" i="4" s="1"/>
  <c r="G90" i="4" s="1"/>
  <c r="G91" i="4" s="1"/>
  <c r="G92" i="4" s="1"/>
  <c r="G93" i="4" s="1"/>
  <c r="G94" i="4" s="1"/>
  <c r="G95" i="4" s="1"/>
  <c r="G96" i="4" s="1"/>
  <c r="G97" i="4" s="1"/>
  <c r="G98" i="4" s="1"/>
  <c r="G99" i="4" s="1"/>
  <c r="G100" i="4" s="1"/>
  <c r="G101" i="4" s="1"/>
  <c r="G102" i="4" s="1"/>
  <c r="G103" i="4" s="1"/>
  <c r="G104" i="4" s="1"/>
  <c r="G105" i="4" s="1"/>
  <c r="G106" i="4" s="1"/>
  <c r="G107" i="4" s="1"/>
  <c r="G108" i="4" s="1"/>
  <c r="H9" i="4"/>
  <c r="E26" i="1"/>
  <c r="C43" i="1" s="1"/>
  <c r="E25" i="1"/>
  <c r="C42" i="1" s="1"/>
  <c r="D42" i="1" s="1"/>
  <c r="B13" i="1"/>
  <c r="B12" i="1"/>
  <c r="C50" i="1" l="1"/>
  <c r="B50" i="1"/>
  <c r="K83" i="1"/>
  <c r="B126" i="1"/>
  <c r="L126" i="1" s="1"/>
  <c r="K87" i="1"/>
  <c r="J130" i="1"/>
  <c r="J102" i="1"/>
  <c r="J103" i="1"/>
  <c r="J129" i="1"/>
  <c r="K85" i="1"/>
  <c r="D43" i="1"/>
  <c r="H10" i="4"/>
  <c r="H11" i="4" s="1"/>
  <c r="H12" i="4" s="1"/>
  <c r="H13" i="4" s="1"/>
  <c r="H14" i="4" s="1"/>
  <c r="H15" i="4" s="1"/>
  <c r="H16" i="4" s="1"/>
  <c r="H17" i="4" s="1"/>
  <c r="H18" i="4" s="1"/>
  <c r="H19" i="4" s="1"/>
  <c r="H20" i="4" s="1"/>
  <c r="H21" i="4" s="1"/>
  <c r="H22" i="4" s="1"/>
  <c r="H23" i="4" s="1"/>
  <c r="H24" i="4" s="1"/>
  <c r="H25" i="4" s="1"/>
  <c r="H26" i="4" s="1"/>
  <c r="H27" i="4" s="1"/>
  <c r="H28" i="4" s="1"/>
  <c r="H29" i="4" s="1"/>
  <c r="H30" i="4" s="1"/>
  <c r="H31" i="4" s="1"/>
  <c r="H32" i="4" s="1"/>
  <c r="H33" i="4" s="1"/>
  <c r="H34" i="4" s="1"/>
  <c r="H35" i="4" s="1"/>
  <c r="H36" i="4" s="1"/>
  <c r="H37" i="4" s="1"/>
  <c r="H38" i="4" s="1"/>
  <c r="H39" i="4" s="1"/>
  <c r="H40" i="4" s="1"/>
  <c r="H41" i="4" s="1"/>
  <c r="H42" i="4" s="1"/>
  <c r="H43" i="4" s="1"/>
  <c r="H44" i="4" s="1"/>
  <c r="H45" i="4" s="1"/>
  <c r="H46" i="4" s="1"/>
  <c r="H47" i="4" s="1"/>
  <c r="H48" i="4" s="1"/>
  <c r="H49" i="4" s="1"/>
  <c r="H50" i="4" s="1"/>
  <c r="H51" i="4" s="1"/>
  <c r="H52" i="4" s="1"/>
  <c r="H53" i="4" s="1"/>
  <c r="H54" i="4" s="1"/>
  <c r="H55" i="4" s="1"/>
  <c r="H56" i="4" s="1"/>
  <c r="H57" i="4" s="1"/>
  <c r="H58" i="4" s="1"/>
  <c r="H59" i="4" s="1"/>
  <c r="H60" i="4" s="1"/>
  <c r="H61" i="4" s="1"/>
  <c r="H62" i="4" s="1"/>
  <c r="H63" i="4" s="1"/>
  <c r="H64" i="4" s="1"/>
  <c r="H65" i="4" s="1"/>
  <c r="H66" i="4" s="1"/>
  <c r="H67" i="4" s="1"/>
  <c r="H68" i="4" s="1"/>
  <c r="H69" i="4" s="1"/>
  <c r="H70" i="4" s="1"/>
  <c r="H71" i="4" s="1"/>
  <c r="H72" i="4" s="1"/>
  <c r="H73" i="4" s="1"/>
  <c r="H74" i="4" s="1"/>
  <c r="H75" i="4" s="1"/>
  <c r="H76" i="4" s="1"/>
  <c r="H77" i="4" s="1"/>
  <c r="H78" i="4" s="1"/>
  <c r="H79" i="4" s="1"/>
  <c r="H80" i="4" s="1"/>
  <c r="H81" i="4" s="1"/>
  <c r="H82" i="4" s="1"/>
  <c r="H83" i="4" s="1"/>
  <c r="H84" i="4" s="1"/>
  <c r="H85" i="4" s="1"/>
  <c r="H86" i="4" s="1"/>
  <c r="H87" i="4" s="1"/>
  <c r="H88" i="4" s="1"/>
  <c r="H89" i="4" s="1"/>
  <c r="H90" i="4" s="1"/>
  <c r="H91" i="4" s="1"/>
  <c r="H92" i="4" s="1"/>
  <c r="H93" i="4" s="1"/>
  <c r="H94" i="4" s="1"/>
  <c r="H95" i="4" s="1"/>
  <c r="H96" i="4" s="1"/>
  <c r="H97" i="4" s="1"/>
  <c r="H98" i="4" s="1"/>
  <c r="H99" i="4" s="1"/>
  <c r="H100" i="4" s="1"/>
  <c r="H101" i="4" s="1"/>
  <c r="H102" i="4" s="1"/>
  <c r="H103" i="4" s="1"/>
  <c r="H104" i="4" s="1"/>
  <c r="H105" i="4" s="1"/>
  <c r="H106" i="4" s="1"/>
  <c r="H107" i="4" s="1"/>
  <c r="H108" i="4" s="1"/>
  <c r="E21" i="1"/>
  <c r="E22" i="1"/>
  <c r="L83" i="1" l="1"/>
  <c r="N126" i="1"/>
  <c r="Q126" i="1"/>
  <c r="M126" i="1"/>
  <c r="P126" i="1"/>
  <c r="L87" i="1"/>
  <c r="L131" i="1" s="1"/>
  <c r="K130" i="1"/>
  <c r="K103" i="1"/>
  <c r="K102" i="1"/>
  <c r="K129" i="1"/>
  <c r="B127" i="1"/>
  <c r="L127" i="1" s="1"/>
  <c r="L85" i="1"/>
  <c r="H5" i="4"/>
  <c r="B91" i="1" s="1"/>
  <c r="R126" i="1" s="1"/>
  <c r="M83" i="1" l="1"/>
  <c r="N83" i="1"/>
  <c r="L130" i="1"/>
  <c r="M87" i="1"/>
  <c r="M131" i="1" s="1"/>
  <c r="L103" i="1"/>
  <c r="L102" i="1"/>
  <c r="R99" i="1"/>
  <c r="R100" i="1"/>
  <c r="Q127" i="1"/>
  <c r="M127" i="1"/>
  <c r="R127" i="1"/>
  <c r="P127" i="1"/>
  <c r="N127" i="1"/>
  <c r="O127" i="1"/>
  <c r="M85" i="1"/>
  <c r="M130" i="1" l="1"/>
  <c r="O83" i="1"/>
  <c r="N87" i="1"/>
  <c r="M103" i="1"/>
  <c r="M102" i="1"/>
  <c r="N85" i="1"/>
  <c r="N131" i="1" l="1"/>
  <c r="N130" i="1"/>
  <c r="P83" i="1"/>
  <c r="O87" i="1"/>
  <c r="N103" i="1"/>
  <c r="N102" i="1"/>
  <c r="O85" i="1"/>
  <c r="O130" i="1" l="1"/>
  <c r="O131" i="1"/>
  <c r="Q83" i="1"/>
  <c r="P87" i="1"/>
  <c r="O103" i="1"/>
  <c r="O102" i="1"/>
  <c r="P85" i="1"/>
  <c r="P131" i="1" l="1"/>
  <c r="P130" i="1"/>
  <c r="R83" i="1"/>
  <c r="Q87" i="1"/>
  <c r="P102" i="1"/>
  <c r="P103" i="1"/>
  <c r="Q85" i="1"/>
  <c r="R85" i="1" s="1"/>
  <c r="Q130" i="1" l="1"/>
  <c r="Q131" i="1"/>
  <c r="Q102" i="1"/>
  <c r="R87" i="1"/>
  <c r="Q103" i="1"/>
  <c r="R131" i="1" l="1"/>
  <c r="R130" i="1"/>
  <c r="R103" i="1"/>
  <c r="R102" i="1"/>
</calcChain>
</file>

<file path=xl/sharedStrings.xml><?xml version="1.0" encoding="utf-8"?>
<sst xmlns="http://schemas.openxmlformats.org/spreadsheetml/2006/main" count="206" uniqueCount="147">
  <si>
    <t>Attachment 5.11.l: Hunter Depot program feasibility model</t>
  </si>
  <si>
    <t>Ausgrid’s 2024-29 Regulatory Proposal</t>
  </si>
  <si>
    <t>Hunter Depot Program</t>
  </si>
  <si>
    <t>Indicative Modelling</t>
  </si>
  <si>
    <t>FY 21</t>
  </si>
  <si>
    <t>FY 22</t>
  </si>
  <si>
    <t>FY 23</t>
  </si>
  <si>
    <t>FY 24</t>
  </si>
  <si>
    <t>FY 25</t>
  </si>
  <si>
    <t>FY 26</t>
  </si>
  <si>
    <t>FY 27</t>
  </si>
  <si>
    <t>FY 28</t>
  </si>
  <si>
    <t>FY 29</t>
  </si>
  <si>
    <t>FY 30</t>
  </si>
  <si>
    <t>FY 31</t>
  </si>
  <si>
    <t>FY 32</t>
  </si>
  <si>
    <t>Sites</t>
  </si>
  <si>
    <t>Address</t>
  </si>
  <si>
    <t>Lot Details</t>
  </si>
  <si>
    <t xml:space="preserve">Muswellbrook Depot </t>
  </si>
  <si>
    <t>41 Thomas Mitchell Drive, Muswellbrook</t>
  </si>
  <si>
    <t>111/DP815033, 1/DP1090331</t>
  </si>
  <si>
    <t>Cessnock Depot</t>
  </si>
  <si>
    <t>23 South Avenue, Cessnock</t>
  </si>
  <si>
    <t>2/DP608084, 292/DP40038</t>
  </si>
  <si>
    <t>Site Areas</t>
  </si>
  <si>
    <t>Existing Sites</t>
  </si>
  <si>
    <t>Existing Area</t>
  </si>
  <si>
    <t>Sites to Divest</t>
  </si>
  <si>
    <t>Divestible Area</t>
  </si>
  <si>
    <t>Built Form</t>
  </si>
  <si>
    <t>Office</t>
  </si>
  <si>
    <t>Warehouse</t>
  </si>
  <si>
    <t>Workshop</t>
  </si>
  <si>
    <t>Total</t>
  </si>
  <si>
    <t>New Sites</t>
  </si>
  <si>
    <t>Spoil Bay</t>
  </si>
  <si>
    <t>Parking (on-grade)</t>
  </si>
  <si>
    <t>Circulation</t>
  </si>
  <si>
    <t>Battery Storage</t>
  </si>
  <si>
    <t>Pole Storage</t>
  </si>
  <si>
    <t>Site Value</t>
  </si>
  <si>
    <t>Fair Value (FY19)</t>
  </si>
  <si>
    <t>Fair Value (Escalated to FY21)</t>
  </si>
  <si>
    <t>All Sites</t>
  </si>
  <si>
    <t>Area</t>
  </si>
  <si>
    <t>$/sqm of Land</t>
  </si>
  <si>
    <t>Land Value</t>
  </si>
  <si>
    <t>Opex (excl. Land Tax, Council Rates)</t>
  </si>
  <si>
    <t>Opex $/sqm</t>
  </si>
  <si>
    <t>Floor Area (sqm)</t>
  </si>
  <si>
    <t>Opex $</t>
  </si>
  <si>
    <t>N/A</t>
  </si>
  <si>
    <t>Muswellbrook Depot (new)</t>
  </si>
  <si>
    <t>Cessnock Depot (new)</t>
  </si>
  <si>
    <t>Land Tax + Council Rates</t>
  </si>
  <si>
    <t>Land Tax</t>
  </si>
  <si>
    <t>Council Rates</t>
  </si>
  <si>
    <t>Muswellbrook Depot (reduced)</t>
  </si>
  <si>
    <t>Major Capital Works</t>
  </si>
  <si>
    <t>Scenario 1</t>
  </si>
  <si>
    <t>$ Cost</t>
  </si>
  <si>
    <t>Refurbish Muswellbrook Depot</t>
  </si>
  <si>
    <t>Refurbish Cessnock Depot</t>
  </si>
  <si>
    <t>Scenario 2</t>
  </si>
  <si>
    <t>Construct Muswellbrook Depot</t>
  </si>
  <si>
    <t>Construct Cessnock Depot</t>
  </si>
  <si>
    <t>Ongoing Capital Works</t>
  </si>
  <si>
    <t>Type</t>
  </si>
  <si>
    <t>$/sqm Cost (per annum)</t>
  </si>
  <si>
    <t>Office (New)</t>
  </si>
  <si>
    <t>Warehouse/Workshop (New)</t>
  </si>
  <si>
    <t>Premium for existing</t>
  </si>
  <si>
    <t>Office (Existing)</t>
  </si>
  <si>
    <t>Warehouse/Workshop (Existing)</t>
  </si>
  <si>
    <t>Existing Muswellbrook Depot</t>
  </si>
  <si>
    <t>Existing Cessnock Depot</t>
  </si>
  <si>
    <t>New Muswellbrook Depot</t>
  </si>
  <si>
    <t>New Cessnock Depot</t>
  </si>
  <si>
    <t>Model Inputs</t>
  </si>
  <si>
    <t>Growth</t>
  </si>
  <si>
    <t>CPI (for opex)</t>
  </si>
  <si>
    <t>Cumulative</t>
  </si>
  <si>
    <t>CPI (for relocation &amp; capital works)</t>
  </si>
  <si>
    <t>Value Growth (for divestments) - CPI + x%</t>
  </si>
  <si>
    <t>Value Growth (for LV &amp; acquisitions) - CPI + x%</t>
  </si>
  <si>
    <t>Risk</t>
  </si>
  <si>
    <t>Discount rate (WACC)</t>
  </si>
  <si>
    <t>Terminal cap</t>
  </si>
  <si>
    <t>Scenario 1 - Base Case</t>
  </si>
  <si>
    <r>
      <t xml:space="preserve">Description: </t>
    </r>
    <r>
      <rPr>
        <sz val="11"/>
        <rFont val="Arial Narrow"/>
        <family val="2"/>
      </rPr>
      <t>This scenario assumes the continuation of current operations across the relevant depots. Major refurbishment are assumed across Muswellbrook &amp; Cessnock Depots given their age, BCA and hazard issues.</t>
    </r>
  </si>
  <si>
    <t>Excluded</t>
  </si>
  <si>
    <t>initial works</t>
  </si>
  <si>
    <t>Relocation Costs and Other</t>
  </si>
  <si>
    <t>Divestment Values</t>
  </si>
  <si>
    <t>Discount &amp; NPV Rounded</t>
  </si>
  <si>
    <t>Scenario 2 - Implement Hunter Depot Program</t>
  </si>
  <si>
    <r>
      <t xml:space="preserve">Description: </t>
    </r>
    <r>
      <rPr>
        <sz val="11"/>
        <rFont val="Arial Narrow"/>
        <family val="2"/>
      </rPr>
      <t>This scenario assumes the redevelopment of both the Muswellbrook and Cessnock Depots into smaller, more fit for purpose facilities, as well as, funds to enable development of the Renewables and Sustainability Program Facility at Muswellbrook. This scenario includes divestment of any surplus lands once operations are consolidated.</t>
    </r>
  </si>
  <si>
    <t>Site Acquisition</t>
  </si>
  <si>
    <t>Maps &amp; Areas</t>
  </si>
  <si>
    <t>Existing Site Areas</t>
  </si>
  <si>
    <t xml:space="preserve">Cessnock Depot </t>
  </si>
  <si>
    <t>Site Area:</t>
  </si>
  <si>
    <t>Source:</t>
  </si>
  <si>
    <t>PRP Valuation</t>
  </si>
  <si>
    <t>Image:</t>
  </si>
  <si>
    <t>Divestible Areas</t>
  </si>
  <si>
    <t>Ausgrid</t>
  </si>
  <si>
    <t>Red is network (can't be divested), Blue is proposed development area, Green is surplus to be divested after development</t>
  </si>
  <si>
    <t>We have utilised Beresfield as a guide</t>
  </si>
  <si>
    <t>Total Opex</t>
  </si>
  <si>
    <t>Beresfield</t>
  </si>
  <si>
    <t>Less, location specific costs:</t>
  </si>
  <si>
    <t>Cost $</t>
  </si>
  <si>
    <t>Opex (excl land &amp; council rates)</t>
  </si>
  <si>
    <t>Beresfield Buildings</t>
  </si>
  <si>
    <t>Building A - Admin Building</t>
  </si>
  <si>
    <t>Building D - Depot</t>
  </si>
  <si>
    <t>Opex (excl land &amp; council rates) $/sqm</t>
  </si>
  <si>
    <t>Location Adjustment</t>
  </si>
  <si>
    <t>Opex (excl land &amp; council rates) $/sqm - Sydney adjusted</t>
  </si>
  <si>
    <t>Real FY22 $million</t>
  </si>
  <si>
    <t>FY24</t>
  </si>
  <si>
    <t>FY25</t>
  </si>
  <si>
    <t>FY26</t>
  </si>
  <si>
    <t>FY27</t>
  </si>
  <si>
    <t>FY28</t>
  </si>
  <si>
    <t>FY29</t>
  </si>
  <si>
    <t xml:space="preserve">Total </t>
  </si>
  <si>
    <t>FY24-29</t>
  </si>
  <si>
    <t xml:space="preserve">Capex </t>
  </si>
  <si>
    <t>Includes cost to construct new facilities and relocation costs</t>
  </si>
  <si>
    <t>For Report</t>
  </si>
  <si>
    <t>Nominal $million</t>
  </si>
  <si>
    <t>FY25-29</t>
  </si>
  <si>
    <t>Discount Rate</t>
  </si>
  <si>
    <t>NPV</t>
  </si>
  <si>
    <t>Cap Rate</t>
  </si>
  <si>
    <t>Year</t>
  </si>
  <si>
    <t>Value</t>
  </si>
  <si>
    <t>Project</t>
  </si>
  <si>
    <t>Indicative Cost</t>
  </si>
  <si>
    <t>Professional Fees &amp; Approvals %</t>
  </si>
  <si>
    <t>Additional Costs</t>
  </si>
  <si>
    <t>Inclusive Cost</t>
  </si>
  <si>
    <t>Qualifications</t>
  </si>
  <si>
    <t>The costs outlined above have been based on various information provided by Ausgrid including existing floor plans, site plans, architectural plans, Building Council of Australia (BCA) Compliance reports, among other documents. In addition, Ausgrid have provided various assumptions regarding areas where documentation was unavailable. JLL have relied on the accuracy of this information in preparing the indicative costs above, therefore, should any of these be proven incorrect this would have implications on these costs. We note the assessment undertaken above was desktop in nature, the cost consultant preparing these costs did not inspect the properties and therefore further emphasis on the reliance on the accuracy of the information provided should be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</si>
</sst>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164" formatCode="0.0%"/>
    <numFmt numFmtId="165" formatCode="&quot;$&quot;#,##0.00"/>
    <numFmt numFmtId="166" formatCode="&quot;$&quot;#,##0"/>
    <numFmt numFmtId="167" formatCode="0.0"/>
    <numFmt numFmtId="168" formatCode="#,##0\ &quot;m2&quot;"/>
    <numFmt numFmtId="169" formatCode="[$-C09]d\ mmmm\ yyyy;@"/>
  </numFmts>
  <fonts count="27" x14ac:knownFonts="1">
    <font>
      <sz val="11"/>
      <color theme="1"/>
      <name val="Calibri"/>
      <family val="2"/>
      <scheme val="minor"/>
    </font>
    <font>
      <sz val="11"/>
      <color theme="1"/>
      <name val="Calibri"/>
      <family val="2"/>
      <scheme val="minor"/>
    </font>
    <font>
      <b/>
      <sz val="14"/>
      <name val="Arial Narrow"/>
      <family val="2"/>
    </font>
    <font>
      <sz val="11"/>
      <color theme="1"/>
      <name val="Arial Narrow"/>
      <family val="2"/>
    </font>
    <font>
      <b/>
      <sz val="11"/>
      <color theme="1"/>
      <name val="Arial Narrow"/>
      <family val="2"/>
    </font>
    <font>
      <b/>
      <sz val="12"/>
      <color theme="1"/>
      <name val="Arial Narrow"/>
      <family val="2"/>
    </font>
    <font>
      <b/>
      <sz val="13"/>
      <color theme="1"/>
      <name val="Arial Narrow"/>
      <family val="2"/>
    </font>
    <font>
      <sz val="11"/>
      <name val="Arial Narrow"/>
      <family val="2"/>
    </font>
    <font>
      <i/>
      <sz val="11"/>
      <color theme="1"/>
      <name val="Arial Narrow"/>
      <family val="2"/>
    </font>
    <font>
      <sz val="28"/>
      <color theme="0"/>
      <name val="Source Sans Pro"/>
      <family val="2"/>
    </font>
    <font>
      <sz val="10"/>
      <color theme="1"/>
      <name val="Arial Narrow"/>
      <family val="2"/>
    </font>
    <font>
      <i/>
      <sz val="11"/>
      <name val="Arial Narrow"/>
      <family val="2"/>
    </font>
    <font>
      <sz val="8"/>
      <name val="Calibri"/>
      <family val="2"/>
      <scheme val="minor"/>
    </font>
    <font>
      <b/>
      <sz val="11"/>
      <name val="Arial Narrow"/>
      <family val="2"/>
    </font>
    <font>
      <i/>
      <sz val="11"/>
      <color theme="6"/>
      <name val="Arial Narrow"/>
      <family val="2"/>
    </font>
    <font>
      <sz val="11"/>
      <color theme="6"/>
      <name val="Arial Narrow"/>
      <family val="2"/>
    </font>
    <font>
      <sz val="10"/>
      <color rgb="FFFFFFFF"/>
      <name val="Source Sans Pro Light"/>
      <family val="2"/>
    </font>
    <font>
      <b/>
      <sz val="10"/>
      <color rgb="FF000000"/>
      <name val="Source Sans Pro Light"/>
      <family val="2"/>
    </font>
    <font>
      <sz val="10"/>
      <name val="Source Sans Pro Light"/>
      <family val="2"/>
    </font>
    <font>
      <b/>
      <sz val="13"/>
      <name val="Arial Narrow"/>
      <family val="2"/>
    </font>
    <font>
      <sz val="9"/>
      <color theme="1"/>
      <name val="Source Sans Pro"/>
      <family val="2"/>
    </font>
    <font>
      <b/>
      <i/>
      <sz val="10"/>
      <color theme="6" tint="0.39997558519241921"/>
      <name val="Source Sans Pro Light"/>
      <family val="2"/>
    </font>
    <font>
      <i/>
      <sz val="10"/>
      <color theme="6" tint="0.39997558519241921"/>
      <name val="Source Sans Pro Light"/>
      <family val="2"/>
    </font>
    <font>
      <b/>
      <sz val="9"/>
      <color theme="1"/>
      <name val="Source Sans Pro"/>
      <family val="2"/>
    </font>
    <font>
      <sz val="9"/>
      <color theme="1"/>
      <name val="Arial"/>
      <family val="2"/>
    </font>
    <font>
      <b/>
      <sz val="20"/>
      <color rgb="FF002060"/>
      <name val="Arial"/>
      <family val="2"/>
    </font>
    <font>
      <sz val="14"/>
      <color rgb="FF0070C0"/>
      <name val="Arial"/>
      <family val="2"/>
    </font>
  </fonts>
  <fills count="13">
    <fill>
      <patternFill patternType="none"/>
    </fill>
    <fill>
      <patternFill patternType="gray125"/>
    </fill>
    <fill>
      <patternFill patternType="solid">
        <fgColor theme="7" tint="0.79998168889431442"/>
        <bgColor indexed="64"/>
      </patternFill>
    </fill>
    <fill>
      <patternFill patternType="solid">
        <fgColor theme="4"/>
        <bgColor indexed="64"/>
      </patternFill>
    </fill>
    <fill>
      <patternFill patternType="solid">
        <fgColor theme="8"/>
        <bgColor indexed="64"/>
      </patternFill>
    </fill>
    <fill>
      <patternFill patternType="solid">
        <fgColor theme="7"/>
        <bgColor indexed="64"/>
      </patternFill>
    </fill>
    <fill>
      <patternFill patternType="solid">
        <fgColor rgb="FFEFEFEF"/>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E30613"/>
        <bgColor indexed="64"/>
      </patternFill>
    </fill>
    <fill>
      <patternFill patternType="solid">
        <fgColor rgb="FFEFEFF0"/>
        <bgColor indexed="64"/>
      </patternFill>
    </fill>
    <fill>
      <patternFill patternType="solid">
        <fgColor theme="9" tint="0.79998168889431442"/>
        <bgColor indexed="64"/>
      </patternFill>
    </fill>
    <fill>
      <patternFill patternType="solid">
        <fgColor theme="1"/>
        <bgColor indexed="64"/>
      </patternFill>
    </fill>
  </fills>
  <borders count="1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style="medium">
        <color rgb="FFFFFFFF"/>
      </right>
      <top style="medium">
        <color rgb="FFFFFFFF"/>
      </top>
      <bottom/>
      <diagonal/>
    </border>
    <border>
      <left/>
      <right style="medium">
        <color rgb="FFFFFFFF"/>
      </right>
      <top/>
      <bottom style="medium">
        <color rgb="FFFFFFFF"/>
      </bottom>
      <diagonal/>
    </border>
  </borders>
  <cellStyleXfs count="2">
    <xf numFmtId="0" fontId="0" fillId="0" borderId="0"/>
    <xf numFmtId="9" fontId="1" fillId="0" borderId="0" applyFont="0" applyFill="0" applyBorder="0" applyAlignment="0" applyProtection="0"/>
  </cellStyleXfs>
  <cellXfs count="105">
    <xf numFmtId="0" fontId="0" fillId="0" borderId="0" xfId="0"/>
    <xf numFmtId="0" fontId="0" fillId="3" borderId="0" xfId="0" applyFill="1"/>
    <xf numFmtId="0" fontId="2" fillId="4" borderId="0" xfId="0" applyFont="1" applyFill="1"/>
    <xf numFmtId="0" fontId="3" fillId="4" borderId="0" xfId="0" applyFont="1" applyFill="1"/>
    <xf numFmtId="0" fontId="3" fillId="0" borderId="0" xfId="0" applyFont="1"/>
    <xf numFmtId="0" fontId="3" fillId="2" borderId="1" xfId="0" applyFont="1" applyFill="1" applyBorder="1"/>
    <xf numFmtId="0" fontId="4" fillId="0" borderId="0" xfId="0" applyFont="1"/>
    <xf numFmtId="0" fontId="4" fillId="0" borderId="0" xfId="0" applyFont="1" applyAlignment="1">
      <alignment horizontal="center"/>
    </xf>
    <xf numFmtId="0" fontId="3" fillId="0" borderId="0" xfId="0" applyFont="1" applyAlignment="1">
      <alignment horizontal="left" indent="2"/>
    </xf>
    <xf numFmtId="10" fontId="3" fillId="0" borderId="0" xfId="0" applyNumberFormat="1" applyFont="1"/>
    <xf numFmtId="0" fontId="5" fillId="2" borderId="1" xfId="0" applyFont="1" applyFill="1" applyBorder="1"/>
    <xf numFmtId="6" fontId="3" fillId="0" borderId="0" xfId="0" applyNumberFormat="1" applyFont="1"/>
    <xf numFmtId="8" fontId="3" fillId="0" borderId="0" xfId="0" applyNumberFormat="1" applyFont="1"/>
    <xf numFmtId="10" fontId="3" fillId="0" borderId="1" xfId="0" applyNumberFormat="1" applyFont="1" applyBorder="1"/>
    <xf numFmtId="0" fontId="6" fillId="2" borderId="1" xfId="0" applyFont="1" applyFill="1" applyBorder="1"/>
    <xf numFmtId="166" fontId="3" fillId="0" borderId="0" xfId="0" applyNumberFormat="1" applyFont="1"/>
    <xf numFmtId="165" fontId="3" fillId="0" borderId="0" xfId="0" applyNumberFormat="1" applyFont="1"/>
    <xf numFmtId="164" fontId="3" fillId="0" borderId="0" xfId="0" applyNumberFormat="1" applyFont="1" applyAlignment="1">
      <alignment horizontal="center"/>
    </xf>
    <xf numFmtId="164" fontId="3" fillId="0" borderId="0" xfId="1" applyNumberFormat="1" applyFont="1" applyFill="1" applyAlignment="1">
      <alignment horizontal="center"/>
    </xf>
    <xf numFmtId="0" fontId="3" fillId="0" borderId="3" xfId="0" applyFont="1" applyBorder="1"/>
    <xf numFmtId="6" fontId="3" fillId="5" borderId="0" xfId="0" applyNumberFormat="1" applyFont="1" applyFill="1" applyAlignment="1">
      <alignment horizontal="center"/>
    </xf>
    <xf numFmtId="0" fontId="0" fillId="0" borderId="0" xfId="0" applyAlignment="1">
      <alignment horizontal="center"/>
    </xf>
    <xf numFmtId="0" fontId="7" fillId="0" borderId="0" xfId="0" applyFont="1"/>
    <xf numFmtId="9" fontId="0" fillId="0" borderId="0" xfId="0" applyNumberFormat="1"/>
    <xf numFmtId="10" fontId="0" fillId="0" borderId="0" xfId="1" applyNumberFormat="1" applyFont="1"/>
    <xf numFmtId="0" fontId="8" fillId="0" borderId="0" xfId="0" applyFont="1"/>
    <xf numFmtId="164" fontId="3" fillId="0" borderId="0" xfId="1" applyNumberFormat="1" applyFont="1"/>
    <xf numFmtId="0" fontId="9" fillId="3" borderId="0" xfId="0" applyFont="1" applyFill="1"/>
    <xf numFmtId="0" fontId="4" fillId="0" borderId="4" xfId="0" applyFont="1" applyBorder="1"/>
    <xf numFmtId="0" fontId="3" fillId="0" borderId="5" xfId="0" applyFont="1" applyBorder="1"/>
    <xf numFmtId="0" fontId="3" fillId="0" borderId="6" xfId="0" applyFont="1" applyBorder="1"/>
    <xf numFmtId="0" fontId="3" fillId="0" borderId="7" xfId="0" applyFont="1" applyBorder="1"/>
    <xf numFmtId="0" fontId="10" fillId="0" borderId="6" xfId="0" applyFont="1" applyBorder="1"/>
    <xf numFmtId="0" fontId="3" fillId="0" borderId="8" xfId="0" applyFont="1" applyBorder="1"/>
    <xf numFmtId="0" fontId="3" fillId="0" borderId="2" xfId="0" applyFont="1" applyBorder="1"/>
    <xf numFmtId="0" fontId="3" fillId="0" borderId="9" xfId="0" applyFont="1" applyBorder="1"/>
    <xf numFmtId="0" fontId="6" fillId="2" borderId="10" xfId="0" applyFont="1" applyFill="1" applyBorder="1"/>
    <xf numFmtId="168" fontId="10" fillId="0" borderId="0" xfId="0" applyNumberFormat="1" applyFont="1" applyAlignment="1">
      <alignment vertical="center"/>
    </xf>
    <xf numFmtId="0" fontId="10" fillId="0" borderId="0" xfId="0" applyFont="1"/>
    <xf numFmtId="0" fontId="10" fillId="0" borderId="3" xfId="0" applyFont="1" applyBorder="1" applyAlignment="1">
      <alignment vertical="center"/>
    </xf>
    <xf numFmtId="0" fontId="10" fillId="0" borderId="0" xfId="0" applyFont="1" applyAlignment="1">
      <alignment vertical="center"/>
    </xf>
    <xf numFmtId="3" fontId="10" fillId="0" borderId="7" xfId="0" applyNumberFormat="1" applyFont="1" applyBorder="1" applyAlignment="1">
      <alignment vertical="center"/>
    </xf>
    <xf numFmtId="168" fontId="3" fillId="0" borderId="0" xfId="0" applyNumberFormat="1" applyFont="1" applyAlignment="1">
      <alignment vertical="center"/>
    </xf>
    <xf numFmtId="168" fontId="4" fillId="0" borderId="0" xfId="0" applyNumberFormat="1" applyFont="1" applyAlignment="1">
      <alignment vertical="center"/>
    </xf>
    <xf numFmtId="0" fontId="11" fillId="0" borderId="0" xfId="0" applyFont="1"/>
    <xf numFmtId="167" fontId="3" fillId="0" borderId="0" xfId="0" applyNumberFormat="1" applyFont="1"/>
    <xf numFmtId="164" fontId="3" fillId="0" borderId="0" xfId="0" applyNumberFormat="1" applyFont="1"/>
    <xf numFmtId="10" fontId="3" fillId="0" borderId="0" xfId="1" applyNumberFormat="1" applyFont="1"/>
    <xf numFmtId="0" fontId="4" fillId="0" borderId="0" xfId="0" applyFont="1" applyAlignment="1">
      <alignment horizontal="right"/>
    </xf>
    <xf numFmtId="168" fontId="3" fillId="0" borderId="0" xfId="0" applyNumberFormat="1" applyFont="1"/>
    <xf numFmtId="0" fontId="13" fillId="6" borderId="1" xfId="0" applyFont="1" applyFill="1" applyBorder="1"/>
    <xf numFmtId="0" fontId="3" fillId="6" borderId="1" xfId="0" applyFont="1" applyFill="1" applyBorder="1"/>
    <xf numFmtId="0" fontId="0" fillId="6" borderId="1" xfId="0" applyFill="1" applyBorder="1"/>
    <xf numFmtId="6" fontId="3" fillId="7" borderId="0" xfId="0" applyNumberFormat="1" applyFont="1" applyFill="1"/>
    <xf numFmtId="6" fontId="14" fillId="7" borderId="0" xfId="0" applyNumberFormat="1" applyFont="1" applyFill="1"/>
    <xf numFmtId="8" fontId="8" fillId="0" borderId="0" xfId="0" applyNumberFormat="1" applyFont="1"/>
    <xf numFmtId="6" fontId="3" fillId="0" borderId="0" xfId="0" quotePrefix="1" applyNumberFormat="1" applyFont="1"/>
    <xf numFmtId="6" fontId="3" fillId="8" borderId="0" xfId="0" applyNumberFormat="1" applyFont="1" applyFill="1"/>
    <xf numFmtId="6" fontId="15" fillId="8" borderId="1" xfId="0" applyNumberFormat="1" applyFont="1" applyFill="1" applyBorder="1"/>
    <xf numFmtId="6" fontId="3" fillId="8" borderId="1" xfId="0" applyNumberFormat="1" applyFont="1" applyFill="1" applyBorder="1"/>
    <xf numFmtId="9" fontId="3" fillId="0" borderId="0" xfId="1" applyFont="1" applyFill="1"/>
    <xf numFmtId="6" fontId="4" fillId="0" borderId="1" xfId="0" applyNumberFormat="1" applyFont="1" applyBorder="1"/>
    <xf numFmtId="10" fontId="4" fillId="0" borderId="0" xfId="0" applyNumberFormat="1" applyFont="1" applyAlignment="1">
      <alignment horizontal="center"/>
    </xf>
    <xf numFmtId="6" fontId="7" fillId="0" borderId="0" xfId="0" applyNumberFormat="1" applyFont="1"/>
    <xf numFmtId="0" fontId="4" fillId="0" borderId="0" xfId="0" applyFont="1" applyAlignment="1">
      <alignment wrapText="1"/>
    </xf>
    <xf numFmtId="0" fontId="0" fillId="8" borderId="0" xfId="0" applyFill="1"/>
    <xf numFmtId="0" fontId="16" fillId="9" borderId="13" xfId="0" applyFont="1" applyFill="1" applyBorder="1" applyAlignment="1">
      <alignment horizontal="right" vertical="center" wrapText="1"/>
    </xf>
    <xf numFmtId="0" fontId="16" fillId="9" borderId="14" xfId="0" applyFont="1" applyFill="1" applyBorder="1" applyAlignment="1">
      <alignment horizontal="right" vertical="center" wrapText="1"/>
    </xf>
    <xf numFmtId="0" fontId="17" fillId="10" borderId="12" xfId="0" applyFont="1" applyFill="1" applyBorder="1" applyAlignment="1">
      <alignment horizontal="justify" vertical="center" wrapText="1"/>
    </xf>
    <xf numFmtId="166" fontId="0" fillId="0" borderId="0" xfId="0" applyNumberFormat="1"/>
    <xf numFmtId="0" fontId="19" fillId="2" borderId="1" xfId="0" applyFont="1" applyFill="1" applyBorder="1"/>
    <xf numFmtId="0" fontId="13" fillId="0" borderId="0" xfId="0" applyFont="1"/>
    <xf numFmtId="0" fontId="20" fillId="0" borderId="0" xfId="0" applyFont="1"/>
    <xf numFmtId="0" fontId="4" fillId="11" borderId="0" xfId="0" applyFont="1" applyFill="1"/>
    <xf numFmtId="8" fontId="3" fillId="11" borderId="0" xfId="0" applyNumberFormat="1" applyFont="1" applyFill="1"/>
    <xf numFmtId="6" fontId="3" fillId="11" borderId="0" xfId="0" applyNumberFormat="1" applyFont="1" applyFill="1"/>
    <xf numFmtId="0" fontId="3" fillId="11" borderId="0" xfId="0" applyFont="1" applyFill="1"/>
    <xf numFmtId="8" fontId="8" fillId="11" borderId="0" xfId="0" applyNumberFormat="1" applyFont="1" applyFill="1"/>
    <xf numFmtId="6" fontId="3" fillId="11" borderId="0" xfId="0" quotePrefix="1" applyNumberFormat="1" applyFont="1" applyFill="1"/>
    <xf numFmtId="6" fontId="0" fillId="11" borderId="0" xfId="0" applyNumberFormat="1" applyFill="1"/>
    <xf numFmtId="0" fontId="0" fillId="11" borderId="0" xfId="0" applyFill="1"/>
    <xf numFmtId="10" fontId="0" fillId="11" borderId="0" xfId="1" applyNumberFormat="1" applyFont="1" applyFill="1"/>
    <xf numFmtId="0" fontId="21" fillId="10" borderId="12" xfId="0" applyFont="1" applyFill="1" applyBorder="1" applyAlignment="1">
      <alignment horizontal="justify" vertical="center" wrapText="1"/>
    </xf>
    <xf numFmtId="6" fontId="18" fillId="0" borderId="0" xfId="0" applyNumberFormat="1" applyFont="1" applyAlignment="1">
      <alignment horizontal="right" vertical="center" wrapText="1"/>
    </xf>
    <xf numFmtId="0" fontId="23" fillId="0" borderId="0" xfId="0" applyFont="1"/>
    <xf numFmtId="0" fontId="26" fillId="0" borderId="0" xfId="0" applyFont="1"/>
    <xf numFmtId="169" fontId="24" fillId="0" borderId="0" xfId="0" applyNumberFormat="1" applyFont="1" applyAlignment="1">
      <alignment horizontal="left" vertical="center"/>
    </xf>
    <xf numFmtId="0" fontId="25" fillId="0" borderId="0" xfId="0" applyFont="1" applyAlignment="1">
      <alignment horizontal="left" vertical="top" wrapText="1"/>
    </xf>
    <xf numFmtId="0" fontId="16" fillId="9" borderId="11" xfId="0" applyFont="1" applyFill="1" applyBorder="1" applyAlignment="1">
      <alignment horizontal="right" vertical="center" wrapText="1"/>
    </xf>
    <xf numFmtId="0" fontId="16" fillId="9" borderId="12" xfId="0" applyFont="1" applyFill="1" applyBorder="1" applyAlignment="1">
      <alignment horizontal="right" vertical="center" wrapText="1"/>
    </xf>
    <xf numFmtId="0" fontId="16" fillId="9" borderId="11" xfId="0" applyFont="1" applyFill="1" applyBorder="1" applyAlignment="1">
      <alignment vertical="center" wrapText="1"/>
    </xf>
    <xf numFmtId="0" fontId="16" fillId="9" borderId="12" xfId="0" applyFont="1" applyFill="1" applyBorder="1" applyAlignment="1">
      <alignment vertical="center" wrapText="1"/>
    </xf>
    <xf numFmtId="0" fontId="3" fillId="0" borderId="0" xfId="0" applyFont="1" applyAlignment="1">
      <alignment horizontal="left" vertical="top" wrapText="1"/>
    </xf>
    <xf numFmtId="6" fontId="3" fillId="12" borderId="1" xfId="0" applyNumberFormat="1" applyFont="1" applyFill="1" applyBorder="1"/>
    <xf numFmtId="6" fontId="3" fillId="12" borderId="0" xfId="0" applyNumberFormat="1" applyFont="1" applyFill="1"/>
    <xf numFmtId="6" fontId="3" fillId="12" borderId="0" xfId="0" quotePrefix="1" applyNumberFormat="1" applyFont="1" applyFill="1"/>
    <xf numFmtId="9" fontId="3" fillId="12" borderId="0" xfId="0" applyNumberFormat="1" applyFont="1" applyFill="1"/>
    <xf numFmtId="0" fontId="8" fillId="12" borderId="0" xfId="0" applyFont="1" applyFill="1"/>
    <xf numFmtId="0" fontId="3" fillId="12" borderId="0" xfId="0" applyFont="1" applyFill="1"/>
    <xf numFmtId="8" fontId="18" fillId="12" borderId="14" xfId="0" applyNumberFormat="1" applyFont="1" applyFill="1" applyBorder="1" applyAlignment="1">
      <alignment horizontal="right" vertical="center" wrapText="1"/>
    </xf>
    <xf numFmtId="8" fontId="17" fillId="12" borderId="14" xfId="0" applyNumberFormat="1" applyFont="1" applyFill="1" applyBorder="1" applyAlignment="1">
      <alignment horizontal="right" vertical="center" wrapText="1"/>
    </xf>
    <xf numFmtId="8" fontId="22" fillId="12" borderId="14" xfId="0" applyNumberFormat="1" applyFont="1" applyFill="1" applyBorder="1" applyAlignment="1">
      <alignment horizontal="right" vertical="center" wrapText="1"/>
    </xf>
    <xf numFmtId="8" fontId="21" fillId="12" borderId="14" xfId="0" applyNumberFormat="1" applyFont="1" applyFill="1" applyBorder="1" applyAlignment="1">
      <alignment horizontal="right" vertical="center" wrapText="1"/>
    </xf>
    <xf numFmtId="166" fontId="3" fillId="12" borderId="0" xfId="0" applyNumberFormat="1" applyFont="1" applyFill="1"/>
    <xf numFmtId="164" fontId="3" fillId="12" borderId="0" xfId="0" applyNumberFormat="1" applyFont="1" applyFill="1"/>
  </cellXfs>
  <cellStyles count="2">
    <cellStyle name="Normal" xfId="0" builtinId="0"/>
    <cellStyle name="Percent" xfId="1" builtinId="5"/>
  </cellStyles>
  <dxfs count="0"/>
  <tableStyles count="0" defaultTableStyle="TableStyleMedium2" defaultPivotStyle="PivotStyleLight16"/>
  <colors>
    <mruColors>
      <color rgb="FFF2F2F2"/>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359409</xdr:colOff>
      <xdr:row>25</xdr:row>
      <xdr:rowOff>171787</xdr:rowOff>
    </xdr:to>
    <xdr:pic>
      <xdr:nvPicPr>
        <xdr:cNvPr id="2" name="Picture 1" descr="Two people in safety vests looking at a tablet&#10;&#10;Description automatically generated with medium confidence">
          <a:extLst>
            <a:ext uri="{FF2B5EF4-FFF2-40B4-BE49-F238E27FC236}">
              <a16:creationId xmlns:a16="http://schemas.microsoft.com/office/drawing/2014/main" id="{813084B9-0034-47BE-863C-C10EBE4176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09" r="17106"/>
        <a:stretch/>
      </xdr:blipFill>
      <xdr:spPr bwMode="auto">
        <a:xfrm>
          <a:off x="0" y="0"/>
          <a:ext cx="4929504" cy="468854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xdr:colOff>
      <xdr:row>38</xdr:row>
      <xdr:rowOff>125189</xdr:rowOff>
    </xdr:from>
    <xdr:to>
      <xdr:col>8</xdr:col>
      <xdr:colOff>381635</xdr:colOff>
      <xdr:row>39</xdr:row>
      <xdr:rowOff>15875</xdr:rowOff>
    </xdr:to>
    <xdr:pic>
      <xdr:nvPicPr>
        <xdr:cNvPr id="3" name="image2.png">
          <a:extLst>
            <a:ext uri="{FF2B5EF4-FFF2-40B4-BE49-F238E27FC236}">
              <a16:creationId xmlns:a16="http://schemas.microsoft.com/office/drawing/2014/main" id="{EAB7228D-B210-4BB0-9753-F30BFCFF6AAB}"/>
            </a:ext>
          </a:extLst>
        </xdr:cNvPr>
        <xdr:cNvPicPr>
          <a:picLocks noChangeAspect="1"/>
        </xdr:cNvPicPr>
      </xdr:nvPicPr>
      <xdr:blipFill>
        <a:blip xmlns:r="http://schemas.openxmlformats.org/officeDocument/2006/relationships" r:embed="rId2" cstate="print"/>
        <a:stretch>
          <a:fillRect/>
        </a:stretch>
      </xdr:blipFill>
      <xdr:spPr>
        <a:xfrm>
          <a:off x="9525" y="7112729"/>
          <a:ext cx="4932680" cy="64041"/>
        </a:xfrm>
        <a:prstGeom prst="rect">
          <a:avLst/>
        </a:prstGeom>
      </xdr:spPr>
    </xdr:pic>
    <xdr:clientData/>
  </xdr:twoCellAnchor>
  <xdr:twoCellAnchor>
    <xdr:from>
      <xdr:col>6</xdr:col>
      <xdr:colOff>231140</xdr:colOff>
      <xdr:row>36</xdr:row>
      <xdr:rowOff>26035</xdr:rowOff>
    </xdr:from>
    <xdr:to>
      <xdr:col>8</xdr:col>
      <xdr:colOff>199390</xdr:colOff>
      <xdr:row>37</xdr:row>
      <xdr:rowOff>173355</xdr:rowOff>
    </xdr:to>
    <xdr:grpSp>
      <xdr:nvGrpSpPr>
        <xdr:cNvPr id="4" name="Group 3">
          <a:extLst>
            <a:ext uri="{FF2B5EF4-FFF2-40B4-BE49-F238E27FC236}">
              <a16:creationId xmlns:a16="http://schemas.microsoft.com/office/drawing/2014/main" id="{9EFA1B62-346E-4AFC-AB1F-3FBE3DEA7A9B}"/>
            </a:ext>
          </a:extLst>
        </xdr:cNvPr>
        <xdr:cNvGrpSpPr>
          <a:grpSpLocks/>
        </xdr:cNvGrpSpPr>
      </xdr:nvGrpSpPr>
      <xdr:grpSpPr bwMode="auto">
        <a:xfrm>
          <a:off x="3593465" y="6582410"/>
          <a:ext cx="1190625" cy="325120"/>
          <a:chOff x="8854" y="75"/>
          <a:chExt cx="1867" cy="513"/>
        </a:xfrm>
      </xdr:grpSpPr>
      <xdr:sp macro="" textlink="">
        <xdr:nvSpPr>
          <xdr:cNvPr id="5" name="AutoShape 22">
            <a:extLst>
              <a:ext uri="{FF2B5EF4-FFF2-40B4-BE49-F238E27FC236}">
                <a16:creationId xmlns:a16="http://schemas.microsoft.com/office/drawing/2014/main" id="{848EE713-982B-4DA3-9C00-A21596F844C7}"/>
              </a:ext>
            </a:extLst>
          </xdr:cNvPr>
          <xdr:cNvSpPr>
            <a:spLocks/>
          </xdr:cNvSpPr>
        </xdr:nvSpPr>
        <xdr:spPr bwMode="auto">
          <a:xfrm>
            <a:off x="9412" y="153"/>
            <a:ext cx="1309" cy="391"/>
          </a:xfrm>
          <a:custGeom>
            <a:avLst/>
            <a:gdLst>
              <a:gd name="T0" fmla="+- 0 9663 9412"/>
              <a:gd name="T1" fmla="*/ T0 w 1309"/>
              <a:gd name="T2" fmla="+- 0 391 154"/>
              <a:gd name="T3" fmla="*/ 391 h 391"/>
              <a:gd name="T4" fmla="+- 0 9504 9412"/>
              <a:gd name="T5" fmla="*/ T4 w 1309"/>
              <a:gd name="T6" fmla="+- 0 346 154"/>
              <a:gd name="T7" fmla="*/ 346 h 391"/>
              <a:gd name="T8" fmla="+- 0 9585 9412"/>
              <a:gd name="T9" fmla="*/ T8 w 1309"/>
              <a:gd name="T10" fmla="+- 0 188 154"/>
              <a:gd name="T11" fmla="*/ 188 h 391"/>
              <a:gd name="T12" fmla="+- 0 9413 9412"/>
              <a:gd name="T13" fmla="*/ T12 w 1309"/>
              <a:gd name="T14" fmla="+- 0 445 154"/>
              <a:gd name="T15" fmla="*/ 445 h 391"/>
              <a:gd name="T16" fmla="+- 0 9467 9412"/>
              <a:gd name="T17" fmla="*/ T16 w 1309"/>
              <a:gd name="T18" fmla="+- 0 452 154"/>
              <a:gd name="T19" fmla="*/ 452 h 391"/>
              <a:gd name="T20" fmla="+- 0 9625 9412"/>
              <a:gd name="T21" fmla="*/ T20 w 1309"/>
              <a:gd name="T22" fmla="+- 0 452 154"/>
              <a:gd name="T23" fmla="*/ 452 h 391"/>
              <a:gd name="T24" fmla="+- 0 9878 9412"/>
              <a:gd name="T25" fmla="*/ T24 w 1309"/>
              <a:gd name="T26" fmla="+- 0 255 154"/>
              <a:gd name="T27" fmla="*/ 255 h 391"/>
              <a:gd name="T28" fmla="+- 0 9816 9412"/>
              <a:gd name="T29" fmla="*/ T28 w 1309"/>
              <a:gd name="T30" fmla="+- 0 397 154"/>
              <a:gd name="T31" fmla="*/ 397 h 391"/>
              <a:gd name="T32" fmla="+- 0 9743 9412"/>
              <a:gd name="T33" fmla="*/ T32 w 1309"/>
              <a:gd name="T34" fmla="+- 0 383 154"/>
              <a:gd name="T35" fmla="*/ 383 h 391"/>
              <a:gd name="T36" fmla="+- 0 9688 9412"/>
              <a:gd name="T37" fmla="*/ T36 w 1309"/>
              <a:gd name="T38" fmla="+- 0 259 154"/>
              <a:gd name="T39" fmla="*/ 259 h 391"/>
              <a:gd name="T40" fmla="+- 0 9763 9412"/>
              <a:gd name="T41" fmla="*/ T40 w 1309"/>
              <a:gd name="T42" fmla="+- 0 460 154"/>
              <a:gd name="T43" fmla="*/ 460 h 391"/>
              <a:gd name="T44" fmla="+- 0 9831 9412"/>
              <a:gd name="T45" fmla="*/ T44 w 1309"/>
              <a:gd name="T46" fmla="+- 0 426 154"/>
              <a:gd name="T47" fmla="*/ 426 h 391"/>
              <a:gd name="T48" fmla="+- 0 9882 9412"/>
              <a:gd name="T49" fmla="*/ T48 w 1309"/>
              <a:gd name="T50" fmla="+- 0 259 154"/>
              <a:gd name="T51" fmla="*/ 259 h 391"/>
              <a:gd name="T52" fmla="+- 0 10000 9412"/>
              <a:gd name="T53" fmla="*/ T52 w 1309"/>
              <a:gd name="T54" fmla="+- 0 337 154"/>
              <a:gd name="T55" fmla="*/ 337 h 391"/>
              <a:gd name="T56" fmla="+- 0 9954 9412"/>
              <a:gd name="T57" fmla="*/ T56 w 1309"/>
              <a:gd name="T58" fmla="+- 0 295 154"/>
              <a:gd name="T59" fmla="*/ 295 h 391"/>
              <a:gd name="T60" fmla="+- 0 10016 9412"/>
              <a:gd name="T61" fmla="*/ T60 w 1309"/>
              <a:gd name="T62" fmla="+- 0 297 154"/>
              <a:gd name="T63" fmla="*/ 297 h 391"/>
              <a:gd name="T64" fmla="+- 0 10036 9412"/>
              <a:gd name="T65" fmla="*/ T64 w 1309"/>
              <a:gd name="T66" fmla="+- 0 263 154"/>
              <a:gd name="T67" fmla="*/ 263 h 391"/>
              <a:gd name="T68" fmla="+- 0 9979 9412"/>
              <a:gd name="T69" fmla="*/ T68 w 1309"/>
              <a:gd name="T70" fmla="+- 0 250 154"/>
              <a:gd name="T71" fmla="*/ 250 h 391"/>
              <a:gd name="T72" fmla="+- 0 9906 9412"/>
              <a:gd name="T73" fmla="*/ T72 w 1309"/>
              <a:gd name="T74" fmla="+- 0 330 154"/>
              <a:gd name="T75" fmla="*/ 330 h 391"/>
              <a:gd name="T76" fmla="+- 0 9984 9412"/>
              <a:gd name="T77" fmla="*/ T76 w 1309"/>
              <a:gd name="T78" fmla="+- 0 385 154"/>
              <a:gd name="T79" fmla="*/ 385 h 391"/>
              <a:gd name="T80" fmla="+- 0 9963 9412"/>
              <a:gd name="T81" fmla="*/ T80 w 1309"/>
              <a:gd name="T82" fmla="+- 0 421 154"/>
              <a:gd name="T83" fmla="*/ 421 h 391"/>
              <a:gd name="T84" fmla="+- 0 9910 9412"/>
              <a:gd name="T85" fmla="*/ T84 w 1309"/>
              <a:gd name="T86" fmla="+- 0 408 154"/>
              <a:gd name="T87" fmla="*/ 408 h 391"/>
              <a:gd name="T88" fmla="+- 0 9923 9412"/>
              <a:gd name="T89" fmla="*/ T88 w 1309"/>
              <a:gd name="T90" fmla="+- 0 454 154"/>
              <a:gd name="T91" fmla="*/ 454 h 391"/>
              <a:gd name="T92" fmla="+- 0 10022 9412"/>
              <a:gd name="T93" fmla="*/ T92 w 1309"/>
              <a:gd name="T94" fmla="+- 0 446 154"/>
              <a:gd name="T95" fmla="*/ 446 h 391"/>
              <a:gd name="T96" fmla="+- 0 10219 9412"/>
              <a:gd name="T97" fmla="*/ T96 w 1309"/>
              <a:gd name="T98" fmla="+- 0 255 154"/>
              <a:gd name="T99" fmla="*/ 255 h 391"/>
              <a:gd name="T100" fmla="+- 0 10210 9412"/>
              <a:gd name="T101" fmla="*/ T100 w 1309"/>
              <a:gd name="T102" fmla="+- 0 378 154"/>
              <a:gd name="T103" fmla="*/ 378 h 391"/>
              <a:gd name="T104" fmla="+- 0 10128 9412"/>
              <a:gd name="T105" fmla="*/ T104 w 1309"/>
              <a:gd name="T106" fmla="+- 0 396 154"/>
              <a:gd name="T107" fmla="*/ 396 h 391"/>
              <a:gd name="T108" fmla="+- 0 10128 9412"/>
              <a:gd name="T109" fmla="*/ T108 w 1309"/>
              <a:gd name="T110" fmla="+- 0 310 154"/>
              <a:gd name="T111" fmla="*/ 310 h 391"/>
              <a:gd name="T112" fmla="+- 0 10210 9412"/>
              <a:gd name="T113" fmla="*/ T112 w 1309"/>
              <a:gd name="T114" fmla="+- 0 328 154"/>
              <a:gd name="T115" fmla="*/ 328 h 391"/>
              <a:gd name="T116" fmla="+- 0 10169 9412"/>
              <a:gd name="T117" fmla="*/ T116 w 1309"/>
              <a:gd name="T118" fmla="+- 0 252 154"/>
              <a:gd name="T119" fmla="*/ 252 h 391"/>
              <a:gd name="T120" fmla="+- 0 10060 9412"/>
              <a:gd name="T121" fmla="*/ T120 w 1309"/>
              <a:gd name="T122" fmla="+- 0 352 154"/>
              <a:gd name="T123" fmla="*/ 352 h 391"/>
              <a:gd name="T124" fmla="+- 0 10168 9412"/>
              <a:gd name="T125" fmla="*/ T124 w 1309"/>
              <a:gd name="T126" fmla="+- 0 454 154"/>
              <a:gd name="T127" fmla="*/ 454 h 391"/>
              <a:gd name="T128" fmla="+- 0 10213 9412"/>
              <a:gd name="T129" fmla="*/ T128 w 1309"/>
              <a:gd name="T130" fmla="+- 0 441 154"/>
              <a:gd name="T131" fmla="*/ 441 h 391"/>
              <a:gd name="T132" fmla="+- 0 10129 9412"/>
              <a:gd name="T133" fmla="*/ T132 w 1309"/>
              <a:gd name="T134" fmla="+- 0 501 154"/>
              <a:gd name="T135" fmla="*/ 501 h 391"/>
              <a:gd name="T136" fmla="+- 0 10084 9412"/>
              <a:gd name="T137" fmla="*/ T136 w 1309"/>
              <a:gd name="T138" fmla="+- 0 491 154"/>
              <a:gd name="T139" fmla="*/ 491 h 391"/>
              <a:gd name="T140" fmla="+- 0 10092 9412"/>
              <a:gd name="T141" fmla="*/ T140 w 1309"/>
              <a:gd name="T142" fmla="+- 0 533 154"/>
              <a:gd name="T143" fmla="*/ 533 h 391"/>
              <a:gd name="T144" fmla="+- 0 10202 9412"/>
              <a:gd name="T145" fmla="*/ T144 w 1309"/>
              <a:gd name="T146" fmla="+- 0 538 154"/>
              <a:gd name="T147" fmla="*/ 538 h 391"/>
              <a:gd name="T148" fmla="+- 0 10267 9412"/>
              <a:gd name="T149" fmla="*/ T148 w 1309"/>
              <a:gd name="T150" fmla="+- 0 426 154"/>
              <a:gd name="T151" fmla="*/ 426 h 391"/>
              <a:gd name="T152" fmla="+- 0 10422 9412"/>
              <a:gd name="T153" fmla="*/ T152 w 1309"/>
              <a:gd name="T154" fmla="+- 0 256 154"/>
              <a:gd name="T155" fmla="*/ 256 h 391"/>
              <a:gd name="T156" fmla="+- 0 10380 9412"/>
              <a:gd name="T157" fmla="*/ T156 w 1309"/>
              <a:gd name="T158" fmla="+- 0 252 154"/>
              <a:gd name="T159" fmla="*/ 252 h 391"/>
              <a:gd name="T160" fmla="+- 0 10343 9412"/>
              <a:gd name="T161" fmla="*/ T160 w 1309"/>
              <a:gd name="T162" fmla="+- 0 259 154"/>
              <a:gd name="T163" fmla="*/ 259 h 391"/>
              <a:gd name="T164" fmla="+- 0 10296 9412"/>
              <a:gd name="T165" fmla="*/ T164 w 1309"/>
              <a:gd name="T166" fmla="+- 0 456 154"/>
              <a:gd name="T167" fmla="*/ 456 h 391"/>
              <a:gd name="T168" fmla="+- 0 10355 9412"/>
              <a:gd name="T169" fmla="*/ T168 w 1309"/>
              <a:gd name="T170" fmla="+- 0 316 154"/>
              <a:gd name="T171" fmla="*/ 316 h 391"/>
              <a:gd name="T172" fmla="+- 0 10418 9412"/>
              <a:gd name="T173" fmla="*/ T172 w 1309"/>
              <a:gd name="T174" fmla="+- 0 298 154"/>
              <a:gd name="T175" fmla="*/ 298 h 391"/>
              <a:gd name="T176" fmla="+- 0 10442 9412"/>
              <a:gd name="T177" fmla="*/ T176 w 1309"/>
              <a:gd name="T178" fmla="+- 0 255 154"/>
              <a:gd name="T179" fmla="*/ 255 h 391"/>
              <a:gd name="T180" fmla="+- 0 10491 9412"/>
              <a:gd name="T181" fmla="*/ T180 w 1309"/>
              <a:gd name="T182" fmla="+- 0 452 154"/>
              <a:gd name="T183" fmla="*/ 452 h 391"/>
              <a:gd name="T184" fmla="+- 0 10476 9412"/>
              <a:gd name="T185" fmla="*/ T184 w 1309"/>
              <a:gd name="T186" fmla="+- 0 158 154"/>
              <a:gd name="T187" fmla="*/ 158 h 391"/>
              <a:gd name="T188" fmla="+- 0 10434 9412"/>
              <a:gd name="T189" fmla="*/ T188 w 1309"/>
              <a:gd name="T190" fmla="+- 0 185 154"/>
              <a:gd name="T191" fmla="*/ 185 h 391"/>
              <a:gd name="T192" fmla="+- 0 10476 9412"/>
              <a:gd name="T193" fmla="*/ T192 w 1309"/>
              <a:gd name="T194" fmla="+- 0 214 154"/>
              <a:gd name="T195" fmla="*/ 214 h 391"/>
              <a:gd name="T196" fmla="+- 0 10717 9412"/>
              <a:gd name="T197" fmla="*/ T196 w 1309"/>
              <a:gd name="T198" fmla="+- 0 154 154"/>
              <a:gd name="T199" fmla="*/ 154 h 391"/>
              <a:gd name="T200" fmla="+- 0 10664 9412"/>
              <a:gd name="T201" fmla="*/ T200 w 1309"/>
              <a:gd name="T202" fmla="+- 0 380 154"/>
              <a:gd name="T203" fmla="*/ 380 h 391"/>
              <a:gd name="T204" fmla="+- 0 10582 9412"/>
              <a:gd name="T205" fmla="*/ T204 w 1309"/>
              <a:gd name="T206" fmla="+- 0 398 154"/>
              <a:gd name="T207" fmla="*/ 398 h 391"/>
              <a:gd name="T208" fmla="+- 0 10597 9412"/>
              <a:gd name="T209" fmla="*/ T208 w 1309"/>
              <a:gd name="T210" fmla="+- 0 297 154"/>
              <a:gd name="T211" fmla="*/ 297 h 391"/>
              <a:gd name="T212" fmla="+- 0 10668 9412"/>
              <a:gd name="T213" fmla="*/ T212 w 1309"/>
              <a:gd name="T214" fmla="+- 0 356 154"/>
              <a:gd name="T215" fmla="*/ 356 h 391"/>
              <a:gd name="T216" fmla="+- 0 10622 9412"/>
              <a:gd name="T217" fmla="*/ T216 w 1309"/>
              <a:gd name="T218" fmla="+- 0 252 154"/>
              <a:gd name="T219" fmla="*/ 252 h 391"/>
              <a:gd name="T220" fmla="+- 0 10515 9412"/>
              <a:gd name="T221" fmla="*/ T220 w 1309"/>
              <a:gd name="T222" fmla="+- 0 352 154"/>
              <a:gd name="T223" fmla="*/ 352 h 391"/>
              <a:gd name="T224" fmla="+- 0 10624 9412"/>
              <a:gd name="T225" fmla="*/ T224 w 1309"/>
              <a:gd name="T226" fmla="+- 0 458 154"/>
              <a:gd name="T227" fmla="*/ 458 h 391"/>
              <a:gd name="T228" fmla="+- 0 10671 9412"/>
              <a:gd name="T229" fmla="*/ T228 w 1309"/>
              <a:gd name="T230" fmla="+- 0 452 154"/>
              <a:gd name="T231" fmla="*/ 452 h 391"/>
              <a:gd name="T232" fmla="+- 0 10721 9412"/>
              <a:gd name="T233" fmla="*/ T232 w 1309"/>
              <a:gd name="T234" fmla="+- 0 418 154"/>
              <a:gd name="T235" fmla="*/ 418 h 39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Lst>
            <a:rect l="0" t="0" r="r" b="b"/>
            <a:pathLst>
              <a:path w="1309" h="391">
                <a:moveTo>
                  <a:pt x="273" y="299"/>
                </a:moveTo>
                <a:lnTo>
                  <a:pt x="272" y="293"/>
                </a:lnTo>
                <a:lnTo>
                  <a:pt x="272" y="291"/>
                </a:lnTo>
                <a:lnTo>
                  <a:pt x="271" y="289"/>
                </a:lnTo>
                <a:lnTo>
                  <a:pt x="251" y="237"/>
                </a:lnTo>
                <a:lnTo>
                  <a:pt x="234" y="192"/>
                </a:lnTo>
                <a:lnTo>
                  <a:pt x="189" y="75"/>
                </a:lnTo>
                <a:lnTo>
                  <a:pt x="177" y="45"/>
                </a:lnTo>
                <a:lnTo>
                  <a:pt x="177" y="192"/>
                </a:lnTo>
                <a:lnTo>
                  <a:pt x="92" y="192"/>
                </a:lnTo>
                <a:lnTo>
                  <a:pt x="134" y="75"/>
                </a:lnTo>
                <a:lnTo>
                  <a:pt x="135" y="75"/>
                </a:lnTo>
                <a:lnTo>
                  <a:pt x="177" y="192"/>
                </a:lnTo>
                <a:lnTo>
                  <a:pt x="177" y="45"/>
                </a:lnTo>
                <a:lnTo>
                  <a:pt x="173" y="34"/>
                </a:lnTo>
                <a:lnTo>
                  <a:pt x="170" y="26"/>
                </a:lnTo>
                <a:lnTo>
                  <a:pt x="165" y="21"/>
                </a:lnTo>
                <a:lnTo>
                  <a:pt x="107" y="21"/>
                </a:lnTo>
                <a:lnTo>
                  <a:pt x="102" y="26"/>
                </a:lnTo>
                <a:lnTo>
                  <a:pt x="1" y="291"/>
                </a:lnTo>
                <a:lnTo>
                  <a:pt x="0" y="293"/>
                </a:lnTo>
                <a:lnTo>
                  <a:pt x="0" y="299"/>
                </a:lnTo>
                <a:lnTo>
                  <a:pt x="3" y="302"/>
                </a:lnTo>
                <a:lnTo>
                  <a:pt x="50" y="302"/>
                </a:lnTo>
                <a:lnTo>
                  <a:pt x="55" y="298"/>
                </a:lnTo>
                <a:lnTo>
                  <a:pt x="58" y="289"/>
                </a:lnTo>
                <a:lnTo>
                  <a:pt x="76" y="237"/>
                </a:lnTo>
                <a:lnTo>
                  <a:pt x="192" y="237"/>
                </a:lnTo>
                <a:lnTo>
                  <a:pt x="211" y="289"/>
                </a:lnTo>
                <a:lnTo>
                  <a:pt x="213" y="298"/>
                </a:lnTo>
                <a:lnTo>
                  <a:pt x="218" y="302"/>
                </a:lnTo>
                <a:lnTo>
                  <a:pt x="269" y="302"/>
                </a:lnTo>
                <a:lnTo>
                  <a:pt x="273" y="299"/>
                </a:lnTo>
                <a:close/>
                <a:moveTo>
                  <a:pt x="470" y="105"/>
                </a:moveTo>
                <a:lnTo>
                  <a:pt x="466" y="101"/>
                </a:lnTo>
                <a:lnTo>
                  <a:pt x="421" y="101"/>
                </a:lnTo>
                <a:lnTo>
                  <a:pt x="417" y="105"/>
                </a:lnTo>
                <a:lnTo>
                  <a:pt x="417" y="192"/>
                </a:lnTo>
                <a:lnTo>
                  <a:pt x="414" y="221"/>
                </a:lnTo>
                <a:lnTo>
                  <a:pt x="404" y="243"/>
                </a:lnTo>
                <a:lnTo>
                  <a:pt x="388" y="257"/>
                </a:lnTo>
                <a:lnTo>
                  <a:pt x="367" y="262"/>
                </a:lnTo>
                <a:lnTo>
                  <a:pt x="349" y="258"/>
                </a:lnTo>
                <a:lnTo>
                  <a:pt x="337" y="247"/>
                </a:lnTo>
                <a:lnTo>
                  <a:pt x="331" y="229"/>
                </a:lnTo>
                <a:lnTo>
                  <a:pt x="329" y="205"/>
                </a:lnTo>
                <a:lnTo>
                  <a:pt x="329" y="105"/>
                </a:lnTo>
                <a:lnTo>
                  <a:pt x="325" y="101"/>
                </a:lnTo>
                <a:lnTo>
                  <a:pt x="280" y="101"/>
                </a:lnTo>
                <a:lnTo>
                  <a:pt x="276" y="105"/>
                </a:lnTo>
                <a:lnTo>
                  <a:pt x="276" y="220"/>
                </a:lnTo>
                <a:lnTo>
                  <a:pt x="280" y="252"/>
                </a:lnTo>
                <a:lnTo>
                  <a:pt x="292" y="280"/>
                </a:lnTo>
                <a:lnTo>
                  <a:pt x="315" y="299"/>
                </a:lnTo>
                <a:lnTo>
                  <a:pt x="351" y="306"/>
                </a:lnTo>
                <a:lnTo>
                  <a:pt x="371" y="304"/>
                </a:lnTo>
                <a:lnTo>
                  <a:pt x="388" y="298"/>
                </a:lnTo>
                <a:lnTo>
                  <a:pt x="403" y="288"/>
                </a:lnTo>
                <a:lnTo>
                  <a:pt x="416" y="272"/>
                </a:lnTo>
                <a:lnTo>
                  <a:pt x="419" y="272"/>
                </a:lnTo>
                <a:lnTo>
                  <a:pt x="419" y="298"/>
                </a:lnTo>
                <a:lnTo>
                  <a:pt x="423" y="302"/>
                </a:lnTo>
                <a:lnTo>
                  <a:pt x="466" y="302"/>
                </a:lnTo>
                <a:lnTo>
                  <a:pt x="470" y="298"/>
                </a:lnTo>
                <a:lnTo>
                  <a:pt x="470" y="105"/>
                </a:lnTo>
                <a:close/>
                <a:moveTo>
                  <a:pt x="635" y="243"/>
                </a:moveTo>
                <a:lnTo>
                  <a:pt x="633" y="224"/>
                </a:lnTo>
                <a:lnTo>
                  <a:pt x="624" y="208"/>
                </a:lnTo>
                <a:lnTo>
                  <a:pt x="609" y="195"/>
                </a:lnTo>
                <a:lnTo>
                  <a:pt x="588" y="183"/>
                </a:lnTo>
                <a:lnTo>
                  <a:pt x="569" y="176"/>
                </a:lnTo>
                <a:lnTo>
                  <a:pt x="555" y="168"/>
                </a:lnTo>
                <a:lnTo>
                  <a:pt x="545" y="161"/>
                </a:lnTo>
                <a:lnTo>
                  <a:pt x="542" y="152"/>
                </a:lnTo>
                <a:lnTo>
                  <a:pt x="542" y="141"/>
                </a:lnTo>
                <a:lnTo>
                  <a:pt x="553" y="135"/>
                </a:lnTo>
                <a:lnTo>
                  <a:pt x="569" y="135"/>
                </a:lnTo>
                <a:lnTo>
                  <a:pt x="584" y="137"/>
                </a:lnTo>
                <a:lnTo>
                  <a:pt x="596" y="140"/>
                </a:lnTo>
                <a:lnTo>
                  <a:pt x="604" y="143"/>
                </a:lnTo>
                <a:lnTo>
                  <a:pt x="611" y="145"/>
                </a:lnTo>
                <a:lnTo>
                  <a:pt x="616" y="145"/>
                </a:lnTo>
                <a:lnTo>
                  <a:pt x="618" y="143"/>
                </a:lnTo>
                <a:lnTo>
                  <a:pt x="625" y="111"/>
                </a:lnTo>
                <a:lnTo>
                  <a:pt x="624" y="109"/>
                </a:lnTo>
                <a:lnTo>
                  <a:pt x="616" y="106"/>
                </a:lnTo>
                <a:lnTo>
                  <a:pt x="604" y="101"/>
                </a:lnTo>
                <a:lnTo>
                  <a:pt x="592" y="99"/>
                </a:lnTo>
                <a:lnTo>
                  <a:pt x="579" y="97"/>
                </a:lnTo>
                <a:lnTo>
                  <a:pt x="567" y="96"/>
                </a:lnTo>
                <a:lnTo>
                  <a:pt x="537" y="100"/>
                </a:lnTo>
                <a:lnTo>
                  <a:pt x="513" y="111"/>
                </a:lnTo>
                <a:lnTo>
                  <a:pt x="497" y="129"/>
                </a:lnTo>
                <a:lnTo>
                  <a:pt x="491" y="155"/>
                </a:lnTo>
                <a:lnTo>
                  <a:pt x="494" y="176"/>
                </a:lnTo>
                <a:lnTo>
                  <a:pt x="503" y="192"/>
                </a:lnTo>
                <a:lnTo>
                  <a:pt x="518" y="205"/>
                </a:lnTo>
                <a:lnTo>
                  <a:pt x="538" y="215"/>
                </a:lnTo>
                <a:lnTo>
                  <a:pt x="559" y="223"/>
                </a:lnTo>
                <a:lnTo>
                  <a:pt x="572" y="231"/>
                </a:lnTo>
                <a:lnTo>
                  <a:pt x="580" y="238"/>
                </a:lnTo>
                <a:lnTo>
                  <a:pt x="583" y="247"/>
                </a:lnTo>
                <a:lnTo>
                  <a:pt x="583" y="262"/>
                </a:lnTo>
                <a:lnTo>
                  <a:pt x="567" y="267"/>
                </a:lnTo>
                <a:lnTo>
                  <a:pt x="551" y="267"/>
                </a:lnTo>
                <a:lnTo>
                  <a:pt x="533" y="265"/>
                </a:lnTo>
                <a:lnTo>
                  <a:pt x="520" y="261"/>
                </a:lnTo>
                <a:lnTo>
                  <a:pt x="511" y="256"/>
                </a:lnTo>
                <a:lnTo>
                  <a:pt x="504" y="254"/>
                </a:lnTo>
                <a:lnTo>
                  <a:pt x="498" y="254"/>
                </a:lnTo>
                <a:lnTo>
                  <a:pt x="496" y="257"/>
                </a:lnTo>
                <a:lnTo>
                  <a:pt x="495" y="263"/>
                </a:lnTo>
                <a:lnTo>
                  <a:pt x="491" y="288"/>
                </a:lnTo>
                <a:lnTo>
                  <a:pt x="493" y="293"/>
                </a:lnTo>
                <a:lnTo>
                  <a:pt x="511" y="300"/>
                </a:lnTo>
                <a:lnTo>
                  <a:pt x="524" y="303"/>
                </a:lnTo>
                <a:lnTo>
                  <a:pt x="538" y="305"/>
                </a:lnTo>
                <a:lnTo>
                  <a:pt x="553" y="306"/>
                </a:lnTo>
                <a:lnTo>
                  <a:pt x="583" y="303"/>
                </a:lnTo>
                <a:lnTo>
                  <a:pt x="610" y="292"/>
                </a:lnTo>
                <a:lnTo>
                  <a:pt x="628" y="273"/>
                </a:lnTo>
                <a:lnTo>
                  <a:pt x="635" y="243"/>
                </a:lnTo>
                <a:close/>
                <a:moveTo>
                  <a:pt x="855" y="105"/>
                </a:moveTo>
                <a:lnTo>
                  <a:pt x="851" y="101"/>
                </a:lnTo>
                <a:lnTo>
                  <a:pt x="807" y="101"/>
                </a:lnTo>
                <a:lnTo>
                  <a:pt x="804" y="105"/>
                </a:lnTo>
                <a:lnTo>
                  <a:pt x="804" y="125"/>
                </a:lnTo>
                <a:lnTo>
                  <a:pt x="802" y="125"/>
                </a:lnTo>
                <a:lnTo>
                  <a:pt x="802" y="201"/>
                </a:lnTo>
                <a:lnTo>
                  <a:pt x="798" y="224"/>
                </a:lnTo>
                <a:lnTo>
                  <a:pt x="789" y="244"/>
                </a:lnTo>
                <a:lnTo>
                  <a:pt x="773" y="256"/>
                </a:lnTo>
                <a:lnTo>
                  <a:pt x="751" y="261"/>
                </a:lnTo>
                <a:lnTo>
                  <a:pt x="730" y="256"/>
                </a:lnTo>
                <a:lnTo>
                  <a:pt x="716" y="242"/>
                </a:lnTo>
                <a:lnTo>
                  <a:pt x="707" y="223"/>
                </a:lnTo>
                <a:lnTo>
                  <a:pt x="704" y="201"/>
                </a:lnTo>
                <a:lnTo>
                  <a:pt x="704" y="198"/>
                </a:lnTo>
                <a:lnTo>
                  <a:pt x="707" y="176"/>
                </a:lnTo>
                <a:lnTo>
                  <a:pt x="716" y="156"/>
                </a:lnTo>
                <a:lnTo>
                  <a:pt x="731" y="143"/>
                </a:lnTo>
                <a:lnTo>
                  <a:pt x="752" y="137"/>
                </a:lnTo>
                <a:lnTo>
                  <a:pt x="772" y="142"/>
                </a:lnTo>
                <a:lnTo>
                  <a:pt x="788" y="155"/>
                </a:lnTo>
                <a:lnTo>
                  <a:pt x="798" y="174"/>
                </a:lnTo>
                <a:lnTo>
                  <a:pt x="802" y="201"/>
                </a:lnTo>
                <a:lnTo>
                  <a:pt x="802" y="125"/>
                </a:lnTo>
                <a:lnTo>
                  <a:pt x="789" y="112"/>
                </a:lnTo>
                <a:lnTo>
                  <a:pt x="774" y="103"/>
                </a:lnTo>
                <a:lnTo>
                  <a:pt x="757" y="98"/>
                </a:lnTo>
                <a:lnTo>
                  <a:pt x="737" y="96"/>
                </a:lnTo>
                <a:lnTo>
                  <a:pt x="698" y="105"/>
                </a:lnTo>
                <a:lnTo>
                  <a:pt x="670" y="128"/>
                </a:lnTo>
                <a:lnTo>
                  <a:pt x="654" y="161"/>
                </a:lnTo>
                <a:lnTo>
                  <a:pt x="648" y="198"/>
                </a:lnTo>
                <a:lnTo>
                  <a:pt x="654" y="238"/>
                </a:lnTo>
                <a:lnTo>
                  <a:pt x="671" y="271"/>
                </a:lnTo>
                <a:lnTo>
                  <a:pt x="698" y="293"/>
                </a:lnTo>
                <a:lnTo>
                  <a:pt x="737" y="302"/>
                </a:lnTo>
                <a:lnTo>
                  <a:pt x="756" y="300"/>
                </a:lnTo>
                <a:lnTo>
                  <a:pt x="773" y="295"/>
                </a:lnTo>
                <a:lnTo>
                  <a:pt x="788" y="286"/>
                </a:lnTo>
                <a:lnTo>
                  <a:pt x="800" y="272"/>
                </a:lnTo>
                <a:lnTo>
                  <a:pt x="802" y="272"/>
                </a:lnTo>
                <a:lnTo>
                  <a:pt x="801" y="287"/>
                </a:lnTo>
                <a:lnTo>
                  <a:pt x="798" y="314"/>
                </a:lnTo>
                <a:lnTo>
                  <a:pt x="787" y="333"/>
                </a:lnTo>
                <a:lnTo>
                  <a:pt x="768" y="345"/>
                </a:lnTo>
                <a:lnTo>
                  <a:pt x="741" y="349"/>
                </a:lnTo>
                <a:lnTo>
                  <a:pt x="717" y="347"/>
                </a:lnTo>
                <a:lnTo>
                  <a:pt x="700" y="342"/>
                </a:lnTo>
                <a:lnTo>
                  <a:pt x="688" y="337"/>
                </a:lnTo>
                <a:lnTo>
                  <a:pt x="680" y="335"/>
                </a:lnTo>
                <a:lnTo>
                  <a:pt x="674" y="335"/>
                </a:lnTo>
                <a:lnTo>
                  <a:pt x="672" y="337"/>
                </a:lnTo>
                <a:lnTo>
                  <a:pt x="671" y="343"/>
                </a:lnTo>
                <a:lnTo>
                  <a:pt x="668" y="362"/>
                </a:lnTo>
                <a:lnTo>
                  <a:pt x="667" y="371"/>
                </a:lnTo>
                <a:lnTo>
                  <a:pt x="668" y="374"/>
                </a:lnTo>
                <a:lnTo>
                  <a:pt x="680" y="379"/>
                </a:lnTo>
                <a:lnTo>
                  <a:pt x="693" y="383"/>
                </a:lnTo>
                <a:lnTo>
                  <a:pt x="709" y="387"/>
                </a:lnTo>
                <a:lnTo>
                  <a:pt x="725" y="389"/>
                </a:lnTo>
                <a:lnTo>
                  <a:pt x="741" y="390"/>
                </a:lnTo>
                <a:lnTo>
                  <a:pt x="790" y="384"/>
                </a:lnTo>
                <a:lnTo>
                  <a:pt x="826" y="365"/>
                </a:lnTo>
                <a:lnTo>
                  <a:pt x="837" y="349"/>
                </a:lnTo>
                <a:lnTo>
                  <a:pt x="847" y="333"/>
                </a:lnTo>
                <a:lnTo>
                  <a:pt x="855" y="287"/>
                </a:lnTo>
                <a:lnTo>
                  <a:pt x="855" y="272"/>
                </a:lnTo>
                <a:lnTo>
                  <a:pt x="855" y="261"/>
                </a:lnTo>
                <a:lnTo>
                  <a:pt x="855" y="137"/>
                </a:lnTo>
                <a:lnTo>
                  <a:pt x="855" y="125"/>
                </a:lnTo>
                <a:lnTo>
                  <a:pt x="855" y="105"/>
                </a:lnTo>
                <a:close/>
                <a:moveTo>
                  <a:pt x="1010" y="102"/>
                </a:moveTo>
                <a:lnTo>
                  <a:pt x="1007" y="99"/>
                </a:lnTo>
                <a:lnTo>
                  <a:pt x="999" y="97"/>
                </a:lnTo>
                <a:lnTo>
                  <a:pt x="992" y="96"/>
                </a:lnTo>
                <a:lnTo>
                  <a:pt x="984" y="96"/>
                </a:lnTo>
                <a:lnTo>
                  <a:pt x="968" y="98"/>
                </a:lnTo>
                <a:lnTo>
                  <a:pt x="955" y="104"/>
                </a:lnTo>
                <a:lnTo>
                  <a:pt x="943" y="114"/>
                </a:lnTo>
                <a:lnTo>
                  <a:pt x="933" y="129"/>
                </a:lnTo>
                <a:lnTo>
                  <a:pt x="931" y="129"/>
                </a:lnTo>
                <a:lnTo>
                  <a:pt x="931" y="105"/>
                </a:lnTo>
                <a:lnTo>
                  <a:pt x="927" y="101"/>
                </a:lnTo>
                <a:lnTo>
                  <a:pt x="884" y="101"/>
                </a:lnTo>
                <a:lnTo>
                  <a:pt x="880" y="105"/>
                </a:lnTo>
                <a:lnTo>
                  <a:pt x="880" y="298"/>
                </a:lnTo>
                <a:lnTo>
                  <a:pt x="884" y="302"/>
                </a:lnTo>
                <a:lnTo>
                  <a:pt x="929" y="302"/>
                </a:lnTo>
                <a:lnTo>
                  <a:pt x="933" y="298"/>
                </a:lnTo>
                <a:lnTo>
                  <a:pt x="933" y="211"/>
                </a:lnTo>
                <a:lnTo>
                  <a:pt x="935" y="184"/>
                </a:lnTo>
                <a:lnTo>
                  <a:pt x="943" y="162"/>
                </a:lnTo>
                <a:lnTo>
                  <a:pt x="958" y="147"/>
                </a:lnTo>
                <a:lnTo>
                  <a:pt x="979" y="142"/>
                </a:lnTo>
                <a:lnTo>
                  <a:pt x="989" y="142"/>
                </a:lnTo>
                <a:lnTo>
                  <a:pt x="994" y="144"/>
                </a:lnTo>
                <a:lnTo>
                  <a:pt x="1006" y="144"/>
                </a:lnTo>
                <a:lnTo>
                  <a:pt x="1010" y="141"/>
                </a:lnTo>
                <a:lnTo>
                  <a:pt x="1010" y="102"/>
                </a:lnTo>
                <a:close/>
                <a:moveTo>
                  <a:pt x="1079" y="105"/>
                </a:moveTo>
                <a:lnTo>
                  <a:pt x="1075" y="101"/>
                </a:lnTo>
                <a:lnTo>
                  <a:pt x="1030" y="101"/>
                </a:lnTo>
                <a:lnTo>
                  <a:pt x="1026" y="105"/>
                </a:lnTo>
                <a:lnTo>
                  <a:pt x="1026" y="298"/>
                </a:lnTo>
                <a:lnTo>
                  <a:pt x="1030" y="302"/>
                </a:lnTo>
                <a:lnTo>
                  <a:pt x="1075" y="302"/>
                </a:lnTo>
                <a:lnTo>
                  <a:pt x="1079" y="298"/>
                </a:lnTo>
                <a:lnTo>
                  <a:pt x="1079" y="105"/>
                </a:lnTo>
                <a:close/>
                <a:moveTo>
                  <a:pt x="1083" y="31"/>
                </a:moveTo>
                <a:lnTo>
                  <a:pt x="1080" y="20"/>
                </a:lnTo>
                <a:lnTo>
                  <a:pt x="1074" y="10"/>
                </a:lnTo>
                <a:lnTo>
                  <a:pt x="1064" y="4"/>
                </a:lnTo>
                <a:lnTo>
                  <a:pt x="1052" y="1"/>
                </a:lnTo>
                <a:lnTo>
                  <a:pt x="1041" y="4"/>
                </a:lnTo>
                <a:lnTo>
                  <a:pt x="1031" y="10"/>
                </a:lnTo>
                <a:lnTo>
                  <a:pt x="1024" y="20"/>
                </a:lnTo>
                <a:lnTo>
                  <a:pt x="1022" y="31"/>
                </a:lnTo>
                <a:lnTo>
                  <a:pt x="1024" y="43"/>
                </a:lnTo>
                <a:lnTo>
                  <a:pt x="1031" y="53"/>
                </a:lnTo>
                <a:lnTo>
                  <a:pt x="1041" y="60"/>
                </a:lnTo>
                <a:lnTo>
                  <a:pt x="1052" y="62"/>
                </a:lnTo>
                <a:lnTo>
                  <a:pt x="1064" y="60"/>
                </a:lnTo>
                <a:lnTo>
                  <a:pt x="1074" y="53"/>
                </a:lnTo>
                <a:lnTo>
                  <a:pt x="1080" y="43"/>
                </a:lnTo>
                <a:lnTo>
                  <a:pt x="1083" y="31"/>
                </a:lnTo>
                <a:close/>
                <a:moveTo>
                  <a:pt x="1309" y="4"/>
                </a:moveTo>
                <a:lnTo>
                  <a:pt x="1305" y="0"/>
                </a:lnTo>
                <a:lnTo>
                  <a:pt x="1260" y="0"/>
                </a:lnTo>
                <a:lnTo>
                  <a:pt x="1256" y="4"/>
                </a:lnTo>
                <a:lnTo>
                  <a:pt x="1256" y="125"/>
                </a:lnTo>
                <a:lnTo>
                  <a:pt x="1256" y="202"/>
                </a:lnTo>
                <a:lnTo>
                  <a:pt x="1252" y="226"/>
                </a:lnTo>
                <a:lnTo>
                  <a:pt x="1243" y="246"/>
                </a:lnTo>
                <a:lnTo>
                  <a:pt x="1227" y="259"/>
                </a:lnTo>
                <a:lnTo>
                  <a:pt x="1206" y="264"/>
                </a:lnTo>
                <a:lnTo>
                  <a:pt x="1185" y="259"/>
                </a:lnTo>
                <a:lnTo>
                  <a:pt x="1170" y="244"/>
                </a:lnTo>
                <a:lnTo>
                  <a:pt x="1161" y="224"/>
                </a:lnTo>
                <a:lnTo>
                  <a:pt x="1158" y="200"/>
                </a:lnTo>
                <a:lnTo>
                  <a:pt x="1161" y="177"/>
                </a:lnTo>
                <a:lnTo>
                  <a:pt x="1170" y="157"/>
                </a:lnTo>
                <a:lnTo>
                  <a:pt x="1185" y="143"/>
                </a:lnTo>
                <a:lnTo>
                  <a:pt x="1206" y="138"/>
                </a:lnTo>
                <a:lnTo>
                  <a:pt x="1227" y="143"/>
                </a:lnTo>
                <a:lnTo>
                  <a:pt x="1242" y="156"/>
                </a:lnTo>
                <a:lnTo>
                  <a:pt x="1252" y="176"/>
                </a:lnTo>
                <a:lnTo>
                  <a:pt x="1256" y="202"/>
                </a:lnTo>
                <a:lnTo>
                  <a:pt x="1256" y="125"/>
                </a:lnTo>
                <a:lnTo>
                  <a:pt x="1255" y="125"/>
                </a:lnTo>
                <a:lnTo>
                  <a:pt x="1242" y="112"/>
                </a:lnTo>
                <a:lnTo>
                  <a:pt x="1227" y="103"/>
                </a:lnTo>
                <a:lnTo>
                  <a:pt x="1210" y="98"/>
                </a:lnTo>
                <a:lnTo>
                  <a:pt x="1190" y="96"/>
                </a:lnTo>
                <a:lnTo>
                  <a:pt x="1152" y="105"/>
                </a:lnTo>
                <a:lnTo>
                  <a:pt x="1125" y="128"/>
                </a:lnTo>
                <a:lnTo>
                  <a:pt x="1108" y="161"/>
                </a:lnTo>
                <a:lnTo>
                  <a:pt x="1103" y="198"/>
                </a:lnTo>
                <a:lnTo>
                  <a:pt x="1108" y="239"/>
                </a:lnTo>
                <a:lnTo>
                  <a:pt x="1125" y="274"/>
                </a:lnTo>
                <a:lnTo>
                  <a:pt x="1153" y="297"/>
                </a:lnTo>
                <a:lnTo>
                  <a:pt x="1192" y="306"/>
                </a:lnTo>
                <a:lnTo>
                  <a:pt x="1212" y="304"/>
                </a:lnTo>
                <a:lnTo>
                  <a:pt x="1229" y="298"/>
                </a:lnTo>
                <a:lnTo>
                  <a:pt x="1244" y="289"/>
                </a:lnTo>
                <a:lnTo>
                  <a:pt x="1256" y="275"/>
                </a:lnTo>
                <a:lnTo>
                  <a:pt x="1259" y="275"/>
                </a:lnTo>
                <a:lnTo>
                  <a:pt x="1259" y="298"/>
                </a:lnTo>
                <a:lnTo>
                  <a:pt x="1263" y="302"/>
                </a:lnTo>
                <a:lnTo>
                  <a:pt x="1305" y="302"/>
                </a:lnTo>
                <a:lnTo>
                  <a:pt x="1309" y="298"/>
                </a:lnTo>
                <a:lnTo>
                  <a:pt x="1309" y="275"/>
                </a:lnTo>
                <a:lnTo>
                  <a:pt x="1309" y="264"/>
                </a:lnTo>
                <a:lnTo>
                  <a:pt x="1309" y="138"/>
                </a:lnTo>
                <a:lnTo>
                  <a:pt x="1309" y="125"/>
                </a:lnTo>
                <a:lnTo>
                  <a:pt x="1309" y="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AU"/>
          </a:p>
        </xdr:txBody>
      </xdr:sp>
      <xdr:pic>
        <xdr:nvPicPr>
          <xdr:cNvPr id="6" name="Picture 5">
            <a:extLst>
              <a:ext uri="{FF2B5EF4-FFF2-40B4-BE49-F238E27FC236}">
                <a16:creationId xmlns:a16="http://schemas.microsoft.com/office/drawing/2014/main" id="{5845E9C0-714E-C607-3198-D7439DE139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4" y="75"/>
            <a:ext cx="527" cy="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215900</xdr:colOff>
      <xdr:row>36</xdr:row>
      <xdr:rowOff>19051</xdr:rowOff>
    </xdr:from>
    <xdr:to>
      <xdr:col>4</xdr:col>
      <xdr:colOff>339725</xdr:colOff>
      <xdr:row>38</xdr:row>
      <xdr:rowOff>34925</xdr:rowOff>
    </xdr:to>
    <xdr:sp macro="" textlink="">
      <xdr:nvSpPr>
        <xdr:cNvPr id="7" name="TextBox 6">
          <a:extLst>
            <a:ext uri="{FF2B5EF4-FFF2-40B4-BE49-F238E27FC236}">
              <a16:creationId xmlns:a16="http://schemas.microsoft.com/office/drawing/2014/main" id="{5F650AF7-A357-4BD8-8C3F-62FAD03198D6}"/>
            </a:ext>
          </a:extLst>
        </xdr:cNvPr>
        <xdr:cNvSpPr txBox="1"/>
      </xdr:nvSpPr>
      <xdr:spPr>
        <a:xfrm>
          <a:off x="215900" y="6640831"/>
          <a:ext cx="2249805" cy="381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900">
              <a:solidFill>
                <a:sysClr val="windowText" lastClr="000000"/>
              </a:solidFill>
              <a:latin typeface="Arial" panose="020B0604020202020204" pitchFamily="34" charset="0"/>
              <a:cs typeface="Arial" panose="020B0604020202020204" pitchFamily="34" charset="0"/>
            </a:rPr>
            <a:t>Empowering communities for a resilient, affordable and net-zero future.</a:t>
          </a:r>
        </a:p>
      </xdr:txBody>
    </xdr:sp>
    <xdr:clientData/>
  </xdr:twoCellAnchor>
  <xdr:twoCellAnchor>
    <xdr:from>
      <xdr:col>1</xdr:col>
      <xdr:colOff>22592</xdr:colOff>
      <xdr:row>32</xdr:row>
      <xdr:rowOff>121418</xdr:rowOff>
    </xdr:from>
    <xdr:to>
      <xdr:col>2</xdr:col>
      <xdr:colOff>281987</xdr:colOff>
      <xdr:row>32</xdr:row>
      <xdr:rowOff>171448</xdr:rowOff>
    </xdr:to>
    <xdr:sp macro="" textlink="">
      <xdr:nvSpPr>
        <xdr:cNvPr id="8" name="Rectangle 7">
          <a:extLst>
            <a:ext uri="{FF2B5EF4-FFF2-40B4-BE49-F238E27FC236}">
              <a16:creationId xmlns:a16="http://schemas.microsoft.com/office/drawing/2014/main" id="{19B6C550-7012-4598-948D-D0D23C9D1F71}"/>
            </a:ext>
          </a:extLst>
        </xdr:cNvPr>
        <xdr:cNvSpPr/>
      </xdr:nvSpPr>
      <xdr:spPr>
        <a:xfrm flipH="1" flipV="1">
          <a:off x="317867" y="5912618"/>
          <a:ext cx="868995" cy="50030"/>
        </a:xfrm>
        <a:prstGeom prst="rect">
          <a:avLst/>
        </a:prstGeom>
        <a:gradFill flip="none" rotWithShape="1">
          <a:gsLst>
            <a:gs pos="0">
              <a:srgbClr val="70BF43"/>
            </a:gs>
            <a:gs pos="71000">
              <a:srgbClr val="0095D5"/>
            </a:gs>
          </a:gsLst>
          <a:lin ang="2700000" scaled="0"/>
          <a:tileRect/>
        </a:gradFill>
        <a:ln w="12700" cap="flat" cmpd="sng" algn="ctr">
          <a:noFill/>
          <a:prstDash val="solid"/>
          <a:miter lim="800000"/>
        </a:ln>
        <a:effectLst/>
      </xdr:spPr>
      <xdr:txBody>
        <a:bodyPr wrap="square" rtlCol="0" anchor="ctr">
          <a:noAutofit/>
        </a:bodyPr>
        <a:lstStyle/>
        <a:p>
          <a:pPr marL="90170">
            <a:lnSpc>
              <a:spcPct val="115000"/>
            </a:lnSpc>
            <a:spcAft>
              <a:spcPts val="600"/>
            </a:spcAft>
          </a:pPr>
          <a:r>
            <a:rPr lang="en-US" sz="1000">
              <a:effectLst/>
              <a:latin typeface="Arial" panose="020B0604020202020204" pitchFamily="34" charset="0"/>
              <a:ea typeface="Arial" panose="020B0604020202020204" pitchFamily="34" charset="0"/>
            </a:rPr>
            <a:t>  </a:t>
          </a:r>
          <a:endParaRPr lang="en-AU" sz="1000">
            <a:effectLst/>
            <a:latin typeface="Arial" panose="020B0604020202020204" pitchFamily="34" charset="0"/>
            <a:ea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29808</xdr:colOff>
      <xdr:row>10</xdr:row>
      <xdr:rowOff>48633</xdr:rowOff>
    </xdr:from>
    <xdr:to>
      <xdr:col>10</xdr:col>
      <xdr:colOff>511661</xdr:colOff>
      <xdr:row>38</xdr:row>
      <xdr:rowOff>18869</xdr:rowOff>
    </xdr:to>
    <xdr:pic>
      <xdr:nvPicPr>
        <xdr:cNvPr id="10" name="Picture 9">
          <a:extLst>
            <a:ext uri="{FF2B5EF4-FFF2-40B4-BE49-F238E27FC236}">
              <a16:creationId xmlns:a16="http://schemas.microsoft.com/office/drawing/2014/main" id="{53955668-C8A7-4E47-96E1-0E244504E1AE}"/>
            </a:ext>
          </a:extLst>
        </xdr:cNvPr>
        <xdr:cNvPicPr>
          <a:picLocks noChangeAspect="1"/>
        </xdr:cNvPicPr>
      </xdr:nvPicPr>
      <xdr:blipFill>
        <a:blip xmlns:r="http://schemas.openxmlformats.org/officeDocument/2006/relationships" r:embed="rId1"/>
        <a:srcRect t="6591" b="6591"/>
        <a:stretch>
          <a:fillRect/>
        </a:stretch>
      </xdr:blipFill>
      <xdr:spPr bwMode="auto">
        <a:xfrm>
          <a:off x="186690" y="1852780"/>
          <a:ext cx="5931722" cy="46862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31711</xdr:colOff>
      <xdr:row>10</xdr:row>
      <xdr:rowOff>31713</xdr:rowOff>
    </xdr:from>
    <xdr:to>
      <xdr:col>21</xdr:col>
      <xdr:colOff>554578</xdr:colOff>
      <xdr:row>38</xdr:row>
      <xdr:rowOff>60007</xdr:rowOff>
    </xdr:to>
    <xdr:pic>
      <xdr:nvPicPr>
        <xdr:cNvPr id="11" name="Picture 10">
          <a:extLst>
            <a:ext uri="{FF2B5EF4-FFF2-40B4-BE49-F238E27FC236}">
              <a16:creationId xmlns:a16="http://schemas.microsoft.com/office/drawing/2014/main" id="{48B7CDC1-4D4D-47E7-BC8A-2822777F7555}"/>
            </a:ext>
          </a:extLst>
        </xdr:cNvPr>
        <xdr:cNvPicPr>
          <a:picLocks noChangeAspect="1"/>
        </xdr:cNvPicPr>
      </xdr:nvPicPr>
      <xdr:blipFill>
        <a:blip xmlns:r="http://schemas.openxmlformats.org/officeDocument/2006/relationships" r:embed="rId2"/>
        <a:stretch>
          <a:fillRect/>
        </a:stretch>
      </xdr:blipFill>
      <xdr:spPr>
        <a:xfrm>
          <a:off x="6531123" y="1835860"/>
          <a:ext cx="5974641" cy="4734765"/>
        </a:xfrm>
        <a:prstGeom prst="rect">
          <a:avLst/>
        </a:prstGeom>
      </xdr:spPr>
    </xdr:pic>
    <xdr:clientData/>
  </xdr:twoCellAnchor>
  <xdr:twoCellAnchor>
    <xdr:from>
      <xdr:col>1</xdr:col>
      <xdr:colOff>58047</xdr:colOff>
      <xdr:row>50</xdr:row>
      <xdr:rowOff>52779</xdr:rowOff>
    </xdr:from>
    <xdr:to>
      <xdr:col>10</xdr:col>
      <xdr:colOff>531674</xdr:colOff>
      <xdr:row>73</xdr:row>
      <xdr:rowOff>132566</xdr:rowOff>
    </xdr:to>
    <xdr:pic>
      <xdr:nvPicPr>
        <xdr:cNvPr id="12" name="Picture 19">
          <a:extLst>
            <a:ext uri="{FF2B5EF4-FFF2-40B4-BE49-F238E27FC236}">
              <a16:creationId xmlns:a16="http://schemas.microsoft.com/office/drawing/2014/main" id="{D5B2B9C3-9B2C-4AE5-B161-E519EFE361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4929" y="8647691"/>
          <a:ext cx="5919686" cy="3945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JLL Updated Colour Scheme 2018">
      <a:dk1>
        <a:sysClr val="windowText" lastClr="000000"/>
      </a:dk1>
      <a:lt1>
        <a:sysClr val="window" lastClr="FFFFFF"/>
      </a:lt1>
      <a:dk2>
        <a:srgbClr val="602376"/>
      </a:dk2>
      <a:lt2>
        <a:srgbClr val="9A054A"/>
      </a:lt2>
      <a:accent1>
        <a:srgbClr val="E30613"/>
      </a:accent1>
      <a:accent2>
        <a:srgbClr val="7874B5"/>
      </a:accent2>
      <a:accent3>
        <a:srgbClr val="626468"/>
      </a:accent3>
      <a:accent4>
        <a:srgbClr val="B1B2B4"/>
      </a:accent4>
      <a:accent5>
        <a:srgbClr val="DBD6C7"/>
      </a:accent5>
      <a:accent6>
        <a:srgbClr val="ED700A"/>
      </a:accent6>
      <a:hlink>
        <a:srgbClr val="626468"/>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2119C-D110-49FE-BDD8-1511D2BD762D}">
  <dimension ref="B27:H34"/>
  <sheetViews>
    <sheetView showGridLines="0" topLeftCell="A10" workbookViewId="0">
      <selection activeCell="M24" sqref="M24"/>
    </sheetView>
  </sheetViews>
  <sheetFormatPr defaultRowHeight="14.5" x14ac:dyDescent="0.35"/>
  <cols>
    <col min="1" max="1" width="4.453125" customWidth="1"/>
  </cols>
  <sheetData>
    <row r="27" spans="2:8" x14ac:dyDescent="0.35">
      <c r="B27" s="86">
        <v>44957</v>
      </c>
      <c r="C27" s="86"/>
    </row>
    <row r="30" spans="2:8" x14ac:dyDescent="0.35">
      <c r="B30" s="87" t="s">
        <v>0</v>
      </c>
      <c r="C30" s="87"/>
      <c r="D30" s="87"/>
      <c r="E30" s="87"/>
      <c r="F30" s="87"/>
      <c r="G30" s="87"/>
      <c r="H30" s="87"/>
    </row>
    <row r="31" spans="2:8" x14ac:dyDescent="0.35">
      <c r="B31" s="87"/>
      <c r="C31" s="87"/>
      <c r="D31" s="87"/>
      <c r="E31" s="87"/>
      <c r="F31" s="87"/>
      <c r="G31" s="87"/>
      <c r="H31" s="87"/>
    </row>
    <row r="32" spans="2:8" x14ac:dyDescent="0.35">
      <c r="B32" s="87"/>
      <c r="C32" s="87"/>
      <c r="D32" s="87"/>
      <c r="E32" s="87"/>
      <c r="F32" s="87"/>
      <c r="G32" s="87"/>
      <c r="H32" s="87"/>
    </row>
    <row r="33" spans="2:8" x14ac:dyDescent="0.35">
      <c r="B33" s="87"/>
      <c r="C33" s="87"/>
      <c r="D33" s="87"/>
      <c r="E33" s="87"/>
      <c r="F33" s="87"/>
      <c r="G33" s="87"/>
      <c r="H33" s="87"/>
    </row>
    <row r="34" spans="2:8" ht="17.5" x14ac:dyDescent="0.35">
      <c r="B34" s="85" t="s">
        <v>1</v>
      </c>
    </row>
  </sheetData>
  <sheetProtection selectLockedCells="1"/>
  <mergeCells count="2">
    <mergeCell ref="B27:C27"/>
    <mergeCell ref="B30:H33"/>
  </mergeCells>
  <pageMargins left="0.7" right="0.7" top="0.75" bottom="0.75" header="0.3" footer="0.3"/>
  <pageSetup paperSize="9" orientation="portrait" r:id="rId1"/>
  <headerFooter>
    <oddFooter>&amp;L&amp;1#&amp;"Calibri"&amp;8&amp;K000000For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R145"/>
  <sheetViews>
    <sheetView view="pageBreakPreview" zoomScale="90" zoomScaleNormal="100" zoomScaleSheetLayoutView="90" workbookViewId="0">
      <pane ySplit="3" topLeftCell="A110" activePane="bottomLeft" state="frozen"/>
      <selection pane="bottomLeft" activeCell="B106" sqref="B106"/>
    </sheetView>
  </sheetViews>
  <sheetFormatPr defaultColWidth="9.1796875" defaultRowHeight="14.5" x14ac:dyDescent="0.35"/>
  <cols>
    <col min="1" max="1" width="38.1796875" customWidth="1"/>
    <col min="2" max="2" width="17" customWidth="1"/>
    <col min="3" max="4" width="16.453125" customWidth="1"/>
    <col min="5" max="5" width="17" customWidth="1"/>
    <col min="6" max="6" width="2.54296875" customWidth="1"/>
    <col min="7" max="18" width="14.54296875" customWidth="1"/>
    <col min="19" max="19" width="9.81640625" customWidth="1"/>
    <col min="20" max="21" width="9.1796875" customWidth="1"/>
  </cols>
  <sheetData>
    <row r="1" spans="1:18" ht="36" x14ac:dyDescent="0.8">
      <c r="A1" s="27" t="s">
        <v>2</v>
      </c>
      <c r="B1" s="1"/>
      <c r="C1" s="1"/>
      <c r="D1" s="1"/>
      <c r="E1" s="1"/>
      <c r="F1" s="1"/>
      <c r="G1" s="1"/>
      <c r="H1" s="1"/>
      <c r="I1" s="1"/>
      <c r="J1" s="1"/>
      <c r="K1" s="1"/>
      <c r="L1" s="1"/>
      <c r="M1" s="1"/>
      <c r="N1" s="1"/>
      <c r="O1" s="1"/>
      <c r="P1" s="1"/>
      <c r="Q1" s="1"/>
      <c r="R1" s="1"/>
    </row>
    <row r="2" spans="1:18" ht="18" x14ac:dyDescent="0.4">
      <c r="A2" s="2" t="s">
        <v>3</v>
      </c>
      <c r="B2" s="3"/>
      <c r="C2" s="3"/>
      <c r="D2" s="3"/>
      <c r="E2" s="3"/>
      <c r="F2" s="3"/>
      <c r="G2" s="3"/>
      <c r="H2" s="3"/>
      <c r="I2" s="3"/>
      <c r="J2" s="3"/>
      <c r="K2" s="3"/>
      <c r="L2" s="3"/>
      <c r="M2" s="3"/>
      <c r="N2" s="3"/>
      <c r="O2" s="3"/>
      <c r="P2" s="3"/>
      <c r="Q2" s="3"/>
      <c r="R2" s="3"/>
    </row>
    <row r="3" spans="1:18" x14ac:dyDescent="0.35">
      <c r="A3" s="4"/>
      <c r="B3" s="4"/>
      <c r="C3" s="4"/>
      <c r="D3" s="4"/>
      <c r="E3" s="4"/>
      <c r="F3" s="4"/>
      <c r="G3" s="7" t="s">
        <v>4</v>
      </c>
      <c r="H3" s="7" t="s">
        <v>5</v>
      </c>
      <c r="I3" s="7" t="s">
        <v>6</v>
      </c>
      <c r="J3" s="7" t="s">
        <v>7</v>
      </c>
      <c r="K3" s="7" t="s">
        <v>8</v>
      </c>
      <c r="L3" s="7" t="s">
        <v>9</v>
      </c>
      <c r="M3" s="7" t="s">
        <v>10</v>
      </c>
      <c r="N3" s="7" t="s">
        <v>11</v>
      </c>
      <c r="O3" s="7" t="s">
        <v>12</v>
      </c>
      <c r="P3" s="7" t="s">
        <v>13</v>
      </c>
      <c r="Q3" s="7" t="s">
        <v>14</v>
      </c>
      <c r="R3" s="7" t="s">
        <v>15</v>
      </c>
    </row>
    <row r="4" spans="1:18" x14ac:dyDescent="0.35">
      <c r="A4" s="4"/>
      <c r="B4" s="4"/>
      <c r="C4" s="4"/>
      <c r="D4" s="4"/>
      <c r="E4" s="4"/>
      <c r="F4" s="4"/>
      <c r="G4" s="7"/>
      <c r="H4" s="7"/>
      <c r="I4" s="7"/>
      <c r="J4" s="7"/>
      <c r="K4" s="7"/>
      <c r="L4" s="7"/>
      <c r="M4" s="7"/>
      <c r="N4" s="7"/>
      <c r="O4" s="7"/>
      <c r="P4" s="7"/>
      <c r="Q4" s="7"/>
      <c r="R4" s="7"/>
    </row>
    <row r="5" spans="1:18" x14ac:dyDescent="0.35">
      <c r="A5" s="6" t="s">
        <v>16</v>
      </c>
      <c r="B5" s="6" t="s">
        <v>17</v>
      </c>
      <c r="C5" s="4"/>
      <c r="E5" s="6" t="s">
        <v>18</v>
      </c>
      <c r="F5" s="4"/>
      <c r="G5" s="4"/>
      <c r="H5" s="4"/>
      <c r="I5" s="4"/>
      <c r="J5" s="4"/>
      <c r="K5" s="4"/>
      <c r="L5" s="4"/>
      <c r="M5" s="4"/>
      <c r="N5" s="4"/>
      <c r="O5" s="4"/>
      <c r="P5" s="4"/>
      <c r="Q5" s="4"/>
      <c r="R5" s="4"/>
    </row>
    <row r="6" spans="1:18" x14ac:dyDescent="0.35">
      <c r="A6" s="4" t="s">
        <v>19</v>
      </c>
      <c r="B6" s="4" t="s">
        <v>20</v>
      </c>
      <c r="C6" s="4"/>
      <c r="E6" s="4" t="s">
        <v>21</v>
      </c>
      <c r="F6" s="4"/>
      <c r="G6" s="4"/>
      <c r="H6" s="4"/>
      <c r="I6" s="4"/>
      <c r="J6" s="4"/>
      <c r="K6" s="4"/>
      <c r="L6" s="4"/>
      <c r="M6" s="4"/>
      <c r="N6" s="4"/>
      <c r="O6" s="4"/>
      <c r="P6" s="4"/>
      <c r="Q6" s="4"/>
      <c r="R6" s="4"/>
    </row>
    <row r="7" spans="1:18" x14ac:dyDescent="0.35">
      <c r="A7" s="4" t="s">
        <v>22</v>
      </c>
      <c r="B7" s="4" t="s">
        <v>23</v>
      </c>
      <c r="C7" s="4"/>
      <c r="E7" s="4" t="s">
        <v>24</v>
      </c>
      <c r="F7" s="4"/>
      <c r="G7" s="4"/>
      <c r="H7" s="4"/>
      <c r="I7" s="4"/>
      <c r="J7" s="4"/>
      <c r="K7" s="4"/>
      <c r="L7" s="4"/>
      <c r="M7" s="4"/>
      <c r="N7" s="4"/>
      <c r="O7" s="4"/>
      <c r="P7" s="4"/>
      <c r="Q7" s="4"/>
      <c r="R7" s="4"/>
    </row>
    <row r="8" spans="1:18" x14ac:dyDescent="0.35">
      <c r="A8" s="4"/>
      <c r="B8" s="4"/>
      <c r="C8" s="4"/>
      <c r="D8" s="4"/>
      <c r="E8" s="4"/>
      <c r="F8" s="4"/>
      <c r="G8" s="4"/>
      <c r="H8" s="4"/>
      <c r="I8" s="4"/>
      <c r="J8" s="4"/>
      <c r="K8" s="4"/>
      <c r="L8" s="4"/>
      <c r="M8" s="4"/>
      <c r="N8" s="4"/>
      <c r="O8" s="4"/>
      <c r="P8" s="4"/>
      <c r="Q8" s="4"/>
      <c r="R8" s="4"/>
    </row>
    <row r="9" spans="1:18" ht="16.5" x14ac:dyDescent="0.35">
      <c r="A9" s="14" t="s">
        <v>25</v>
      </c>
      <c r="B9" s="5"/>
      <c r="C9" s="5"/>
      <c r="D9" s="5"/>
      <c r="E9" s="5"/>
      <c r="F9" s="5"/>
      <c r="G9" s="5"/>
      <c r="H9" s="5"/>
      <c r="I9" s="5"/>
      <c r="J9" s="5"/>
      <c r="K9" s="5"/>
      <c r="L9" s="5"/>
      <c r="M9" s="5"/>
      <c r="N9" s="5"/>
      <c r="O9" s="5"/>
      <c r="P9" s="5"/>
      <c r="Q9" s="5"/>
      <c r="R9" s="5"/>
    </row>
    <row r="10" spans="1:18" x14ac:dyDescent="0.35">
      <c r="A10" s="4"/>
      <c r="B10" s="4"/>
      <c r="C10" s="4"/>
      <c r="D10" s="4"/>
      <c r="E10" s="4"/>
      <c r="F10" s="4"/>
      <c r="G10" s="4"/>
      <c r="H10" s="4"/>
      <c r="I10" s="4"/>
      <c r="J10" s="4"/>
      <c r="K10" s="4"/>
      <c r="L10" s="4"/>
      <c r="M10" s="4"/>
      <c r="N10" s="4"/>
      <c r="O10" s="4"/>
      <c r="P10" s="4"/>
      <c r="Q10" s="4"/>
      <c r="R10" s="4"/>
    </row>
    <row r="11" spans="1:18" x14ac:dyDescent="0.35">
      <c r="A11" s="6" t="s">
        <v>26</v>
      </c>
      <c r="B11" s="6" t="s">
        <v>27</v>
      </c>
      <c r="C11" s="4"/>
      <c r="D11" s="4"/>
      <c r="E11" s="4"/>
      <c r="F11" s="4"/>
      <c r="G11" s="4"/>
      <c r="H11" s="4"/>
      <c r="I11" s="4"/>
      <c r="J11" s="4"/>
      <c r="K11" s="4"/>
      <c r="L11" s="4"/>
      <c r="M11" s="4"/>
      <c r="N11" s="4"/>
      <c r="O11" s="4"/>
      <c r="P11" s="4"/>
      <c r="Q11" s="4"/>
      <c r="R11" s="4"/>
    </row>
    <row r="12" spans="1:18" x14ac:dyDescent="0.35">
      <c r="A12" s="4" t="str">
        <f>A6</f>
        <v xml:space="preserve">Muswellbrook Depot </v>
      </c>
      <c r="B12" s="42">
        <f>'Maps &amp; Areas'!$C$8</f>
        <v>153100</v>
      </c>
      <c r="C12" s="4"/>
      <c r="D12" s="4"/>
      <c r="E12" s="4"/>
      <c r="F12" s="4"/>
      <c r="G12" s="4"/>
      <c r="H12" s="4"/>
      <c r="I12" s="4"/>
      <c r="J12" s="4"/>
      <c r="K12" s="4"/>
      <c r="L12" s="4"/>
      <c r="M12" s="4"/>
      <c r="N12" s="4"/>
      <c r="O12" s="4"/>
      <c r="P12" s="4"/>
      <c r="Q12" s="4"/>
      <c r="R12" s="4"/>
    </row>
    <row r="13" spans="1:18" x14ac:dyDescent="0.35">
      <c r="A13" s="4" t="str">
        <f>A7</f>
        <v>Cessnock Depot</v>
      </c>
      <c r="B13" s="42">
        <f>'Maps &amp; Areas'!$N$8</f>
        <v>7978</v>
      </c>
      <c r="C13" s="4"/>
      <c r="D13" s="12"/>
      <c r="E13" s="4"/>
      <c r="F13" s="4"/>
      <c r="G13" s="4"/>
      <c r="H13" s="4"/>
      <c r="I13" s="4"/>
      <c r="J13" s="4"/>
      <c r="K13" s="4"/>
      <c r="L13" s="4"/>
      <c r="M13" s="4"/>
      <c r="N13" s="4"/>
      <c r="O13" s="4"/>
      <c r="P13" s="4"/>
      <c r="Q13" s="4"/>
      <c r="R13" s="4"/>
    </row>
    <row r="14" spans="1:18" x14ac:dyDescent="0.35">
      <c r="A14" s="4"/>
      <c r="B14" s="4"/>
      <c r="C14" s="4"/>
      <c r="D14" s="4"/>
      <c r="E14" s="4"/>
      <c r="F14" s="4"/>
      <c r="G14" s="4"/>
      <c r="H14" s="4"/>
      <c r="I14" s="4"/>
      <c r="J14" s="4"/>
      <c r="K14" s="4"/>
      <c r="L14" s="4"/>
      <c r="M14" s="4"/>
      <c r="N14" s="4"/>
      <c r="O14" s="4"/>
      <c r="P14" s="4"/>
      <c r="Q14" s="4"/>
      <c r="R14" s="4"/>
    </row>
    <row r="15" spans="1:18" x14ac:dyDescent="0.35">
      <c r="A15" s="6" t="s">
        <v>28</v>
      </c>
      <c r="B15" s="6" t="s">
        <v>29</v>
      </c>
      <c r="C15" s="4"/>
      <c r="D15" s="4"/>
      <c r="E15" s="4"/>
      <c r="F15" s="4"/>
      <c r="G15" s="4"/>
      <c r="H15" s="4"/>
      <c r="I15" s="4"/>
      <c r="J15" s="4"/>
      <c r="K15" s="4"/>
      <c r="L15" s="4"/>
      <c r="M15" s="4"/>
      <c r="N15" s="4"/>
      <c r="O15" s="4"/>
      <c r="P15" s="4"/>
      <c r="Q15" s="4"/>
      <c r="R15" s="4"/>
    </row>
    <row r="16" spans="1:18" x14ac:dyDescent="0.35">
      <c r="A16" s="4" t="str">
        <f>A12</f>
        <v xml:space="preserve">Muswellbrook Depot </v>
      </c>
      <c r="B16" s="42">
        <f>'Maps &amp; Areas'!$C$48</f>
        <v>78000</v>
      </c>
      <c r="C16" s="4"/>
      <c r="D16" s="4"/>
      <c r="E16" s="4"/>
      <c r="F16" s="4"/>
      <c r="G16" s="25"/>
      <c r="H16" s="4"/>
      <c r="I16" s="4"/>
      <c r="J16" s="4"/>
      <c r="K16" s="4"/>
      <c r="L16" s="4"/>
      <c r="M16" s="4"/>
      <c r="N16" s="4"/>
      <c r="O16" s="4"/>
      <c r="P16" s="4"/>
      <c r="Q16" s="4"/>
      <c r="R16" s="4"/>
    </row>
    <row r="17" spans="1:18" x14ac:dyDescent="0.35">
      <c r="A17" s="4"/>
      <c r="B17" s="4"/>
      <c r="C17" s="4"/>
      <c r="D17" s="4"/>
      <c r="E17" s="4"/>
      <c r="F17" s="4"/>
      <c r="G17" s="4"/>
      <c r="H17" s="4"/>
      <c r="I17" s="4"/>
      <c r="J17" s="4"/>
      <c r="K17" s="4"/>
      <c r="L17" s="4"/>
      <c r="M17" s="4"/>
      <c r="N17" s="4"/>
      <c r="O17" s="4"/>
      <c r="P17" s="4"/>
      <c r="Q17" s="4"/>
      <c r="R17" s="4"/>
    </row>
    <row r="18" spans="1:18" ht="16.5" x14ac:dyDescent="0.35">
      <c r="A18" s="14" t="s">
        <v>30</v>
      </c>
      <c r="B18" s="5"/>
      <c r="C18" s="5"/>
      <c r="D18" s="5"/>
      <c r="E18" s="5"/>
      <c r="F18" s="5"/>
      <c r="G18" s="5"/>
      <c r="H18" s="5"/>
      <c r="I18" s="5"/>
      <c r="J18" s="5"/>
      <c r="K18" s="5"/>
      <c r="L18" s="5"/>
      <c r="M18" s="5"/>
      <c r="N18" s="5"/>
      <c r="O18" s="5"/>
      <c r="P18" s="5"/>
      <c r="Q18" s="5"/>
      <c r="R18" s="5"/>
    </row>
    <row r="19" spans="1:18" x14ac:dyDescent="0.35">
      <c r="A19" s="4"/>
      <c r="B19" s="4"/>
      <c r="C19" s="4"/>
      <c r="E19" s="4"/>
      <c r="F19" s="4"/>
      <c r="G19" s="4"/>
      <c r="H19" s="4"/>
      <c r="I19" s="4"/>
      <c r="J19" s="4"/>
      <c r="K19" s="4"/>
      <c r="L19" s="4"/>
      <c r="M19" s="4"/>
      <c r="N19" s="4"/>
      <c r="O19" s="4"/>
      <c r="P19" s="4"/>
      <c r="Q19" s="4"/>
      <c r="R19" s="4"/>
    </row>
    <row r="20" spans="1:18" x14ac:dyDescent="0.35">
      <c r="A20" s="6" t="s">
        <v>26</v>
      </c>
      <c r="B20" s="6" t="s">
        <v>31</v>
      </c>
      <c r="C20" s="6" t="s">
        <v>32</v>
      </c>
      <c r="D20" s="6" t="s">
        <v>33</v>
      </c>
      <c r="E20" s="6" t="s">
        <v>34</v>
      </c>
      <c r="G20" s="4"/>
      <c r="H20" s="4"/>
      <c r="I20" s="4"/>
      <c r="J20" s="4"/>
      <c r="K20" s="4"/>
      <c r="L20" s="4"/>
      <c r="M20" s="4"/>
      <c r="N20" s="4"/>
      <c r="O20" s="4"/>
      <c r="P20" s="4"/>
      <c r="Q20" s="4"/>
      <c r="R20" s="4"/>
    </row>
    <row r="21" spans="1:18" x14ac:dyDescent="0.35">
      <c r="A21" s="4" t="str">
        <f>A6</f>
        <v xml:space="preserve">Muswellbrook Depot </v>
      </c>
      <c r="B21" s="42">
        <v>542</v>
      </c>
      <c r="C21" s="42">
        <v>7038</v>
      </c>
      <c r="D21" s="42"/>
      <c r="E21" s="43">
        <f>SUM(B21:D21)</f>
        <v>7580</v>
      </c>
      <c r="G21" s="25"/>
      <c r="H21" s="4"/>
      <c r="I21" s="4"/>
      <c r="J21" s="4"/>
      <c r="K21" s="4"/>
      <c r="L21" s="4"/>
      <c r="M21" s="4"/>
      <c r="N21" s="4"/>
      <c r="O21" s="4"/>
      <c r="P21" s="4"/>
      <c r="Q21" s="4"/>
      <c r="R21" s="4"/>
    </row>
    <row r="22" spans="1:18" x14ac:dyDescent="0.35">
      <c r="A22" s="4" t="str">
        <f>A7</f>
        <v>Cessnock Depot</v>
      </c>
      <c r="B22" s="42">
        <v>316</v>
      </c>
      <c r="C22" s="42">
        <v>700</v>
      </c>
      <c r="D22" s="42"/>
      <c r="E22" s="43">
        <f>SUM(B22:D22)</f>
        <v>1016</v>
      </c>
      <c r="F22" s="4"/>
      <c r="G22" s="25"/>
      <c r="H22" s="4"/>
      <c r="I22" s="4"/>
      <c r="J22" s="4"/>
      <c r="K22" s="4"/>
      <c r="L22" s="4"/>
      <c r="M22" s="4"/>
      <c r="N22" s="4"/>
      <c r="O22" s="4"/>
      <c r="P22" s="4"/>
      <c r="Q22" s="4"/>
      <c r="R22" s="4"/>
    </row>
    <row r="23" spans="1:18" x14ac:dyDescent="0.35">
      <c r="A23" s="4"/>
      <c r="B23" s="4"/>
      <c r="C23" s="4"/>
      <c r="D23" s="4"/>
      <c r="E23" s="4"/>
      <c r="F23" s="4"/>
      <c r="G23" s="4"/>
      <c r="H23" s="4"/>
      <c r="I23" s="4"/>
      <c r="J23" s="4"/>
      <c r="K23" s="4"/>
      <c r="L23" s="4"/>
      <c r="M23" s="4"/>
      <c r="N23" s="4"/>
      <c r="O23" s="4"/>
      <c r="P23" s="4"/>
      <c r="Q23" s="4"/>
      <c r="R23" s="4"/>
    </row>
    <row r="24" spans="1:18" x14ac:dyDescent="0.35">
      <c r="A24" s="6" t="s">
        <v>35</v>
      </c>
      <c r="B24" s="6" t="s">
        <v>31</v>
      </c>
      <c r="C24" s="6" t="s">
        <v>32</v>
      </c>
      <c r="D24" s="6" t="s">
        <v>36</v>
      </c>
      <c r="E24" s="6" t="s">
        <v>34</v>
      </c>
      <c r="F24" s="4"/>
      <c r="G24" s="6" t="s">
        <v>37</v>
      </c>
      <c r="H24" s="6" t="s">
        <v>38</v>
      </c>
      <c r="I24" s="6" t="s">
        <v>39</v>
      </c>
      <c r="J24" s="6" t="s">
        <v>40</v>
      </c>
      <c r="K24" s="4"/>
      <c r="L24" s="4"/>
      <c r="M24" s="4"/>
      <c r="N24" s="4"/>
      <c r="O24" s="4"/>
      <c r="P24" s="4"/>
      <c r="Q24" s="4"/>
      <c r="R24" s="4"/>
    </row>
    <row r="25" spans="1:18" x14ac:dyDescent="0.35">
      <c r="A25" s="4" t="str">
        <f>A6</f>
        <v xml:space="preserve">Muswellbrook Depot </v>
      </c>
      <c r="B25" s="42">
        <v>644</v>
      </c>
      <c r="C25" s="42">
        <v>2164</v>
      </c>
      <c r="D25" s="42"/>
      <c r="E25" s="43">
        <f>SUM(B25:D25)</f>
        <v>2808</v>
      </c>
      <c r="F25" s="4"/>
      <c r="G25" s="42">
        <v>7669.65</v>
      </c>
      <c r="H25" s="42">
        <v>788</v>
      </c>
      <c r="I25" s="42"/>
      <c r="J25" s="42"/>
      <c r="K25" s="25"/>
      <c r="L25" s="4"/>
      <c r="M25" s="4"/>
      <c r="N25" s="4"/>
      <c r="O25" s="4"/>
      <c r="P25" s="4"/>
      <c r="Q25" s="4"/>
      <c r="R25" s="4"/>
    </row>
    <row r="26" spans="1:18" x14ac:dyDescent="0.35">
      <c r="A26" s="4" t="str">
        <f>A7</f>
        <v>Cessnock Depot</v>
      </c>
      <c r="B26" s="42">
        <v>155</v>
      </c>
      <c r="C26" s="42">
        <v>454</v>
      </c>
      <c r="D26" s="42"/>
      <c r="E26" s="43">
        <f>SUM(B26:D26)</f>
        <v>609</v>
      </c>
      <c r="F26" s="4"/>
      <c r="G26" s="42">
        <v>2767</v>
      </c>
      <c r="H26" s="42"/>
      <c r="I26" s="42"/>
      <c r="J26" s="42"/>
      <c r="K26" s="25"/>
      <c r="L26" s="4"/>
      <c r="M26" s="4"/>
      <c r="N26" s="4"/>
      <c r="O26" s="4"/>
      <c r="P26" s="4"/>
      <c r="Q26" s="4"/>
      <c r="R26" s="4"/>
    </row>
    <row r="27" spans="1:18" x14ac:dyDescent="0.35">
      <c r="A27" s="4"/>
      <c r="B27" s="4"/>
      <c r="C27" s="4"/>
      <c r="D27" s="4"/>
      <c r="E27" s="4"/>
      <c r="F27" s="4"/>
      <c r="G27" s="4"/>
      <c r="H27" s="4"/>
      <c r="I27" s="4"/>
      <c r="J27" s="4"/>
      <c r="K27" s="4"/>
      <c r="L27" s="4"/>
      <c r="M27" s="4"/>
      <c r="N27" s="4"/>
      <c r="O27" s="4"/>
      <c r="P27" s="4"/>
      <c r="Q27" s="4"/>
      <c r="R27" s="4"/>
    </row>
    <row r="28" spans="1:18" ht="16.5" x14ac:dyDescent="0.35">
      <c r="A28" s="14" t="s">
        <v>41</v>
      </c>
      <c r="B28" s="5"/>
      <c r="C28" s="5"/>
      <c r="D28" s="5"/>
      <c r="E28" s="5"/>
      <c r="F28" s="5"/>
      <c r="G28" s="5"/>
      <c r="H28" s="5"/>
      <c r="I28" s="5"/>
      <c r="J28" s="5"/>
      <c r="K28" s="5"/>
      <c r="L28" s="5"/>
      <c r="M28" s="5"/>
      <c r="N28" s="5"/>
      <c r="O28" s="5"/>
      <c r="P28" s="5"/>
      <c r="Q28" s="5"/>
      <c r="R28" s="5"/>
    </row>
    <row r="29" spans="1:18" x14ac:dyDescent="0.35">
      <c r="A29" s="4"/>
      <c r="B29" s="4"/>
      <c r="C29" s="4"/>
      <c r="D29" s="4"/>
      <c r="E29" s="4"/>
      <c r="F29" s="4"/>
      <c r="G29" s="4"/>
      <c r="H29" s="4"/>
      <c r="I29" s="4"/>
      <c r="J29" s="4"/>
      <c r="K29" s="4"/>
      <c r="L29" s="4"/>
      <c r="M29" s="4"/>
      <c r="N29" s="4"/>
      <c r="O29" s="4"/>
      <c r="P29" s="4"/>
      <c r="Q29" s="4"/>
      <c r="R29" s="4"/>
    </row>
    <row r="30" spans="1:18" x14ac:dyDescent="0.35">
      <c r="A30" s="6" t="s">
        <v>26</v>
      </c>
      <c r="B30" s="6" t="s">
        <v>42</v>
      </c>
      <c r="C30" s="4"/>
      <c r="D30" s="6" t="s">
        <v>43</v>
      </c>
      <c r="E30" s="4"/>
      <c r="F30" s="4"/>
      <c r="G30" s="4"/>
      <c r="H30" s="4"/>
      <c r="I30" s="4"/>
      <c r="J30" s="4"/>
      <c r="K30" s="4"/>
      <c r="L30" s="4"/>
      <c r="M30" s="4"/>
      <c r="N30" s="4"/>
      <c r="O30" s="4"/>
      <c r="P30" s="4"/>
      <c r="Q30" s="4"/>
      <c r="R30" s="4"/>
    </row>
    <row r="31" spans="1:18" x14ac:dyDescent="0.35">
      <c r="A31" s="4" t="str">
        <f>A6</f>
        <v xml:space="preserve">Muswellbrook Depot </v>
      </c>
      <c r="B31" s="94"/>
      <c r="D31" s="94"/>
      <c r="E31" s="4"/>
      <c r="F31" s="4"/>
      <c r="G31" s="97"/>
      <c r="H31" s="98"/>
      <c r="I31" s="98"/>
      <c r="J31" s="98"/>
      <c r="K31" s="98"/>
      <c r="L31" s="98"/>
      <c r="M31" s="98"/>
      <c r="N31" s="4"/>
      <c r="O31" s="4"/>
      <c r="P31" s="4"/>
      <c r="Q31" s="4"/>
      <c r="R31" s="4"/>
    </row>
    <row r="32" spans="1:18" x14ac:dyDescent="0.35">
      <c r="A32" s="4"/>
      <c r="B32" s="4"/>
      <c r="C32" s="4"/>
      <c r="D32" s="4"/>
      <c r="E32" s="4"/>
      <c r="F32" s="4"/>
      <c r="G32" s="4"/>
      <c r="H32" s="4"/>
      <c r="I32" s="4"/>
      <c r="J32" s="4"/>
      <c r="K32" s="4"/>
      <c r="L32" s="4"/>
      <c r="M32" s="4"/>
      <c r="N32" s="4"/>
      <c r="O32" s="4"/>
      <c r="P32" s="4"/>
      <c r="Q32" s="4"/>
      <c r="R32" s="4"/>
    </row>
    <row r="33" spans="1:18" x14ac:dyDescent="0.35">
      <c r="A33" s="6" t="s">
        <v>44</v>
      </c>
      <c r="B33" s="6" t="s">
        <v>45</v>
      </c>
      <c r="C33" s="6" t="s">
        <v>46</v>
      </c>
      <c r="D33" s="6" t="s">
        <v>47</v>
      </c>
      <c r="E33" s="4"/>
      <c r="F33" s="4"/>
      <c r="G33" s="4"/>
      <c r="H33" s="4"/>
      <c r="I33" s="4"/>
      <c r="J33" s="4"/>
      <c r="K33" s="4"/>
      <c r="L33" s="4"/>
      <c r="M33" s="12"/>
      <c r="N33" s="4"/>
      <c r="O33" s="4"/>
      <c r="P33" s="4"/>
      <c r="Q33" s="4"/>
      <c r="R33" s="4"/>
    </row>
    <row r="34" spans="1:18" x14ac:dyDescent="0.35">
      <c r="A34" s="4" t="str">
        <f>A6</f>
        <v xml:space="preserve">Muswellbrook Depot </v>
      </c>
      <c r="D34" s="94"/>
      <c r="E34" s="4"/>
      <c r="F34" s="4"/>
      <c r="G34" s="97"/>
      <c r="H34" s="98"/>
      <c r="I34" s="4"/>
      <c r="J34" s="4"/>
      <c r="K34" s="4"/>
      <c r="L34" s="4"/>
      <c r="M34" s="12"/>
      <c r="N34" s="4"/>
      <c r="O34" s="4"/>
      <c r="P34" s="4"/>
      <c r="Q34" s="4"/>
      <c r="R34" s="4"/>
    </row>
    <row r="35" spans="1:18" x14ac:dyDescent="0.35">
      <c r="A35" s="4" t="str">
        <f>A7</f>
        <v>Cessnock Depot</v>
      </c>
      <c r="C35" s="4"/>
      <c r="D35" s="94"/>
      <c r="E35" s="4"/>
      <c r="F35" s="4"/>
      <c r="G35" s="97"/>
      <c r="H35" s="98"/>
      <c r="I35" s="4"/>
      <c r="J35" s="4"/>
      <c r="K35" s="4"/>
      <c r="L35" s="4"/>
      <c r="M35" s="4"/>
      <c r="N35" s="4"/>
      <c r="O35" s="4"/>
      <c r="P35" s="4"/>
      <c r="Q35" s="4"/>
      <c r="R35" s="4"/>
    </row>
    <row r="36" spans="1:18" x14ac:dyDescent="0.35">
      <c r="A36" s="4"/>
      <c r="B36" s="4"/>
      <c r="C36" s="4"/>
      <c r="D36" s="4"/>
      <c r="E36" s="4"/>
      <c r="F36" s="4"/>
      <c r="G36" s="4"/>
      <c r="H36" s="4"/>
      <c r="I36" s="4"/>
      <c r="J36" s="4"/>
      <c r="K36" s="4"/>
      <c r="L36" s="4"/>
      <c r="M36" s="4"/>
      <c r="N36" s="4"/>
      <c r="O36" s="4"/>
      <c r="P36" s="4"/>
      <c r="Q36" s="4"/>
      <c r="R36" s="4"/>
    </row>
    <row r="37" spans="1:18" ht="16.5" x14ac:dyDescent="0.35">
      <c r="A37" s="14" t="s">
        <v>48</v>
      </c>
      <c r="B37" s="5"/>
      <c r="C37" s="5"/>
      <c r="D37" s="5"/>
      <c r="E37" s="5"/>
      <c r="F37" s="5"/>
      <c r="G37" s="5"/>
      <c r="H37" s="5"/>
      <c r="I37" s="5"/>
      <c r="J37" s="5"/>
      <c r="K37" s="5"/>
      <c r="L37" s="5"/>
      <c r="M37" s="5"/>
      <c r="N37" s="5"/>
      <c r="O37" s="5"/>
      <c r="P37" s="5"/>
      <c r="Q37" s="5"/>
      <c r="R37" s="5"/>
    </row>
    <row r="38" spans="1:18" x14ac:dyDescent="0.35">
      <c r="A38" s="4"/>
      <c r="B38" s="4"/>
      <c r="C38" s="4"/>
      <c r="D38" s="4"/>
      <c r="E38" s="4"/>
      <c r="F38" s="4"/>
      <c r="G38" s="4"/>
      <c r="H38" s="4"/>
      <c r="I38" s="4"/>
      <c r="J38" s="4"/>
      <c r="K38" s="4"/>
      <c r="L38" s="4"/>
      <c r="M38" s="4"/>
      <c r="N38" s="4"/>
      <c r="O38" s="4"/>
      <c r="P38" s="4"/>
      <c r="Q38" s="4"/>
      <c r="R38" s="4"/>
    </row>
    <row r="39" spans="1:18" x14ac:dyDescent="0.35">
      <c r="A39" s="6" t="s">
        <v>16</v>
      </c>
      <c r="B39" s="6" t="s">
        <v>49</v>
      </c>
      <c r="C39" s="6" t="s">
        <v>50</v>
      </c>
      <c r="D39" s="6" t="s">
        <v>51</v>
      </c>
      <c r="E39" s="4"/>
      <c r="F39" s="4"/>
      <c r="G39" s="4"/>
      <c r="H39" s="4"/>
      <c r="I39" s="4"/>
      <c r="J39" s="4"/>
      <c r="K39" s="4"/>
      <c r="L39" s="4"/>
      <c r="M39" s="4"/>
      <c r="N39" s="4"/>
      <c r="O39" s="4"/>
      <c r="P39" s="4"/>
      <c r="Q39" s="4"/>
      <c r="R39" s="4"/>
    </row>
    <row r="40" spans="1:18" x14ac:dyDescent="0.35">
      <c r="A40" s="4" t="str">
        <f>A6</f>
        <v xml:space="preserve">Muswellbrook Depot </v>
      </c>
      <c r="B40" s="4" t="s">
        <v>52</v>
      </c>
      <c r="C40" s="4" t="s">
        <v>52</v>
      </c>
      <c r="D40" s="11">
        <f>238613.9-SUM(B48:C48)</f>
        <v>210124.36</v>
      </c>
      <c r="E40" s="12"/>
      <c r="F40" s="4"/>
      <c r="G40" s="44"/>
      <c r="H40" s="4"/>
      <c r="I40" s="4"/>
      <c r="J40" s="4"/>
      <c r="K40" s="4"/>
      <c r="L40" s="4"/>
      <c r="M40" s="4"/>
      <c r="N40" s="4"/>
      <c r="O40" s="4"/>
      <c r="P40" s="4"/>
      <c r="Q40" s="4"/>
      <c r="R40" s="4"/>
    </row>
    <row r="41" spans="1:18" x14ac:dyDescent="0.35">
      <c r="A41" s="4" t="str">
        <f>A7</f>
        <v>Cessnock Depot</v>
      </c>
      <c r="B41" s="4" t="s">
        <v>52</v>
      </c>
      <c r="C41" s="4" t="s">
        <v>52</v>
      </c>
      <c r="D41" s="11">
        <f>63821.77-SUM(B49:C49)</f>
        <v>32620.969999999998</v>
      </c>
      <c r="E41" s="12"/>
      <c r="F41" s="4"/>
      <c r="G41" s="44"/>
      <c r="H41" s="4"/>
      <c r="I41" s="4"/>
      <c r="J41" s="4"/>
      <c r="K41" s="4"/>
      <c r="L41" s="4"/>
      <c r="M41" s="4"/>
      <c r="N41" s="4"/>
      <c r="O41" s="4"/>
      <c r="P41" s="4"/>
      <c r="Q41" s="4"/>
      <c r="R41" s="4"/>
    </row>
    <row r="42" spans="1:18" x14ac:dyDescent="0.35">
      <c r="A42" s="4" t="s">
        <v>53</v>
      </c>
      <c r="B42" s="11">
        <f>'Opex New Facilities'!$C$27</f>
        <v>54.714362204724416</v>
      </c>
      <c r="C42" s="49">
        <f>E25</f>
        <v>2808</v>
      </c>
      <c r="D42" s="15">
        <f>B42*C42</f>
        <v>153637.92907086617</v>
      </c>
      <c r="E42" s="4"/>
      <c r="F42" s="4"/>
      <c r="G42" s="25"/>
      <c r="H42" s="4"/>
      <c r="J42" s="4"/>
      <c r="K42" s="4"/>
      <c r="L42" s="4"/>
      <c r="M42" s="4"/>
      <c r="N42" s="4"/>
      <c r="O42" s="4"/>
      <c r="P42" s="4"/>
      <c r="Q42" s="4"/>
      <c r="R42" s="4"/>
    </row>
    <row r="43" spans="1:18" x14ac:dyDescent="0.35">
      <c r="A43" s="4" t="s">
        <v>54</v>
      </c>
      <c r="B43" s="11">
        <f>'Opex New Facilities'!$C$27</f>
        <v>54.714362204724416</v>
      </c>
      <c r="C43" s="42">
        <f>E26</f>
        <v>609</v>
      </c>
      <c r="D43" s="15">
        <f>B43*C43</f>
        <v>33321.046582677169</v>
      </c>
      <c r="F43" s="4"/>
      <c r="G43" s="25"/>
      <c r="H43" s="4"/>
      <c r="I43" s="4"/>
      <c r="K43" s="4"/>
      <c r="L43" s="4"/>
      <c r="M43" s="4"/>
      <c r="O43" s="4"/>
      <c r="P43" s="4"/>
      <c r="Q43" s="4"/>
      <c r="R43" s="4"/>
    </row>
    <row r="44" spans="1:18" x14ac:dyDescent="0.35">
      <c r="A44" s="4"/>
      <c r="B44" s="4"/>
      <c r="C44" s="4"/>
      <c r="D44" s="4"/>
      <c r="E44" s="4"/>
      <c r="F44" s="4"/>
      <c r="G44" s="4"/>
      <c r="H44" s="4"/>
      <c r="I44" s="4"/>
      <c r="J44" s="4"/>
      <c r="K44" s="4"/>
      <c r="L44" s="4"/>
      <c r="M44" s="4"/>
      <c r="N44" s="4"/>
      <c r="O44" s="4"/>
      <c r="P44" s="4"/>
      <c r="Q44" s="4"/>
      <c r="R44" s="4"/>
    </row>
    <row r="45" spans="1:18" ht="16.5" x14ac:dyDescent="0.35">
      <c r="A45" s="14" t="s">
        <v>55</v>
      </c>
      <c r="B45" s="5"/>
      <c r="C45" s="5"/>
      <c r="D45" s="5"/>
      <c r="E45" s="5"/>
      <c r="F45" s="5"/>
      <c r="G45" s="5"/>
      <c r="H45" s="5"/>
      <c r="I45" s="5"/>
      <c r="J45" s="5"/>
      <c r="K45" s="5"/>
      <c r="L45" s="5"/>
      <c r="M45" s="5"/>
      <c r="N45" s="5"/>
      <c r="O45" s="5"/>
      <c r="P45" s="5"/>
      <c r="Q45" s="5"/>
      <c r="R45" s="5"/>
    </row>
    <row r="46" spans="1:18" x14ac:dyDescent="0.35">
      <c r="A46" s="4"/>
      <c r="B46" s="4"/>
      <c r="C46" s="4"/>
      <c r="D46" s="4"/>
      <c r="E46" s="4"/>
      <c r="F46" s="4"/>
      <c r="G46" s="4"/>
      <c r="H46" s="4"/>
      <c r="I46" s="4"/>
      <c r="J46" s="4"/>
      <c r="K46" s="4"/>
      <c r="L46" s="4"/>
      <c r="M46" s="4"/>
      <c r="N46" s="4"/>
      <c r="O46" s="4"/>
      <c r="P46" s="4"/>
      <c r="Q46" s="4"/>
      <c r="R46" s="4"/>
    </row>
    <row r="47" spans="1:18" x14ac:dyDescent="0.35">
      <c r="A47" s="6" t="s">
        <v>16</v>
      </c>
      <c r="B47" s="6" t="s">
        <v>56</v>
      </c>
      <c r="C47" s="6" t="s">
        <v>57</v>
      </c>
      <c r="D47" s="4"/>
      <c r="E47" s="4"/>
      <c r="F47" s="4"/>
      <c r="G47" s="4"/>
      <c r="H47" s="4"/>
      <c r="I47" s="4"/>
      <c r="J47" s="4"/>
      <c r="K47" s="4"/>
      <c r="L47" s="4"/>
      <c r="M47" s="4"/>
      <c r="N47" s="4"/>
      <c r="O47" s="4"/>
      <c r="P47" s="4"/>
      <c r="Q47" s="4"/>
      <c r="R47" s="4"/>
    </row>
    <row r="48" spans="1:18" x14ac:dyDescent="0.35">
      <c r="A48" s="4" t="str">
        <f>$A$6</f>
        <v xml:space="preserve">Muswellbrook Depot </v>
      </c>
      <c r="B48" s="11">
        <v>17337.62</v>
      </c>
      <c r="C48" s="11">
        <v>11151.92</v>
      </c>
      <c r="E48" s="4"/>
      <c r="F48" s="4"/>
      <c r="G48" s="44"/>
      <c r="H48" s="4"/>
      <c r="I48" s="4"/>
      <c r="J48" s="4"/>
      <c r="K48" s="4"/>
      <c r="L48" s="4"/>
      <c r="M48" s="4"/>
      <c r="N48" s="4"/>
      <c r="O48" s="4"/>
      <c r="P48" s="4"/>
      <c r="Q48" s="4"/>
      <c r="R48" s="4"/>
    </row>
    <row r="49" spans="1:18" x14ac:dyDescent="0.35">
      <c r="A49" s="4" t="str">
        <f>$A$7</f>
        <v>Cessnock Depot</v>
      </c>
      <c r="B49" s="11">
        <v>15822.3</v>
      </c>
      <c r="C49" s="11">
        <v>15378.5</v>
      </c>
      <c r="E49" s="4"/>
      <c r="F49" s="4"/>
      <c r="G49" s="44"/>
      <c r="H49" s="4"/>
      <c r="J49" s="4"/>
      <c r="K49" s="4"/>
      <c r="L49" s="4"/>
      <c r="M49" s="4"/>
      <c r="N49" s="4"/>
      <c r="O49" s="4"/>
      <c r="P49" s="4"/>
      <c r="Q49" s="4"/>
      <c r="R49" s="4"/>
    </row>
    <row r="50" spans="1:18" x14ac:dyDescent="0.35">
      <c r="A50" s="4" t="s">
        <v>58</v>
      </c>
      <c r="B50" s="11">
        <f>B48*(($B$12-$B$16)/$B$12)</f>
        <v>8504.6065447419987</v>
      </c>
      <c r="C50" s="11">
        <f>C48*(($B$12-$B$16)/$B$12)</f>
        <v>5470.3409013716528</v>
      </c>
      <c r="E50" s="4"/>
      <c r="F50" s="4"/>
      <c r="G50" s="44"/>
      <c r="H50" s="4"/>
      <c r="J50" s="4"/>
      <c r="K50" s="4"/>
      <c r="L50" s="4"/>
      <c r="M50" s="4"/>
      <c r="N50" s="4"/>
      <c r="O50" s="4"/>
      <c r="P50" s="4"/>
      <c r="Q50" s="4"/>
      <c r="R50" s="4"/>
    </row>
    <row r="51" spans="1:18" x14ac:dyDescent="0.35">
      <c r="A51" s="4"/>
      <c r="B51" s="4"/>
      <c r="C51" s="4"/>
      <c r="D51" s="4"/>
      <c r="E51" s="4"/>
      <c r="F51" s="4"/>
      <c r="G51" s="4"/>
      <c r="H51" s="4"/>
      <c r="I51" s="4"/>
      <c r="J51" s="4"/>
      <c r="K51" s="4"/>
      <c r="L51" s="4"/>
      <c r="M51" s="4"/>
      <c r="N51" s="4"/>
      <c r="O51" s="4"/>
      <c r="P51" s="4"/>
      <c r="Q51" s="4"/>
      <c r="R51" s="4"/>
    </row>
    <row r="52" spans="1:18" ht="16.5" x14ac:dyDescent="0.35">
      <c r="A52" s="14" t="s">
        <v>59</v>
      </c>
      <c r="B52" s="5"/>
      <c r="C52" s="5"/>
      <c r="D52" s="5"/>
      <c r="E52" s="5"/>
      <c r="F52" s="5"/>
      <c r="G52" s="5"/>
      <c r="H52" s="5"/>
      <c r="I52" s="5"/>
      <c r="J52" s="5"/>
      <c r="K52" s="5"/>
      <c r="L52" s="5"/>
      <c r="M52" s="5"/>
      <c r="N52" s="5"/>
      <c r="O52" s="5"/>
      <c r="P52" s="5"/>
      <c r="Q52" s="5"/>
      <c r="R52" s="5"/>
    </row>
    <row r="53" spans="1:18" x14ac:dyDescent="0.35">
      <c r="A53" s="4"/>
      <c r="B53" s="4"/>
      <c r="C53" s="4"/>
      <c r="D53" s="4"/>
      <c r="E53" s="4"/>
      <c r="F53" s="4"/>
      <c r="G53" s="4"/>
      <c r="H53" s="4"/>
      <c r="I53" s="4"/>
      <c r="J53" s="4"/>
      <c r="K53" s="4"/>
      <c r="L53" s="4"/>
      <c r="M53" s="4"/>
      <c r="N53" s="4"/>
      <c r="O53" s="4"/>
      <c r="P53" s="4"/>
      <c r="Q53" s="4"/>
      <c r="R53" s="4"/>
    </row>
    <row r="54" spans="1:18" x14ac:dyDescent="0.35">
      <c r="A54" s="6" t="s">
        <v>60</v>
      </c>
      <c r="B54" s="6" t="s">
        <v>61</v>
      </c>
      <c r="C54" s="4"/>
      <c r="D54" s="4"/>
      <c r="E54" s="4"/>
      <c r="F54" s="4"/>
      <c r="G54" s="4"/>
      <c r="H54" s="4"/>
      <c r="I54" s="4"/>
      <c r="J54" s="4"/>
      <c r="K54" s="4"/>
      <c r="L54" s="4"/>
      <c r="M54" s="4"/>
      <c r="N54" s="4"/>
      <c r="O54" s="4"/>
      <c r="P54" s="4"/>
      <c r="Q54" s="4"/>
      <c r="R54" s="4"/>
    </row>
    <row r="55" spans="1:18" x14ac:dyDescent="0.35">
      <c r="A55" s="4" t="s">
        <v>62</v>
      </c>
      <c r="B55" s="94"/>
      <c r="C55" s="4"/>
      <c r="D55" s="4"/>
      <c r="E55" s="4"/>
      <c r="F55" s="4"/>
      <c r="G55" s="44"/>
      <c r="H55" s="4"/>
      <c r="I55" s="4"/>
      <c r="J55" s="4"/>
      <c r="K55" s="4"/>
      <c r="L55" s="4"/>
      <c r="M55" s="4"/>
      <c r="N55" s="4"/>
      <c r="O55" s="4"/>
      <c r="P55" s="4"/>
      <c r="Q55" s="4"/>
      <c r="R55" s="4"/>
    </row>
    <row r="56" spans="1:18" x14ac:dyDescent="0.35">
      <c r="A56" s="4" t="s">
        <v>63</v>
      </c>
      <c r="B56" s="94"/>
      <c r="C56" s="4"/>
      <c r="D56" s="4"/>
      <c r="E56" s="4"/>
      <c r="F56" s="4"/>
      <c r="G56" s="44"/>
      <c r="H56" s="4"/>
      <c r="I56" s="4"/>
      <c r="J56" s="4"/>
      <c r="K56" s="4"/>
      <c r="L56" s="4"/>
      <c r="M56" s="4"/>
      <c r="N56" s="4"/>
      <c r="O56" s="4"/>
      <c r="P56" s="4"/>
      <c r="Q56" s="4"/>
      <c r="R56" s="4"/>
    </row>
    <row r="57" spans="1:18" x14ac:dyDescent="0.35">
      <c r="A57" s="4"/>
      <c r="B57" s="4"/>
      <c r="C57" s="4"/>
      <c r="D57" s="4"/>
      <c r="E57" s="4"/>
      <c r="F57" s="4"/>
      <c r="G57" s="4"/>
      <c r="H57" s="4"/>
      <c r="I57" s="4"/>
      <c r="J57" s="4"/>
      <c r="K57" s="4"/>
      <c r="L57" s="4"/>
      <c r="M57" s="4"/>
      <c r="N57" s="4"/>
      <c r="O57" s="4"/>
      <c r="P57" s="4"/>
      <c r="Q57" s="4"/>
      <c r="R57" s="4"/>
    </row>
    <row r="58" spans="1:18" x14ac:dyDescent="0.35">
      <c r="A58" s="6" t="s">
        <v>64</v>
      </c>
      <c r="B58" s="6" t="s">
        <v>61</v>
      </c>
      <c r="C58" s="4"/>
      <c r="D58" s="4"/>
      <c r="E58" s="4"/>
      <c r="F58" s="4"/>
      <c r="G58" s="4"/>
      <c r="H58" s="4"/>
      <c r="I58" s="4"/>
      <c r="J58" s="4"/>
      <c r="K58" s="4"/>
      <c r="L58" s="4"/>
      <c r="M58" s="4"/>
      <c r="N58" s="4"/>
      <c r="O58" s="4"/>
      <c r="P58" s="4"/>
      <c r="Q58" s="4"/>
      <c r="R58" s="4"/>
    </row>
    <row r="59" spans="1:18" x14ac:dyDescent="0.35">
      <c r="A59" s="4" t="s">
        <v>65</v>
      </c>
      <c r="B59" s="94"/>
      <c r="C59" s="4"/>
      <c r="D59" s="4"/>
      <c r="E59" s="4"/>
      <c r="F59" s="4"/>
      <c r="G59" s="44"/>
      <c r="H59" s="4"/>
      <c r="I59" s="4"/>
      <c r="J59" s="4"/>
      <c r="K59" s="4"/>
      <c r="L59" s="4"/>
      <c r="M59" s="4"/>
      <c r="N59" s="4"/>
      <c r="O59" s="4"/>
      <c r="P59" s="4"/>
      <c r="Q59" s="4"/>
      <c r="R59" s="4"/>
    </row>
    <row r="60" spans="1:18" x14ac:dyDescent="0.35">
      <c r="A60" s="4" t="s">
        <v>66</v>
      </c>
      <c r="B60" s="94"/>
      <c r="C60" s="4"/>
      <c r="D60" s="4"/>
      <c r="E60" s="4"/>
      <c r="F60" s="4"/>
      <c r="G60" s="44"/>
      <c r="H60" s="4"/>
      <c r="I60" s="4"/>
      <c r="J60" s="4"/>
      <c r="K60" s="4"/>
      <c r="L60" s="4"/>
      <c r="M60" s="4"/>
      <c r="N60" s="4"/>
      <c r="O60" s="4"/>
      <c r="P60" s="4"/>
      <c r="Q60" s="4"/>
      <c r="R60" s="4"/>
    </row>
    <row r="61" spans="1:18" x14ac:dyDescent="0.35">
      <c r="A61" s="4"/>
      <c r="B61" s="4"/>
      <c r="C61" s="4"/>
      <c r="D61" s="4"/>
      <c r="E61" s="4"/>
      <c r="F61" s="4"/>
      <c r="G61" s="4"/>
      <c r="H61" s="4"/>
      <c r="I61" s="4"/>
      <c r="J61" s="4"/>
      <c r="K61" s="4"/>
      <c r="L61" s="4"/>
      <c r="M61" s="4"/>
      <c r="N61" s="4"/>
      <c r="O61" s="4"/>
      <c r="P61" s="4"/>
      <c r="Q61" s="4"/>
      <c r="R61" s="4"/>
    </row>
    <row r="62" spans="1:18" ht="16.5" x14ac:dyDescent="0.35">
      <c r="A62" s="14" t="s">
        <v>67</v>
      </c>
      <c r="B62" s="5"/>
      <c r="C62" s="5"/>
      <c r="D62" s="5"/>
      <c r="E62" s="5"/>
      <c r="F62" s="5"/>
      <c r="G62" s="5"/>
      <c r="H62" s="5"/>
      <c r="I62" s="5"/>
      <c r="J62" s="5"/>
      <c r="K62" s="5"/>
      <c r="L62" s="5"/>
      <c r="M62" s="5"/>
      <c r="N62" s="5"/>
      <c r="O62" s="5"/>
      <c r="P62" s="5"/>
      <c r="Q62" s="5"/>
      <c r="R62" s="5"/>
    </row>
    <row r="63" spans="1:18" x14ac:dyDescent="0.35">
      <c r="A63" s="4"/>
      <c r="B63" s="4"/>
      <c r="C63" s="4"/>
      <c r="D63" s="4"/>
      <c r="E63" s="4"/>
      <c r="F63" s="4"/>
      <c r="G63" s="4"/>
      <c r="H63" s="4"/>
      <c r="I63" s="4"/>
      <c r="J63" s="4"/>
      <c r="K63" s="4"/>
      <c r="L63" s="4"/>
      <c r="M63" s="4"/>
      <c r="N63" s="4"/>
      <c r="O63" s="4"/>
      <c r="P63" s="4"/>
      <c r="Q63" s="4"/>
      <c r="R63" s="4"/>
    </row>
    <row r="64" spans="1:18" x14ac:dyDescent="0.35">
      <c r="A64" s="6"/>
      <c r="C64" s="4"/>
      <c r="D64" s="4"/>
      <c r="E64" s="4"/>
      <c r="F64" s="4"/>
      <c r="G64" s="4"/>
      <c r="H64" s="4"/>
      <c r="I64" s="4"/>
      <c r="J64" s="4"/>
      <c r="K64" s="4"/>
      <c r="L64" s="4"/>
      <c r="M64" s="4"/>
      <c r="N64" s="4"/>
      <c r="O64" s="4"/>
      <c r="P64" s="4"/>
      <c r="Q64" s="4"/>
      <c r="R64" s="4"/>
    </row>
    <row r="65" spans="1:18" x14ac:dyDescent="0.35">
      <c r="A65" s="6" t="s">
        <v>68</v>
      </c>
      <c r="B65" s="6" t="s">
        <v>69</v>
      </c>
      <c r="D65" s="4"/>
      <c r="E65" s="4"/>
      <c r="F65" s="4"/>
      <c r="G65" s="4"/>
      <c r="H65" s="4"/>
      <c r="I65" s="4"/>
      <c r="J65" s="4"/>
      <c r="K65" s="4"/>
      <c r="L65" s="4"/>
      <c r="M65" s="4"/>
      <c r="N65" s="4"/>
      <c r="O65" s="4"/>
      <c r="P65" s="4"/>
      <c r="Q65" s="4"/>
      <c r="R65" s="4"/>
    </row>
    <row r="66" spans="1:18" x14ac:dyDescent="0.35">
      <c r="A66" s="4" t="s">
        <v>70</v>
      </c>
      <c r="B66" s="94"/>
      <c r="D66" s="4"/>
      <c r="E66" s="4"/>
      <c r="F66" s="4"/>
      <c r="G66" s="25"/>
      <c r="H66" s="4"/>
      <c r="I66" s="4"/>
      <c r="J66" s="4"/>
      <c r="K66" s="4"/>
      <c r="L66" s="4"/>
      <c r="M66" s="4"/>
      <c r="N66" s="4"/>
      <c r="O66" s="4"/>
      <c r="P66" s="4"/>
      <c r="Q66" s="4"/>
      <c r="R66" s="4"/>
    </row>
    <row r="67" spans="1:18" x14ac:dyDescent="0.35">
      <c r="A67" s="4" t="s">
        <v>71</v>
      </c>
      <c r="B67" s="94"/>
      <c r="C67" s="11"/>
      <c r="D67" s="4"/>
      <c r="E67" s="4"/>
      <c r="F67" s="4"/>
      <c r="G67" s="25"/>
      <c r="H67" s="4"/>
      <c r="I67" s="4"/>
      <c r="J67" s="4"/>
      <c r="K67" s="4"/>
      <c r="L67" s="4"/>
      <c r="M67" s="4"/>
      <c r="N67" s="4"/>
      <c r="O67" s="4"/>
      <c r="P67" s="4"/>
      <c r="Q67" s="4"/>
      <c r="R67" s="4"/>
    </row>
    <row r="68" spans="1:18" x14ac:dyDescent="0.35">
      <c r="A68" s="4" t="s">
        <v>72</v>
      </c>
      <c r="B68" s="96"/>
      <c r="C68" s="11"/>
      <c r="D68" s="4"/>
      <c r="E68" s="4"/>
      <c r="F68" s="4"/>
      <c r="G68" s="25"/>
      <c r="H68" s="4"/>
      <c r="I68" s="4"/>
      <c r="J68" s="4"/>
      <c r="K68" s="4"/>
      <c r="L68" s="4"/>
      <c r="M68" s="4"/>
      <c r="N68" s="4"/>
      <c r="O68" s="4"/>
      <c r="P68" s="4"/>
      <c r="Q68" s="4"/>
      <c r="R68" s="4"/>
    </row>
    <row r="69" spans="1:18" x14ac:dyDescent="0.35">
      <c r="A69" s="4" t="s">
        <v>73</v>
      </c>
      <c r="B69" s="94"/>
      <c r="C69" s="11"/>
      <c r="D69" s="4"/>
      <c r="E69" s="4"/>
      <c r="F69" s="4"/>
      <c r="G69" s="4"/>
      <c r="H69" s="4"/>
      <c r="I69" s="4"/>
      <c r="J69" s="4"/>
      <c r="K69" s="4"/>
      <c r="L69" s="4"/>
      <c r="M69" s="4"/>
      <c r="N69" s="4"/>
      <c r="O69" s="4"/>
      <c r="P69" s="4"/>
      <c r="Q69" s="4"/>
      <c r="R69" s="4"/>
    </row>
    <row r="70" spans="1:18" x14ac:dyDescent="0.35">
      <c r="A70" s="4" t="s">
        <v>74</v>
      </c>
      <c r="B70" s="94"/>
      <c r="C70" s="11"/>
      <c r="D70" s="4"/>
      <c r="E70" s="4"/>
      <c r="F70" s="4"/>
      <c r="G70" s="4"/>
      <c r="H70" s="4"/>
      <c r="I70" s="4"/>
      <c r="J70" s="4"/>
      <c r="K70" s="4"/>
      <c r="L70" s="4"/>
      <c r="M70" s="4"/>
      <c r="N70" s="4"/>
      <c r="O70" s="4"/>
      <c r="P70" s="4"/>
      <c r="Q70" s="4"/>
      <c r="R70" s="4"/>
    </row>
    <row r="71" spans="1:18" x14ac:dyDescent="0.35">
      <c r="A71" s="6"/>
      <c r="B71" s="6"/>
      <c r="C71" s="4"/>
      <c r="D71" s="4"/>
      <c r="E71" s="4"/>
      <c r="F71" s="4"/>
      <c r="G71" s="4"/>
      <c r="H71" s="4"/>
      <c r="I71" s="4"/>
      <c r="J71" s="4"/>
      <c r="K71" s="4"/>
      <c r="L71" s="4"/>
      <c r="M71" s="4"/>
      <c r="N71" s="4"/>
      <c r="O71" s="4"/>
      <c r="P71" s="4"/>
      <c r="Q71" s="4"/>
      <c r="R71" s="4"/>
    </row>
    <row r="72" spans="1:18" x14ac:dyDescent="0.35">
      <c r="A72" s="4" t="s">
        <v>75</v>
      </c>
      <c r="B72" s="94"/>
      <c r="C72" s="11"/>
      <c r="D72" s="4"/>
      <c r="E72" s="4"/>
      <c r="F72" s="4"/>
      <c r="G72" s="44"/>
      <c r="H72" s="4"/>
      <c r="I72" s="4"/>
      <c r="J72" s="4"/>
      <c r="K72" s="4"/>
      <c r="L72" s="4"/>
      <c r="M72" s="4"/>
      <c r="N72" s="4"/>
      <c r="O72" s="4"/>
      <c r="P72" s="4"/>
      <c r="Q72" s="4"/>
      <c r="R72" s="4"/>
    </row>
    <row r="73" spans="1:18" x14ac:dyDescent="0.35">
      <c r="A73" s="4" t="s">
        <v>76</v>
      </c>
      <c r="B73" s="94"/>
      <c r="C73" s="11"/>
      <c r="D73" s="4"/>
      <c r="E73" s="4"/>
      <c r="F73" s="4"/>
      <c r="G73" s="25"/>
      <c r="H73" s="4"/>
      <c r="I73" s="4"/>
      <c r="J73" s="4"/>
      <c r="K73" s="4"/>
      <c r="L73" s="4"/>
      <c r="M73" s="4"/>
      <c r="N73" s="4"/>
      <c r="O73" s="4"/>
      <c r="P73" s="4"/>
      <c r="Q73" s="4"/>
      <c r="R73" s="4"/>
    </row>
    <row r="74" spans="1:18" x14ac:dyDescent="0.35">
      <c r="A74" s="4" t="s">
        <v>77</v>
      </c>
      <c r="B74" s="94"/>
      <c r="C74" s="11"/>
      <c r="D74" s="4"/>
      <c r="E74" s="4"/>
      <c r="F74" s="4"/>
      <c r="G74" s="44"/>
      <c r="H74" s="4"/>
      <c r="I74" s="4"/>
      <c r="J74" s="4"/>
      <c r="K74" s="4"/>
      <c r="L74" s="4"/>
      <c r="M74" s="4"/>
      <c r="N74" s="4"/>
      <c r="O74" s="4"/>
      <c r="P74" s="4"/>
      <c r="Q74" s="4"/>
      <c r="R74" s="4"/>
    </row>
    <row r="75" spans="1:18" x14ac:dyDescent="0.35">
      <c r="A75" s="4" t="s">
        <v>78</v>
      </c>
      <c r="B75" s="94"/>
      <c r="C75" s="11"/>
      <c r="D75" s="4"/>
      <c r="E75" s="4"/>
      <c r="F75" s="4"/>
      <c r="G75" s="44"/>
      <c r="H75" s="4"/>
      <c r="I75" s="4"/>
      <c r="J75" s="4"/>
      <c r="K75" s="4"/>
      <c r="L75" s="4"/>
      <c r="M75" s="4"/>
      <c r="N75" s="4"/>
      <c r="O75" s="4"/>
      <c r="P75" s="4"/>
      <c r="Q75" s="4"/>
      <c r="R75" s="4"/>
    </row>
    <row r="76" spans="1:18" x14ac:dyDescent="0.35">
      <c r="A76" s="4"/>
      <c r="B76" s="4"/>
      <c r="C76" s="4"/>
      <c r="D76" s="4"/>
      <c r="E76" s="4"/>
      <c r="F76" s="4"/>
      <c r="G76" s="4"/>
      <c r="H76" s="4"/>
      <c r="I76" s="4"/>
      <c r="J76" s="4"/>
      <c r="K76" s="4"/>
      <c r="L76" s="4"/>
      <c r="M76" s="4"/>
      <c r="N76" s="4"/>
      <c r="O76" s="4"/>
      <c r="P76" s="4"/>
      <c r="Q76" s="4"/>
      <c r="R76" s="4"/>
    </row>
    <row r="77" spans="1:18" ht="16.5" x14ac:dyDescent="0.35">
      <c r="A77" s="14" t="s">
        <v>79</v>
      </c>
      <c r="B77" s="5"/>
      <c r="C77" s="5"/>
      <c r="D77" s="5"/>
      <c r="E77" s="5"/>
      <c r="F77" s="5"/>
      <c r="G77" s="5"/>
      <c r="H77" s="5"/>
      <c r="I77" s="5"/>
      <c r="J77" s="5"/>
      <c r="K77" s="5"/>
      <c r="L77" s="5"/>
      <c r="M77" s="5"/>
      <c r="N77" s="5"/>
      <c r="O77" s="5"/>
      <c r="P77" s="5"/>
      <c r="Q77" s="5"/>
      <c r="R77" s="5"/>
    </row>
    <row r="78" spans="1:18" x14ac:dyDescent="0.35">
      <c r="A78" s="4"/>
      <c r="B78" s="4"/>
      <c r="C78" s="4"/>
      <c r="D78" s="4"/>
      <c r="E78" s="4"/>
      <c r="F78" s="4"/>
      <c r="G78" s="7"/>
      <c r="H78" s="7"/>
      <c r="I78" s="7"/>
      <c r="J78" s="7"/>
      <c r="K78" s="7"/>
      <c r="L78" s="7"/>
      <c r="M78" s="7"/>
      <c r="N78" s="7"/>
      <c r="O78" s="7"/>
      <c r="P78" s="7"/>
      <c r="Q78" s="7"/>
      <c r="R78" s="7"/>
    </row>
    <row r="79" spans="1:18" x14ac:dyDescent="0.35">
      <c r="A79" s="6" t="s">
        <v>80</v>
      </c>
      <c r="B79" s="4"/>
      <c r="C79" s="4"/>
      <c r="D79" s="4"/>
      <c r="E79" s="4"/>
      <c r="F79" s="4"/>
      <c r="G79" s="7"/>
      <c r="H79" s="62"/>
      <c r="I79" s="62"/>
      <c r="J79" s="62"/>
      <c r="K79" s="62"/>
      <c r="L79" s="62"/>
      <c r="M79" s="62"/>
      <c r="N79" s="62"/>
      <c r="O79" s="62"/>
      <c r="P79" s="62"/>
      <c r="Q79" s="62"/>
      <c r="R79" s="62"/>
    </row>
    <row r="80" spans="1:18" x14ac:dyDescent="0.35">
      <c r="A80" s="4" t="s">
        <v>81</v>
      </c>
      <c r="B80" s="4"/>
      <c r="D80" s="25"/>
      <c r="E80" s="4"/>
      <c r="F80" s="4"/>
      <c r="G80" s="17"/>
      <c r="H80" s="17">
        <v>3.498293515358375E-2</v>
      </c>
      <c r="I80" s="17">
        <v>0.08</v>
      </c>
      <c r="J80" s="17">
        <v>4.7500000000000001E-2</v>
      </c>
      <c r="K80" s="17">
        <v>2.8746582610921667E-2</v>
      </c>
      <c r="L80" s="17">
        <v>2.8746582610921667E-2</v>
      </c>
      <c r="M80" s="17">
        <v>2.8746582610921667E-2</v>
      </c>
      <c r="N80" s="17">
        <v>2.8746582610921667E-2</v>
      </c>
      <c r="O80" s="17">
        <v>2.8746582610921667E-2</v>
      </c>
      <c r="P80" s="18">
        <v>2.5000000000000001E-2</v>
      </c>
      <c r="Q80" s="18">
        <v>2.5000000000000001E-2</v>
      </c>
      <c r="R80" s="18">
        <v>2.5000000000000001E-2</v>
      </c>
    </row>
    <row r="81" spans="1:18" x14ac:dyDescent="0.35">
      <c r="A81" s="8" t="s">
        <v>82</v>
      </c>
      <c r="B81" s="4"/>
      <c r="D81" s="4"/>
      <c r="E81" s="4"/>
      <c r="F81" s="4"/>
      <c r="G81" s="17">
        <f>1+G80</f>
        <v>1</v>
      </c>
      <c r="H81" s="17">
        <f>1+H80</f>
        <v>1.0349829351535837</v>
      </c>
      <c r="I81" s="18">
        <f t="shared" ref="I81:R81" si="0">H81*(1+I80)</f>
        <v>1.1177815699658704</v>
      </c>
      <c r="J81" s="18">
        <f t="shared" si="0"/>
        <v>1.1708761945392494</v>
      </c>
      <c r="K81" s="18">
        <f t="shared" si="0"/>
        <v>1.2045348837927334</v>
      </c>
      <c r="L81" s="18">
        <f t="shared" si="0"/>
        <v>1.2391611453374183</v>
      </c>
      <c r="M81" s="18">
        <f t="shared" si="0"/>
        <v>1.2747827935701046</v>
      </c>
      <c r="N81" s="18">
        <f t="shared" si="0"/>
        <v>1.3114284424564491</v>
      </c>
      <c r="O81" s="18">
        <f t="shared" si="0"/>
        <v>1.3491275285158357</v>
      </c>
      <c r="P81" s="18">
        <f t="shared" si="0"/>
        <v>1.3828557167287314</v>
      </c>
      <c r="Q81" s="18">
        <f t="shared" si="0"/>
        <v>1.4174271096469495</v>
      </c>
      <c r="R81" s="18">
        <f t="shared" si="0"/>
        <v>1.452862787388123</v>
      </c>
    </row>
    <row r="82" spans="1:18" x14ac:dyDescent="0.35">
      <c r="A82" s="4" t="s">
        <v>83</v>
      </c>
      <c r="B82" s="4"/>
      <c r="D82" s="25"/>
      <c r="E82" s="4"/>
      <c r="F82" s="4"/>
      <c r="G82" s="17"/>
      <c r="H82" s="17"/>
      <c r="I82" s="17">
        <f>I80</f>
        <v>0.08</v>
      </c>
      <c r="J82" s="17">
        <f t="shared" ref="J82:R82" si="1">J80</f>
        <v>4.7500000000000001E-2</v>
      </c>
      <c r="K82" s="17">
        <f t="shared" si="1"/>
        <v>2.8746582610921667E-2</v>
      </c>
      <c r="L82" s="17">
        <f t="shared" si="1"/>
        <v>2.8746582610921667E-2</v>
      </c>
      <c r="M82" s="17">
        <f t="shared" si="1"/>
        <v>2.8746582610921667E-2</v>
      </c>
      <c r="N82" s="17">
        <f t="shared" si="1"/>
        <v>2.8746582610921667E-2</v>
      </c>
      <c r="O82" s="17">
        <f t="shared" si="1"/>
        <v>2.8746582610921667E-2</v>
      </c>
      <c r="P82" s="17">
        <f t="shared" si="1"/>
        <v>2.5000000000000001E-2</v>
      </c>
      <c r="Q82" s="17">
        <f t="shared" si="1"/>
        <v>2.5000000000000001E-2</v>
      </c>
      <c r="R82" s="17">
        <f t="shared" si="1"/>
        <v>2.5000000000000001E-2</v>
      </c>
    </row>
    <row r="83" spans="1:18" x14ac:dyDescent="0.35">
      <c r="A83" s="8" t="s">
        <v>82</v>
      </c>
      <c r="B83" s="4"/>
      <c r="D83" s="4"/>
      <c r="E83" s="4"/>
      <c r="F83" s="4"/>
      <c r="G83" s="17">
        <f>1+G82</f>
        <v>1</v>
      </c>
      <c r="H83" s="17">
        <f>1+H82</f>
        <v>1</v>
      </c>
      <c r="I83" s="18">
        <f t="shared" ref="I83" si="2">H83*(1+I82)</f>
        <v>1.08</v>
      </c>
      <c r="J83" s="18">
        <f t="shared" ref="J83" si="3">I83*(1+J82)</f>
        <v>1.1313000000000002</v>
      </c>
      <c r="K83" s="18">
        <f t="shared" ref="K83" si="4">J83*(1+K82)</f>
        <v>1.1638210089077359</v>
      </c>
      <c r="L83" s="18">
        <f t="shared" ref="L83" si="5">K83*(1+L82)</f>
        <v>1.1972768856846283</v>
      </c>
      <c r="M83" s="18">
        <f t="shared" ref="M83" si="6">L83*(1+M82)</f>
        <v>1.2316945045871086</v>
      </c>
      <c r="N83" s="18">
        <f t="shared" ref="N83" si="7">M83*(1+N82)</f>
        <v>1.2671015124146401</v>
      </c>
      <c r="O83" s="18">
        <f t="shared" ref="O83" si="8">N83*(1+O82)</f>
        <v>1.3035263507176913</v>
      </c>
      <c r="P83" s="18">
        <f t="shared" ref="P83" si="9">O83*(1+P82)</f>
        <v>1.3361145094856335</v>
      </c>
      <c r="Q83" s="18">
        <f t="shared" ref="Q83:R83" si="10">P83*(1+Q82)</f>
        <v>1.3695173722227743</v>
      </c>
      <c r="R83" s="18">
        <f t="shared" si="10"/>
        <v>1.4037553065283435</v>
      </c>
    </row>
    <row r="84" spans="1:18" x14ac:dyDescent="0.35">
      <c r="A84" s="4" t="s">
        <v>84</v>
      </c>
      <c r="B84" s="9">
        <v>1.4999999999999999E-2</v>
      </c>
      <c r="D84" s="25"/>
      <c r="E84" s="4"/>
      <c r="F84" s="4"/>
      <c r="G84" s="17"/>
      <c r="H84" s="17">
        <f>H80+$B$84</f>
        <v>4.9982935153583749E-2</v>
      </c>
      <c r="I84" s="17">
        <f>I80+$B$84</f>
        <v>9.5000000000000001E-2</v>
      </c>
      <c r="J84" s="17">
        <f t="shared" ref="J84:R84" si="11">J80+$B$84</f>
        <v>6.25E-2</v>
      </c>
      <c r="K84" s="17">
        <f t="shared" si="11"/>
        <v>4.3746582610921667E-2</v>
      </c>
      <c r="L84" s="17">
        <f t="shared" si="11"/>
        <v>4.3746582610921667E-2</v>
      </c>
      <c r="M84" s="17">
        <f t="shared" si="11"/>
        <v>4.3746582610921667E-2</v>
      </c>
      <c r="N84" s="17">
        <f t="shared" si="11"/>
        <v>4.3746582610921667E-2</v>
      </c>
      <c r="O84" s="17">
        <f t="shared" si="11"/>
        <v>4.3746582610921667E-2</v>
      </c>
      <c r="P84" s="17">
        <f t="shared" si="11"/>
        <v>0.04</v>
      </c>
      <c r="Q84" s="17">
        <f t="shared" si="11"/>
        <v>0.04</v>
      </c>
      <c r="R84" s="17">
        <f t="shared" si="11"/>
        <v>0.04</v>
      </c>
    </row>
    <row r="85" spans="1:18" x14ac:dyDescent="0.35">
      <c r="A85" s="8" t="s">
        <v>82</v>
      </c>
      <c r="B85" s="4"/>
      <c r="C85" s="4"/>
      <c r="D85" s="4"/>
      <c r="E85" s="4"/>
      <c r="F85" s="4"/>
      <c r="G85" s="17">
        <f>1+G84</f>
        <v>1</v>
      </c>
      <c r="H85" s="17">
        <f>1+H84</f>
        <v>1.0499829351535837</v>
      </c>
      <c r="I85" s="18">
        <f t="shared" ref="I85" si="12">H85*(1+I84)</f>
        <v>1.149731313993174</v>
      </c>
      <c r="J85" s="18">
        <f t="shared" ref="J85" si="13">I85*(1+J84)</f>
        <v>1.2215895211177474</v>
      </c>
      <c r="K85" s="18">
        <f t="shared" ref="K85" si="14">J85*(1+K84)</f>
        <v>1.2750298880199611</v>
      </c>
      <c r="L85" s="18">
        <f t="shared" ref="L85" si="15">K85*(1+L84)</f>
        <v>1.3308080883476203</v>
      </c>
      <c r="M85" s="18">
        <f t="shared" ref="M85" si="16">L85*(1+M84)</f>
        <v>1.3890263943238021</v>
      </c>
      <c r="N85" s="18">
        <f t="shared" ref="N85" si="17">M85*(1+N84)</f>
        <v>1.449791552231839</v>
      </c>
      <c r="O85" s="18">
        <f t="shared" ref="O85" si="18">N85*(1+O84)</f>
        <v>1.5132149781401654</v>
      </c>
      <c r="P85" s="18">
        <f t="shared" ref="P85" si="19">O85*(1+P84)</f>
        <v>1.573743577265772</v>
      </c>
      <c r="Q85" s="18">
        <f t="shared" ref="Q85:R85" si="20">P85*(1+Q84)</f>
        <v>1.6366933203564029</v>
      </c>
      <c r="R85" s="18">
        <f t="shared" si="20"/>
        <v>1.702161053170659</v>
      </c>
    </row>
    <row r="86" spans="1:18" x14ac:dyDescent="0.35">
      <c r="A86" s="4" t="s">
        <v>85</v>
      </c>
      <c r="B86" s="9">
        <f>B84</f>
        <v>1.4999999999999999E-2</v>
      </c>
      <c r="C86" s="4"/>
      <c r="D86" s="4"/>
      <c r="E86" s="4"/>
      <c r="F86" s="4"/>
      <c r="G86" s="17"/>
      <c r="H86" s="17"/>
      <c r="I86" s="17">
        <f>I80+$B$86</f>
        <v>9.5000000000000001E-2</v>
      </c>
      <c r="J86" s="17">
        <f>J80+$B$86</f>
        <v>6.25E-2</v>
      </c>
      <c r="K86" s="17">
        <f t="shared" ref="K86:R86" si="21">K80+$B$86</f>
        <v>4.3746582610921667E-2</v>
      </c>
      <c r="L86" s="17">
        <f t="shared" si="21"/>
        <v>4.3746582610921667E-2</v>
      </c>
      <c r="M86" s="17">
        <f t="shared" si="21"/>
        <v>4.3746582610921667E-2</v>
      </c>
      <c r="N86" s="17">
        <f t="shared" si="21"/>
        <v>4.3746582610921667E-2</v>
      </c>
      <c r="O86" s="17">
        <f t="shared" si="21"/>
        <v>4.3746582610921667E-2</v>
      </c>
      <c r="P86" s="17">
        <f t="shared" si="21"/>
        <v>0.04</v>
      </c>
      <c r="Q86" s="17">
        <f t="shared" si="21"/>
        <v>0.04</v>
      </c>
      <c r="R86" s="17">
        <f t="shared" si="21"/>
        <v>0.04</v>
      </c>
    </row>
    <row r="87" spans="1:18" x14ac:dyDescent="0.35">
      <c r="A87" s="8" t="s">
        <v>82</v>
      </c>
      <c r="B87" s="4"/>
      <c r="C87" s="4"/>
      <c r="D87" s="4"/>
      <c r="E87" s="4"/>
      <c r="F87" s="4"/>
      <c r="G87" s="17">
        <f>1+G86</f>
        <v>1</v>
      </c>
      <c r="H87" s="17">
        <f>1+H86</f>
        <v>1</v>
      </c>
      <c r="I87" s="18">
        <f t="shared" ref="I87" si="22">H87*(1+I86)</f>
        <v>1.095</v>
      </c>
      <c r="J87" s="18">
        <f t="shared" ref="J87" si="23">I87*(1+J86)</f>
        <v>1.1634374999999999</v>
      </c>
      <c r="K87" s="18">
        <f t="shared" ref="K87" si="24">J87*(1+K86)</f>
        <v>1.2143339147063941</v>
      </c>
      <c r="L87" s="18">
        <f t="shared" ref="L87" si="25">K87*(1+L86)</f>
        <v>1.2674568736233411</v>
      </c>
      <c r="M87" s="18">
        <f t="shared" ref="M87" si="26">L87*(1+M86)</f>
        <v>1.322903780451085</v>
      </c>
      <c r="N87" s="18">
        <f t="shared" ref="N87" si="27">M87*(1+N86)</f>
        <v>1.3807762999688888</v>
      </c>
      <c r="O87" s="18">
        <f t="shared" ref="O87" si="28">N87*(1+O86)</f>
        <v>1.4411805444426804</v>
      </c>
      <c r="P87" s="18">
        <f t="shared" ref="P87" si="29">O87*(1+P86)</f>
        <v>1.4988277662203877</v>
      </c>
      <c r="Q87" s="18">
        <f t="shared" ref="Q87:R87" si="30">P87*(1+Q86)</f>
        <v>1.5587808768692033</v>
      </c>
      <c r="R87" s="18">
        <f t="shared" si="30"/>
        <v>1.6211321119439714</v>
      </c>
    </row>
    <row r="88" spans="1:18" x14ac:dyDescent="0.35">
      <c r="A88" s="4"/>
      <c r="B88" s="4"/>
      <c r="C88" s="4"/>
      <c r="D88" s="4"/>
      <c r="E88" s="4"/>
      <c r="F88" s="4"/>
    </row>
    <row r="89" spans="1:18" x14ac:dyDescent="0.35">
      <c r="A89" s="6" t="s">
        <v>86</v>
      </c>
      <c r="B89" s="4"/>
      <c r="C89" s="4"/>
      <c r="D89" s="4"/>
      <c r="E89" s="4"/>
      <c r="F89" s="4"/>
    </row>
    <row r="90" spans="1:18" x14ac:dyDescent="0.35">
      <c r="A90" s="4" t="s">
        <v>87</v>
      </c>
      <c r="B90" s="9">
        <f>'Cap Rate'!H2</f>
        <v>3.44E-2</v>
      </c>
      <c r="C90" s="4"/>
      <c r="D90" s="25"/>
      <c r="E90" s="4"/>
      <c r="F90" s="4"/>
    </row>
    <row r="91" spans="1:18" x14ac:dyDescent="0.35">
      <c r="A91" s="4" t="s">
        <v>88</v>
      </c>
      <c r="B91" s="9">
        <f>'Cap Rate'!H5</f>
        <v>1.474138388239833E-2</v>
      </c>
      <c r="C91" s="4"/>
      <c r="D91" s="25"/>
      <c r="E91" s="4"/>
      <c r="F91" s="4"/>
      <c r="G91" s="4"/>
      <c r="H91" s="4"/>
      <c r="I91" s="4"/>
      <c r="J91" s="4"/>
      <c r="K91" s="4"/>
      <c r="L91" s="4"/>
      <c r="M91" s="4"/>
      <c r="N91" s="4"/>
      <c r="O91" s="4"/>
      <c r="P91" s="4"/>
      <c r="Q91" s="4"/>
      <c r="R91" s="4"/>
    </row>
    <row r="92" spans="1:18" x14ac:dyDescent="0.35">
      <c r="A92" s="4"/>
      <c r="B92" s="4"/>
      <c r="C92" s="4"/>
      <c r="D92" s="4"/>
      <c r="E92" s="4"/>
      <c r="F92" s="4"/>
      <c r="G92" s="4"/>
      <c r="H92" s="4"/>
      <c r="I92" s="4"/>
      <c r="J92" s="4"/>
      <c r="K92" s="4"/>
      <c r="L92" s="4"/>
      <c r="M92" s="4"/>
      <c r="N92" s="4"/>
      <c r="O92" s="4"/>
      <c r="P92" s="4"/>
      <c r="Q92" s="4"/>
      <c r="R92" s="4"/>
    </row>
    <row r="93" spans="1:18" x14ac:dyDescent="0.35">
      <c r="A93" s="4"/>
      <c r="B93" s="4"/>
      <c r="C93" s="4"/>
      <c r="D93" s="4"/>
      <c r="E93" s="16"/>
      <c r="F93" s="4"/>
      <c r="G93" s="4"/>
      <c r="H93" s="4"/>
      <c r="I93" s="4"/>
      <c r="J93" s="4"/>
      <c r="K93" s="4"/>
      <c r="L93" s="4"/>
      <c r="M93" s="4"/>
      <c r="N93" s="4"/>
      <c r="O93" s="4"/>
      <c r="P93" s="4"/>
      <c r="Q93" s="4"/>
      <c r="R93" s="4"/>
    </row>
    <row r="94" spans="1:18" ht="16.5" x14ac:dyDescent="0.35">
      <c r="A94" s="14" t="s">
        <v>89</v>
      </c>
      <c r="B94" s="10"/>
      <c r="C94" s="10"/>
      <c r="D94" s="10"/>
      <c r="E94" s="10"/>
      <c r="F94" s="10"/>
      <c r="G94" s="10"/>
      <c r="H94" s="10"/>
      <c r="I94" s="10"/>
      <c r="J94" s="10"/>
      <c r="K94" s="10"/>
      <c r="L94" s="10"/>
      <c r="M94" s="10"/>
      <c r="N94" s="10"/>
      <c r="O94" s="10"/>
      <c r="P94" s="10"/>
      <c r="Q94" s="10"/>
      <c r="R94" s="10"/>
    </row>
    <row r="95" spans="1:18" ht="6" customHeight="1" x14ac:dyDescent="0.35">
      <c r="A95" s="22"/>
      <c r="B95" s="4"/>
      <c r="C95" s="4"/>
      <c r="D95" s="4"/>
      <c r="E95" s="4"/>
      <c r="F95" s="4"/>
      <c r="G95" s="4"/>
      <c r="H95" s="4"/>
      <c r="I95" s="4"/>
      <c r="J95" s="4"/>
      <c r="K95" s="4"/>
      <c r="L95" s="4"/>
      <c r="M95" s="4"/>
      <c r="N95" s="4"/>
      <c r="O95" s="4"/>
      <c r="P95" s="4"/>
      <c r="Q95" s="4"/>
      <c r="R95" s="4"/>
    </row>
    <row r="96" spans="1:18" x14ac:dyDescent="0.35">
      <c r="A96" s="50" t="s">
        <v>90</v>
      </c>
      <c r="B96" s="51"/>
      <c r="C96" s="51"/>
      <c r="D96" s="51"/>
      <c r="E96" s="52"/>
      <c r="F96" s="52"/>
      <c r="G96" s="52"/>
      <c r="H96" s="52"/>
      <c r="I96" s="52"/>
      <c r="J96" s="52"/>
      <c r="K96" s="52"/>
      <c r="L96" s="52"/>
      <c r="M96" s="52"/>
      <c r="N96" s="52"/>
      <c r="O96" s="52"/>
      <c r="P96" s="52"/>
      <c r="Q96" s="52"/>
      <c r="R96" s="52"/>
    </row>
    <row r="97" spans="1:18" x14ac:dyDescent="0.35">
      <c r="A97" s="4"/>
      <c r="B97" s="4"/>
      <c r="C97" s="4"/>
      <c r="D97" s="4"/>
      <c r="E97" s="4"/>
      <c r="F97" s="4"/>
      <c r="G97" s="54" t="s">
        <v>91</v>
      </c>
      <c r="H97" s="54" t="s">
        <v>91</v>
      </c>
      <c r="I97" s="20" t="s">
        <v>92</v>
      </c>
      <c r="J97" s="21"/>
      <c r="K97" s="21"/>
      <c r="L97" s="21"/>
      <c r="M97" s="21"/>
      <c r="N97" s="21"/>
      <c r="O97" s="21"/>
      <c r="P97" s="21"/>
      <c r="Q97" s="21"/>
      <c r="R97" s="21"/>
    </row>
    <row r="98" spans="1:18" x14ac:dyDescent="0.35">
      <c r="A98" s="6" t="s">
        <v>48</v>
      </c>
      <c r="B98" s="12"/>
      <c r="C98" s="12"/>
      <c r="D98" s="12"/>
      <c r="E98" s="12"/>
      <c r="F98" s="12"/>
      <c r="G98" s="53"/>
      <c r="H98" s="53"/>
      <c r="I98" s="11"/>
      <c r="J98" s="11"/>
      <c r="K98" s="11"/>
      <c r="L98" s="11"/>
      <c r="M98" s="11"/>
      <c r="N98" s="11"/>
      <c r="O98" s="11"/>
      <c r="P98" s="11"/>
      <c r="Q98" s="11"/>
      <c r="R98" s="11"/>
    </row>
    <row r="99" spans="1:18" x14ac:dyDescent="0.35">
      <c r="A99" s="4" t="str">
        <f>A40</f>
        <v xml:space="preserve">Muswellbrook Depot </v>
      </c>
      <c r="B99" s="11">
        <f>-D40</f>
        <v>-210124.36</v>
      </c>
      <c r="C99" s="12"/>
      <c r="D99" s="11"/>
      <c r="E99" s="12"/>
      <c r="F99" s="12"/>
      <c r="G99" s="53">
        <f>$B99*G$81</f>
        <v>-210124.36</v>
      </c>
      <c r="H99" s="53">
        <f>$B99*H$81</f>
        <v>-217475.12686006827</v>
      </c>
      <c r="I99" s="11">
        <f t="shared" ref="I99:Q99" si="31">$B99*I$81</f>
        <v>-234873.13700887372</v>
      </c>
      <c r="J99" s="11">
        <f t="shared" si="31"/>
        <v>-246029.61101679527</v>
      </c>
      <c r="K99" s="11">
        <f t="shared" si="31"/>
        <v>-253102.12155462246</v>
      </c>
      <c r="L99" s="11">
        <f t="shared" si="31"/>
        <v>-260377.94260089198</v>
      </c>
      <c r="M99" s="11">
        <f t="shared" si="31"/>
        <v>-267862.9186379303</v>
      </c>
      <c r="N99" s="11">
        <f t="shared" si="31"/>
        <v>-275563.06215695816</v>
      </c>
      <c r="O99" s="11">
        <f t="shared" si="31"/>
        <v>-283484.55848777172</v>
      </c>
      <c r="P99" s="11">
        <f t="shared" si="31"/>
        <v>-290571.67244996596</v>
      </c>
      <c r="Q99" s="11">
        <f t="shared" si="31"/>
        <v>-297835.96426121506</v>
      </c>
      <c r="R99" s="11">
        <f>($B99*R$81)/Cap</f>
        <v>-20709172.61250224</v>
      </c>
    </row>
    <row r="100" spans="1:18" x14ac:dyDescent="0.35">
      <c r="A100" s="4" t="str">
        <f>A41</f>
        <v>Cessnock Depot</v>
      </c>
      <c r="B100" s="11">
        <f>-D41</f>
        <v>-32620.969999999998</v>
      </c>
      <c r="C100" s="12"/>
      <c r="D100" s="11"/>
      <c r="E100" s="12"/>
      <c r="F100" s="12"/>
      <c r="G100" s="53">
        <f>$B100*G$81</f>
        <v>-32620.969999999998</v>
      </c>
      <c r="H100" s="53">
        <f>$B100*H$81</f>
        <v>-33762.147278156997</v>
      </c>
      <c r="I100" s="11">
        <f t="shared" ref="I100:Q100" si="32">$B100*I$81</f>
        <v>-36463.119060409554</v>
      </c>
      <c r="J100" s="11">
        <f t="shared" si="32"/>
        <v>-38195.117215779013</v>
      </c>
      <c r="K100" s="11">
        <f t="shared" si="32"/>
        <v>-39293.096308156244</v>
      </c>
      <c r="L100" s="11">
        <f t="shared" si="32"/>
        <v>-40422.638547217561</v>
      </c>
      <c r="M100" s="11">
        <f t="shared" si="32"/>
        <v>-41584.651265566572</v>
      </c>
      <c r="N100" s="11">
        <f t="shared" si="32"/>
        <v>-42780.067878518552</v>
      </c>
      <c r="O100" s="11">
        <f t="shared" si="32"/>
        <v>-44009.848633889218</v>
      </c>
      <c r="P100" s="11">
        <f t="shared" si="32"/>
        <v>-45110.094849736444</v>
      </c>
      <c r="Q100" s="11">
        <f t="shared" si="32"/>
        <v>-46237.847220979849</v>
      </c>
      <c r="R100" s="11">
        <f>($B100*R$81)/Cap</f>
        <v>-3215016.5669380603</v>
      </c>
    </row>
    <row r="101" spans="1:18" x14ac:dyDescent="0.35">
      <c r="A101" s="6" t="s">
        <v>55</v>
      </c>
      <c r="B101" s="11"/>
      <c r="C101" s="12"/>
      <c r="D101" s="11"/>
      <c r="E101" s="12"/>
      <c r="F101" s="12"/>
      <c r="G101" s="53"/>
      <c r="H101" s="53"/>
      <c r="I101" s="12"/>
      <c r="J101" s="12"/>
      <c r="K101" s="12"/>
      <c r="L101" s="12"/>
      <c r="M101" s="12"/>
      <c r="N101" s="12"/>
      <c r="O101" s="12"/>
      <c r="P101" s="12"/>
      <c r="Q101" s="12"/>
      <c r="R101" s="12"/>
    </row>
    <row r="102" spans="1:18" x14ac:dyDescent="0.35">
      <c r="A102" s="4" t="str">
        <f>A48</f>
        <v xml:space="preserve">Muswellbrook Depot </v>
      </c>
      <c r="B102" s="11">
        <f>-(B48+C48)</f>
        <v>-28489.54</v>
      </c>
      <c r="C102" s="12"/>
      <c r="D102" s="11"/>
      <c r="E102" s="12"/>
      <c r="F102" s="12"/>
      <c r="G102" s="53">
        <f t="shared" ref="G102:I103" si="33">$B102*G$87</f>
        <v>-28489.54</v>
      </c>
      <c r="H102" s="53">
        <f t="shared" si="33"/>
        <v>-28489.54</v>
      </c>
      <c r="I102" s="11">
        <f t="shared" si="33"/>
        <v>-31196.046300000002</v>
      </c>
      <c r="J102" s="11">
        <f t="shared" ref="J102:Q103" si="34">$B102*J$87</f>
        <v>-33145.799193749997</v>
      </c>
      <c r="K102" s="11">
        <f t="shared" si="34"/>
        <v>-34595.814636384406</v>
      </c>
      <c r="L102" s="11">
        <f t="shared" si="34"/>
        <v>-36109.263299367121</v>
      </c>
      <c r="M102" s="11">
        <f t="shared" si="34"/>
        <v>-37688.920169312405</v>
      </c>
      <c r="N102" s="11">
        <f t="shared" si="34"/>
        <v>-39337.681629015657</v>
      </c>
      <c r="O102" s="11">
        <f t="shared" si="34"/>
        <v>-41058.570768121521</v>
      </c>
      <c r="P102" s="11">
        <f t="shared" si="34"/>
        <v>-42700.91359884639</v>
      </c>
      <c r="Q102" s="11">
        <f t="shared" si="34"/>
        <v>-44408.95014280024</v>
      </c>
      <c r="R102" s="11">
        <f>($B102*R$87)/Cap</f>
        <v>-3133037.4757867167</v>
      </c>
    </row>
    <row r="103" spans="1:18" x14ac:dyDescent="0.35">
      <c r="A103" s="4" t="str">
        <f>A49</f>
        <v>Cessnock Depot</v>
      </c>
      <c r="B103" s="11">
        <f>-(B49+C49)</f>
        <v>-31200.799999999999</v>
      </c>
      <c r="C103" s="12"/>
      <c r="D103" s="11"/>
      <c r="E103" s="12"/>
      <c r="F103" s="12"/>
      <c r="G103" s="53">
        <f t="shared" si="33"/>
        <v>-31200.799999999999</v>
      </c>
      <c r="H103" s="53">
        <f t="shared" si="33"/>
        <v>-31200.799999999999</v>
      </c>
      <c r="I103" s="11">
        <f t="shared" si="33"/>
        <v>-34164.875999999997</v>
      </c>
      <c r="J103" s="11">
        <f t="shared" si="34"/>
        <v>-36300.18075</v>
      </c>
      <c r="K103" s="11">
        <f t="shared" si="34"/>
        <v>-37888.18960597126</v>
      </c>
      <c r="L103" s="11">
        <f t="shared" si="34"/>
        <v>-39545.66842254714</v>
      </c>
      <c r="M103" s="11">
        <f t="shared" si="34"/>
        <v>-41275.656273098211</v>
      </c>
      <c r="N103" s="11">
        <f t="shared" si="34"/>
        <v>-43081.325180069303</v>
      </c>
      <c r="O103" s="11">
        <f t="shared" si="34"/>
        <v>-44965.98593104718</v>
      </c>
      <c r="P103" s="11">
        <f t="shared" si="34"/>
        <v>-46764.625368289075</v>
      </c>
      <c r="Q103" s="11">
        <f t="shared" si="34"/>
        <v>-48635.21038302064</v>
      </c>
      <c r="R103" s="11">
        <f>($B103*R$87)/Cap</f>
        <v>-3431198.8075106228</v>
      </c>
    </row>
    <row r="104" spans="1:18" x14ac:dyDescent="0.35">
      <c r="A104" s="6" t="s">
        <v>59</v>
      </c>
      <c r="B104" s="11"/>
      <c r="C104" s="12"/>
      <c r="D104" s="11"/>
      <c r="E104" s="12"/>
      <c r="F104" s="12"/>
      <c r="G104" s="53"/>
      <c r="H104" s="53"/>
      <c r="I104" s="12"/>
      <c r="J104" s="12"/>
      <c r="K104" s="12"/>
      <c r="L104" s="12"/>
      <c r="M104" s="12"/>
      <c r="N104" s="12"/>
      <c r="O104" s="12"/>
      <c r="P104" s="12"/>
      <c r="Q104" s="12"/>
      <c r="R104" s="12"/>
    </row>
    <row r="105" spans="1:18" x14ac:dyDescent="0.35">
      <c r="A105" s="4" t="str">
        <f>A55</f>
        <v>Refurbish Muswellbrook Depot</v>
      </c>
      <c r="B105" s="94"/>
      <c r="C105" s="12"/>
      <c r="D105" s="55"/>
      <c r="E105" s="12"/>
      <c r="F105" s="12"/>
      <c r="G105" s="53"/>
      <c r="H105" s="53"/>
      <c r="I105" s="56"/>
      <c r="J105" s="95"/>
      <c r="K105" s="56"/>
      <c r="L105" s="12"/>
      <c r="M105" s="12"/>
      <c r="N105" s="12"/>
      <c r="O105" s="12"/>
      <c r="P105" s="12"/>
      <c r="Q105" s="12"/>
      <c r="R105" s="12"/>
    </row>
    <row r="106" spans="1:18" x14ac:dyDescent="0.35">
      <c r="A106" s="4" t="str">
        <f>A56</f>
        <v>Refurbish Cessnock Depot</v>
      </c>
      <c r="B106" s="94"/>
      <c r="C106" s="12"/>
      <c r="D106" s="55"/>
      <c r="E106" s="12"/>
      <c r="F106" s="12"/>
      <c r="G106" s="57"/>
      <c r="H106" s="53"/>
      <c r="I106" s="56"/>
      <c r="J106" s="95"/>
      <c r="K106" s="56"/>
      <c r="L106" s="12"/>
      <c r="M106" s="12"/>
      <c r="N106" s="12"/>
      <c r="O106" s="12"/>
      <c r="P106" s="12"/>
      <c r="Q106" s="12"/>
      <c r="R106" s="12"/>
    </row>
    <row r="107" spans="1:18" x14ac:dyDescent="0.35">
      <c r="A107" s="6" t="s">
        <v>67</v>
      </c>
      <c r="B107" s="11"/>
      <c r="C107" s="12"/>
      <c r="D107" s="11"/>
      <c r="E107" s="12"/>
      <c r="F107" s="12"/>
      <c r="G107" s="53"/>
      <c r="H107" s="53"/>
      <c r="I107" s="12"/>
      <c r="J107" s="12"/>
      <c r="K107" s="12"/>
      <c r="L107" s="12"/>
      <c r="M107" s="12"/>
      <c r="N107" s="12"/>
      <c r="O107" s="12"/>
      <c r="P107" s="12"/>
      <c r="Q107" s="12"/>
      <c r="R107" s="12"/>
    </row>
    <row r="108" spans="1:18" x14ac:dyDescent="0.35">
      <c r="A108" s="4" t="str">
        <f>A72</f>
        <v>Existing Muswellbrook Depot</v>
      </c>
      <c r="B108" s="94"/>
      <c r="C108" s="12"/>
      <c r="D108" s="11"/>
      <c r="E108" s="12"/>
      <c r="F108" s="12"/>
      <c r="G108" s="94"/>
      <c r="H108" s="94"/>
      <c r="I108" s="94"/>
      <c r="J108" s="94"/>
      <c r="K108" s="94"/>
      <c r="L108" s="94"/>
      <c r="M108" s="94"/>
      <c r="N108" s="94"/>
      <c r="O108" s="94"/>
      <c r="P108" s="94"/>
      <c r="Q108" s="94"/>
      <c r="R108" s="94"/>
    </row>
    <row r="109" spans="1:18" x14ac:dyDescent="0.35">
      <c r="A109" s="4" t="str">
        <f>A73</f>
        <v>Existing Cessnock Depot</v>
      </c>
      <c r="B109" s="94"/>
      <c r="C109" s="12"/>
      <c r="D109" s="11"/>
      <c r="E109" s="12"/>
      <c r="F109" s="12"/>
      <c r="G109" s="94"/>
      <c r="H109" s="94"/>
      <c r="I109" s="94"/>
      <c r="J109" s="94"/>
      <c r="K109" s="94"/>
      <c r="L109" s="94"/>
      <c r="M109" s="94"/>
      <c r="N109" s="94"/>
      <c r="O109" s="94"/>
      <c r="P109" s="94"/>
      <c r="Q109" s="94"/>
      <c r="R109" s="94"/>
    </row>
    <row r="110" spans="1:18" x14ac:dyDescent="0.35">
      <c r="A110" s="6" t="s">
        <v>93</v>
      </c>
      <c r="B110" s="11"/>
      <c r="C110" s="12"/>
      <c r="D110" s="11"/>
      <c r="E110" s="12"/>
      <c r="F110" s="12"/>
      <c r="G110" s="53"/>
      <c r="H110" s="53"/>
      <c r="I110" s="12"/>
      <c r="J110" s="12"/>
      <c r="K110" s="12"/>
      <c r="L110" s="12"/>
      <c r="M110" s="12"/>
      <c r="N110" s="12"/>
      <c r="O110" s="12"/>
      <c r="P110" s="12"/>
      <c r="Q110" s="12"/>
      <c r="R110" s="12"/>
    </row>
    <row r="111" spans="1:18" x14ac:dyDescent="0.35">
      <c r="A111" s="4" t="s">
        <v>52</v>
      </c>
      <c r="B111" s="11"/>
      <c r="C111" s="12"/>
      <c r="D111" s="11"/>
      <c r="E111" s="12"/>
      <c r="F111" s="12"/>
      <c r="G111" s="57"/>
      <c r="H111" s="57"/>
      <c r="I111" s="12"/>
      <c r="J111" s="12"/>
      <c r="K111" s="12"/>
      <c r="L111" s="12"/>
      <c r="M111" s="12"/>
      <c r="N111" s="12"/>
      <c r="O111" s="12"/>
      <c r="P111" s="12"/>
      <c r="Q111" s="12"/>
      <c r="R111" s="12"/>
    </row>
    <row r="112" spans="1:18" x14ac:dyDescent="0.35">
      <c r="A112" s="6" t="s">
        <v>94</v>
      </c>
      <c r="B112" s="11"/>
      <c r="C112" s="12"/>
      <c r="D112" s="11"/>
      <c r="E112" s="12"/>
      <c r="F112" s="12"/>
      <c r="G112" s="53"/>
      <c r="H112" s="53"/>
      <c r="I112" s="12"/>
      <c r="J112" s="12"/>
      <c r="K112" s="12"/>
      <c r="L112" s="12"/>
      <c r="M112" s="12"/>
      <c r="N112" s="12"/>
      <c r="O112" s="12"/>
      <c r="P112" s="12"/>
      <c r="Q112" s="12"/>
      <c r="R112" s="12"/>
    </row>
    <row r="113" spans="1:18" x14ac:dyDescent="0.35">
      <c r="A113" s="4" t="s">
        <v>52</v>
      </c>
      <c r="B113" s="11"/>
      <c r="C113" s="12"/>
      <c r="D113" s="11"/>
      <c r="E113" s="12"/>
      <c r="F113" s="12"/>
      <c r="G113" s="53"/>
      <c r="H113" s="53"/>
      <c r="I113" s="12"/>
      <c r="J113" s="12"/>
      <c r="K113" s="12"/>
      <c r="L113" s="12"/>
      <c r="M113" s="12"/>
      <c r="N113" s="12"/>
      <c r="O113" s="12"/>
      <c r="P113" s="12"/>
      <c r="Q113" s="12"/>
      <c r="R113" s="12"/>
    </row>
    <row r="114" spans="1:18" x14ac:dyDescent="0.35">
      <c r="A114" s="4"/>
      <c r="B114" s="11"/>
      <c r="C114" s="12"/>
      <c r="D114" s="11"/>
      <c r="E114" s="12"/>
      <c r="F114" s="12"/>
      <c r="G114" s="53"/>
      <c r="H114" s="53"/>
      <c r="I114" s="12"/>
      <c r="J114" s="12"/>
      <c r="K114" s="12"/>
      <c r="L114" s="12"/>
      <c r="M114" s="12"/>
      <c r="N114" s="12"/>
      <c r="O114" s="12"/>
      <c r="P114" s="12"/>
      <c r="Q114" s="12"/>
      <c r="R114" s="12"/>
    </row>
    <row r="115" spans="1:18" x14ac:dyDescent="0.35">
      <c r="A115" s="4" t="s">
        <v>95</v>
      </c>
      <c r="B115" s="13">
        <v>3.44E-2</v>
      </c>
      <c r="C115" s="13"/>
      <c r="D115" s="13"/>
      <c r="E115" s="61">
        <v>-43800000</v>
      </c>
      <c r="F115" s="12"/>
      <c r="G115" s="58"/>
      <c r="H115" s="58"/>
      <c r="I115" s="93"/>
      <c r="J115" s="93"/>
      <c r="K115" s="93"/>
      <c r="L115" s="93"/>
      <c r="M115" s="93"/>
      <c r="N115" s="93"/>
      <c r="O115" s="93"/>
      <c r="P115" s="93"/>
      <c r="Q115" s="93"/>
      <c r="R115" s="93"/>
    </row>
    <row r="116" spans="1:18" x14ac:dyDescent="0.35">
      <c r="A116" s="4"/>
      <c r="B116" s="11"/>
      <c r="C116" s="12"/>
      <c r="D116" s="11"/>
      <c r="E116" s="12"/>
      <c r="F116" s="12"/>
      <c r="G116" s="11"/>
      <c r="H116" s="11"/>
      <c r="I116" s="12"/>
      <c r="J116" s="12"/>
      <c r="K116" s="12"/>
      <c r="L116" s="12"/>
      <c r="M116" s="12"/>
      <c r="N116" s="12"/>
      <c r="O116" s="12"/>
      <c r="P116" s="12"/>
      <c r="Q116" s="12"/>
      <c r="R116" s="12"/>
    </row>
    <row r="117" spans="1:18" ht="16.5" x14ac:dyDescent="0.35">
      <c r="A117" s="70" t="s">
        <v>96</v>
      </c>
      <c r="B117" s="10"/>
      <c r="C117" s="10"/>
      <c r="D117" s="10"/>
      <c r="E117" s="10"/>
      <c r="F117" s="10"/>
      <c r="G117" s="10"/>
      <c r="H117" s="10"/>
      <c r="I117" s="10"/>
      <c r="J117" s="10"/>
      <c r="K117" s="10"/>
      <c r="L117" s="10"/>
      <c r="M117" s="10"/>
      <c r="N117" s="10"/>
      <c r="O117" s="10"/>
      <c r="P117" s="10"/>
      <c r="Q117" s="10"/>
      <c r="R117" s="10"/>
    </row>
    <row r="118" spans="1:18" ht="6" customHeight="1" x14ac:dyDescent="0.35">
      <c r="A118" s="22"/>
      <c r="B118" s="4"/>
      <c r="C118" s="4"/>
      <c r="D118" s="4"/>
      <c r="E118" s="4"/>
      <c r="F118" s="4"/>
      <c r="G118" s="4"/>
      <c r="H118" s="4"/>
      <c r="I118" s="4"/>
      <c r="J118" s="4"/>
      <c r="K118" s="4"/>
      <c r="L118" s="4"/>
      <c r="M118" s="4"/>
      <c r="N118" s="4"/>
      <c r="O118" s="4"/>
      <c r="P118" s="4"/>
      <c r="Q118" s="4"/>
      <c r="R118" s="4"/>
    </row>
    <row r="119" spans="1:18" x14ac:dyDescent="0.35">
      <c r="A119" s="50" t="s">
        <v>97</v>
      </c>
      <c r="B119" s="51"/>
      <c r="C119" s="51"/>
      <c r="D119" s="51"/>
      <c r="E119" s="52"/>
      <c r="F119" s="52"/>
      <c r="G119" s="52"/>
      <c r="H119" s="52"/>
      <c r="I119" s="52"/>
      <c r="J119" s="52"/>
      <c r="K119" s="52"/>
      <c r="L119" s="52"/>
      <c r="M119" s="52"/>
      <c r="N119" s="52"/>
      <c r="O119" s="52"/>
      <c r="P119" s="52"/>
      <c r="Q119" s="52"/>
      <c r="R119" s="52"/>
    </row>
    <row r="120" spans="1:18" x14ac:dyDescent="0.35">
      <c r="A120" s="4"/>
      <c r="B120" s="4"/>
      <c r="C120" s="4"/>
      <c r="D120" s="4"/>
      <c r="E120" s="4"/>
      <c r="F120" s="4"/>
      <c r="G120" s="54" t="s">
        <v>91</v>
      </c>
      <c r="H120" s="54" t="s">
        <v>91</v>
      </c>
      <c r="I120" s="21"/>
      <c r="J120" s="21"/>
      <c r="K120" s="21"/>
      <c r="L120" s="21"/>
      <c r="M120" s="21"/>
      <c r="N120" s="21"/>
      <c r="O120" s="21"/>
      <c r="P120" s="21"/>
      <c r="Q120" s="21"/>
      <c r="R120" s="21"/>
    </row>
    <row r="121" spans="1:18" x14ac:dyDescent="0.35">
      <c r="A121" s="73" t="s">
        <v>98</v>
      </c>
      <c r="B121" s="74"/>
      <c r="C121" s="74"/>
      <c r="D121" s="74"/>
      <c r="E121" s="74"/>
      <c r="F121" s="74"/>
      <c r="G121" s="75"/>
      <c r="H121" s="75"/>
      <c r="I121" s="75"/>
      <c r="J121" s="75"/>
      <c r="K121" s="75"/>
      <c r="L121" s="75"/>
      <c r="M121" s="75"/>
      <c r="N121" s="75"/>
      <c r="O121" s="75"/>
      <c r="P121" s="75"/>
      <c r="Q121" s="75"/>
      <c r="R121" s="75"/>
    </row>
    <row r="122" spans="1:18" x14ac:dyDescent="0.35">
      <c r="A122" s="76" t="s">
        <v>52</v>
      </c>
      <c r="B122" s="75"/>
      <c r="C122" s="74"/>
      <c r="D122" s="74"/>
      <c r="E122" s="74"/>
      <c r="F122" s="74"/>
      <c r="G122" s="75"/>
      <c r="H122" s="75"/>
      <c r="I122" s="75"/>
      <c r="J122" s="75"/>
      <c r="K122" s="75"/>
      <c r="L122" s="75"/>
      <c r="M122" s="75"/>
      <c r="N122" s="75"/>
      <c r="O122" s="75"/>
      <c r="P122" s="75"/>
      <c r="Q122" s="75"/>
      <c r="R122" s="75"/>
    </row>
    <row r="123" spans="1:18" x14ac:dyDescent="0.35">
      <c r="A123" s="6" t="s">
        <v>48</v>
      </c>
      <c r="B123" s="12"/>
      <c r="C123" s="12"/>
      <c r="D123" s="12"/>
      <c r="E123" s="12"/>
      <c r="F123" s="12"/>
      <c r="G123" s="57"/>
      <c r="H123" s="57"/>
      <c r="I123" s="11"/>
      <c r="J123" s="11"/>
      <c r="K123" s="11"/>
      <c r="L123" s="11"/>
      <c r="M123" s="11"/>
      <c r="N123" s="11"/>
      <c r="O123" s="11"/>
      <c r="P123" s="11"/>
      <c r="Q123" s="11"/>
      <c r="R123" s="11"/>
    </row>
    <row r="124" spans="1:18" x14ac:dyDescent="0.35">
      <c r="A124" s="4" t="str">
        <f>$A$40</f>
        <v xml:space="preserve">Muswellbrook Depot </v>
      </c>
      <c r="B124" s="11">
        <f>-$D$40</f>
        <v>-210124.36</v>
      </c>
      <c r="C124" s="12"/>
      <c r="D124" s="12"/>
      <c r="E124" s="12"/>
      <c r="F124" s="12"/>
      <c r="G124" s="57">
        <f t="shared" ref="G124:K125" si="35">$B124*G$81</f>
        <v>-210124.36</v>
      </c>
      <c r="H124" s="57">
        <f t="shared" si="35"/>
        <v>-217475.12686006827</v>
      </c>
      <c r="I124" s="11">
        <f t="shared" si="35"/>
        <v>-234873.13700887372</v>
      </c>
      <c r="J124" s="11">
        <f t="shared" si="35"/>
        <v>-246029.61101679527</v>
      </c>
      <c r="K124" s="11">
        <f t="shared" si="35"/>
        <v>-253102.12155462246</v>
      </c>
      <c r="L124" s="11"/>
      <c r="M124" s="11"/>
      <c r="N124" s="11"/>
      <c r="O124" s="11"/>
      <c r="P124" s="11"/>
      <c r="Q124" s="11"/>
      <c r="R124" s="11"/>
    </row>
    <row r="125" spans="1:18" x14ac:dyDescent="0.35">
      <c r="A125" s="4" t="str">
        <f>$A$41</f>
        <v>Cessnock Depot</v>
      </c>
      <c r="B125" s="11">
        <f>-$D$41</f>
        <v>-32620.969999999998</v>
      </c>
      <c r="C125" s="12"/>
      <c r="D125" s="12"/>
      <c r="E125" s="12"/>
      <c r="F125" s="12"/>
      <c r="G125" s="57">
        <f t="shared" si="35"/>
        <v>-32620.969999999998</v>
      </c>
      <c r="H125" s="57">
        <f t="shared" si="35"/>
        <v>-33762.147278156997</v>
      </c>
      <c r="I125" s="11">
        <f t="shared" si="35"/>
        <v>-36463.119060409554</v>
      </c>
      <c r="J125" s="11">
        <f t="shared" si="35"/>
        <v>-38195.117215779013</v>
      </c>
      <c r="K125" s="11">
        <f t="shared" si="35"/>
        <v>-39293.096308156244</v>
      </c>
      <c r="L125" s="11"/>
      <c r="M125" s="11"/>
      <c r="N125" s="11"/>
      <c r="O125" s="11"/>
      <c r="P125" s="11"/>
      <c r="Q125" s="11"/>
      <c r="R125" s="11"/>
    </row>
    <row r="126" spans="1:18" x14ac:dyDescent="0.35">
      <c r="A126" s="4" t="str">
        <f>$A$42</f>
        <v>Muswellbrook Depot (new)</v>
      </c>
      <c r="B126" s="11">
        <f>-$D$42</f>
        <v>-153637.92907086617</v>
      </c>
      <c r="C126" s="12"/>
      <c r="D126" s="12"/>
      <c r="E126" s="12"/>
      <c r="F126" s="12"/>
      <c r="G126" s="57"/>
      <c r="H126" s="57"/>
      <c r="I126" s="11"/>
      <c r="J126" s="11"/>
      <c r="K126" s="11"/>
      <c r="L126" s="11">
        <f t="shared" ref="L126:Q127" si="36">$B126*L$81</f>
        <v>-190382.15215472356</v>
      </c>
      <c r="M126" s="11">
        <f t="shared" si="36"/>
        <v>-195854.98841928437</v>
      </c>
      <c r="N126" s="11">
        <f t="shared" si="36"/>
        <v>-201485.15002364042</v>
      </c>
      <c r="O126" s="11">
        <f>$B126*O$81</f>
        <v>-207277.15953366895</v>
      </c>
      <c r="P126" s="11">
        <f t="shared" si="36"/>
        <v>-212459.08852201063</v>
      </c>
      <c r="Q126" s="11">
        <f t="shared" si="36"/>
        <v>-217770.56573506087</v>
      </c>
      <c r="R126" s="11">
        <f>($B126*R$81)/Cap</f>
        <v>-15142053.938705361</v>
      </c>
    </row>
    <row r="127" spans="1:18" x14ac:dyDescent="0.35">
      <c r="A127" s="4" t="str">
        <f>$A$43</f>
        <v>Cessnock Depot (new)</v>
      </c>
      <c r="B127" s="11">
        <f>-$D$43</f>
        <v>-33321.046582677169</v>
      </c>
      <c r="C127" s="12"/>
      <c r="D127" s="12"/>
      <c r="E127" s="12"/>
      <c r="F127" s="12"/>
      <c r="G127" s="57"/>
      <c r="H127" s="57"/>
      <c r="I127" s="11"/>
      <c r="J127" s="11"/>
      <c r="K127" s="11"/>
      <c r="L127" s="11">
        <f t="shared" si="36"/>
        <v>-41290.146247231707</v>
      </c>
      <c r="M127" s="11">
        <f t="shared" si="36"/>
        <v>-42477.096847344787</v>
      </c>
      <c r="N127" s="11">
        <f t="shared" si="36"/>
        <v>-43698.168220939107</v>
      </c>
      <c r="O127" s="11">
        <f t="shared" si="36"/>
        <v>-44954.341223648284</v>
      </c>
      <c r="P127" s="11">
        <f t="shared" si="36"/>
        <v>-46078.199754239482</v>
      </c>
      <c r="Q127" s="11">
        <f t="shared" si="36"/>
        <v>-47230.154748095461</v>
      </c>
      <c r="R127" s="11">
        <f>($B127*R$81)/Cap</f>
        <v>-3284013.834996996</v>
      </c>
    </row>
    <row r="128" spans="1:18" x14ac:dyDescent="0.35">
      <c r="A128" s="6" t="s">
        <v>55</v>
      </c>
      <c r="C128" s="12"/>
      <c r="D128" s="12"/>
      <c r="E128" s="12"/>
      <c r="F128" s="12"/>
      <c r="G128" s="57"/>
      <c r="H128" s="57"/>
      <c r="I128" s="11"/>
      <c r="J128" s="11"/>
      <c r="K128" s="11"/>
      <c r="L128" s="11"/>
      <c r="M128" s="11"/>
      <c r="N128" s="11"/>
      <c r="O128" s="11"/>
      <c r="P128" s="11"/>
      <c r="Q128" s="11"/>
      <c r="R128" s="11"/>
    </row>
    <row r="129" spans="1:18" x14ac:dyDescent="0.35">
      <c r="A129" s="4" t="str">
        <f>$A$48</f>
        <v xml:space="preserve">Muswellbrook Depot </v>
      </c>
      <c r="B129" s="11">
        <f>-($B$48+$C$48)</f>
        <v>-28489.54</v>
      </c>
      <c r="C129" s="12"/>
      <c r="D129" s="12"/>
      <c r="E129" s="12"/>
      <c r="F129" s="12"/>
      <c r="G129" s="57">
        <f t="shared" ref="G129:Q131" si="37">$B129*G$87</f>
        <v>-28489.54</v>
      </c>
      <c r="H129" s="57">
        <f t="shared" si="37"/>
        <v>-28489.54</v>
      </c>
      <c r="I129" s="11">
        <f t="shared" si="37"/>
        <v>-31196.046300000002</v>
      </c>
      <c r="J129" s="11">
        <f t="shared" si="37"/>
        <v>-33145.799193749997</v>
      </c>
      <c r="K129" s="11">
        <f t="shared" si="37"/>
        <v>-34595.814636384406</v>
      </c>
      <c r="L129" s="11"/>
      <c r="M129" s="11"/>
      <c r="N129" s="11"/>
      <c r="O129" s="11"/>
      <c r="P129" s="11"/>
      <c r="Q129" s="11"/>
      <c r="R129" s="11"/>
    </row>
    <row r="130" spans="1:18" x14ac:dyDescent="0.35">
      <c r="A130" s="4" t="str">
        <f>$A$49</f>
        <v>Cessnock Depot</v>
      </c>
      <c r="B130" s="11">
        <f>-($B$49+$C$49)</f>
        <v>-31200.799999999999</v>
      </c>
      <c r="C130" s="12"/>
      <c r="D130" s="12"/>
      <c r="E130" s="12"/>
      <c r="F130" s="12"/>
      <c r="G130" s="57">
        <f t="shared" si="37"/>
        <v>-31200.799999999999</v>
      </c>
      <c r="H130" s="57">
        <f t="shared" si="37"/>
        <v>-31200.799999999999</v>
      </c>
      <c r="I130" s="11">
        <f t="shared" si="37"/>
        <v>-34164.875999999997</v>
      </c>
      <c r="J130" s="11">
        <f t="shared" si="37"/>
        <v>-36300.18075</v>
      </c>
      <c r="K130" s="11">
        <f t="shared" si="37"/>
        <v>-37888.18960597126</v>
      </c>
      <c r="L130" s="11">
        <f t="shared" si="37"/>
        <v>-39545.66842254714</v>
      </c>
      <c r="M130" s="11">
        <f t="shared" si="37"/>
        <v>-41275.656273098211</v>
      </c>
      <c r="N130" s="11">
        <f t="shared" si="37"/>
        <v>-43081.325180069303</v>
      </c>
      <c r="O130" s="11">
        <f t="shared" si="37"/>
        <v>-44965.98593104718</v>
      </c>
      <c r="P130" s="11">
        <f t="shared" si="37"/>
        <v>-46764.625368289075</v>
      </c>
      <c r="Q130" s="11">
        <f t="shared" si="37"/>
        <v>-48635.21038302064</v>
      </c>
      <c r="R130" s="11">
        <f>($B130*R$87)/Cap</f>
        <v>-3431198.8075106228</v>
      </c>
    </row>
    <row r="131" spans="1:18" x14ac:dyDescent="0.35">
      <c r="A131" s="4" t="str">
        <f>A50</f>
        <v>Muswellbrook Depot (reduced)</v>
      </c>
      <c r="B131" s="11">
        <f>-($B$50+$C$50)</f>
        <v>-13974.947446113652</v>
      </c>
      <c r="C131" s="12"/>
      <c r="D131" s="12"/>
      <c r="E131" s="12"/>
      <c r="F131" s="12"/>
      <c r="G131" s="57"/>
      <c r="H131" s="57"/>
      <c r="I131" s="11"/>
      <c r="J131" s="11"/>
      <c r="K131" s="11"/>
      <c r="L131" s="11">
        <f t="shared" si="37"/>
        <v>-17712.643199101705</v>
      </c>
      <c r="M131" s="11">
        <f t="shared" si="37"/>
        <v>-18487.510808068986</v>
      </c>
      <c r="N131" s="11">
        <f t="shared" si="37"/>
        <v>-19296.276226904483</v>
      </c>
      <c r="O131" s="11">
        <f t="shared" si="37"/>
        <v>-20140.422368947919</v>
      </c>
      <c r="P131" s="11">
        <f t="shared" si="37"/>
        <v>-20946.039263705839</v>
      </c>
      <c r="Q131" s="11">
        <f t="shared" si="37"/>
        <v>-21783.880834254072</v>
      </c>
      <c r="R131" s="11">
        <f>($B131*R$87)/Cap</f>
        <v>-1536845.9466465216</v>
      </c>
    </row>
    <row r="132" spans="1:18" x14ac:dyDescent="0.35">
      <c r="A132" s="73" t="s">
        <v>59</v>
      </c>
      <c r="B132" s="74"/>
      <c r="C132" s="74"/>
      <c r="D132" s="74"/>
      <c r="E132" s="74"/>
      <c r="F132" s="74"/>
      <c r="G132" s="75"/>
      <c r="H132" s="75"/>
      <c r="I132" s="75"/>
      <c r="J132" s="75"/>
      <c r="K132" s="75"/>
      <c r="L132" s="75"/>
      <c r="M132" s="75"/>
      <c r="N132" s="75"/>
      <c r="O132" s="75"/>
      <c r="P132" s="75"/>
      <c r="Q132" s="75"/>
      <c r="R132" s="75"/>
    </row>
    <row r="133" spans="1:18" x14ac:dyDescent="0.35">
      <c r="A133" s="76" t="str">
        <f>$A$59</f>
        <v>Construct Muswellbrook Depot</v>
      </c>
      <c r="B133" s="94"/>
      <c r="C133" s="74"/>
      <c r="D133" s="77"/>
      <c r="E133" s="74"/>
      <c r="F133" s="74"/>
      <c r="G133" s="75"/>
      <c r="H133" s="75"/>
      <c r="I133" s="78"/>
      <c r="J133" s="95"/>
      <c r="K133" s="95"/>
      <c r="L133" s="78"/>
      <c r="M133" s="75"/>
      <c r="N133" s="75"/>
      <c r="O133" s="75"/>
      <c r="P133" s="75"/>
      <c r="Q133" s="75"/>
      <c r="R133" s="75"/>
    </row>
    <row r="134" spans="1:18" x14ac:dyDescent="0.35">
      <c r="A134" s="76" t="str">
        <f>$A$60</f>
        <v>Construct Cessnock Depot</v>
      </c>
      <c r="B134" s="94"/>
      <c r="C134" s="74"/>
      <c r="D134" s="77"/>
      <c r="E134" s="74"/>
      <c r="F134" s="74"/>
      <c r="G134" s="75"/>
      <c r="H134" s="75"/>
      <c r="I134" s="75"/>
      <c r="J134" s="78"/>
      <c r="K134" s="95"/>
      <c r="L134" s="78"/>
      <c r="M134" s="75"/>
      <c r="N134" s="75"/>
      <c r="O134" s="75"/>
      <c r="P134" s="75"/>
      <c r="Q134" s="75"/>
      <c r="R134" s="75"/>
    </row>
    <row r="135" spans="1:18" x14ac:dyDescent="0.35">
      <c r="A135" s="6" t="s">
        <v>67</v>
      </c>
      <c r="B135" s="12"/>
      <c r="C135" s="12"/>
      <c r="D135" s="12"/>
      <c r="E135" s="12"/>
      <c r="F135" s="12"/>
      <c r="G135" s="57"/>
      <c r="H135" s="57"/>
      <c r="I135" s="11"/>
      <c r="J135" s="11"/>
      <c r="K135" s="11"/>
      <c r="L135" s="11"/>
      <c r="M135" s="11"/>
      <c r="N135" s="11"/>
      <c r="O135" s="11"/>
      <c r="P135" s="11"/>
      <c r="Q135" s="11"/>
      <c r="R135" s="11"/>
    </row>
    <row r="136" spans="1:18" x14ac:dyDescent="0.35">
      <c r="A136" s="4" t="str">
        <f>$A$72</f>
        <v>Existing Muswellbrook Depot</v>
      </c>
      <c r="B136" s="94"/>
      <c r="C136" s="12"/>
      <c r="D136" s="12"/>
      <c r="E136" s="12"/>
      <c r="F136" s="12"/>
      <c r="G136" s="94"/>
      <c r="H136" s="94"/>
      <c r="I136" s="94"/>
      <c r="J136" s="94"/>
      <c r="K136" s="94"/>
      <c r="L136" s="11"/>
      <c r="M136" s="11"/>
      <c r="N136" s="11"/>
      <c r="O136" s="11"/>
      <c r="P136" s="11"/>
      <c r="Q136" s="11"/>
      <c r="R136" s="11"/>
    </row>
    <row r="137" spans="1:18" x14ac:dyDescent="0.35">
      <c r="A137" s="4" t="str">
        <f>$A$73</f>
        <v>Existing Cessnock Depot</v>
      </c>
      <c r="B137" s="94"/>
      <c r="C137" s="12"/>
      <c r="D137" s="12"/>
      <c r="E137" s="12"/>
      <c r="F137" s="12"/>
      <c r="G137" s="94"/>
      <c r="H137" s="94"/>
      <c r="I137" s="94"/>
      <c r="J137" s="94"/>
      <c r="K137" s="94"/>
      <c r="L137" s="11"/>
      <c r="M137" s="11"/>
      <c r="N137" s="11"/>
      <c r="O137" s="11"/>
      <c r="P137" s="11"/>
      <c r="Q137" s="11"/>
      <c r="R137" s="11"/>
    </row>
    <row r="138" spans="1:18" x14ac:dyDescent="0.35">
      <c r="A138" s="4" t="str">
        <f>$A$74</f>
        <v>New Muswellbrook Depot</v>
      </c>
      <c r="B138" s="94"/>
      <c r="C138" s="12"/>
      <c r="D138" s="12"/>
      <c r="E138" s="12"/>
      <c r="F138" s="12"/>
      <c r="G138" s="57"/>
      <c r="H138" s="57"/>
      <c r="I138" s="11"/>
      <c r="J138" s="11"/>
      <c r="K138" s="11"/>
      <c r="L138" s="94"/>
      <c r="M138" s="94"/>
      <c r="N138" s="94"/>
      <c r="O138" s="94"/>
      <c r="P138" s="94"/>
      <c r="Q138" s="94"/>
      <c r="R138" s="94"/>
    </row>
    <row r="139" spans="1:18" x14ac:dyDescent="0.35">
      <c r="A139" s="4" t="str">
        <f>$A$75</f>
        <v>New Cessnock Depot</v>
      </c>
      <c r="B139" s="94"/>
      <c r="C139" s="12"/>
      <c r="D139" s="12"/>
      <c r="E139" s="12"/>
      <c r="F139" s="12"/>
      <c r="G139" s="57"/>
      <c r="H139" s="57"/>
      <c r="I139" s="11"/>
      <c r="J139" s="11"/>
      <c r="K139" s="11"/>
      <c r="L139" s="94"/>
      <c r="M139" s="94"/>
      <c r="N139" s="94"/>
      <c r="O139" s="94"/>
      <c r="P139" s="94"/>
      <c r="Q139" s="94"/>
      <c r="R139" s="94"/>
    </row>
    <row r="140" spans="1:18" x14ac:dyDescent="0.35">
      <c r="A140" s="73" t="s">
        <v>93</v>
      </c>
      <c r="B140" s="75"/>
      <c r="C140" s="76"/>
      <c r="D140" s="76"/>
      <c r="E140" s="79"/>
      <c r="F140" s="74"/>
      <c r="G140" s="74"/>
      <c r="H140" s="76"/>
      <c r="I140" s="76"/>
      <c r="J140" s="76"/>
      <c r="K140" s="76"/>
      <c r="L140" s="76"/>
      <c r="M140" s="76"/>
      <c r="N140" s="76"/>
      <c r="O140" s="76"/>
      <c r="P140" s="76"/>
      <c r="Q140" s="75"/>
      <c r="R140" s="75"/>
    </row>
    <row r="141" spans="1:18" x14ac:dyDescent="0.35">
      <c r="A141" s="76" t="s">
        <v>93</v>
      </c>
      <c r="B141" s="94"/>
      <c r="C141" s="80"/>
      <c r="D141" s="77"/>
      <c r="E141" s="81"/>
      <c r="F141" s="80"/>
      <c r="G141" s="80"/>
      <c r="H141" s="80"/>
      <c r="I141" s="80"/>
      <c r="J141" s="75"/>
      <c r="K141" s="94"/>
      <c r="L141" s="76"/>
      <c r="M141" s="80"/>
      <c r="N141" s="80"/>
      <c r="O141" s="80"/>
      <c r="P141" s="80"/>
      <c r="Q141" s="80"/>
      <c r="R141" s="80"/>
    </row>
    <row r="142" spans="1:18" x14ac:dyDescent="0.35">
      <c r="A142" s="6" t="s">
        <v>94</v>
      </c>
      <c r="E142" s="24"/>
      <c r="G142" s="65"/>
      <c r="H142" s="65"/>
    </row>
    <row r="143" spans="1:18" x14ac:dyDescent="0.35">
      <c r="A143" s="4" t="str">
        <f>$A$16</f>
        <v xml:space="preserve">Muswellbrook Depot </v>
      </c>
      <c r="B143" s="94"/>
      <c r="D143" s="55"/>
      <c r="G143" s="65"/>
      <c r="H143" s="65"/>
      <c r="L143" s="95"/>
    </row>
    <row r="144" spans="1:18" x14ac:dyDescent="0.35">
      <c r="G144" s="65"/>
      <c r="H144" s="65"/>
    </row>
    <row r="145" spans="1:18" x14ac:dyDescent="0.35">
      <c r="A145" s="4" t="s">
        <v>95</v>
      </c>
      <c r="B145" s="13">
        <v>3.44E-2</v>
      </c>
      <c r="C145" s="13"/>
      <c r="D145" s="13"/>
      <c r="E145" s="61">
        <v>-40600000</v>
      </c>
      <c r="F145" s="12"/>
      <c r="G145" s="59"/>
      <c r="H145" s="59"/>
      <c r="I145" s="93"/>
      <c r="J145" s="93"/>
      <c r="K145" s="93"/>
      <c r="L145" s="93"/>
      <c r="M145" s="93"/>
      <c r="N145" s="93"/>
      <c r="O145" s="93"/>
      <c r="P145" s="93"/>
      <c r="Q145" s="93"/>
      <c r="R145" s="93"/>
    </row>
  </sheetData>
  <phoneticPr fontId="12" type="noConversion"/>
  <pageMargins left="0.7" right="0.7" top="0.75" bottom="0.75" header="0.3" footer="0.3"/>
  <pageSetup paperSize="8" scale="68" fitToHeight="0" orientation="landscape" r:id="rId1"/>
  <headerFooter>
    <oddFooter>&amp;L_x000D_&amp;1#&amp;"Calibri"&amp;8&amp;K000000 For Official use only</oddFooter>
  </headerFooter>
  <rowBreaks count="2" manualBreakCount="2">
    <brk id="51" max="17" man="1"/>
    <brk id="92"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J74"/>
  <sheetViews>
    <sheetView view="pageBreakPreview" zoomScale="85" zoomScaleNormal="70" zoomScaleSheetLayoutView="85" workbookViewId="0">
      <selection activeCell="G80" sqref="G80"/>
    </sheetView>
  </sheetViews>
  <sheetFormatPr defaultColWidth="8.81640625" defaultRowHeight="14" x14ac:dyDescent="0.3"/>
  <cols>
    <col min="1" max="1" width="2.453125" style="4" customWidth="1"/>
    <col min="2" max="11" width="8.81640625" style="4" customWidth="1"/>
    <col min="12" max="12" width="4.453125" style="4" customWidth="1"/>
    <col min="13" max="22" width="8.81640625" style="4" customWidth="1"/>
    <col min="23" max="23" width="4.453125" style="4" customWidth="1"/>
    <col min="24" max="32" width="8.81640625" style="4" customWidth="1"/>
    <col min="33" max="42" width="8.81640625" style="4"/>
    <col min="43" max="43" width="8.81640625" style="4" customWidth="1"/>
    <col min="44" max="16384" width="8.81640625" style="4"/>
  </cols>
  <sheetData>
    <row r="2" spans="2:36" ht="18" x14ac:dyDescent="0.4">
      <c r="B2" s="2" t="s">
        <v>99</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row>
    <row r="3" spans="2:36" x14ac:dyDescent="0.3">
      <c r="B3" s="6"/>
      <c r="C3" s="6"/>
    </row>
    <row r="4" spans="2:36" ht="16.5" x14ac:dyDescent="0.35">
      <c r="B4" s="36" t="s">
        <v>100</v>
      </c>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row>
    <row r="6" spans="2:36" x14ac:dyDescent="0.3">
      <c r="B6" s="28" t="s">
        <v>19</v>
      </c>
      <c r="C6" s="19"/>
      <c r="D6" s="19"/>
      <c r="E6" s="19"/>
      <c r="F6" s="19"/>
      <c r="G6" s="19"/>
      <c r="H6" s="19"/>
      <c r="I6" s="19"/>
      <c r="J6" s="19"/>
      <c r="K6" s="29"/>
      <c r="M6" s="28" t="s">
        <v>101</v>
      </c>
      <c r="N6" s="19"/>
      <c r="O6" s="19"/>
      <c r="P6" s="19"/>
      <c r="Q6" s="19"/>
      <c r="R6" s="19"/>
      <c r="S6" s="19"/>
      <c r="T6" s="19"/>
      <c r="U6" s="39"/>
      <c r="V6" s="29"/>
    </row>
    <row r="7" spans="2:36" x14ac:dyDescent="0.3">
      <c r="B7" s="30"/>
      <c r="K7" s="31"/>
      <c r="M7" s="30"/>
      <c r="U7" s="40"/>
      <c r="V7" s="31"/>
    </row>
    <row r="8" spans="2:36" x14ac:dyDescent="0.3">
      <c r="B8" s="32" t="s">
        <v>102</v>
      </c>
      <c r="C8" s="37">
        <v>153100</v>
      </c>
      <c r="E8" s="38" t="s">
        <v>103</v>
      </c>
      <c r="F8" s="38" t="s">
        <v>104</v>
      </c>
      <c r="K8" s="31"/>
      <c r="M8" s="32" t="s">
        <v>102</v>
      </c>
      <c r="N8" s="37">
        <v>7978</v>
      </c>
      <c r="P8" s="38" t="s">
        <v>103</v>
      </c>
      <c r="Q8" s="38" t="s">
        <v>104</v>
      </c>
      <c r="U8" s="40"/>
      <c r="V8" s="41"/>
    </row>
    <row r="9" spans="2:36" x14ac:dyDescent="0.3">
      <c r="B9" s="30"/>
      <c r="K9" s="31"/>
      <c r="M9" s="30"/>
      <c r="U9" s="40"/>
      <c r="V9" s="41"/>
    </row>
    <row r="10" spans="2:36" x14ac:dyDescent="0.3">
      <c r="B10" s="32" t="s">
        <v>105</v>
      </c>
      <c r="K10" s="31"/>
      <c r="M10" s="32" t="s">
        <v>105</v>
      </c>
      <c r="U10" s="40"/>
      <c r="V10" s="41"/>
    </row>
    <row r="11" spans="2:36" x14ac:dyDescent="0.3">
      <c r="B11" s="30"/>
      <c r="K11" s="31"/>
      <c r="M11" s="30"/>
      <c r="U11" s="40"/>
      <c r="V11" s="41"/>
    </row>
    <row r="12" spans="2:36" x14ac:dyDescent="0.3">
      <c r="B12" s="30"/>
      <c r="K12" s="31"/>
      <c r="M12" s="30"/>
      <c r="U12" s="40"/>
      <c r="V12" s="41"/>
    </row>
    <row r="13" spans="2:36" x14ac:dyDescent="0.3">
      <c r="B13" s="30"/>
      <c r="K13" s="31"/>
      <c r="M13" s="30"/>
      <c r="V13" s="31"/>
    </row>
    <row r="14" spans="2:36" x14ac:dyDescent="0.3">
      <c r="B14" s="30"/>
      <c r="K14" s="31"/>
      <c r="M14" s="30"/>
      <c r="V14" s="31"/>
    </row>
    <row r="15" spans="2:36" x14ac:dyDescent="0.3">
      <c r="B15" s="30"/>
      <c r="K15" s="31"/>
      <c r="M15" s="30"/>
      <c r="V15" s="31"/>
    </row>
    <row r="16" spans="2:36" x14ac:dyDescent="0.3">
      <c r="B16" s="30"/>
      <c r="K16" s="31"/>
      <c r="M16" s="30"/>
      <c r="V16" s="31"/>
    </row>
    <row r="17" spans="2:22" x14ac:dyDescent="0.3">
      <c r="B17" s="30"/>
      <c r="K17" s="31"/>
      <c r="M17" s="30"/>
      <c r="V17" s="31"/>
    </row>
    <row r="18" spans="2:22" x14ac:dyDescent="0.3">
      <c r="B18" s="30"/>
      <c r="K18" s="31"/>
      <c r="M18" s="30"/>
      <c r="V18" s="31"/>
    </row>
    <row r="19" spans="2:22" x14ac:dyDescent="0.3">
      <c r="B19" s="30"/>
      <c r="K19" s="31"/>
      <c r="M19" s="30"/>
      <c r="V19" s="31"/>
    </row>
    <row r="20" spans="2:22" x14ac:dyDescent="0.3">
      <c r="B20" s="30"/>
      <c r="K20" s="31"/>
      <c r="M20" s="30"/>
      <c r="V20" s="31"/>
    </row>
    <row r="21" spans="2:22" x14ac:dyDescent="0.3">
      <c r="B21" s="30"/>
      <c r="K21" s="31"/>
      <c r="M21" s="30"/>
      <c r="V21" s="31"/>
    </row>
    <row r="22" spans="2:22" x14ac:dyDescent="0.3">
      <c r="B22" s="30"/>
      <c r="K22" s="31"/>
      <c r="M22" s="30"/>
      <c r="V22" s="31"/>
    </row>
    <row r="23" spans="2:22" x14ac:dyDescent="0.3">
      <c r="B23" s="30"/>
      <c r="K23" s="31"/>
      <c r="M23" s="30"/>
      <c r="V23" s="31"/>
    </row>
    <row r="24" spans="2:22" x14ac:dyDescent="0.3">
      <c r="B24" s="30"/>
      <c r="K24" s="31"/>
      <c r="M24" s="30"/>
      <c r="V24" s="31"/>
    </row>
    <row r="25" spans="2:22" x14ac:dyDescent="0.3">
      <c r="B25" s="30"/>
      <c r="K25" s="31"/>
      <c r="M25" s="30"/>
      <c r="V25" s="31"/>
    </row>
    <row r="26" spans="2:22" x14ac:dyDescent="0.3">
      <c r="B26" s="30"/>
      <c r="K26" s="31"/>
      <c r="M26" s="30"/>
      <c r="V26" s="31"/>
    </row>
    <row r="27" spans="2:22" x14ac:dyDescent="0.3">
      <c r="B27" s="30"/>
      <c r="K27" s="31"/>
      <c r="M27" s="30"/>
      <c r="V27" s="31"/>
    </row>
    <row r="28" spans="2:22" x14ac:dyDescent="0.3">
      <c r="B28" s="30"/>
      <c r="K28" s="31"/>
      <c r="M28" s="30"/>
      <c r="V28" s="31"/>
    </row>
    <row r="29" spans="2:22" x14ac:dyDescent="0.3">
      <c r="B29" s="30"/>
      <c r="K29" s="31"/>
      <c r="M29" s="30"/>
      <c r="V29" s="31"/>
    </row>
    <row r="30" spans="2:22" x14ac:dyDescent="0.3">
      <c r="B30" s="30"/>
      <c r="K30" s="31"/>
      <c r="M30" s="30"/>
      <c r="V30" s="31"/>
    </row>
    <row r="31" spans="2:22" x14ac:dyDescent="0.3">
      <c r="B31" s="30"/>
      <c r="K31" s="31"/>
      <c r="M31" s="30"/>
      <c r="V31" s="31"/>
    </row>
    <row r="32" spans="2:22" x14ac:dyDescent="0.3">
      <c r="B32" s="30"/>
      <c r="K32" s="31"/>
      <c r="M32" s="30"/>
      <c r="V32" s="31"/>
    </row>
    <row r="33" spans="2:36" x14ac:dyDescent="0.3">
      <c r="B33" s="30"/>
      <c r="K33" s="31"/>
      <c r="M33" s="30"/>
      <c r="V33" s="31"/>
    </row>
    <row r="34" spans="2:36" x14ac:dyDescent="0.3">
      <c r="B34" s="30"/>
      <c r="K34" s="31"/>
      <c r="M34" s="30"/>
      <c r="V34" s="31"/>
    </row>
    <row r="35" spans="2:36" x14ac:dyDescent="0.3">
      <c r="B35" s="30"/>
      <c r="K35" s="31"/>
      <c r="M35" s="30"/>
      <c r="V35" s="31"/>
    </row>
    <row r="36" spans="2:36" x14ac:dyDescent="0.3">
      <c r="B36" s="30"/>
      <c r="K36" s="31"/>
      <c r="M36" s="30"/>
      <c r="V36" s="31"/>
    </row>
    <row r="37" spans="2:36" x14ac:dyDescent="0.3">
      <c r="B37" s="30"/>
      <c r="K37" s="31"/>
      <c r="M37" s="30"/>
      <c r="V37" s="31"/>
    </row>
    <row r="38" spans="2:36" x14ac:dyDescent="0.3">
      <c r="B38" s="30"/>
      <c r="K38" s="31"/>
      <c r="M38" s="30"/>
      <c r="V38" s="31"/>
    </row>
    <row r="39" spans="2:36" x14ac:dyDescent="0.3">
      <c r="B39" s="30"/>
      <c r="K39" s="31"/>
      <c r="M39" s="30"/>
      <c r="V39" s="31"/>
    </row>
    <row r="40" spans="2:36" x14ac:dyDescent="0.3">
      <c r="B40" s="30"/>
      <c r="K40" s="31"/>
      <c r="M40" s="30"/>
      <c r="V40" s="31"/>
    </row>
    <row r="41" spans="2:36" x14ac:dyDescent="0.3">
      <c r="B41" s="33"/>
      <c r="C41" s="34"/>
      <c r="D41" s="34"/>
      <c r="E41" s="34"/>
      <c r="F41" s="34"/>
      <c r="G41" s="34"/>
      <c r="H41" s="34"/>
      <c r="I41" s="34"/>
      <c r="J41" s="34"/>
      <c r="K41" s="35"/>
      <c r="M41" s="33"/>
      <c r="N41" s="34"/>
      <c r="O41" s="34"/>
      <c r="P41" s="34"/>
      <c r="Q41" s="34"/>
      <c r="R41" s="34"/>
      <c r="S41" s="34"/>
      <c r="T41" s="34"/>
      <c r="U41" s="34"/>
      <c r="V41" s="35"/>
    </row>
    <row r="44" spans="2:36" ht="16.5" x14ac:dyDescent="0.35">
      <c r="B44" s="36" t="s">
        <v>106</v>
      </c>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6" spans="2:36" x14ac:dyDescent="0.3">
      <c r="B46" s="28" t="str">
        <f>B6</f>
        <v xml:space="preserve">Muswellbrook Depot </v>
      </c>
      <c r="C46" s="19"/>
      <c r="D46" s="19"/>
      <c r="E46" s="19"/>
      <c r="F46" s="19"/>
      <c r="G46" s="19"/>
      <c r="H46" s="19"/>
      <c r="I46" s="19"/>
      <c r="J46" s="19"/>
      <c r="K46" s="29"/>
    </row>
    <row r="47" spans="2:36" x14ac:dyDescent="0.3">
      <c r="B47" s="30"/>
      <c r="K47" s="31"/>
    </row>
    <row r="48" spans="2:36" x14ac:dyDescent="0.3">
      <c r="B48" s="32" t="s">
        <v>102</v>
      </c>
      <c r="C48" s="37">
        <v>78000</v>
      </c>
      <c r="E48" s="38" t="s">
        <v>103</v>
      </c>
      <c r="F48" s="4" t="s">
        <v>107</v>
      </c>
      <c r="K48" s="31"/>
    </row>
    <row r="49" spans="2:11" x14ac:dyDescent="0.3">
      <c r="B49" s="30"/>
      <c r="K49" s="31"/>
    </row>
    <row r="50" spans="2:11" x14ac:dyDescent="0.3">
      <c r="B50" s="32" t="s">
        <v>108</v>
      </c>
      <c r="K50" s="31"/>
    </row>
    <row r="51" spans="2:11" x14ac:dyDescent="0.3">
      <c r="B51" s="30"/>
      <c r="K51" s="31"/>
    </row>
    <row r="52" spans="2:11" x14ac:dyDescent="0.3">
      <c r="B52" s="30"/>
      <c r="K52" s="31"/>
    </row>
    <row r="53" spans="2:11" x14ac:dyDescent="0.3">
      <c r="B53" s="30"/>
      <c r="K53" s="31"/>
    </row>
    <row r="54" spans="2:11" x14ac:dyDescent="0.3">
      <c r="B54" s="30"/>
      <c r="K54" s="31"/>
    </row>
    <row r="55" spans="2:11" x14ac:dyDescent="0.3">
      <c r="B55" s="30"/>
      <c r="K55" s="31"/>
    </row>
    <row r="56" spans="2:11" x14ac:dyDescent="0.3">
      <c r="B56" s="30"/>
      <c r="K56" s="31"/>
    </row>
    <row r="57" spans="2:11" x14ac:dyDescent="0.3">
      <c r="B57" s="30"/>
      <c r="K57" s="31"/>
    </row>
    <row r="58" spans="2:11" x14ac:dyDescent="0.3">
      <c r="B58" s="30"/>
      <c r="K58" s="31"/>
    </row>
    <row r="59" spans="2:11" x14ac:dyDescent="0.3">
      <c r="B59" s="30"/>
      <c r="K59" s="31"/>
    </row>
    <row r="60" spans="2:11" x14ac:dyDescent="0.3">
      <c r="B60" s="30"/>
      <c r="K60" s="31"/>
    </row>
    <row r="61" spans="2:11" x14ac:dyDescent="0.3">
      <c r="B61" s="30"/>
      <c r="K61" s="31"/>
    </row>
    <row r="62" spans="2:11" x14ac:dyDescent="0.3">
      <c r="B62" s="30"/>
      <c r="K62" s="31"/>
    </row>
    <row r="63" spans="2:11" x14ac:dyDescent="0.3">
      <c r="B63" s="30"/>
      <c r="K63" s="31"/>
    </row>
    <row r="64" spans="2:11" x14ac:dyDescent="0.3">
      <c r="B64" s="30"/>
      <c r="K64" s="31"/>
    </row>
    <row r="65" spans="2:11" x14ac:dyDescent="0.3">
      <c r="B65" s="30"/>
      <c r="K65" s="31"/>
    </row>
    <row r="66" spans="2:11" x14ac:dyDescent="0.3">
      <c r="B66" s="30"/>
      <c r="K66" s="31"/>
    </row>
    <row r="67" spans="2:11" x14ac:dyDescent="0.3">
      <c r="B67" s="30"/>
      <c r="K67" s="31"/>
    </row>
    <row r="68" spans="2:11" x14ac:dyDescent="0.3">
      <c r="B68" s="30"/>
      <c r="K68" s="31"/>
    </row>
    <row r="69" spans="2:11" x14ac:dyDescent="0.3">
      <c r="B69" s="30"/>
      <c r="K69" s="31"/>
    </row>
    <row r="70" spans="2:11" x14ac:dyDescent="0.3">
      <c r="B70" s="30"/>
      <c r="K70" s="31"/>
    </row>
    <row r="71" spans="2:11" x14ac:dyDescent="0.3">
      <c r="B71" s="30"/>
      <c r="K71" s="31"/>
    </row>
    <row r="72" spans="2:11" x14ac:dyDescent="0.3">
      <c r="B72" s="30"/>
      <c r="K72" s="31"/>
    </row>
    <row r="73" spans="2:11" x14ac:dyDescent="0.3">
      <c r="B73" s="30"/>
      <c r="K73" s="31"/>
    </row>
    <row r="74" spans="2:11" x14ac:dyDescent="0.3">
      <c r="B74" s="33"/>
      <c r="C74" s="34"/>
      <c r="D74" s="34"/>
      <c r="E74" s="34"/>
      <c r="F74" s="34"/>
      <c r="G74" s="34"/>
      <c r="H74" s="34"/>
      <c r="I74" s="34"/>
      <c r="J74" s="34"/>
      <c r="K74" s="35"/>
    </row>
  </sheetData>
  <pageMargins left="0.7" right="0.7" top="0.75" bottom="0.75" header="0.3" footer="0.3"/>
  <pageSetup paperSize="9" scale="23" orientation="portrait" verticalDpi="90" r:id="rId1"/>
  <headerFooter>
    <oddFooter>&amp;L_x000D_&amp;1#&amp;"Calibri"&amp;8&amp;K000000 For Official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5CB3-D3D9-4C03-847C-0F63EE539000}">
  <dimension ref="B3:E27"/>
  <sheetViews>
    <sheetView workbookViewId="0">
      <selection activeCell="J15" sqref="J15"/>
    </sheetView>
  </sheetViews>
  <sheetFormatPr defaultColWidth="8.81640625" defaultRowHeight="14" x14ac:dyDescent="0.3"/>
  <cols>
    <col min="1" max="1" width="8.81640625" style="4"/>
    <col min="2" max="2" width="45.54296875" style="4" bestFit="1" customWidth="1"/>
    <col min="3" max="3" width="10.54296875" style="4" bestFit="1" customWidth="1"/>
    <col min="4" max="16384" width="8.81640625" style="4"/>
  </cols>
  <sheetData>
    <row r="3" spans="2:5" x14ac:dyDescent="0.3">
      <c r="B3" s="25" t="s">
        <v>109</v>
      </c>
    </row>
    <row r="5" spans="2:5" x14ac:dyDescent="0.3">
      <c r="C5" s="48" t="s">
        <v>110</v>
      </c>
    </row>
    <row r="6" spans="2:5" x14ac:dyDescent="0.3">
      <c r="B6" s="4" t="s">
        <v>111</v>
      </c>
      <c r="C6" s="15">
        <v>280389.82</v>
      </c>
      <c r="E6" s="44"/>
    </row>
    <row r="8" spans="2:5" x14ac:dyDescent="0.3">
      <c r="B8" s="4" t="s">
        <v>112</v>
      </c>
    </row>
    <row r="9" spans="2:5" x14ac:dyDescent="0.3">
      <c r="C9" s="48" t="s">
        <v>113</v>
      </c>
    </row>
    <row r="10" spans="2:5" x14ac:dyDescent="0.3">
      <c r="B10" s="4" t="s">
        <v>56</v>
      </c>
      <c r="C10" s="15">
        <v>79045.899999999994</v>
      </c>
      <c r="E10" s="44"/>
    </row>
    <row r="11" spans="2:5" x14ac:dyDescent="0.3">
      <c r="B11" s="4" t="s">
        <v>57</v>
      </c>
      <c r="C11" s="15">
        <v>62369.440000000002</v>
      </c>
      <c r="E11" s="44"/>
    </row>
    <row r="14" spans="2:5" x14ac:dyDescent="0.3">
      <c r="B14" s="4" t="s">
        <v>114</v>
      </c>
      <c r="C14" s="15">
        <f>C6-SUM(C10:C11)</f>
        <v>138974.48000000001</v>
      </c>
    </row>
    <row r="17" spans="2:5" x14ac:dyDescent="0.3">
      <c r="B17" s="6" t="s">
        <v>115</v>
      </c>
    </row>
    <row r="18" spans="2:5" x14ac:dyDescent="0.3">
      <c r="B18" s="4" t="s">
        <v>116</v>
      </c>
      <c r="C18" s="42">
        <v>1030</v>
      </c>
    </row>
    <row r="19" spans="2:5" x14ac:dyDescent="0.3">
      <c r="B19" s="4" t="s">
        <v>117</v>
      </c>
      <c r="C19" s="42">
        <v>1510</v>
      </c>
    </row>
    <row r="20" spans="2:5" x14ac:dyDescent="0.3">
      <c r="B20" s="6" t="s">
        <v>34</v>
      </c>
      <c r="C20" s="43">
        <f>SUM(C18:C19)</f>
        <v>2540</v>
      </c>
      <c r="E20" s="25"/>
    </row>
    <row r="23" spans="2:5" x14ac:dyDescent="0.3">
      <c r="B23" s="4" t="s">
        <v>118</v>
      </c>
      <c r="C23" s="16">
        <f>C14/C20</f>
        <v>54.714362204724416</v>
      </c>
    </row>
    <row r="25" spans="2:5" x14ac:dyDescent="0.3">
      <c r="B25" s="4" t="s">
        <v>119</v>
      </c>
      <c r="C25" s="60">
        <v>1</v>
      </c>
      <c r="E25" s="25"/>
    </row>
    <row r="27" spans="2:5" x14ac:dyDescent="0.3">
      <c r="B27" s="4" t="s">
        <v>120</v>
      </c>
      <c r="C27" s="16">
        <f>C23*C25</f>
        <v>54.714362204724416</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4:L24"/>
  <sheetViews>
    <sheetView zoomScale="115" zoomScaleNormal="115" workbookViewId="0">
      <selection activeCell="H22" sqref="C22:H22"/>
    </sheetView>
  </sheetViews>
  <sheetFormatPr defaultRowHeight="14.5" x14ac:dyDescent="0.35"/>
  <cols>
    <col min="2" max="2" width="20.453125" customWidth="1"/>
    <col min="3" max="9" width="9.1796875" customWidth="1"/>
  </cols>
  <sheetData>
    <row r="4" spans="2:12" ht="15" thickBot="1" x14ac:dyDescent="0.4"/>
    <row r="5" spans="2:12" x14ac:dyDescent="0.35">
      <c r="B5" s="90" t="s">
        <v>121</v>
      </c>
      <c r="C5" s="88" t="s">
        <v>122</v>
      </c>
      <c r="D5" s="88" t="s">
        <v>123</v>
      </c>
      <c r="E5" s="88" t="s">
        <v>124</v>
      </c>
      <c r="F5" s="88" t="s">
        <v>125</v>
      </c>
      <c r="G5" s="88" t="s">
        <v>126</v>
      </c>
      <c r="H5" s="88" t="s">
        <v>127</v>
      </c>
      <c r="I5" s="66" t="s">
        <v>128</v>
      </c>
    </row>
    <row r="6" spans="2:12" ht="15" thickBot="1" x14ac:dyDescent="0.4">
      <c r="B6" s="91"/>
      <c r="C6" s="89"/>
      <c r="D6" s="89"/>
      <c r="E6" s="89"/>
      <c r="F6" s="89"/>
      <c r="G6" s="89"/>
      <c r="H6" s="89"/>
      <c r="I6" s="67" t="s">
        <v>129</v>
      </c>
    </row>
    <row r="7" spans="2:12" ht="14.5" customHeight="1" thickBot="1" x14ac:dyDescent="0.4">
      <c r="B7" s="68" t="s">
        <v>130</v>
      </c>
      <c r="C7" s="99"/>
      <c r="D7" s="99"/>
      <c r="E7" s="99"/>
      <c r="F7" s="99"/>
      <c r="G7" s="99"/>
      <c r="H7" s="99"/>
      <c r="I7" s="100"/>
      <c r="L7" s="83"/>
    </row>
    <row r="8" spans="2:12" ht="14.5" customHeight="1" thickBot="1" x14ac:dyDescent="0.4">
      <c r="B8" s="82" t="s">
        <v>65</v>
      </c>
      <c r="C8" s="101"/>
      <c r="D8" s="101"/>
      <c r="E8" s="101"/>
      <c r="F8" s="101"/>
      <c r="G8" s="101"/>
      <c r="H8" s="101"/>
      <c r="I8" s="102"/>
    </row>
    <row r="9" spans="2:12" ht="14.5" customHeight="1" thickBot="1" x14ac:dyDescent="0.4">
      <c r="B9" s="82" t="s">
        <v>66</v>
      </c>
      <c r="C9" s="101"/>
      <c r="D9" s="101"/>
      <c r="E9" s="101"/>
      <c r="F9" s="101"/>
      <c r="G9" s="101"/>
      <c r="H9" s="101"/>
      <c r="I9" s="102"/>
    </row>
    <row r="10" spans="2:12" ht="14.5" customHeight="1" thickBot="1" x14ac:dyDescent="0.4">
      <c r="B10" s="82" t="s">
        <v>93</v>
      </c>
      <c r="C10" s="101"/>
      <c r="D10" s="101"/>
      <c r="E10" s="101"/>
      <c r="F10" s="101"/>
      <c r="G10" s="101"/>
      <c r="H10" s="101"/>
      <c r="I10" s="102"/>
    </row>
    <row r="12" spans="2:12" x14ac:dyDescent="0.35">
      <c r="B12" s="72" t="s">
        <v>131</v>
      </c>
    </row>
    <row r="19" spans="2:8" ht="15" thickBot="1" x14ac:dyDescent="0.4">
      <c r="B19" s="84" t="s">
        <v>132</v>
      </c>
    </row>
    <row r="20" spans="2:8" x14ac:dyDescent="0.35">
      <c r="B20" s="90" t="s">
        <v>133</v>
      </c>
      <c r="C20" s="88" t="s">
        <v>123</v>
      </c>
      <c r="D20" s="88" t="s">
        <v>124</v>
      </c>
      <c r="E20" s="88" t="s">
        <v>125</v>
      </c>
      <c r="F20" s="88" t="s">
        <v>126</v>
      </c>
      <c r="G20" s="88" t="s">
        <v>127</v>
      </c>
      <c r="H20" s="66" t="s">
        <v>128</v>
      </c>
    </row>
    <row r="21" spans="2:8" ht="15" thickBot="1" x14ac:dyDescent="0.4">
      <c r="B21" s="91"/>
      <c r="C21" s="89"/>
      <c r="D21" s="89"/>
      <c r="E21" s="89"/>
      <c r="F21" s="89"/>
      <c r="G21" s="89"/>
      <c r="H21" s="67" t="s">
        <v>134</v>
      </c>
    </row>
    <row r="22" spans="2:8" ht="15" thickBot="1" x14ac:dyDescent="0.4">
      <c r="B22" s="68" t="s">
        <v>130</v>
      </c>
      <c r="C22" s="99"/>
      <c r="D22" s="99"/>
      <c r="E22" s="99"/>
      <c r="F22" s="99"/>
      <c r="G22" s="99"/>
      <c r="H22" s="100"/>
    </row>
    <row r="24" spans="2:8" x14ac:dyDescent="0.35">
      <c r="G24" s="23"/>
    </row>
  </sheetData>
  <mergeCells count="13">
    <mergeCell ref="H5:H6"/>
    <mergeCell ref="B5:B6"/>
    <mergeCell ref="C5:C6"/>
    <mergeCell ref="D5:D6"/>
    <mergeCell ref="E5:E6"/>
    <mergeCell ref="F5:F6"/>
    <mergeCell ref="G5:G6"/>
    <mergeCell ref="G20:G21"/>
    <mergeCell ref="B20:B21"/>
    <mergeCell ref="C20:C21"/>
    <mergeCell ref="D20:D21"/>
    <mergeCell ref="E20:E21"/>
    <mergeCell ref="F20:F21"/>
  </mergeCells>
  <phoneticPr fontId="12" type="noConversion"/>
  <pageMargins left="0.7" right="0.7" top="0.75" bottom="0.75" header="0.3" footer="0.3"/>
  <pageSetup paperSize="9" orientation="portrait" verticalDpi="90" r:id="rId1"/>
  <headerFooter>
    <oddFooter>&amp;L_x000D_&amp;1#&amp;"Calibri"&amp;8&amp;K000000 For Official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8AE29-382E-4289-938C-58EE5624B790}">
  <dimension ref="G2:K108"/>
  <sheetViews>
    <sheetView workbookViewId="0">
      <selection activeCell="O13" sqref="O13"/>
    </sheetView>
  </sheetViews>
  <sheetFormatPr defaultColWidth="8.81640625" defaultRowHeight="14" x14ac:dyDescent="0.3"/>
  <cols>
    <col min="1" max="6" width="8.81640625" style="4"/>
    <col min="7" max="7" width="12.81640625" style="4" bestFit="1" customWidth="1"/>
    <col min="8" max="8" width="10" style="4" bestFit="1" customWidth="1"/>
    <col min="9" max="16384" width="8.81640625" style="4"/>
  </cols>
  <sheetData>
    <row r="2" spans="7:11" x14ac:dyDescent="0.3">
      <c r="G2" s="6" t="s">
        <v>135</v>
      </c>
      <c r="H2" s="9">
        <v>3.44E-2</v>
      </c>
      <c r="J2" s="25"/>
    </row>
    <row r="3" spans="7:11" x14ac:dyDescent="0.3">
      <c r="G3" s="6"/>
    </row>
    <row r="4" spans="7:11" x14ac:dyDescent="0.3">
      <c r="G4" s="6" t="s">
        <v>136</v>
      </c>
      <c r="H4" s="63">
        <f>NPV(H2,H9:H108)+H8</f>
        <v>6783.6236270465151</v>
      </c>
      <c r="K4" s="9"/>
    </row>
    <row r="5" spans="7:11" x14ac:dyDescent="0.3">
      <c r="G5" s="6" t="s">
        <v>137</v>
      </c>
      <c r="H5" s="47">
        <f>H8/H4</f>
        <v>1.474138388239833E-2</v>
      </c>
      <c r="I5" s="26"/>
      <c r="K5" s="9"/>
    </row>
    <row r="7" spans="7:11" x14ac:dyDescent="0.3">
      <c r="G7" s="6" t="s">
        <v>138</v>
      </c>
      <c r="H7" s="6" t="s">
        <v>139</v>
      </c>
      <c r="I7" s="6" t="s">
        <v>80</v>
      </c>
    </row>
    <row r="8" spans="7:11" x14ac:dyDescent="0.3">
      <c r="G8" s="4">
        <v>0</v>
      </c>
      <c r="H8" s="45">
        <v>100</v>
      </c>
    </row>
    <row r="9" spans="7:11" x14ac:dyDescent="0.3">
      <c r="G9" s="4">
        <v>1</v>
      </c>
      <c r="H9" s="45">
        <f>H8*(1+I9)</f>
        <v>103</v>
      </c>
      <c r="I9" s="46">
        <v>0.03</v>
      </c>
    </row>
    <row r="10" spans="7:11" x14ac:dyDescent="0.3">
      <c r="G10" s="4">
        <f>G9+1</f>
        <v>2</v>
      </c>
      <c r="H10" s="45">
        <f t="shared" ref="H10:H73" si="0">H9*(1+I10)</f>
        <v>106.09</v>
      </c>
      <c r="I10" s="46">
        <f>$I$9</f>
        <v>0.03</v>
      </c>
    </row>
    <row r="11" spans="7:11" x14ac:dyDescent="0.3">
      <c r="G11" s="4">
        <f t="shared" ref="G11:G74" si="1">G10+1</f>
        <v>3</v>
      </c>
      <c r="H11" s="45">
        <f t="shared" si="0"/>
        <v>109.2727</v>
      </c>
      <c r="I11" s="46">
        <f t="shared" ref="I11:I13" si="2">$I$9</f>
        <v>0.03</v>
      </c>
    </row>
    <row r="12" spans="7:11" x14ac:dyDescent="0.3">
      <c r="G12" s="4">
        <f t="shared" si="1"/>
        <v>4</v>
      </c>
      <c r="H12" s="45">
        <f t="shared" si="0"/>
        <v>112.550881</v>
      </c>
      <c r="I12" s="46">
        <f t="shared" si="2"/>
        <v>0.03</v>
      </c>
    </row>
    <row r="13" spans="7:11" x14ac:dyDescent="0.3">
      <c r="G13" s="4">
        <f t="shared" si="1"/>
        <v>5</v>
      </c>
      <c r="H13" s="45">
        <f t="shared" si="0"/>
        <v>115.92740743</v>
      </c>
      <c r="I13" s="46">
        <f t="shared" si="2"/>
        <v>0.03</v>
      </c>
    </row>
    <row r="14" spans="7:11" x14ac:dyDescent="0.3">
      <c r="G14" s="4">
        <f t="shared" si="1"/>
        <v>6</v>
      </c>
      <c r="H14" s="45">
        <f t="shared" si="0"/>
        <v>118.82559261575</v>
      </c>
      <c r="I14" s="46">
        <v>2.5000000000000001E-2</v>
      </c>
    </row>
    <row r="15" spans="7:11" x14ac:dyDescent="0.3">
      <c r="G15" s="4">
        <f t="shared" si="1"/>
        <v>7</v>
      </c>
      <c r="H15" s="45">
        <f t="shared" si="0"/>
        <v>121.79623243114374</v>
      </c>
      <c r="I15" s="46">
        <f>I14</f>
        <v>2.5000000000000001E-2</v>
      </c>
    </row>
    <row r="16" spans="7:11" x14ac:dyDescent="0.3">
      <c r="G16" s="4">
        <f t="shared" si="1"/>
        <v>8</v>
      </c>
      <c r="H16" s="45">
        <f t="shared" si="0"/>
        <v>124.84113824192232</v>
      </c>
      <c r="I16" s="46">
        <f t="shared" ref="I16:I79" si="3">I15</f>
        <v>2.5000000000000001E-2</v>
      </c>
    </row>
    <row r="17" spans="7:9" x14ac:dyDescent="0.3">
      <c r="G17" s="4">
        <f t="shared" si="1"/>
        <v>9</v>
      </c>
      <c r="H17" s="45">
        <f t="shared" si="0"/>
        <v>127.96216669797037</v>
      </c>
      <c r="I17" s="46">
        <f t="shared" si="3"/>
        <v>2.5000000000000001E-2</v>
      </c>
    </row>
    <row r="18" spans="7:9" x14ac:dyDescent="0.3">
      <c r="G18" s="4">
        <f t="shared" si="1"/>
        <v>10</v>
      </c>
      <c r="H18" s="45">
        <f t="shared" si="0"/>
        <v>131.16122086541964</v>
      </c>
      <c r="I18" s="46">
        <f t="shared" si="3"/>
        <v>2.5000000000000001E-2</v>
      </c>
    </row>
    <row r="19" spans="7:9" x14ac:dyDescent="0.3">
      <c r="G19" s="4">
        <f t="shared" si="1"/>
        <v>11</v>
      </c>
      <c r="H19" s="45">
        <f t="shared" si="0"/>
        <v>134.44025138705513</v>
      </c>
      <c r="I19" s="46">
        <f t="shared" si="3"/>
        <v>2.5000000000000001E-2</v>
      </c>
    </row>
    <row r="20" spans="7:9" x14ac:dyDescent="0.3">
      <c r="G20" s="4">
        <f t="shared" si="1"/>
        <v>12</v>
      </c>
      <c r="H20" s="45">
        <f t="shared" si="0"/>
        <v>137.80125767173149</v>
      </c>
      <c r="I20" s="46">
        <f t="shared" si="3"/>
        <v>2.5000000000000001E-2</v>
      </c>
    </row>
    <row r="21" spans="7:9" x14ac:dyDescent="0.3">
      <c r="G21" s="4">
        <f t="shared" si="1"/>
        <v>13</v>
      </c>
      <c r="H21" s="45">
        <f t="shared" si="0"/>
        <v>141.24628911352477</v>
      </c>
      <c r="I21" s="46">
        <f t="shared" si="3"/>
        <v>2.5000000000000001E-2</v>
      </c>
    </row>
    <row r="22" spans="7:9" x14ac:dyDescent="0.3">
      <c r="G22" s="4">
        <f t="shared" si="1"/>
        <v>14</v>
      </c>
      <c r="H22" s="45">
        <f t="shared" si="0"/>
        <v>144.77744634136286</v>
      </c>
      <c r="I22" s="46">
        <f t="shared" si="3"/>
        <v>2.5000000000000001E-2</v>
      </c>
    </row>
    <row r="23" spans="7:9" x14ac:dyDescent="0.3">
      <c r="G23" s="4">
        <f t="shared" si="1"/>
        <v>15</v>
      </c>
      <c r="H23" s="45">
        <f t="shared" si="0"/>
        <v>148.39688249989692</v>
      </c>
      <c r="I23" s="46">
        <f t="shared" si="3"/>
        <v>2.5000000000000001E-2</v>
      </c>
    </row>
    <row r="24" spans="7:9" x14ac:dyDescent="0.3">
      <c r="G24" s="4">
        <f t="shared" si="1"/>
        <v>16</v>
      </c>
      <c r="H24" s="45">
        <f t="shared" si="0"/>
        <v>152.10680456239433</v>
      </c>
      <c r="I24" s="46">
        <f t="shared" si="3"/>
        <v>2.5000000000000001E-2</v>
      </c>
    </row>
    <row r="25" spans="7:9" x14ac:dyDescent="0.3">
      <c r="G25" s="4">
        <f t="shared" si="1"/>
        <v>17</v>
      </c>
      <c r="H25" s="45">
        <f t="shared" si="0"/>
        <v>155.90947467645418</v>
      </c>
      <c r="I25" s="46">
        <f t="shared" si="3"/>
        <v>2.5000000000000001E-2</v>
      </c>
    </row>
    <row r="26" spans="7:9" x14ac:dyDescent="0.3">
      <c r="G26" s="4">
        <f t="shared" si="1"/>
        <v>18</v>
      </c>
      <c r="H26" s="45">
        <f t="shared" si="0"/>
        <v>159.80721154336553</v>
      </c>
      <c r="I26" s="46">
        <f t="shared" si="3"/>
        <v>2.5000000000000001E-2</v>
      </c>
    </row>
    <row r="27" spans="7:9" x14ac:dyDescent="0.3">
      <c r="G27" s="4">
        <f t="shared" si="1"/>
        <v>19</v>
      </c>
      <c r="H27" s="45">
        <f t="shared" si="0"/>
        <v>163.80239183194965</v>
      </c>
      <c r="I27" s="46">
        <f t="shared" si="3"/>
        <v>2.5000000000000001E-2</v>
      </c>
    </row>
    <row r="28" spans="7:9" x14ac:dyDescent="0.3">
      <c r="G28" s="4">
        <f t="shared" si="1"/>
        <v>20</v>
      </c>
      <c r="H28" s="45">
        <f t="shared" si="0"/>
        <v>167.89745162774838</v>
      </c>
      <c r="I28" s="46">
        <f t="shared" si="3"/>
        <v>2.5000000000000001E-2</v>
      </c>
    </row>
    <row r="29" spans="7:9" x14ac:dyDescent="0.3">
      <c r="G29" s="4">
        <f t="shared" si="1"/>
        <v>21</v>
      </c>
      <c r="H29" s="45">
        <f t="shared" si="0"/>
        <v>172.09488791844208</v>
      </c>
      <c r="I29" s="46">
        <f t="shared" si="3"/>
        <v>2.5000000000000001E-2</v>
      </c>
    </row>
    <row r="30" spans="7:9" x14ac:dyDescent="0.3">
      <c r="G30" s="4">
        <f t="shared" si="1"/>
        <v>22</v>
      </c>
      <c r="H30" s="45">
        <f t="shared" si="0"/>
        <v>176.39726011640312</v>
      </c>
      <c r="I30" s="46">
        <f t="shared" si="3"/>
        <v>2.5000000000000001E-2</v>
      </c>
    </row>
    <row r="31" spans="7:9" x14ac:dyDescent="0.3">
      <c r="G31" s="4">
        <f t="shared" si="1"/>
        <v>23</v>
      </c>
      <c r="H31" s="45">
        <f t="shared" si="0"/>
        <v>180.80719161931319</v>
      </c>
      <c r="I31" s="46">
        <f t="shared" si="3"/>
        <v>2.5000000000000001E-2</v>
      </c>
    </row>
    <row r="32" spans="7:9" x14ac:dyDescent="0.3">
      <c r="G32" s="4">
        <f t="shared" si="1"/>
        <v>24</v>
      </c>
      <c r="H32" s="45">
        <f t="shared" si="0"/>
        <v>185.327371409796</v>
      </c>
      <c r="I32" s="46">
        <f t="shared" si="3"/>
        <v>2.5000000000000001E-2</v>
      </c>
    </row>
    <row r="33" spans="7:9" x14ac:dyDescent="0.3">
      <c r="G33" s="4">
        <f t="shared" si="1"/>
        <v>25</v>
      </c>
      <c r="H33" s="45">
        <f t="shared" si="0"/>
        <v>189.96055569504088</v>
      </c>
      <c r="I33" s="46">
        <f t="shared" si="3"/>
        <v>2.5000000000000001E-2</v>
      </c>
    </row>
    <row r="34" spans="7:9" x14ac:dyDescent="0.3">
      <c r="G34" s="4">
        <f t="shared" si="1"/>
        <v>26</v>
      </c>
      <c r="H34" s="45">
        <f t="shared" si="0"/>
        <v>194.70956958741689</v>
      </c>
      <c r="I34" s="46">
        <f t="shared" si="3"/>
        <v>2.5000000000000001E-2</v>
      </c>
    </row>
    <row r="35" spans="7:9" x14ac:dyDescent="0.3">
      <c r="G35" s="4">
        <f t="shared" si="1"/>
        <v>27</v>
      </c>
      <c r="H35" s="45">
        <f t="shared" si="0"/>
        <v>199.57730882710229</v>
      </c>
      <c r="I35" s="46">
        <f t="shared" si="3"/>
        <v>2.5000000000000001E-2</v>
      </c>
    </row>
    <row r="36" spans="7:9" x14ac:dyDescent="0.3">
      <c r="G36" s="4">
        <f t="shared" si="1"/>
        <v>28</v>
      </c>
      <c r="H36" s="45">
        <f t="shared" si="0"/>
        <v>204.56674154777983</v>
      </c>
      <c r="I36" s="46">
        <f t="shared" si="3"/>
        <v>2.5000000000000001E-2</v>
      </c>
    </row>
    <row r="37" spans="7:9" x14ac:dyDescent="0.3">
      <c r="G37" s="4">
        <f t="shared" si="1"/>
        <v>29</v>
      </c>
      <c r="H37" s="45">
        <f t="shared" si="0"/>
        <v>209.68091008647431</v>
      </c>
      <c r="I37" s="46">
        <f t="shared" si="3"/>
        <v>2.5000000000000001E-2</v>
      </c>
    </row>
    <row r="38" spans="7:9" x14ac:dyDescent="0.3">
      <c r="G38" s="4">
        <f t="shared" si="1"/>
        <v>30</v>
      </c>
      <c r="H38" s="45">
        <f t="shared" si="0"/>
        <v>214.92293283863614</v>
      </c>
      <c r="I38" s="46">
        <f t="shared" si="3"/>
        <v>2.5000000000000001E-2</v>
      </c>
    </row>
    <row r="39" spans="7:9" x14ac:dyDescent="0.3">
      <c r="G39" s="4">
        <f t="shared" si="1"/>
        <v>31</v>
      </c>
      <c r="H39" s="45">
        <f t="shared" si="0"/>
        <v>220.29600615960203</v>
      </c>
      <c r="I39" s="46">
        <f t="shared" si="3"/>
        <v>2.5000000000000001E-2</v>
      </c>
    </row>
    <row r="40" spans="7:9" x14ac:dyDescent="0.3">
      <c r="G40" s="4">
        <f t="shared" si="1"/>
        <v>32</v>
      </c>
      <c r="H40" s="45">
        <f t="shared" si="0"/>
        <v>225.80340631359206</v>
      </c>
      <c r="I40" s="46">
        <f t="shared" si="3"/>
        <v>2.5000000000000001E-2</v>
      </c>
    </row>
    <row r="41" spans="7:9" x14ac:dyDescent="0.3">
      <c r="G41" s="4">
        <f t="shared" si="1"/>
        <v>33</v>
      </c>
      <c r="H41" s="45">
        <f t="shared" si="0"/>
        <v>231.44849147143185</v>
      </c>
      <c r="I41" s="46">
        <f t="shared" si="3"/>
        <v>2.5000000000000001E-2</v>
      </c>
    </row>
    <row r="42" spans="7:9" x14ac:dyDescent="0.3">
      <c r="G42" s="4">
        <f t="shared" si="1"/>
        <v>34</v>
      </c>
      <c r="H42" s="45">
        <f t="shared" si="0"/>
        <v>237.23470375821762</v>
      </c>
      <c r="I42" s="46">
        <f t="shared" si="3"/>
        <v>2.5000000000000001E-2</v>
      </c>
    </row>
    <row r="43" spans="7:9" x14ac:dyDescent="0.3">
      <c r="G43" s="4">
        <f t="shared" si="1"/>
        <v>35</v>
      </c>
      <c r="H43" s="45">
        <f t="shared" si="0"/>
        <v>243.16557135217303</v>
      </c>
      <c r="I43" s="46">
        <f t="shared" si="3"/>
        <v>2.5000000000000001E-2</v>
      </c>
    </row>
    <row r="44" spans="7:9" x14ac:dyDescent="0.3">
      <c r="G44" s="4">
        <f t="shared" si="1"/>
        <v>36</v>
      </c>
      <c r="H44" s="45">
        <f t="shared" si="0"/>
        <v>249.24471063597733</v>
      </c>
      <c r="I44" s="46">
        <f t="shared" si="3"/>
        <v>2.5000000000000001E-2</v>
      </c>
    </row>
    <row r="45" spans="7:9" x14ac:dyDescent="0.3">
      <c r="G45" s="4">
        <f t="shared" si="1"/>
        <v>37</v>
      </c>
      <c r="H45" s="45">
        <f t="shared" si="0"/>
        <v>255.47582840187673</v>
      </c>
      <c r="I45" s="46">
        <f t="shared" si="3"/>
        <v>2.5000000000000001E-2</v>
      </c>
    </row>
    <row r="46" spans="7:9" x14ac:dyDescent="0.3">
      <c r="G46" s="4">
        <f t="shared" si="1"/>
        <v>38</v>
      </c>
      <c r="H46" s="45">
        <f t="shared" si="0"/>
        <v>261.86272411192363</v>
      </c>
      <c r="I46" s="46">
        <f t="shared" si="3"/>
        <v>2.5000000000000001E-2</v>
      </c>
    </row>
    <row r="47" spans="7:9" x14ac:dyDescent="0.3">
      <c r="G47" s="4">
        <f t="shared" si="1"/>
        <v>39</v>
      </c>
      <c r="H47" s="45">
        <f t="shared" si="0"/>
        <v>268.40929221472169</v>
      </c>
      <c r="I47" s="46">
        <f t="shared" si="3"/>
        <v>2.5000000000000001E-2</v>
      </c>
    </row>
    <row r="48" spans="7:9" x14ac:dyDescent="0.3">
      <c r="G48" s="4">
        <f t="shared" si="1"/>
        <v>40</v>
      </c>
      <c r="H48" s="45">
        <f t="shared" si="0"/>
        <v>275.11952452008973</v>
      </c>
      <c r="I48" s="46">
        <f t="shared" si="3"/>
        <v>2.5000000000000001E-2</v>
      </c>
    </row>
    <row r="49" spans="7:9" x14ac:dyDescent="0.3">
      <c r="G49" s="4">
        <f t="shared" si="1"/>
        <v>41</v>
      </c>
      <c r="H49" s="45">
        <f t="shared" si="0"/>
        <v>281.99751263309196</v>
      </c>
      <c r="I49" s="46">
        <f t="shared" si="3"/>
        <v>2.5000000000000001E-2</v>
      </c>
    </row>
    <row r="50" spans="7:9" x14ac:dyDescent="0.3">
      <c r="G50" s="4">
        <f t="shared" si="1"/>
        <v>42</v>
      </c>
      <c r="H50" s="45">
        <f t="shared" si="0"/>
        <v>289.04745044891922</v>
      </c>
      <c r="I50" s="46">
        <f t="shared" si="3"/>
        <v>2.5000000000000001E-2</v>
      </c>
    </row>
    <row r="51" spans="7:9" x14ac:dyDescent="0.3">
      <c r="G51" s="4">
        <f t="shared" si="1"/>
        <v>43</v>
      </c>
      <c r="H51" s="45">
        <f t="shared" si="0"/>
        <v>296.27363671014217</v>
      </c>
      <c r="I51" s="46">
        <f t="shared" si="3"/>
        <v>2.5000000000000001E-2</v>
      </c>
    </row>
    <row r="52" spans="7:9" x14ac:dyDescent="0.3">
      <c r="G52" s="4">
        <f t="shared" si="1"/>
        <v>44</v>
      </c>
      <c r="H52" s="45">
        <f t="shared" si="0"/>
        <v>303.6804776278957</v>
      </c>
      <c r="I52" s="46">
        <f t="shared" si="3"/>
        <v>2.5000000000000001E-2</v>
      </c>
    </row>
    <row r="53" spans="7:9" x14ac:dyDescent="0.3">
      <c r="G53" s="4">
        <f t="shared" si="1"/>
        <v>45</v>
      </c>
      <c r="H53" s="45">
        <f t="shared" si="0"/>
        <v>311.27248956859307</v>
      </c>
      <c r="I53" s="46">
        <f t="shared" si="3"/>
        <v>2.5000000000000001E-2</v>
      </c>
    </row>
    <row r="54" spans="7:9" x14ac:dyDescent="0.3">
      <c r="G54" s="4">
        <f t="shared" si="1"/>
        <v>46</v>
      </c>
      <c r="H54" s="45">
        <f t="shared" si="0"/>
        <v>319.05430180780786</v>
      </c>
      <c r="I54" s="46">
        <f t="shared" si="3"/>
        <v>2.5000000000000001E-2</v>
      </c>
    </row>
    <row r="55" spans="7:9" x14ac:dyDescent="0.3">
      <c r="G55" s="4">
        <f t="shared" si="1"/>
        <v>47</v>
      </c>
      <c r="H55" s="45">
        <f t="shared" si="0"/>
        <v>327.03065935300305</v>
      </c>
      <c r="I55" s="46">
        <f t="shared" si="3"/>
        <v>2.5000000000000001E-2</v>
      </c>
    </row>
    <row r="56" spans="7:9" x14ac:dyDescent="0.3">
      <c r="G56" s="4">
        <f t="shared" si="1"/>
        <v>48</v>
      </c>
      <c r="H56" s="45">
        <f t="shared" si="0"/>
        <v>335.20642583682809</v>
      </c>
      <c r="I56" s="46">
        <f t="shared" si="3"/>
        <v>2.5000000000000001E-2</v>
      </c>
    </row>
    <row r="57" spans="7:9" x14ac:dyDescent="0.3">
      <c r="G57" s="4">
        <f t="shared" si="1"/>
        <v>49</v>
      </c>
      <c r="H57" s="45">
        <f t="shared" si="0"/>
        <v>343.58658648274877</v>
      </c>
      <c r="I57" s="46">
        <f t="shared" si="3"/>
        <v>2.5000000000000001E-2</v>
      </c>
    </row>
    <row r="58" spans="7:9" x14ac:dyDescent="0.3">
      <c r="G58" s="4">
        <f t="shared" si="1"/>
        <v>50</v>
      </c>
      <c r="H58" s="45">
        <f t="shared" si="0"/>
        <v>352.17625114481746</v>
      </c>
      <c r="I58" s="46">
        <f t="shared" si="3"/>
        <v>2.5000000000000001E-2</v>
      </c>
    </row>
    <row r="59" spans="7:9" x14ac:dyDescent="0.3">
      <c r="G59" s="4">
        <f t="shared" si="1"/>
        <v>51</v>
      </c>
      <c r="H59" s="45">
        <f t="shared" si="0"/>
        <v>360.98065742343783</v>
      </c>
      <c r="I59" s="46">
        <f t="shared" si="3"/>
        <v>2.5000000000000001E-2</v>
      </c>
    </row>
    <row r="60" spans="7:9" x14ac:dyDescent="0.3">
      <c r="G60" s="4">
        <f t="shared" si="1"/>
        <v>52</v>
      </c>
      <c r="H60" s="45">
        <f t="shared" si="0"/>
        <v>370.00517385902373</v>
      </c>
      <c r="I60" s="46">
        <f t="shared" si="3"/>
        <v>2.5000000000000001E-2</v>
      </c>
    </row>
    <row r="61" spans="7:9" x14ac:dyDescent="0.3">
      <c r="G61" s="4">
        <f t="shared" si="1"/>
        <v>53</v>
      </c>
      <c r="H61" s="45">
        <f t="shared" si="0"/>
        <v>379.25530320549927</v>
      </c>
      <c r="I61" s="46">
        <f t="shared" si="3"/>
        <v>2.5000000000000001E-2</v>
      </c>
    </row>
    <row r="62" spans="7:9" x14ac:dyDescent="0.3">
      <c r="G62" s="4">
        <f t="shared" si="1"/>
        <v>54</v>
      </c>
      <c r="H62" s="45">
        <f t="shared" si="0"/>
        <v>388.73668578563672</v>
      </c>
      <c r="I62" s="46">
        <f t="shared" si="3"/>
        <v>2.5000000000000001E-2</v>
      </c>
    </row>
    <row r="63" spans="7:9" x14ac:dyDescent="0.3">
      <c r="G63" s="4">
        <f t="shared" si="1"/>
        <v>55</v>
      </c>
      <c r="H63" s="45">
        <f t="shared" si="0"/>
        <v>398.45510293027763</v>
      </c>
      <c r="I63" s="46">
        <f t="shared" si="3"/>
        <v>2.5000000000000001E-2</v>
      </c>
    </row>
    <row r="64" spans="7:9" x14ac:dyDescent="0.3">
      <c r="G64" s="4">
        <f t="shared" si="1"/>
        <v>56</v>
      </c>
      <c r="H64" s="45">
        <f t="shared" si="0"/>
        <v>408.41648050353456</v>
      </c>
      <c r="I64" s="46">
        <f t="shared" si="3"/>
        <v>2.5000000000000001E-2</v>
      </c>
    </row>
    <row r="65" spans="7:9" x14ac:dyDescent="0.3">
      <c r="G65" s="4">
        <f t="shared" si="1"/>
        <v>57</v>
      </c>
      <c r="H65" s="45">
        <f t="shared" si="0"/>
        <v>418.62689251612289</v>
      </c>
      <c r="I65" s="46">
        <f t="shared" si="3"/>
        <v>2.5000000000000001E-2</v>
      </c>
    </row>
    <row r="66" spans="7:9" x14ac:dyDescent="0.3">
      <c r="G66" s="4">
        <f t="shared" si="1"/>
        <v>58</v>
      </c>
      <c r="H66" s="45">
        <f t="shared" si="0"/>
        <v>429.09256482902595</v>
      </c>
      <c r="I66" s="46">
        <f t="shared" si="3"/>
        <v>2.5000000000000001E-2</v>
      </c>
    </row>
    <row r="67" spans="7:9" x14ac:dyDescent="0.3">
      <c r="G67" s="4">
        <f t="shared" si="1"/>
        <v>59</v>
      </c>
      <c r="H67" s="45">
        <f t="shared" si="0"/>
        <v>439.81987894975157</v>
      </c>
      <c r="I67" s="46">
        <f t="shared" si="3"/>
        <v>2.5000000000000001E-2</v>
      </c>
    </row>
    <row r="68" spans="7:9" x14ac:dyDescent="0.3">
      <c r="G68" s="4">
        <f t="shared" si="1"/>
        <v>60</v>
      </c>
      <c r="H68" s="45">
        <f t="shared" si="0"/>
        <v>450.81537592349531</v>
      </c>
      <c r="I68" s="46">
        <f t="shared" si="3"/>
        <v>2.5000000000000001E-2</v>
      </c>
    </row>
    <row r="69" spans="7:9" x14ac:dyDescent="0.3">
      <c r="G69" s="4">
        <f t="shared" si="1"/>
        <v>61</v>
      </c>
      <c r="H69" s="45">
        <f t="shared" si="0"/>
        <v>462.08576032158265</v>
      </c>
      <c r="I69" s="46">
        <f t="shared" si="3"/>
        <v>2.5000000000000001E-2</v>
      </c>
    </row>
    <row r="70" spans="7:9" x14ac:dyDescent="0.3">
      <c r="G70" s="4">
        <f t="shared" si="1"/>
        <v>62</v>
      </c>
      <c r="H70" s="45">
        <f t="shared" si="0"/>
        <v>473.63790432962219</v>
      </c>
      <c r="I70" s="46">
        <f t="shared" si="3"/>
        <v>2.5000000000000001E-2</v>
      </c>
    </row>
    <row r="71" spans="7:9" x14ac:dyDescent="0.3">
      <c r="G71" s="4">
        <f t="shared" si="1"/>
        <v>63</v>
      </c>
      <c r="H71" s="45">
        <f t="shared" si="0"/>
        <v>485.47885193786271</v>
      </c>
      <c r="I71" s="46">
        <f t="shared" si="3"/>
        <v>2.5000000000000001E-2</v>
      </c>
    </row>
    <row r="72" spans="7:9" x14ac:dyDescent="0.3">
      <c r="G72" s="4">
        <f t="shared" si="1"/>
        <v>64</v>
      </c>
      <c r="H72" s="45">
        <f t="shared" si="0"/>
        <v>497.61582323630921</v>
      </c>
      <c r="I72" s="46">
        <f t="shared" si="3"/>
        <v>2.5000000000000001E-2</v>
      </c>
    </row>
    <row r="73" spans="7:9" x14ac:dyDescent="0.3">
      <c r="G73" s="4">
        <f t="shared" si="1"/>
        <v>65</v>
      </c>
      <c r="H73" s="45">
        <f t="shared" si="0"/>
        <v>510.05621881721692</v>
      </c>
      <c r="I73" s="46">
        <f t="shared" si="3"/>
        <v>2.5000000000000001E-2</v>
      </c>
    </row>
    <row r="74" spans="7:9" x14ac:dyDescent="0.3">
      <c r="G74" s="4">
        <f t="shared" si="1"/>
        <v>66</v>
      </c>
      <c r="H74" s="45">
        <f t="shared" ref="H74:H108" si="4">H73*(1+I74)</f>
        <v>522.80762428764729</v>
      </c>
      <c r="I74" s="46">
        <f t="shared" si="3"/>
        <v>2.5000000000000001E-2</v>
      </c>
    </row>
    <row r="75" spans="7:9" x14ac:dyDescent="0.3">
      <c r="G75" s="4">
        <f t="shared" ref="G75:G108" si="5">G74+1</f>
        <v>67</v>
      </c>
      <c r="H75" s="45">
        <f t="shared" si="4"/>
        <v>535.87781489483837</v>
      </c>
      <c r="I75" s="46">
        <f t="shared" si="3"/>
        <v>2.5000000000000001E-2</v>
      </c>
    </row>
    <row r="76" spans="7:9" x14ac:dyDescent="0.3">
      <c r="G76" s="4">
        <f t="shared" si="5"/>
        <v>68</v>
      </c>
      <c r="H76" s="45">
        <f t="shared" si="4"/>
        <v>549.27476026720933</v>
      </c>
      <c r="I76" s="46">
        <f t="shared" si="3"/>
        <v>2.5000000000000001E-2</v>
      </c>
    </row>
    <row r="77" spans="7:9" x14ac:dyDescent="0.3">
      <c r="G77" s="4">
        <f t="shared" si="5"/>
        <v>69</v>
      </c>
      <c r="H77" s="45">
        <f t="shared" si="4"/>
        <v>563.00662927388953</v>
      </c>
      <c r="I77" s="46">
        <f t="shared" si="3"/>
        <v>2.5000000000000001E-2</v>
      </c>
    </row>
    <row r="78" spans="7:9" x14ac:dyDescent="0.3">
      <c r="G78" s="4">
        <f t="shared" si="5"/>
        <v>70</v>
      </c>
      <c r="H78" s="45">
        <f t="shared" si="4"/>
        <v>577.08179500573669</v>
      </c>
      <c r="I78" s="46">
        <f t="shared" si="3"/>
        <v>2.5000000000000001E-2</v>
      </c>
    </row>
    <row r="79" spans="7:9" x14ac:dyDescent="0.3">
      <c r="G79" s="4">
        <f t="shared" si="5"/>
        <v>71</v>
      </c>
      <c r="H79" s="45">
        <f t="shared" si="4"/>
        <v>591.50883988088003</v>
      </c>
      <c r="I79" s="46">
        <f t="shared" si="3"/>
        <v>2.5000000000000001E-2</v>
      </c>
    </row>
    <row r="80" spans="7:9" x14ac:dyDescent="0.3">
      <c r="G80" s="4">
        <f t="shared" si="5"/>
        <v>72</v>
      </c>
      <c r="H80" s="45">
        <f t="shared" si="4"/>
        <v>606.29656087790192</v>
      </c>
      <c r="I80" s="46">
        <f t="shared" ref="I80:I108" si="6">I79</f>
        <v>2.5000000000000001E-2</v>
      </c>
    </row>
    <row r="81" spans="7:9" x14ac:dyDescent="0.3">
      <c r="G81" s="4">
        <f t="shared" si="5"/>
        <v>73</v>
      </c>
      <c r="H81" s="45">
        <f t="shared" si="4"/>
        <v>621.45397489984941</v>
      </c>
      <c r="I81" s="46">
        <f t="shared" si="6"/>
        <v>2.5000000000000001E-2</v>
      </c>
    </row>
    <row r="82" spans="7:9" x14ac:dyDescent="0.3">
      <c r="G82" s="4">
        <f t="shared" si="5"/>
        <v>74</v>
      </c>
      <c r="H82" s="45">
        <f t="shared" si="4"/>
        <v>636.99032427234556</v>
      </c>
      <c r="I82" s="46">
        <f t="shared" si="6"/>
        <v>2.5000000000000001E-2</v>
      </c>
    </row>
    <row r="83" spans="7:9" x14ac:dyDescent="0.3">
      <c r="G83" s="4">
        <f t="shared" si="5"/>
        <v>75</v>
      </c>
      <c r="H83" s="45">
        <f t="shared" si="4"/>
        <v>652.91508237915411</v>
      </c>
      <c r="I83" s="46">
        <f t="shared" si="6"/>
        <v>2.5000000000000001E-2</v>
      </c>
    </row>
    <row r="84" spans="7:9" x14ac:dyDescent="0.3">
      <c r="G84" s="4">
        <f t="shared" si="5"/>
        <v>76</v>
      </c>
      <c r="H84" s="45">
        <f t="shared" si="4"/>
        <v>669.23795943863286</v>
      </c>
      <c r="I84" s="46">
        <f t="shared" si="6"/>
        <v>2.5000000000000001E-2</v>
      </c>
    </row>
    <row r="85" spans="7:9" x14ac:dyDescent="0.3">
      <c r="G85" s="4">
        <f t="shared" si="5"/>
        <v>77</v>
      </c>
      <c r="H85" s="45">
        <f t="shared" si="4"/>
        <v>685.96890842459857</v>
      </c>
      <c r="I85" s="46">
        <f t="shared" si="6"/>
        <v>2.5000000000000001E-2</v>
      </c>
    </row>
    <row r="86" spans="7:9" x14ac:dyDescent="0.3">
      <c r="G86" s="4">
        <f t="shared" si="5"/>
        <v>78</v>
      </c>
      <c r="H86" s="45">
        <f t="shared" si="4"/>
        <v>703.1181311352135</v>
      </c>
      <c r="I86" s="46">
        <f t="shared" si="6"/>
        <v>2.5000000000000001E-2</v>
      </c>
    </row>
    <row r="87" spans="7:9" x14ac:dyDescent="0.3">
      <c r="G87" s="4">
        <f t="shared" si="5"/>
        <v>79</v>
      </c>
      <c r="H87" s="45">
        <f t="shared" si="4"/>
        <v>720.69608441359378</v>
      </c>
      <c r="I87" s="46">
        <f t="shared" si="6"/>
        <v>2.5000000000000001E-2</v>
      </c>
    </row>
    <row r="88" spans="7:9" x14ac:dyDescent="0.3">
      <c r="G88" s="4">
        <f t="shared" si="5"/>
        <v>80</v>
      </c>
      <c r="H88" s="45">
        <f t="shared" si="4"/>
        <v>738.71348652393351</v>
      </c>
      <c r="I88" s="46">
        <f t="shared" si="6"/>
        <v>2.5000000000000001E-2</v>
      </c>
    </row>
    <row r="89" spans="7:9" x14ac:dyDescent="0.3">
      <c r="G89" s="4">
        <f t="shared" si="5"/>
        <v>81</v>
      </c>
      <c r="H89" s="45">
        <f t="shared" si="4"/>
        <v>757.18132368703175</v>
      </c>
      <c r="I89" s="46">
        <f t="shared" si="6"/>
        <v>2.5000000000000001E-2</v>
      </c>
    </row>
    <row r="90" spans="7:9" x14ac:dyDescent="0.3">
      <c r="G90" s="4">
        <f t="shared" si="5"/>
        <v>82</v>
      </c>
      <c r="H90" s="45">
        <f t="shared" si="4"/>
        <v>776.11085677920744</v>
      </c>
      <c r="I90" s="46">
        <f t="shared" si="6"/>
        <v>2.5000000000000001E-2</v>
      </c>
    </row>
    <row r="91" spans="7:9" x14ac:dyDescent="0.3">
      <c r="G91" s="4">
        <f t="shared" si="5"/>
        <v>83</v>
      </c>
      <c r="H91" s="45">
        <f t="shared" si="4"/>
        <v>795.51362819868757</v>
      </c>
      <c r="I91" s="46">
        <f t="shared" si="6"/>
        <v>2.5000000000000001E-2</v>
      </c>
    </row>
    <row r="92" spans="7:9" x14ac:dyDescent="0.3">
      <c r="G92" s="4">
        <f t="shared" si="5"/>
        <v>84</v>
      </c>
      <c r="H92" s="45">
        <f t="shared" si="4"/>
        <v>815.40146890365475</v>
      </c>
      <c r="I92" s="46">
        <f t="shared" si="6"/>
        <v>2.5000000000000001E-2</v>
      </c>
    </row>
    <row r="93" spans="7:9" x14ac:dyDescent="0.3">
      <c r="G93" s="4">
        <f t="shared" si="5"/>
        <v>85</v>
      </c>
      <c r="H93" s="45">
        <f t="shared" si="4"/>
        <v>835.78650562624603</v>
      </c>
      <c r="I93" s="46">
        <f t="shared" si="6"/>
        <v>2.5000000000000001E-2</v>
      </c>
    </row>
    <row r="94" spans="7:9" x14ac:dyDescent="0.3">
      <c r="G94" s="4">
        <f t="shared" si="5"/>
        <v>86</v>
      </c>
      <c r="H94" s="45">
        <f t="shared" si="4"/>
        <v>856.68116826690209</v>
      </c>
      <c r="I94" s="46">
        <f t="shared" si="6"/>
        <v>2.5000000000000001E-2</v>
      </c>
    </row>
    <row r="95" spans="7:9" x14ac:dyDescent="0.3">
      <c r="G95" s="4">
        <f t="shared" si="5"/>
        <v>87</v>
      </c>
      <c r="H95" s="45">
        <f t="shared" si="4"/>
        <v>878.0981974735746</v>
      </c>
      <c r="I95" s="46">
        <f t="shared" si="6"/>
        <v>2.5000000000000001E-2</v>
      </c>
    </row>
    <row r="96" spans="7:9" x14ac:dyDescent="0.3">
      <c r="G96" s="4">
        <f t="shared" si="5"/>
        <v>88</v>
      </c>
      <c r="H96" s="45">
        <f t="shared" si="4"/>
        <v>900.05065241041393</v>
      </c>
      <c r="I96" s="46">
        <f t="shared" si="6"/>
        <v>2.5000000000000001E-2</v>
      </c>
    </row>
    <row r="97" spans="7:9" x14ac:dyDescent="0.3">
      <c r="G97" s="4">
        <f t="shared" si="5"/>
        <v>89</v>
      </c>
      <c r="H97" s="45">
        <f t="shared" si="4"/>
        <v>922.55191872067417</v>
      </c>
      <c r="I97" s="46">
        <f t="shared" si="6"/>
        <v>2.5000000000000001E-2</v>
      </c>
    </row>
    <row r="98" spans="7:9" x14ac:dyDescent="0.3">
      <c r="G98" s="4">
        <f t="shared" si="5"/>
        <v>90</v>
      </c>
      <c r="H98" s="45">
        <f t="shared" si="4"/>
        <v>945.6157166886909</v>
      </c>
      <c r="I98" s="46">
        <f t="shared" si="6"/>
        <v>2.5000000000000001E-2</v>
      </c>
    </row>
    <row r="99" spans="7:9" x14ac:dyDescent="0.3">
      <c r="G99" s="4">
        <f t="shared" si="5"/>
        <v>91</v>
      </c>
      <c r="H99" s="45">
        <f t="shared" si="4"/>
        <v>969.25610960590814</v>
      </c>
      <c r="I99" s="46">
        <f t="shared" si="6"/>
        <v>2.5000000000000001E-2</v>
      </c>
    </row>
    <row r="100" spans="7:9" x14ac:dyDescent="0.3">
      <c r="G100" s="4">
        <f t="shared" si="5"/>
        <v>92</v>
      </c>
      <c r="H100" s="45">
        <f t="shared" si="4"/>
        <v>993.48751234605572</v>
      </c>
      <c r="I100" s="46">
        <f t="shared" si="6"/>
        <v>2.5000000000000001E-2</v>
      </c>
    </row>
    <row r="101" spans="7:9" x14ac:dyDescent="0.3">
      <c r="G101" s="4">
        <f t="shared" si="5"/>
        <v>93</v>
      </c>
      <c r="H101" s="45">
        <f t="shared" si="4"/>
        <v>1018.324700154707</v>
      </c>
      <c r="I101" s="46">
        <f t="shared" si="6"/>
        <v>2.5000000000000001E-2</v>
      </c>
    </row>
    <row r="102" spans="7:9" x14ac:dyDescent="0.3">
      <c r="G102" s="4">
        <f t="shared" si="5"/>
        <v>94</v>
      </c>
      <c r="H102" s="45">
        <f t="shared" si="4"/>
        <v>1043.7828176585747</v>
      </c>
      <c r="I102" s="46">
        <f t="shared" si="6"/>
        <v>2.5000000000000001E-2</v>
      </c>
    </row>
    <row r="103" spans="7:9" x14ac:dyDescent="0.3">
      <c r="G103" s="4">
        <f t="shared" si="5"/>
        <v>95</v>
      </c>
      <c r="H103" s="45">
        <f t="shared" si="4"/>
        <v>1069.8773881000391</v>
      </c>
      <c r="I103" s="46">
        <f t="shared" si="6"/>
        <v>2.5000000000000001E-2</v>
      </c>
    </row>
    <row r="104" spans="7:9" x14ac:dyDescent="0.3">
      <c r="G104" s="4">
        <f t="shared" si="5"/>
        <v>96</v>
      </c>
      <c r="H104" s="45">
        <f t="shared" si="4"/>
        <v>1096.6243228025401</v>
      </c>
      <c r="I104" s="46">
        <f t="shared" si="6"/>
        <v>2.5000000000000001E-2</v>
      </c>
    </row>
    <row r="105" spans="7:9" x14ac:dyDescent="0.3">
      <c r="G105" s="4">
        <f t="shared" si="5"/>
        <v>97</v>
      </c>
      <c r="H105" s="45">
        <f t="shared" si="4"/>
        <v>1124.0399308726035</v>
      </c>
      <c r="I105" s="46">
        <f t="shared" si="6"/>
        <v>2.5000000000000001E-2</v>
      </c>
    </row>
    <row r="106" spans="7:9" x14ac:dyDescent="0.3">
      <c r="G106" s="4">
        <f t="shared" si="5"/>
        <v>98</v>
      </c>
      <c r="H106" s="45">
        <f t="shared" si="4"/>
        <v>1152.1409291444184</v>
      </c>
      <c r="I106" s="46">
        <f t="shared" si="6"/>
        <v>2.5000000000000001E-2</v>
      </c>
    </row>
    <row r="107" spans="7:9" x14ac:dyDescent="0.3">
      <c r="G107" s="4">
        <f t="shared" si="5"/>
        <v>99</v>
      </c>
      <c r="H107" s="45">
        <f t="shared" si="4"/>
        <v>1180.9444523730288</v>
      </c>
      <c r="I107" s="46">
        <f t="shared" si="6"/>
        <v>2.5000000000000001E-2</v>
      </c>
    </row>
    <row r="108" spans="7:9" x14ac:dyDescent="0.3">
      <c r="G108" s="4">
        <f t="shared" si="5"/>
        <v>100</v>
      </c>
      <c r="H108" s="45">
        <f t="shared" si="4"/>
        <v>1210.4680636823543</v>
      </c>
      <c r="I108" s="46">
        <f t="shared" si="6"/>
        <v>2.5000000000000001E-2</v>
      </c>
    </row>
  </sheetData>
  <pageMargins left="0.7" right="0.7" top="0.75" bottom="0.75" header="0.3" footer="0.3"/>
  <pageSetup paperSize="9" orientation="portrait" verticalDpi="90" r:id="rId1"/>
  <headerFooter>
    <oddFooter>&amp;L_x000D_&amp;1#&amp;"Calibri"&amp;8&amp;K000000 For Official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9F50-3269-4767-87C9-5DF5399FFDE4}">
  <dimension ref="A3:W16"/>
  <sheetViews>
    <sheetView tabSelected="1" workbookViewId="0">
      <selection activeCell="R20" sqref="R20"/>
    </sheetView>
  </sheetViews>
  <sheetFormatPr defaultRowHeight="14.5" x14ac:dyDescent="0.35"/>
  <cols>
    <col min="1" max="1" width="27.81640625" bestFit="1" customWidth="1"/>
    <col min="2" max="2" width="17.1796875" customWidth="1"/>
    <col min="3" max="3" width="3" customWidth="1"/>
    <col min="4" max="5" width="18.54296875" customWidth="1"/>
    <col min="6" max="6" width="3" customWidth="1"/>
    <col min="7" max="7" width="15.81640625" customWidth="1"/>
    <col min="8" max="8" width="27.1796875" bestFit="1" customWidth="1"/>
    <col min="9" max="9" width="3" customWidth="1"/>
    <col min="10" max="10" width="18.54296875" customWidth="1"/>
  </cols>
  <sheetData>
    <row r="3" spans="1:23" ht="16.5" x14ac:dyDescent="0.35">
      <c r="A3" s="14" t="s">
        <v>59</v>
      </c>
      <c r="B3" s="5"/>
      <c r="C3" s="5"/>
      <c r="D3" s="5"/>
      <c r="E3" s="5"/>
      <c r="F3" s="5"/>
      <c r="G3" s="5"/>
      <c r="H3" s="5"/>
      <c r="I3" s="5"/>
      <c r="J3" s="5"/>
      <c r="K3" s="5"/>
      <c r="L3" s="5"/>
      <c r="M3" s="5"/>
      <c r="N3" s="5"/>
      <c r="O3" s="5"/>
      <c r="P3" s="5"/>
      <c r="Q3" s="5"/>
      <c r="R3" s="5"/>
      <c r="S3" s="5"/>
      <c r="T3" s="5"/>
      <c r="U3" s="5"/>
      <c r="V3" s="5"/>
      <c r="W3" s="5"/>
    </row>
    <row r="5" spans="1:23" ht="28.5" x14ac:dyDescent="0.35">
      <c r="A5" s="6" t="s">
        <v>140</v>
      </c>
      <c r="B5" s="64" t="s">
        <v>141</v>
      </c>
      <c r="D5" s="64" t="s">
        <v>142</v>
      </c>
      <c r="E5" s="64" t="s">
        <v>142</v>
      </c>
      <c r="G5" s="64" t="s">
        <v>143</v>
      </c>
      <c r="H5" s="64"/>
      <c r="J5" s="6" t="s">
        <v>144</v>
      </c>
    </row>
    <row r="6" spans="1:23" x14ac:dyDescent="0.35">
      <c r="A6" s="4" t="s">
        <v>62</v>
      </c>
      <c r="B6" s="103"/>
      <c r="D6" s="104"/>
      <c r="E6" s="103"/>
      <c r="G6" s="15"/>
      <c r="H6" s="4"/>
      <c r="J6" s="103"/>
    </row>
    <row r="7" spans="1:23" x14ac:dyDescent="0.35">
      <c r="A7" s="4" t="s">
        <v>63</v>
      </c>
      <c r="B7" s="103"/>
      <c r="D7" s="104"/>
      <c r="E7" s="103"/>
      <c r="G7" s="15"/>
      <c r="H7" s="4"/>
      <c r="J7" s="103"/>
    </row>
    <row r="8" spans="1:23" x14ac:dyDescent="0.35">
      <c r="A8" s="4" t="s">
        <v>65</v>
      </c>
      <c r="B8" s="103"/>
      <c r="D8" s="104"/>
      <c r="E8" s="103"/>
      <c r="G8" s="103"/>
      <c r="H8" s="4"/>
      <c r="J8" s="103"/>
    </row>
    <row r="9" spans="1:23" x14ac:dyDescent="0.35">
      <c r="A9" s="4" t="s">
        <v>66</v>
      </c>
      <c r="B9" s="103"/>
      <c r="D9" s="104"/>
      <c r="E9" s="103"/>
      <c r="G9" s="103"/>
      <c r="H9" s="4"/>
      <c r="J9" s="103"/>
    </row>
    <row r="11" spans="1:23" x14ac:dyDescent="0.35">
      <c r="J11" s="69"/>
    </row>
    <row r="12" spans="1:23" x14ac:dyDescent="0.35">
      <c r="A12" s="71" t="s">
        <v>145</v>
      </c>
    </row>
    <row r="13" spans="1:23" x14ac:dyDescent="0.35">
      <c r="A13" s="92" t="s">
        <v>146</v>
      </c>
      <c r="B13" s="92"/>
      <c r="C13" s="92"/>
      <c r="D13" s="92"/>
      <c r="E13" s="92"/>
      <c r="F13" s="92"/>
      <c r="G13" s="92"/>
      <c r="H13" s="92"/>
      <c r="I13" s="92"/>
      <c r="J13" s="92"/>
    </row>
    <row r="14" spans="1:23" x14ac:dyDescent="0.35">
      <c r="A14" s="92"/>
      <c r="B14" s="92"/>
      <c r="C14" s="92"/>
      <c r="D14" s="92"/>
      <c r="E14" s="92"/>
      <c r="F14" s="92"/>
      <c r="G14" s="92"/>
      <c r="H14" s="92"/>
      <c r="I14" s="92"/>
      <c r="J14" s="92"/>
    </row>
    <row r="15" spans="1:23" x14ac:dyDescent="0.35">
      <c r="A15" s="92"/>
      <c r="B15" s="92"/>
      <c r="C15" s="92"/>
      <c r="D15" s="92"/>
      <c r="E15" s="92"/>
      <c r="F15" s="92"/>
      <c r="G15" s="92"/>
      <c r="H15" s="92"/>
      <c r="I15" s="92"/>
      <c r="J15" s="92"/>
    </row>
    <row r="16" spans="1:23" x14ac:dyDescent="0.35">
      <c r="A16" s="92"/>
      <c r="B16" s="92"/>
      <c r="C16" s="92"/>
      <c r="D16" s="92"/>
      <c r="E16" s="92"/>
      <c r="F16" s="92"/>
      <c r="G16" s="92"/>
      <c r="H16" s="92"/>
      <c r="I16" s="92"/>
      <c r="J16" s="92"/>
    </row>
  </sheetData>
  <mergeCells count="1">
    <mergeCell ref="A13:J16"/>
  </mergeCells>
  <pageMargins left="0.7" right="0.7" top="0.75" bottom="0.75" header="0.3" footer="0.3"/>
  <pageSetup paperSize="9" orientation="portrait" horizontalDpi="90" verticalDpi="90" r:id="rId1"/>
  <headerFooter>
    <oddFooter>&amp;L_x000D_&amp;1#&amp;"Calibri"&amp;8&amp;K000000 For Official use 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491839A9FD1E54B934055EE941647FE" ma:contentTypeVersion="19" ma:contentTypeDescription="Create a new document." ma:contentTypeScope="" ma:versionID="a6db4b13ccbd7f9f1d9e70b13b3b0d5a">
  <xsd:schema xmlns:xsd="http://www.w3.org/2001/XMLSchema" xmlns:xs="http://www.w3.org/2001/XMLSchema" xmlns:p="http://schemas.microsoft.com/office/2006/metadata/properties" xmlns:ns1="http://schemas.microsoft.com/sharepoint/v3" xmlns:ns2="22bb1572-9652-4799-87f4-00cf85b5992b" xmlns:ns3="7979ed89-640b-4b5b-af66-a44d5fa4dbe0" targetNamespace="http://schemas.microsoft.com/office/2006/metadata/properties" ma:root="true" ma:fieldsID="df05c80bf245a95fc826aa2e41fc171c" ns1:_="" ns2:_="" ns3:_="">
    <xsd:import namespace="http://schemas.microsoft.com/sharepoint/v3"/>
    <xsd:import namespace="22bb1572-9652-4799-87f4-00cf85b5992b"/>
    <xsd:import namespace="7979ed89-640b-4b5b-af66-a44d5fa4dbe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LengthInSeconds" minOccurs="0"/>
                <xsd:element ref="ns2:Categorisation"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bb1572-9652-4799-87f4-00cf85b59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Categorisation" ma:index="21" nillable="true" ma:displayName="Categorisation" ma:format="Dropdown" ma:internalName="Categorisation">
      <xsd:complexType>
        <xsd:complexContent>
          <xsd:extension base="dms:MultiChoiceFillIn">
            <xsd:sequence>
              <xsd:element name="Value" maxOccurs="unbounded" minOccurs="0" nillable="true">
                <xsd:simpleType>
                  <xsd:union memberTypes="dms:Text">
                    <xsd:simpleType>
                      <xsd:restriction base="dms:Choice">
                        <xsd:enumeration value="Resilience"/>
                        <xsd:enumeration value="Net Zero"/>
                        <xsd:enumeration value="Cust Exp"/>
                        <xsd:enumeration value="Affordability"/>
                        <xsd:enumeration value="CALD"/>
                        <xsd:enumeration value="SME"/>
                      </xsd:restriction>
                    </xsd:simpleType>
                  </xsd:union>
                </xsd:simpleType>
              </xsd:element>
            </xsd:sequence>
          </xsd:extension>
        </xsd:complexContent>
      </xsd:complex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a43c2ec-38d9-4aa0-904c-c7efe2e8e16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979ed89-640b-4b5b-af66-a44d5fa4dbe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7c57ebc-c584-4f1b-9635-dab64e8d9de8}" ma:internalName="TaxCatchAll" ma:showField="CatchAllData" ma:web="7979ed89-640b-4b5b-af66-a44d5fa4db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22bb1572-9652-4799-87f4-00cf85b5992b">
      <Terms xmlns="http://schemas.microsoft.com/office/infopath/2007/PartnerControls"/>
    </lcf76f155ced4ddcb4097134ff3c332f>
    <TaxCatchAll xmlns="7979ed89-640b-4b5b-af66-a44d5fa4dbe0" xsi:nil="true"/>
    <SharedWithUsers xmlns="7979ed89-640b-4b5b-af66-a44d5fa4dbe0">
      <UserInfo>
        <DisplayName/>
        <AccountId xsi:nil="true"/>
        <AccountType/>
      </UserInfo>
    </SharedWithUsers>
    <Categorisation xmlns="22bb1572-9652-4799-87f4-00cf85b5992b" xsi:nil="true"/>
    <MediaLengthInSeconds xmlns="22bb1572-9652-4799-87f4-00cf85b5992b" xsi:nil="true"/>
  </documentManagement>
</p:properties>
</file>

<file path=customXml/itemProps1.xml><?xml version="1.0" encoding="utf-8"?>
<ds:datastoreItem xmlns:ds="http://schemas.openxmlformats.org/officeDocument/2006/customXml" ds:itemID="{0B604710-2F55-403C-BA85-88552ED5F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2bb1572-9652-4799-87f4-00cf85b5992b"/>
    <ds:schemaRef ds:uri="7979ed89-640b-4b5b-af66-a44d5fa4db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571BD5-4D63-4E92-A1CD-B07368F0AF0D}">
  <ds:schemaRefs>
    <ds:schemaRef ds:uri="http://schemas.microsoft.com/sharepoint/v3/contenttype/forms"/>
  </ds:schemaRefs>
</ds:datastoreItem>
</file>

<file path=customXml/itemProps3.xml><?xml version="1.0" encoding="utf-8"?>
<ds:datastoreItem xmlns:ds="http://schemas.openxmlformats.org/officeDocument/2006/customXml" ds:itemID="{13174EA3-0FE7-435A-9C4D-F1DDEC7113EC}">
  <ds:schemaRefs>
    <ds:schemaRef ds:uri="http://schemas.microsoft.com/office/2006/metadata/properties"/>
    <ds:schemaRef ds:uri="http://schemas.microsoft.com/office/infopath/2007/PartnerControls"/>
    <ds:schemaRef ds:uri="http://schemas.microsoft.com/sharepoint/v3"/>
    <ds:schemaRef ds:uri="22bb1572-9652-4799-87f4-00cf85b5992b"/>
    <ds:schemaRef ds:uri="7979ed89-640b-4b5b-af66-a44d5fa4db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page</vt:lpstr>
      <vt:lpstr>Cashflow</vt:lpstr>
      <vt:lpstr>Maps &amp; Areas</vt:lpstr>
      <vt:lpstr>Opex New Facilities</vt:lpstr>
      <vt:lpstr>Capex Table</vt:lpstr>
      <vt:lpstr>Cap Rate</vt:lpstr>
      <vt:lpstr>Major Capital Works</vt:lpstr>
      <vt:lpstr>Cap</vt:lpstr>
      <vt:lpstr>Cashflow!Print_Area</vt:lpstr>
      <vt:lpstr>'Maps &amp; Areas'!Print_Area</vt:lpstr>
    </vt:vector>
  </TitlesOfParts>
  <Manager/>
  <Company>JLL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Tim</dc:creator>
  <cp:keywords/>
  <dc:description/>
  <cp:lastModifiedBy>Ellen Zhang</cp:lastModifiedBy>
  <cp:revision/>
  <dcterms:created xsi:type="dcterms:W3CDTF">2018-08-14T04:32:09Z</dcterms:created>
  <dcterms:modified xsi:type="dcterms:W3CDTF">2023-01-25T05:57:07Z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0x010100C491839A9FD1E54B934055EE941647FE</vt:lpwstr>
  </property>
  <property fmtid="{D5CDD505-2E9C-101B-9397-08002B2CF9AE}" pid="3" name="MediaServiceImageTags">
    <vt:lpwstr/>
  </property>
  <property fmtid="{D5CDD505-2E9C-101B-9397-08002B2CF9AE}" pid="4" name="Order">
    <vt:r8>11134900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MSIP_Label_895930eb-db2c-4917-a4e2-4c584d225a4f_Enabled">
    <vt:lpwstr>true</vt:lpwstr>
  </property>
  <property fmtid="{D5CDD505-2E9C-101B-9397-08002B2CF9AE}" pid="12" name="MSIP_Label_895930eb-db2c-4917-a4e2-4c584d225a4f_SetDate">
    <vt:lpwstr>2023-01-18T06:39:26Z</vt:lpwstr>
  </property>
  <property fmtid="{D5CDD505-2E9C-101B-9397-08002B2CF9AE}" pid="13" name="MSIP_Label_895930eb-db2c-4917-a4e2-4c584d225a4f_Method">
    <vt:lpwstr>Standard</vt:lpwstr>
  </property>
  <property fmtid="{D5CDD505-2E9C-101B-9397-08002B2CF9AE}" pid="14" name="MSIP_Label_895930eb-db2c-4917-a4e2-4c584d225a4f_Name">
    <vt:lpwstr>AG-For Official use only</vt:lpwstr>
  </property>
  <property fmtid="{D5CDD505-2E9C-101B-9397-08002B2CF9AE}" pid="15" name="MSIP_Label_895930eb-db2c-4917-a4e2-4c584d225a4f_SiteId">
    <vt:lpwstr>11302428-4f10-4c14-a17f-b368bb82853d</vt:lpwstr>
  </property>
  <property fmtid="{D5CDD505-2E9C-101B-9397-08002B2CF9AE}" pid="16" name="MSIP_Label_895930eb-db2c-4917-a4e2-4c584d225a4f_ActionId">
    <vt:lpwstr>a7bc0e44-f419-4c1c-a852-ef5b60cd2883</vt:lpwstr>
  </property>
  <property fmtid="{D5CDD505-2E9C-101B-9397-08002B2CF9AE}" pid="17" name="MSIP_Label_895930eb-db2c-4917-a4e2-4c584d225a4f_ContentBits">
    <vt:lpwstr>2</vt:lpwstr>
  </property>
</Properties>
</file>