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800 Final Proposal (Jan 23)/804 Reg Proposal attachments - working drafts/Chapter 4 - Proposed Revenue/"/>
    </mc:Choice>
  </mc:AlternateContent>
  <xr:revisionPtr revIDLastSave="8" documentId="13_ncr:1_{F1EB9B59-AB56-4538-8712-4C64A94D2E93}" xr6:coauthVersionLast="47" xr6:coauthVersionMax="47" xr10:uidLastSave="{102078F5-5158-4D74-99AE-16E2D05C3311}"/>
  <bookViews>
    <workbookView xWindow="-120" yWindow="-120" windowWidth="29040" windowHeight="15840" activeTab="2" xr2:uid="{00000000-000D-0000-FFFF-FFFF00000000}"/>
  </bookViews>
  <sheets>
    <sheet name="Cover sheet" sheetId="4" r:id="rId1"/>
    <sheet name="WACC" sheetId="2" r:id="rId2"/>
    <sheet name="Return on Debt" sheetId="1" r:id="rId3"/>
    <sheet name="Rf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" l="1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9" i="3"/>
  <c r="C17" i="1"/>
  <c r="J9" i="3"/>
  <c r="K9" i="3" s="1"/>
  <c r="J10" i="3"/>
  <c r="K10" i="3" s="1"/>
  <c r="J11" i="3"/>
  <c r="K11" i="3"/>
  <c r="J12" i="3"/>
  <c r="K12" i="3"/>
  <c r="J13" i="3"/>
  <c r="K13" i="3" s="1"/>
  <c r="J14" i="3"/>
  <c r="K14" i="3" s="1"/>
  <c r="J15" i="3"/>
  <c r="K15" i="3" s="1"/>
  <c r="J16" i="3"/>
  <c r="K16" i="3" s="1"/>
  <c r="J17" i="3"/>
  <c r="K17" i="3"/>
  <c r="J18" i="3"/>
  <c r="K18" i="3"/>
  <c r="J19" i="3"/>
  <c r="K19" i="3"/>
  <c r="J20" i="3"/>
  <c r="K20" i="3" s="1"/>
  <c r="J21" i="3"/>
  <c r="K21" i="3" s="1"/>
  <c r="J22" i="3"/>
  <c r="K22" i="3" s="1"/>
  <c r="J23" i="3"/>
  <c r="K23" i="3"/>
  <c r="J24" i="3"/>
  <c r="K24" i="3" s="1"/>
  <c r="J25" i="3"/>
  <c r="K25" i="3" s="1"/>
  <c r="J26" i="3"/>
  <c r="K26" i="3" s="1"/>
  <c r="J27" i="3"/>
  <c r="K27" i="3" s="1"/>
  <c r="J28" i="3"/>
  <c r="K28" i="3" s="1"/>
  <c r="C5" i="1"/>
  <c r="B17" i="1"/>
  <c r="B18" i="1"/>
  <c r="B19" i="1"/>
  <c r="B20" i="1"/>
  <c r="C20" i="1"/>
  <c r="B21" i="1"/>
  <c r="C21" i="1"/>
  <c r="B22" i="1"/>
  <c r="C22" i="1"/>
  <c r="C18" i="1"/>
  <c r="C19" i="1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H9" i="3"/>
  <c r="G9" i="3"/>
  <c r="D11" i="2"/>
  <c r="E11" i="2"/>
  <c r="F11" i="2"/>
  <c r="G11" i="2"/>
  <c r="E10" i="2"/>
  <c r="F10" i="2"/>
  <c r="G10" i="2"/>
  <c r="D10" i="2"/>
  <c r="C16" i="2" a="1"/>
  <c r="C16" i="2"/>
  <c r="E16" i="2"/>
  <c r="D16" i="2"/>
  <c r="G16" i="2"/>
  <c r="F16" i="2"/>
  <c r="L30" i="3" l="1"/>
  <c r="C9" i="2" s="1"/>
  <c r="D9" i="2" l="1"/>
  <c r="C12" i="2"/>
  <c r="C18" i="2" s="1"/>
  <c r="E9" i="2" l="1"/>
  <c r="D12" i="2"/>
  <c r="D18" i="2" s="1"/>
  <c r="F9" i="2" l="1"/>
  <c r="E12" i="2"/>
  <c r="E18" i="2" s="1"/>
  <c r="G9" i="2" l="1"/>
  <c r="G12" i="2" s="1"/>
  <c r="G18" i="2" s="1"/>
  <c r="F12" i="2"/>
  <c r="F18" i="2" s="1"/>
  <c r="H18" i="2" l="1"/>
</calcChain>
</file>

<file path=xl/sharedStrings.xml><?xml version="1.0" encoding="utf-8"?>
<sst xmlns="http://schemas.openxmlformats.org/spreadsheetml/2006/main" count="67" uniqueCount="46">
  <si>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</si>
  <si>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</si>
  <si>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</si>
  <si>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</si>
  <si>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</si>
  <si>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</si>
  <si>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</si>
  <si>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</si>
  <si>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</si>
  <si>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</si>
  <si>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FY26</t>
  </si>
  <si>
    <t>FY27</t>
  </si>
  <si>
    <t>FY28</t>
  </si>
  <si>
    <t>FY29</t>
  </si>
  <si>
    <t>Ausgrid</t>
  </si>
  <si>
    <t>Rate of return model</t>
  </si>
  <si>
    <t>Return on equity</t>
  </si>
  <si>
    <t>Return on debt</t>
  </si>
  <si>
    <t>Risk free rate</t>
  </si>
  <si>
    <t>Equity beta</t>
  </si>
  <si>
    <t>MRP</t>
  </si>
  <si>
    <t>WACC</t>
  </si>
  <si>
    <t>Weighting</t>
  </si>
  <si>
    <t>Equity</t>
  </si>
  <si>
    <t>Debt</t>
  </si>
  <si>
    <t>Prevailing</t>
  </si>
  <si>
    <t>Trailing average</t>
  </si>
  <si>
    <t>Source</t>
  </si>
  <si>
    <t>AER</t>
  </si>
  <si>
    <t>Placeholder prevailing rate</t>
  </si>
  <si>
    <t>Ausgrid placeholder</t>
  </si>
  <si>
    <t>TB136</t>
  </si>
  <si>
    <t>TB148</t>
  </si>
  <si>
    <t>Term</t>
  </si>
  <si>
    <t>Date</t>
  </si>
  <si>
    <t>Interpolation</t>
  </si>
  <si>
    <t>Averaging period dates</t>
  </si>
  <si>
    <t>Annualised rate</t>
  </si>
  <si>
    <t>Average</t>
  </si>
  <si>
    <t>FY15</t>
  </si>
  <si>
    <t>TB158</t>
  </si>
  <si>
    <t>TB165</t>
  </si>
  <si>
    <t>Frequency of compounding interest</t>
  </si>
  <si>
    <t>Ausgrid’s 2024-29 Regulatory Proposal</t>
  </si>
  <si>
    <t>Attachment 4.1.j: Rate of return</t>
  </si>
  <si>
    <t>28 July 2022 - 29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</si>
</sst>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000"/>
    <numFmt numFmtId="165" formatCode="0.00000000000000000"/>
    <numFmt numFmtId="166" formatCode="0.0"/>
    <numFmt numFmtId="167" formatCode="0.0%"/>
    <numFmt numFmtId="168" formatCode="dd\-mmm\-yyyy"/>
    <numFmt numFmtId="169" formatCode="[$-C09]d\ m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color theme="1"/>
      <name val="Arial"/>
      <family val="2"/>
    </font>
    <font>
      <b/>
      <sz val="20"/>
      <color rgb="FF002060"/>
      <name val="Arial"/>
      <family val="2"/>
    </font>
    <font>
      <sz val="14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/>
    <xf numFmtId="0" fontId="4" fillId="3" borderId="0" xfId="0" applyFont="1" applyFill="1"/>
    <xf numFmtId="10" fontId="4" fillId="4" borderId="1" xfId="1" applyNumberFormat="1" applyFont="1" applyFill="1" applyBorder="1"/>
    <xf numFmtId="10" fontId="4" fillId="0" borderId="0" xfId="0" applyNumberFormat="1" applyFont="1"/>
    <xf numFmtId="0" fontId="4" fillId="4" borderId="1" xfId="0" applyFont="1" applyFill="1" applyBorder="1"/>
    <xf numFmtId="167" fontId="4" fillId="4" borderId="1" xfId="1" applyNumberFormat="1" applyFont="1" applyFill="1" applyBorder="1"/>
    <xf numFmtId="167" fontId="4" fillId="0" borderId="0" xfId="1" applyNumberFormat="1" applyFont="1"/>
    <xf numFmtId="9" fontId="4" fillId="4" borderId="1" xfId="0" applyNumberFormat="1" applyFont="1" applyFill="1" applyBorder="1"/>
    <xf numFmtId="0" fontId="7" fillId="3" borderId="0" xfId="0" applyFont="1" applyFill="1"/>
    <xf numFmtId="10" fontId="4" fillId="0" borderId="0" xfId="1" applyNumberFormat="1" applyFont="1"/>
    <xf numFmtId="0" fontId="5" fillId="0" borderId="0" xfId="0" applyFont="1"/>
    <xf numFmtId="10" fontId="5" fillId="0" borderId="0" xfId="0" applyNumberFormat="1" applyFont="1"/>
    <xf numFmtId="0" fontId="8" fillId="2" borderId="0" xfId="0" applyFont="1" applyFill="1"/>
    <xf numFmtId="0" fontId="4" fillId="2" borderId="0" xfId="0" applyFont="1" applyFill="1"/>
    <xf numFmtId="164" fontId="4" fillId="0" borderId="0" xfId="0" applyNumberFormat="1" applyFont="1"/>
    <xf numFmtId="166" fontId="4" fillId="0" borderId="0" xfId="0" applyNumberFormat="1" applyFont="1"/>
    <xf numFmtId="165" fontId="4" fillId="0" borderId="0" xfId="0" applyNumberFormat="1" applyFont="1"/>
    <xf numFmtId="165" fontId="5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10" fontId="4" fillId="0" borderId="0" xfId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0" fontId="7" fillId="0" borderId="0" xfId="2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0" fontId="4" fillId="0" borderId="2" xfId="0" applyFont="1" applyBorder="1"/>
    <xf numFmtId="10" fontId="5" fillId="0" borderId="0" xfId="0" applyNumberFormat="1" applyFont="1" applyAlignment="1">
      <alignment horizontal="center"/>
    </xf>
    <xf numFmtId="10" fontId="4" fillId="0" borderId="0" xfId="0" applyNumberFormat="1" applyFont="1" applyFill="1" applyAlignment="1">
      <alignment horizontal="center"/>
    </xf>
    <xf numFmtId="0" fontId="13" fillId="0" borderId="0" xfId="0" applyFont="1"/>
    <xf numFmtId="16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top" wrapText="1"/>
    </xf>
  </cellXfs>
  <cellStyles count="3">
    <cellStyle name="Normal" xfId="0" builtinId="0"/>
    <cellStyle name="Percent" xfId="1" builtinId="5"/>
    <cellStyle name="Percent 2" xfId="2" xr:uid="{152AEC5A-739D-4B2E-B90E-211310FCC5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359409</xdr:colOff>
      <xdr:row>25</xdr:row>
      <xdr:rowOff>171787</xdr:rowOff>
    </xdr:to>
    <xdr:pic>
      <xdr:nvPicPr>
        <xdr:cNvPr id="2" name="Picture 1" descr="Two people in safety vests looking at a tablet&#10;&#10;Description automatically generated with medium confidence">
          <a:extLst>
            <a:ext uri="{FF2B5EF4-FFF2-40B4-BE49-F238E27FC236}">
              <a16:creationId xmlns:a16="http://schemas.microsoft.com/office/drawing/2014/main" id="{7C895168-3AB4-4FAD-BB7F-8CB63D03B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9" r="17106"/>
        <a:stretch/>
      </xdr:blipFill>
      <xdr:spPr bwMode="auto">
        <a:xfrm>
          <a:off x="0" y="0"/>
          <a:ext cx="4929504" cy="46885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38</xdr:row>
      <xdr:rowOff>125189</xdr:rowOff>
    </xdr:from>
    <xdr:to>
      <xdr:col>8</xdr:col>
      <xdr:colOff>381635</xdr:colOff>
      <xdr:row>39</xdr:row>
      <xdr:rowOff>15875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82376A02-8B34-4FDB-BDA8-6A0D132E5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7112729"/>
          <a:ext cx="4932680" cy="64041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26035</xdr:rowOff>
    </xdr:from>
    <xdr:to>
      <xdr:col>8</xdr:col>
      <xdr:colOff>199390</xdr:colOff>
      <xdr:row>37</xdr:row>
      <xdr:rowOff>173355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C008D02-C3CB-497D-8FD2-333AF9A99552}"/>
            </a:ext>
          </a:extLst>
        </xdr:cNvPr>
        <xdr:cNvGrpSpPr>
          <a:grpSpLocks/>
        </xdr:cNvGrpSpPr>
      </xdr:nvGrpSpPr>
      <xdr:grpSpPr bwMode="auto">
        <a:xfrm>
          <a:off x="3564890" y="6922135"/>
          <a:ext cx="1187450" cy="337820"/>
          <a:chOff x="8854" y="75"/>
          <a:chExt cx="1867" cy="513"/>
        </a:xfrm>
      </xdr:grpSpPr>
      <xdr:sp macro="" textlink="">
        <xdr:nvSpPr>
          <xdr:cNvPr id="5" name="AutoShape 22">
            <a:extLst>
              <a:ext uri="{FF2B5EF4-FFF2-40B4-BE49-F238E27FC236}">
                <a16:creationId xmlns:a16="http://schemas.microsoft.com/office/drawing/2014/main" id="{C60F5ED1-D9F3-D324-A908-59E5224B8D47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EA7D907-E13D-556F-6F35-9F8A17B434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0A032C9-97B4-4EAA-81C0-F3C337F41306}"/>
            </a:ext>
          </a:extLst>
        </xdr:cNvPr>
        <xdr:cNvSpPr txBox="1"/>
      </xdr:nvSpPr>
      <xdr:spPr>
        <a:xfrm>
          <a:off x="215900" y="6640831"/>
          <a:ext cx="2249805" cy="381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30</xdr:row>
      <xdr:rowOff>130943</xdr:rowOff>
    </xdr:from>
    <xdr:to>
      <xdr:col>2</xdr:col>
      <xdr:colOff>281987</xdr:colOff>
      <xdr:row>30</xdr:row>
      <xdr:rowOff>180973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A02CA2D-3DF1-48C6-93F4-0B106472242E}"/>
            </a:ext>
          </a:extLst>
        </xdr:cNvPr>
        <xdr:cNvSpPr/>
      </xdr:nvSpPr>
      <xdr:spPr>
        <a:xfrm flipH="1" flipV="1">
          <a:off x="317867" y="5560193"/>
          <a:ext cx="8689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Ausgrid Theme1">
  <a:themeElements>
    <a:clrScheme name="Ausgrid">
      <a:dk1>
        <a:srgbClr val="000000"/>
      </a:dk1>
      <a:lt1>
        <a:srgbClr val="FFFFFF"/>
      </a:lt1>
      <a:dk2>
        <a:srgbClr val="13294B"/>
      </a:dk2>
      <a:lt2>
        <a:srgbClr val="FFFFFF"/>
      </a:lt2>
      <a:accent1>
        <a:srgbClr val="0065A6"/>
      </a:accent1>
      <a:accent2>
        <a:srgbClr val="209AD2"/>
      </a:accent2>
      <a:accent3>
        <a:srgbClr val="90BF44"/>
      </a:accent3>
      <a:accent4>
        <a:srgbClr val="16384E"/>
      </a:accent4>
      <a:accent5>
        <a:srgbClr val="7F7F7F"/>
      </a:accent5>
      <a:accent6>
        <a:srgbClr val="595959"/>
      </a:accent6>
      <a:hlink>
        <a:srgbClr val="209AD2"/>
      </a:hlink>
      <a:folHlink>
        <a:srgbClr val="13294B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84A75-A663-4DBB-A4C9-692E9CD05917}">
  <dimension ref="B27:H34"/>
  <sheetViews>
    <sheetView showGridLines="0" workbookViewId="0">
      <selection activeCell="M29" sqref="M29"/>
    </sheetView>
  </sheetViews>
  <sheetFormatPr defaultRowHeight="15" x14ac:dyDescent="0.25"/>
  <cols>
    <col min="1" max="1" width="4.28515625" customWidth="1"/>
  </cols>
  <sheetData>
    <row r="27" spans="2:8" x14ac:dyDescent="0.25">
      <c r="B27" s="35">
        <v>44957</v>
      </c>
      <c r="C27" s="35"/>
    </row>
    <row r="30" spans="2:8" x14ac:dyDescent="0.25">
      <c r="B30" s="36" t="s">
        <v>44</v>
      </c>
      <c r="C30" s="36"/>
      <c r="D30" s="36"/>
      <c r="E30" s="36"/>
      <c r="F30" s="36"/>
      <c r="G30" s="36"/>
      <c r="H30" s="36"/>
    </row>
    <row r="31" spans="2:8" x14ac:dyDescent="0.25">
      <c r="B31" s="36"/>
      <c r="C31" s="36"/>
      <c r="D31" s="36"/>
      <c r="E31" s="36"/>
      <c r="F31" s="36"/>
      <c r="G31" s="36"/>
      <c r="H31" s="36"/>
    </row>
    <row r="32" spans="2:8" x14ac:dyDescent="0.25">
      <c r="B32" s="36"/>
      <c r="C32" s="36"/>
      <c r="D32" s="36"/>
      <c r="E32" s="36"/>
      <c r="F32" s="36"/>
      <c r="G32" s="36"/>
      <c r="H32" s="36"/>
    </row>
    <row r="33" spans="2:8" x14ac:dyDescent="0.25">
      <c r="B33" s="36"/>
      <c r="C33" s="36"/>
      <c r="D33" s="36"/>
      <c r="E33" s="36"/>
      <c r="F33" s="36"/>
      <c r="G33" s="36"/>
      <c r="H33" s="36"/>
    </row>
    <row r="34" spans="2:8" ht="18" x14ac:dyDescent="0.25">
      <c r="B34" s="34" t="s">
        <v>43</v>
      </c>
    </row>
  </sheetData>
  <sheetProtection selectLockedCells="1"/>
  <mergeCells count="2">
    <mergeCell ref="B27:C27"/>
    <mergeCell ref="B30:H3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BC20-9AAC-4B8B-A6BD-1FB0742D6105}">
  <dimension ref="A1:H24"/>
  <sheetViews>
    <sheetView showGridLines="0" workbookViewId="0">
      <selection activeCell="C12" sqref="C12"/>
    </sheetView>
  </sheetViews>
  <sheetFormatPr defaultColWidth="9.140625" defaultRowHeight="12.75" x14ac:dyDescent="0.2"/>
  <cols>
    <col min="1" max="1" width="25.7109375" style="3" customWidth="1"/>
    <col min="2" max="2" width="12" style="3" customWidth="1"/>
    <col min="3" max="3" width="9.140625" style="3" customWidth="1"/>
    <col min="4" max="16384" width="9.140625" style="3"/>
  </cols>
  <sheetData>
    <row r="1" spans="1:7" ht="15.75" x14ac:dyDescent="0.25">
      <c r="A1" s="17" t="s">
        <v>14</v>
      </c>
      <c r="B1" s="1"/>
      <c r="C1" s="2"/>
      <c r="D1" s="2"/>
      <c r="E1" s="2"/>
      <c r="F1" s="2"/>
      <c r="G1" s="2"/>
    </row>
    <row r="2" spans="1:7" ht="15.75" x14ac:dyDescent="0.25">
      <c r="A2" s="17" t="s">
        <v>15</v>
      </c>
      <c r="B2" s="1"/>
      <c r="C2" s="2"/>
      <c r="D2" s="2"/>
      <c r="E2" s="2"/>
      <c r="F2" s="2"/>
      <c r="G2" s="2"/>
    </row>
    <row r="6" spans="1:7" x14ac:dyDescent="0.2">
      <c r="B6" s="4" t="s">
        <v>22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</row>
    <row r="7" spans="1:7" x14ac:dyDescent="0.2">
      <c r="A7" s="5" t="s">
        <v>23</v>
      </c>
      <c r="B7" s="6"/>
      <c r="C7" s="6"/>
      <c r="D7" s="6"/>
      <c r="E7" s="6"/>
      <c r="F7" s="6"/>
      <c r="G7" s="6"/>
    </row>
    <row r="9" spans="1:7" x14ac:dyDescent="0.2">
      <c r="A9" s="3" t="s">
        <v>18</v>
      </c>
      <c r="C9" s="7">
        <f>Rfr!L30</f>
        <v>3.7743047141630161E-2</v>
      </c>
      <c r="D9" s="8">
        <f>C9</f>
        <v>3.7743047141630161E-2</v>
      </c>
      <c r="E9" s="8">
        <f t="shared" ref="E9:G11" si="0">D9</f>
        <v>3.7743047141630161E-2</v>
      </c>
      <c r="F9" s="8">
        <f t="shared" si="0"/>
        <v>3.7743047141630161E-2</v>
      </c>
      <c r="G9" s="8">
        <f t="shared" si="0"/>
        <v>3.7743047141630161E-2</v>
      </c>
    </row>
    <row r="10" spans="1:7" x14ac:dyDescent="0.2">
      <c r="A10" s="3" t="s">
        <v>19</v>
      </c>
      <c r="C10" s="9">
        <v>0.6</v>
      </c>
      <c r="D10" s="3">
        <f>C10</f>
        <v>0.6</v>
      </c>
      <c r="E10" s="3">
        <f t="shared" si="0"/>
        <v>0.6</v>
      </c>
      <c r="F10" s="3">
        <f t="shared" si="0"/>
        <v>0.6</v>
      </c>
      <c r="G10" s="3">
        <f t="shared" si="0"/>
        <v>0.6</v>
      </c>
    </row>
    <row r="11" spans="1:7" x14ac:dyDescent="0.2">
      <c r="A11" s="3" t="s">
        <v>20</v>
      </c>
      <c r="C11" s="10">
        <v>6.0999999999999999E-2</v>
      </c>
      <c r="D11" s="11">
        <f>C11</f>
        <v>6.0999999999999999E-2</v>
      </c>
      <c r="E11" s="11">
        <f t="shared" si="0"/>
        <v>6.0999999999999999E-2</v>
      </c>
      <c r="F11" s="11">
        <f t="shared" si="0"/>
        <v>6.0999999999999999E-2</v>
      </c>
      <c r="G11" s="11">
        <f t="shared" si="0"/>
        <v>6.0999999999999999E-2</v>
      </c>
    </row>
    <row r="12" spans="1:7" x14ac:dyDescent="0.2">
      <c r="A12" s="3" t="s">
        <v>16</v>
      </c>
      <c r="B12" s="12">
        <v>0.4</v>
      </c>
      <c r="C12" s="8">
        <f>C9+(C10*C11)</f>
        <v>7.4343047141630161E-2</v>
      </c>
      <c r="D12" s="8">
        <f t="shared" ref="D12:G12" si="1">D9+(D10*D11)</f>
        <v>7.4343047141630161E-2</v>
      </c>
      <c r="E12" s="8">
        <f t="shared" si="1"/>
        <v>7.4343047141630161E-2</v>
      </c>
      <c r="F12" s="8">
        <f t="shared" si="1"/>
        <v>7.4343047141630161E-2</v>
      </c>
      <c r="G12" s="8">
        <f t="shared" si="1"/>
        <v>7.4343047141630161E-2</v>
      </c>
    </row>
    <row r="14" spans="1:7" x14ac:dyDescent="0.2">
      <c r="A14" s="13" t="s">
        <v>24</v>
      </c>
      <c r="B14" s="13"/>
      <c r="C14" s="13"/>
      <c r="D14" s="13"/>
      <c r="E14" s="13"/>
      <c r="F14" s="13"/>
      <c r="G14" s="13"/>
    </row>
    <row r="16" spans="1:7" x14ac:dyDescent="0.2">
      <c r="A16" s="3" t="s">
        <v>17</v>
      </c>
      <c r="B16" s="12">
        <v>0.6</v>
      </c>
      <c r="C16" s="14">
        <f t="array" ref="C16:G16">TRANSPOSE('Return on Debt'!C18:C22)</f>
        <v>4.5780697188929027E-2</v>
      </c>
      <c r="D16" s="14">
        <v>4.6605778208784795E-2</v>
      </c>
      <c r="E16" s="14">
        <v>4.7867683672872495E-2</v>
      </c>
      <c r="F16" s="14">
        <v>4.9174579081936676E-2</v>
      </c>
      <c r="G16" s="14">
        <v>5.0705889720533248E-2</v>
      </c>
    </row>
    <row r="18" spans="1:8" x14ac:dyDescent="0.2">
      <c r="A18" s="15" t="s">
        <v>21</v>
      </c>
      <c r="B18" s="15"/>
      <c r="C18" s="16">
        <f>+C12*$B$12+C16*$B$16</f>
        <v>5.7205637170009482E-2</v>
      </c>
      <c r="D18" s="16">
        <f t="shared" ref="D18:G18" si="2">+D12*$B$12+D16*$B$16</f>
        <v>5.7700685781922945E-2</v>
      </c>
      <c r="E18" s="16">
        <f t="shared" si="2"/>
        <v>5.8457829060375562E-2</v>
      </c>
      <c r="F18" s="16">
        <f t="shared" si="2"/>
        <v>5.9241966305814069E-2</v>
      </c>
      <c r="G18" s="16">
        <f t="shared" si="2"/>
        <v>6.0160752688972016E-2</v>
      </c>
      <c r="H18" s="8">
        <f>AVERAGE(C18:G18)</f>
        <v>5.8553374201418817E-2</v>
      </c>
    </row>
    <row r="24" spans="1:8" x14ac:dyDescent="0.2">
      <c r="C24" s="8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2"/>
  <sheetViews>
    <sheetView showGridLines="0" tabSelected="1" workbookViewId="0">
      <selection activeCell="D6" sqref="D6"/>
    </sheetView>
  </sheetViews>
  <sheetFormatPr defaultColWidth="9.140625" defaultRowHeight="12.75" x14ac:dyDescent="0.2"/>
  <cols>
    <col min="1" max="1" width="26.7109375" style="3" customWidth="1"/>
    <col min="2" max="3" width="16.28515625" style="3" customWidth="1"/>
    <col min="4" max="6" width="19.5703125" style="3" customWidth="1"/>
    <col min="7" max="11" width="18.42578125" style="3" bestFit="1" customWidth="1"/>
    <col min="12" max="12" width="9.140625" style="3"/>
    <col min="13" max="13" width="22.5703125" style="3" bestFit="1" customWidth="1"/>
    <col min="14" max="16384" width="9.140625" style="3"/>
  </cols>
  <sheetData>
    <row r="1" spans="1:8" ht="15.75" x14ac:dyDescent="0.25">
      <c r="A1" s="17" t="s">
        <v>14</v>
      </c>
      <c r="B1" s="2"/>
      <c r="C1" s="2"/>
      <c r="D1" s="18"/>
    </row>
    <row r="2" spans="1:8" ht="15.75" x14ac:dyDescent="0.25">
      <c r="A2" s="17" t="s">
        <v>15</v>
      </c>
      <c r="B2" s="2"/>
      <c r="C2" s="2"/>
      <c r="D2" s="18"/>
    </row>
    <row r="4" spans="1:8" x14ac:dyDescent="0.2">
      <c r="C4" s="19"/>
      <c r="H4" s="20"/>
    </row>
    <row r="5" spans="1:8" x14ac:dyDescent="0.2">
      <c r="A5" s="15" t="s">
        <v>29</v>
      </c>
      <c r="B5" s="25">
        <v>6.281991136216166</v>
      </c>
      <c r="C5" s="26">
        <f>+B5/100</f>
        <v>6.2819911362161654E-2</v>
      </c>
      <c r="D5" s="21" t="s">
        <v>45</v>
      </c>
      <c r="E5" s="21"/>
      <c r="F5" s="21"/>
    </row>
    <row r="6" spans="1:8" x14ac:dyDescent="0.2">
      <c r="B6" s="21"/>
      <c r="C6" s="21"/>
      <c r="D6" s="21"/>
      <c r="E6" s="21"/>
      <c r="F6" s="21"/>
    </row>
    <row r="7" spans="1:8" x14ac:dyDescent="0.2">
      <c r="B7" s="22" t="s">
        <v>25</v>
      </c>
      <c r="C7" s="22" t="s">
        <v>26</v>
      </c>
      <c r="D7" s="22" t="s">
        <v>27</v>
      </c>
      <c r="E7" s="21"/>
      <c r="F7" s="21"/>
    </row>
    <row r="8" spans="1:8" x14ac:dyDescent="0.2">
      <c r="A8" s="3" t="s">
        <v>39</v>
      </c>
      <c r="B8" s="29">
        <v>6.5127610026541397E-2</v>
      </c>
      <c r="C8" s="22"/>
      <c r="D8" s="22"/>
      <c r="E8" s="21"/>
      <c r="F8" s="21"/>
    </row>
    <row r="9" spans="1:8" x14ac:dyDescent="0.2">
      <c r="A9" s="3" t="s">
        <v>0</v>
      </c>
      <c r="B9" s="29">
        <v>5.4569101163603959E-2</v>
      </c>
      <c r="C9" s="24"/>
      <c r="D9" s="24" t="s">
        <v>28</v>
      </c>
    </row>
    <row r="10" spans="1:8" x14ac:dyDescent="0.2">
      <c r="A10" s="3" t="s">
        <v>1</v>
      </c>
      <c r="B10" s="29">
        <v>5.0200856721284645E-2</v>
      </c>
      <c r="C10" s="24"/>
      <c r="D10" s="24" t="s">
        <v>28</v>
      </c>
    </row>
    <row r="11" spans="1:8" x14ac:dyDescent="0.2">
      <c r="A11" s="3" t="s">
        <v>2</v>
      </c>
      <c r="B11" s="29">
        <v>4.9750957271519833E-2</v>
      </c>
      <c r="C11" s="24"/>
      <c r="D11" s="24" t="s">
        <v>28</v>
      </c>
    </row>
    <row r="12" spans="1:8" x14ac:dyDescent="0.2">
      <c r="A12" s="3" t="s">
        <v>3</v>
      </c>
      <c r="B12" s="29">
        <v>4.7506804976195915E-2</v>
      </c>
      <c r="C12" s="24"/>
      <c r="D12" s="24" t="s">
        <v>28</v>
      </c>
    </row>
    <row r="13" spans="1:8" x14ac:dyDescent="0.2">
      <c r="A13" s="3" t="s">
        <v>4</v>
      </c>
      <c r="B13" s="29">
        <v>4.6107393054645451E-2</v>
      </c>
      <c r="C13" s="24"/>
      <c r="D13" s="24" t="s">
        <v>28</v>
      </c>
    </row>
    <row r="14" spans="1:8" x14ac:dyDescent="0.2">
      <c r="A14" s="3" t="s">
        <v>5</v>
      </c>
      <c r="B14" s="33">
        <v>2.8773024429265999E-2</v>
      </c>
      <c r="C14" s="24"/>
      <c r="D14" s="24" t="s">
        <v>28</v>
      </c>
    </row>
    <row r="15" spans="1:8" x14ac:dyDescent="0.2">
      <c r="A15" s="3" t="s">
        <v>6</v>
      </c>
      <c r="B15" s="33">
        <v>2.1244103222315E-2</v>
      </c>
      <c r="C15" s="24"/>
      <c r="D15" s="24" t="s">
        <v>28</v>
      </c>
    </row>
    <row r="16" spans="1:8" x14ac:dyDescent="0.2">
      <c r="A16" s="3" t="s">
        <v>7</v>
      </c>
      <c r="B16" s="29">
        <v>3.4014908326136198E-2</v>
      </c>
      <c r="C16" s="24"/>
      <c r="D16" s="24" t="s">
        <v>28</v>
      </c>
    </row>
    <row r="17" spans="1:4" x14ac:dyDescent="0.2">
      <c r="A17" s="3" t="s">
        <v>8</v>
      </c>
      <c r="B17" s="29">
        <f>$C$5</f>
        <v>6.2819911362161654E-2</v>
      </c>
      <c r="C17" s="29">
        <f>AVERAGE(B8:B17)</f>
        <v>4.6011467055367003E-2</v>
      </c>
      <c r="D17" s="24" t="s">
        <v>30</v>
      </c>
    </row>
    <row r="18" spans="1:4" x14ac:dyDescent="0.2">
      <c r="A18" s="3" t="s">
        <v>9</v>
      </c>
      <c r="B18" s="29">
        <f t="shared" ref="B18:B22" si="0">$C$5</f>
        <v>6.2819911362161654E-2</v>
      </c>
      <c r="C18" s="29">
        <f>AVERAGE(B9:B18)</f>
        <v>4.5780697188929027E-2</v>
      </c>
      <c r="D18" s="24" t="s">
        <v>30</v>
      </c>
    </row>
    <row r="19" spans="1:4" x14ac:dyDescent="0.2">
      <c r="A19" s="3" t="s">
        <v>10</v>
      </c>
      <c r="B19" s="29">
        <f t="shared" si="0"/>
        <v>6.2819911362161654E-2</v>
      </c>
      <c r="C19" s="29">
        <f t="shared" ref="C19:C22" si="1">AVERAGE(B10:B19)</f>
        <v>4.6605778208784795E-2</v>
      </c>
      <c r="D19" s="24" t="s">
        <v>30</v>
      </c>
    </row>
    <row r="20" spans="1:4" x14ac:dyDescent="0.2">
      <c r="A20" s="3" t="s">
        <v>11</v>
      </c>
      <c r="B20" s="29">
        <f t="shared" si="0"/>
        <v>6.2819911362161654E-2</v>
      </c>
      <c r="C20" s="29">
        <f t="shared" si="1"/>
        <v>4.7867683672872495E-2</v>
      </c>
      <c r="D20" s="24" t="s">
        <v>30</v>
      </c>
    </row>
    <row r="21" spans="1:4" x14ac:dyDescent="0.2">
      <c r="A21" s="3" t="s">
        <v>12</v>
      </c>
      <c r="B21" s="29">
        <f t="shared" si="0"/>
        <v>6.2819911362161654E-2</v>
      </c>
      <c r="C21" s="29">
        <f t="shared" si="1"/>
        <v>4.9174579081936676E-2</v>
      </c>
      <c r="D21" s="24" t="s">
        <v>30</v>
      </c>
    </row>
    <row r="22" spans="1:4" x14ac:dyDescent="0.2">
      <c r="A22" s="3" t="s">
        <v>13</v>
      </c>
      <c r="B22" s="29">
        <f t="shared" si="0"/>
        <v>6.2819911362161654E-2</v>
      </c>
      <c r="C22" s="29">
        <f t="shared" si="1"/>
        <v>5.0705889720533248E-2</v>
      </c>
      <c r="D22" s="24" t="s">
        <v>30</v>
      </c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DC44-9A0D-4A2A-8119-0403F5997FEC}">
  <dimension ref="A1:L30"/>
  <sheetViews>
    <sheetView showGridLines="0" workbookViewId="0">
      <selection activeCell="L9" sqref="L9"/>
    </sheetView>
  </sheetViews>
  <sheetFormatPr defaultColWidth="9.140625" defaultRowHeight="12.75" x14ac:dyDescent="0.2"/>
  <cols>
    <col min="1" max="1" width="29" style="3" customWidth="1"/>
    <col min="2" max="3" width="9.140625" style="3"/>
    <col min="4" max="4" width="9.5703125" style="3" bestFit="1" customWidth="1"/>
    <col min="5" max="5" width="10" style="3" bestFit="1" customWidth="1"/>
    <col min="6" max="9" width="9.140625" style="3"/>
    <col min="10" max="10" width="13.140625" style="3" customWidth="1"/>
    <col min="11" max="11" width="13.7109375" style="3" customWidth="1"/>
    <col min="12" max="12" width="15.28515625" style="3" customWidth="1"/>
    <col min="13" max="16384" width="9.140625" style="3"/>
  </cols>
  <sheetData>
    <row r="1" spans="1:12" ht="15.75" x14ac:dyDescent="0.25">
      <c r="A1" s="17" t="s">
        <v>14</v>
      </c>
      <c r="B1" s="2"/>
      <c r="C1" s="2"/>
      <c r="D1" s="18"/>
      <c r="E1" s="18"/>
      <c r="F1" s="18"/>
      <c r="G1" s="18"/>
      <c r="H1" s="18"/>
      <c r="I1" s="18"/>
      <c r="J1" s="18"/>
      <c r="K1" s="18"/>
      <c r="L1" s="18"/>
    </row>
    <row r="2" spans="1:12" ht="15.75" x14ac:dyDescent="0.25">
      <c r="A2" s="17" t="s">
        <v>15</v>
      </c>
      <c r="B2" s="2"/>
      <c r="C2" s="2"/>
      <c r="D2" s="18"/>
      <c r="E2" s="18"/>
      <c r="F2" s="18"/>
      <c r="G2" s="18"/>
      <c r="H2" s="18"/>
      <c r="I2" s="18"/>
      <c r="J2" s="18"/>
      <c r="K2" s="18"/>
      <c r="L2" s="18"/>
    </row>
    <row r="4" spans="1:12" x14ac:dyDescent="0.2">
      <c r="A4" s="3" t="s">
        <v>33</v>
      </c>
      <c r="B4" s="9">
        <v>10</v>
      </c>
    </row>
    <row r="5" spans="1:12" x14ac:dyDescent="0.2">
      <c r="A5" s="3" t="s">
        <v>42</v>
      </c>
      <c r="B5" s="9">
        <v>2</v>
      </c>
    </row>
    <row r="7" spans="1:12" x14ac:dyDescent="0.2">
      <c r="A7" s="4" t="s">
        <v>36</v>
      </c>
      <c r="B7" s="15"/>
      <c r="C7" s="15"/>
      <c r="D7" s="4" t="s">
        <v>40</v>
      </c>
      <c r="E7" s="4" t="s">
        <v>41</v>
      </c>
      <c r="F7" s="4"/>
      <c r="G7" s="4" t="s">
        <v>31</v>
      </c>
      <c r="H7" s="4" t="s">
        <v>32</v>
      </c>
      <c r="I7" s="4"/>
      <c r="J7" s="4" t="s">
        <v>34</v>
      </c>
      <c r="K7" s="15" t="s">
        <v>35</v>
      </c>
      <c r="L7" s="15" t="s">
        <v>37</v>
      </c>
    </row>
    <row r="8" spans="1:12" x14ac:dyDescent="0.2">
      <c r="D8" s="23">
        <v>48355</v>
      </c>
      <c r="E8" s="23">
        <v>48539</v>
      </c>
      <c r="F8" s="24"/>
      <c r="G8" s="24"/>
      <c r="H8" s="24"/>
      <c r="I8" s="24"/>
      <c r="J8" s="24"/>
    </row>
    <row r="9" spans="1:12" x14ac:dyDescent="0.2">
      <c r="A9" s="30">
        <v>44805</v>
      </c>
      <c r="D9" s="25">
        <v>3.6850000000000001</v>
      </c>
      <c r="E9" s="25">
        <v>3.7</v>
      </c>
      <c r="F9" s="24"/>
      <c r="G9" s="26">
        <f>+D9/100</f>
        <v>3.6850000000000001E-2</v>
      </c>
      <c r="H9" s="26">
        <f>+E9/100</f>
        <v>3.7000000000000005E-2</v>
      </c>
      <c r="I9" s="24"/>
      <c r="J9" s="30">
        <f>DATE(YEAR(A9)+$B$4,MONTH(A9),DAY(A9))</f>
        <v>48458</v>
      </c>
      <c r="K9" s="27">
        <f>D9+((E9-D9)*(J9-$D$8)/($E$8-$D$8))</f>
        <v>3.693396739130435</v>
      </c>
      <c r="L9" s="28">
        <f>((1+K9/($B$5*100))^$B$5-1)</f>
        <v>3.7274996878119859E-2</v>
      </c>
    </row>
    <row r="10" spans="1:12" x14ac:dyDescent="0.2">
      <c r="A10" s="30">
        <v>44806</v>
      </c>
      <c r="D10" s="25">
        <v>3.645</v>
      </c>
      <c r="E10" s="25">
        <v>3.66</v>
      </c>
      <c r="F10" s="24"/>
      <c r="G10" s="26">
        <f t="shared" ref="G10:G28" si="0">+D10/100</f>
        <v>3.6450000000000003E-2</v>
      </c>
      <c r="H10" s="26">
        <f t="shared" ref="H10:H28" si="1">+E10/100</f>
        <v>3.6600000000000001E-2</v>
      </c>
      <c r="I10" s="24"/>
      <c r="J10" s="30">
        <f t="shared" ref="J10:J28" si="2">DATE(YEAR(A10)+$B$4,MONTH(A10),DAY(A10))</f>
        <v>48459</v>
      </c>
      <c r="K10" s="27">
        <f t="shared" ref="K10:K28" si="3">D10+((E10-D10)*(J10-$D$8)/($E$8-$D$8))</f>
        <v>3.6534782608695653</v>
      </c>
      <c r="L10" s="28">
        <f t="shared" ref="L10:L28" si="4">((1+K10/($B$5*100))^$B$5-1)</f>
        <v>3.6868480193761766E-2</v>
      </c>
    </row>
    <row r="11" spans="1:12" x14ac:dyDescent="0.2">
      <c r="A11" s="30">
        <v>44809</v>
      </c>
      <c r="D11" s="25">
        <v>3.645</v>
      </c>
      <c r="E11" s="25">
        <v>3.66</v>
      </c>
      <c r="F11" s="24"/>
      <c r="G11" s="26">
        <f t="shared" si="0"/>
        <v>3.6450000000000003E-2</v>
      </c>
      <c r="H11" s="26">
        <f t="shared" si="1"/>
        <v>3.6600000000000001E-2</v>
      </c>
      <c r="I11" s="24"/>
      <c r="J11" s="30">
        <f t="shared" si="2"/>
        <v>48462</v>
      </c>
      <c r="K11" s="27">
        <f t="shared" si="3"/>
        <v>3.6537228260869568</v>
      </c>
      <c r="L11" s="28">
        <f t="shared" si="4"/>
        <v>3.6870970523116053E-2</v>
      </c>
    </row>
    <row r="12" spans="1:12" x14ac:dyDescent="0.2">
      <c r="A12" s="30">
        <v>44810</v>
      </c>
      <c r="D12" s="25">
        <v>3.645</v>
      </c>
      <c r="E12" s="25">
        <v>3.66</v>
      </c>
      <c r="F12" s="24"/>
      <c r="G12" s="26">
        <f t="shared" si="0"/>
        <v>3.6450000000000003E-2</v>
      </c>
      <c r="H12" s="26">
        <f t="shared" si="1"/>
        <v>3.6600000000000001E-2</v>
      </c>
      <c r="I12" s="24"/>
      <c r="J12" s="30">
        <f t="shared" si="2"/>
        <v>48463</v>
      </c>
      <c r="K12" s="27">
        <f t="shared" si="3"/>
        <v>3.6538043478260871</v>
      </c>
      <c r="L12" s="28">
        <f t="shared" si="4"/>
        <v>3.6871800633565543E-2</v>
      </c>
    </row>
    <row r="13" spans="1:12" x14ac:dyDescent="0.2">
      <c r="A13" s="30">
        <v>44811</v>
      </c>
      <c r="D13" s="25">
        <v>3.7050000000000001</v>
      </c>
      <c r="E13" s="25">
        <v>3.7149999999999999</v>
      </c>
      <c r="F13" s="24"/>
      <c r="G13" s="26">
        <f t="shared" si="0"/>
        <v>3.705E-2</v>
      </c>
      <c r="H13" s="26">
        <f t="shared" si="1"/>
        <v>3.7149999999999996E-2</v>
      </c>
      <c r="I13" s="24"/>
      <c r="J13" s="30">
        <f t="shared" si="2"/>
        <v>48464</v>
      </c>
      <c r="K13" s="27">
        <f t="shared" si="3"/>
        <v>3.7109239130434784</v>
      </c>
      <c r="L13" s="28">
        <f t="shared" si="4"/>
        <v>3.7453513037644548E-2</v>
      </c>
    </row>
    <row r="14" spans="1:12" x14ac:dyDescent="0.2">
      <c r="A14" s="30">
        <v>44812</v>
      </c>
      <c r="D14" s="25">
        <v>3.5649999999999999</v>
      </c>
      <c r="E14" s="25">
        <v>3.58</v>
      </c>
      <c r="F14" s="24"/>
      <c r="G14" s="26">
        <f t="shared" si="0"/>
        <v>3.5650000000000001E-2</v>
      </c>
      <c r="H14" s="26">
        <f t="shared" si="1"/>
        <v>3.5799999999999998E-2</v>
      </c>
      <c r="I14" s="24"/>
      <c r="J14" s="30">
        <f t="shared" si="2"/>
        <v>48465</v>
      </c>
      <c r="K14" s="27">
        <f t="shared" si="3"/>
        <v>3.5739673913043477</v>
      </c>
      <c r="L14" s="28">
        <f t="shared" si="4"/>
        <v>3.6059004985896204E-2</v>
      </c>
    </row>
    <row r="15" spans="1:12" x14ac:dyDescent="0.2">
      <c r="A15" s="30">
        <v>44813</v>
      </c>
      <c r="D15" s="25">
        <v>3.56</v>
      </c>
      <c r="E15" s="25">
        <v>3.5750000000000002</v>
      </c>
      <c r="F15" s="24"/>
      <c r="G15" s="26">
        <f t="shared" si="0"/>
        <v>3.56E-2</v>
      </c>
      <c r="H15" s="26">
        <f t="shared" si="1"/>
        <v>3.5750000000000004E-2</v>
      </c>
      <c r="I15" s="24"/>
      <c r="J15" s="30">
        <f t="shared" si="2"/>
        <v>48466</v>
      </c>
      <c r="K15" s="27">
        <f t="shared" si="3"/>
        <v>3.5690489130434786</v>
      </c>
      <c r="L15" s="28">
        <f t="shared" si="4"/>
        <v>3.6008941884027035E-2</v>
      </c>
    </row>
    <row r="16" spans="1:12" x14ac:dyDescent="0.2">
      <c r="A16" s="30">
        <v>44816</v>
      </c>
      <c r="D16" s="25">
        <v>3.63</v>
      </c>
      <c r="E16" s="25">
        <v>3.645</v>
      </c>
      <c r="F16" s="24"/>
      <c r="G16" s="26">
        <f t="shared" si="0"/>
        <v>3.6299999999999999E-2</v>
      </c>
      <c r="H16" s="26">
        <f t="shared" si="1"/>
        <v>3.6450000000000003E-2</v>
      </c>
      <c r="I16" s="24"/>
      <c r="J16" s="30">
        <f t="shared" si="2"/>
        <v>48469</v>
      </c>
      <c r="K16" s="27">
        <f t="shared" si="3"/>
        <v>3.6392934782608695</v>
      </c>
      <c r="L16" s="28">
        <f t="shared" si="4"/>
        <v>3.6724046208131744E-2</v>
      </c>
    </row>
    <row r="17" spans="1:12" x14ac:dyDescent="0.2">
      <c r="A17" s="30">
        <v>44817</v>
      </c>
      <c r="D17" s="25">
        <v>3.57</v>
      </c>
      <c r="E17" s="25">
        <v>3.585</v>
      </c>
      <c r="F17" s="24"/>
      <c r="G17" s="26">
        <f t="shared" si="0"/>
        <v>3.5699999999999996E-2</v>
      </c>
      <c r="H17" s="26">
        <f t="shared" si="1"/>
        <v>3.585E-2</v>
      </c>
      <c r="I17" s="24"/>
      <c r="J17" s="30">
        <f t="shared" si="2"/>
        <v>48470</v>
      </c>
      <c r="K17" s="27">
        <f t="shared" si="3"/>
        <v>3.5793749999999998</v>
      </c>
      <c r="L17" s="28">
        <f t="shared" si="4"/>
        <v>3.6114048134765486E-2</v>
      </c>
    </row>
    <row r="18" spans="1:12" x14ac:dyDescent="0.2">
      <c r="A18" s="30">
        <v>44818</v>
      </c>
      <c r="D18" s="25">
        <v>3.6349999999999998</v>
      </c>
      <c r="E18" s="25">
        <v>3.6549999999999998</v>
      </c>
      <c r="F18" s="24"/>
      <c r="G18" s="26">
        <f t="shared" si="0"/>
        <v>3.635E-2</v>
      </c>
      <c r="H18" s="26">
        <f t="shared" si="1"/>
        <v>3.6549999999999999E-2</v>
      </c>
      <c r="I18" s="24"/>
      <c r="J18" s="30">
        <f t="shared" si="2"/>
        <v>48471</v>
      </c>
      <c r="K18" s="27">
        <f t="shared" si="3"/>
        <v>3.6476086956521736</v>
      </c>
      <c r="L18" s="28">
        <f t="shared" si="4"/>
        <v>3.680871318643697E-2</v>
      </c>
    </row>
    <row r="19" spans="1:12" x14ac:dyDescent="0.2">
      <c r="A19" s="30">
        <v>44819</v>
      </c>
      <c r="D19" s="25">
        <v>3.68</v>
      </c>
      <c r="E19" s="25">
        <v>3.7</v>
      </c>
      <c r="F19" s="24"/>
      <c r="G19" s="26">
        <f t="shared" si="0"/>
        <v>3.6799999999999999E-2</v>
      </c>
      <c r="H19" s="26">
        <f t="shared" si="1"/>
        <v>3.7000000000000005E-2</v>
      </c>
      <c r="I19" s="24"/>
      <c r="J19" s="30">
        <f t="shared" si="2"/>
        <v>48472</v>
      </c>
      <c r="K19" s="27">
        <f t="shared" si="3"/>
        <v>3.6927173913043481</v>
      </c>
      <c r="L19" s="28">
        <f t="shared" si="4"/>
        <v>3.726807795634457E-2</v>
      </c>
    </row>
    <row r="20" spans="1:12" x14ac:dyDescent="0.2">
      <c r="A20" s="30">
        <v>44820</v>
      </c>
      <c r="D20" s="25">
        <v>3.72</v>
      </c>
      <c r="E20" s="25">
        <v>3.7349999999999999</v>
      </c>
      <c r="F20" s="24"/>
      <c r="G20" s="26">
        <f t="shared" si="0"/>
        <v>3.7200000000000004E-2</v>
      </c>
      <c r="H20" s="26">
        <f t="shared" si="1"/>
        <v>3.7350000000000001E-2</v>
      </c>
      <c r="I20" s="24"/>
      <c r="J20" s="30">
        <f t="shared" si="2"/>
        <v>48473</v>
      </c>
      <c r="K20" s="27">
        <f t="shared" si="3"/>
        <v>3.7296195652173911</v>
      </c>
      <c r="L20" s="28">
        <f t="shared" si="4"/>
        <v>3.764394720470543E-2</v>
      </c>
    </row>
    <row r="21" spans="1:12" x14ac:dyDescent="0.2">
      <c r="A21" s="30">
        <v>44823</v>
      </c>
      <c r="D21" s="25">
        <v>3.6749999999999998</v>
      </c>
      <c r="E21" s="25">
        <v>3.69</v>
      </c>
      <c r="F21" s="24"/>
      <c r="G21" s="26">
        <f t="shared" si="0"/>
        <v>3.6749999999999998E-2</v>
      </c>
      <c r="H21" s="26">
        <f t="shared" si="1"/>
        <v>3.6900000000000002E-2</v>
      </c>
      <c r="I21" s="24"/>
      <c r="J21" s="30">
        <f t="shared" si="2"/>
        <v>48476</v>
      </c>
      <c r="K21" s="27">
        <f t="shared" si="3"/>
        <v>3.6848641304347827</v>
      </c>
      <c r="L21" s="28">
        <f t="shared" si="4"/>
        <v>3.7188096895842015E-2</v>
      </c>
    </row>
    <row r="22" spans="1:12" x14ac:dyDescent="0.2">
      <c r="A22" s="30">
        <v>44824</v>
      </c>
      <c r="D22" s="25">
        <v>3.63</v>
      </c>
      <c r="E22" s="25">
        <v>3.645</v>
      </c>
      <c r="F22" s="24"/>
      <c r="G22" s="26">
        <f t="shared" si="0"/>
        <v>3.6299999999999999E-2</v>
      </c>
      <c r="H22" s="26">
        <f t="shared" si="1"/>
        <v>3.6450000000000003E-2</v>
      </c>
      <c r="I22" s="24"/>
      <c r="J22" s="30">
        <f t="shared" si="2"/>
        <v>48477</v>
      </c>
      <c r="K22" s="27">
        <f t="shared" si="3"/>
        <v>3.6399456521739131</v>
      </c>
      <c r="L22" s="28">
        <f t="shared" si="4"/>
        <v>3.673068663050838E-2</v>
      </c>
    </row>
    <row r="23" spans="1:12" x14ac:dyDescent="0.2">
      <c r="A23" s="30">
        <v>44825</v>
      </c>
      <c r="D23" s="25">
        <v>3.665</v>
      </c>
      <c r="E23" s="25">
        <v>3.68</v>
      </c>
      <c r="F23" s="24"/>
      <c r="G23" s="26">
        <f t="shared" si="0"/>
        <v>3.6650000000000002E-2</v>
      </c>
      <c r="H23" s="26">
        <f t="shared" si="1"/>
        <v>3.6799999999999999E-2</v>
      </c>
      <c r="I23" s="24"/>
      <c r="J23" s="30">
        <f t="shared" si="2"/>
        <v>48478</v>
      </c>
      <c r="K23" s="27">
        <f t="shared" si="3"/>
        <v>3.6750271739130436</v>
      </c>
      <c r="L23" s="28">
        <f t="shared" si="4"/>
        <v>3.7087917357355282E-2</v>
      </c>
    </row>
    <row r="24" spans="1:12" x14ac:dyDescent="0.2">
      <c r="A24" s="30">
        <v>44827</v>
      </c>
      <c r="D24" s="25">
        <v>3.91</v>
      </c>
      <c r="E24" s="25">
        <v>3.9249999999999998</v>
      </c>
      <c r="F24" s="24"/>
      <c r="G24" s="26">
        <f t="shared" si="0"/>
        <v>3.9100000000000003E-2</v>
      </c>
      <c r="H24" s="26">
        <f t="shared" si="1"/>
        <v>3.925E-2</v>
      </c>
      <c r="I24" s="24"/>
      <c r="J24" s="30">
        <f t="shared" si="2"/>
        <v>48480</v>
      </c>
      <c r="K24" s="27">
        <f t="shared" si="3"/>
        <v>3.9201902173913044</v>
      </c>
      <c r="L24" s="28">
        <f t="shared" si="4"/>
        <v>3.9586099457426416E-2</v>
      </c>
    </row>
    <row r="25" spans="1:12" x14ac:dyDescent="0.2">
      <c r="A25" s="30">
        <v>44830</v>
      </c>
      <c r="D25" s="25">
        <v>3.9849999999999999</v>
      </c>
      <c r="E25" s="25">
        <v>3.9950000000000001</v>
      </c>
      <c r="F25" s="24"/>
      <c r="G25" s="26">
        <f t="shared" si="0"/>
        <v>3.9849999999999997E-2</v>
      </c>
      <c r="H25" s="26">
        <f t="shared" si="1"/>
        <v>3.9949999999999999E-2</v>
      </c>
      <c r="I25" s="24"/>
      <c r="J25" s="30">
        <f t="shared" si="2"/>
        <v>48483</v>
      </c>
      <c r="K25" s="27">
        <f t="shared" si="3"/>
        <v>3.9919565217391306</v>
      </c>
      <c r="L25" s="28">
        <f t="shared" si="4"/>
        <v>4.0317958139177712E-2</v>
      </c>
    </row>
    <row r="26" spans="1:12" x14ac:dyDescent="0.2">
      <c r="A26" s="30">
        <v>44831</v>
      </c>
      <c r="D26" s="25">
        <v>4.0199999999999996</v>
      </c>
      <c r="E26" s="25">
        <v>4.0350000000000001</v>
      </c>
      <c r="F26" s="24"/>
      <c r="G26" s="26">
        <f t="shared" si="0"/>
        <v>4.0199999999999993E-2</v>
      </c>
      <c r="H26" s="26">
        <f t="shared" si="1"/>
        <v>4.0350000000000004E-2</v>
      </c>
      <c r="I26" s="24"/>
      <c r="J26" s="30">
        <f t="shared" si="2"/>
        <v>48484</v>
      </c>
      <c r="K26" s="27">
        <f t="shared" si="3"/>
        <v>4.0305163043478265</v>
      </c>
      <c r="L26" s="28">
        <f t="shared" si="4"/>
        <v>4.0711289585468657E-2</v>
      </c>
    </row>
    <row r="27" spans="1:12" x14ac:dyDescent="0.2">
      <c r="A27" s="30">
        <v>44832</v>
      </c>
      <c r="D27" s="25">
        <v>4.09</v>
      </c>
      <c r="E27" s="25">
        <v>4.1050000000000004</v>
      </c>
      <c r="F27" s="24"/>
      <c r="G27" s="26">
        <f t="shared" si="0"/>
        <v>4.0899999999999999E-2</v>
      </c>
      <c r="H27" s="26">
        <f t="shared" si="1"/>
        <v>4.1050000000000003E-2</v>
      </c>
      <c r="I27" s="24"/>
      <c r="J27" s="30">
        <f t="shared" si="2"/>
        <v>48485</v>
      </c>
      <c r="K27" s="27">
        <f t="shared" si="3"/>
        <v>4.1005978260869567</v>
      </c>
      <c r="L27" s="28">
        <f t="shared" si="4"/>
        <v>4.1426350824152136E-2</v>
      </c>
    </row>
    <row r="28" spans="1:12" x14ac:dyDescent="0.2">
      <c r="A28" s="30">
        <v>44833</v>
      </c>
      <c r="D28" s="25">
        <v>3.9350000000000001</v>
      </c>
      <c r="E28" s="25">
        <v>3.95</v>
      </c>
      <c r="F28" s="24"/>
      <c r="G28" s="26">
        <f t="shared" si="0"/>
        <v>3.9350000000000003E-2</v>
      </c>
      <c r="H28" s="26">
        <f t="shared" si="1"/>
        <v>3.95E-2</v>
      </c>
      <c r="I28" s="24"/>
      <c r="J28" s="30">
        <f t="shared" si="2"/>
        <v>48486</v>
      </c>
      <c r="K28" s="27">
        <f t="shared" si="3"/>
        <v>3.9456793478260872</v>
      </c>
      <c r="L28" s="28">
        <f t="shared" si="4"/>
        <v>3.984600311615738E-2</v>
      </c>
    </row>
    <row r="29" spans="1:12" x14ac:dyDescent="0.2">
      <c r="D29" s="31"/>
      <c r="E29" s="31"/>
      <c r="F29" s="31"/>
      <c r="G29" s="31"/>
      <c r="H29" s="31"/>
      <c r="I29" s="31"/>
      <c r="J29" s="31"/>
      <c r="K29" s="31"/>
      <c r="L29" s="31"/>
    </row>
    <row r="30" spans="1:12" x14ac:dyDescent="0.2">
      <c r="A30" s="15" t="s">
        <v>38</v>
      </c>
      <c r="L30" s="32">
        <f>AVERAGE(L9:L28)</f>
        <v>3.7743047141630161E-2</v>
      </c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A354EC-04E9-47E1-8C28-D7B0C1C595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E9517-DCF3-43AB-96AB-964CADE72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WACC</vt:lpstr>
      <vt:lpstr>Return on Debt</vt:lpstr>
      <vt:lpstr>Rfr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Key</dc:creator>
  <cp:lastModifiedBy>Fiona McAnally</cp:lastModifiedBy>
  <dcterms:created xsi:type="dcterms:W3CDTF">2018-11-22T00:44:12Z</dcterms:created>
  <dcterms:modified xsi:type="dcterms:W3CDTF">2023-01-22T23:35:43Z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5930eb-db2c-4917-a4e2-4c584d225a4f_Enabled">
    <vt:lpwstr>true</vt:lpwstr>
  </property>
  <property fmtid="{D5CDD505-2E9C-101B-9397-08002B2CF9AE}" pid="3" name="MSIP_Label_895930eb-db2c-4917-a4e2-4c584d225a4f_SetDate">
    <vt:lpwstr>2022-11-09T00:39:32Z</vt:lpwstr>
  </property>
  <property fmtid="{D5CDD505-2E9C-101B-9397-08002B2CF9AE}" pid="4" name="MSIP_Label_895930eb-db2c-4917-a4e2-4c584d225a4f_Method">
    <vt:lpwstr>Standard</vt:lpwstr>
  </property>
  <property fmtid="{D5CDD505-2E9C-101B-9397-08002B2CF9AE}" pid="5" name="MSIP_Label_895930eb-db2c-4917-a4e2-4c584d225a4f_Name">
    <vt:lpwstr>AG-For Official use only</vt:lpwstr>
  </property>
  <property fmtid="{D5CDD505-2E9C-101B-9397-08002B2CF9AE}" pid="6" name="MSIP_Label_895930eb-db2c-4917-a4e2-4c584d225a4f_SiteId">
    <vt:lpwstr>11302428-4f10-4c14-a17f-b368bb82853d</vt:lpwstr>
  </property>
  <property fmtid="{D5CDD505-2E9C-101B-9397-08002B2CF9AE}" pid="7" name="MSIP_Label_895930eb-db2c-4917-a4e2-4c584d225a4f_ActionId">
    <vt:lpwstr>34bdb683-9231-4669-800e-d4999d1b10b7</vt:lpwstr>
  </property>
  <property fmtid="{D5CDD505-2E9C-101B-9397-08002B2CF9AE}" pid="8" name="MSIP_Label_895930eb-db2c-4917-a4e2-4c584d225a4f_ContentBits">
    <vt:lpwstr>2</vt:lpwstr>
  </property>
</Properties>
</file>