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4 Reg Proposal attachments - working drafts/Chapter 4 - Proposed Revenue/"/>
    </mc:Choice>
  </mc:AlternateContent>
  <xr:revisionPtr revIDLastSave="4" documentId="13_ncr:1_{1397CCC4-8A5A-4B67-9967-0F3E72C1237F}" xr6:coauthVersionLast="47" xr6:coauthVersionMax="47" xr10:uidLastSave="{E92E675D-FE8C-48A3-BB50-1E5D9B9D1201}"/>
  <bookViews>
    <workbookView xWindow="-2910" yWindow="-16320" windowWidth="29040" windowHeight="15840" xr2:uid="{61EF117C-3917-4A2F-85FF-8F3B58FDE7DF}"/>
  </bookViews>
  <sheets>
    <sheet name="Cover sheet" sheetId="21" r:id="rId1"/>
    <sheet name="Notes" sheetId="17" r:id="rId2"/>
    <sheet name="Summary RFM Input" sheetId="20" r:id="rId3"/>
    <sheet name="New Reclassifications" sheetId="1" r:id="rId4"/>
    <sheet name="Correction of 19-24 Reclassif'n" sheetId="18" r:id="rId5"/>
    <sheet name="TRANSMISSION ASSETS" sheetId="15" r:id="rId6"/>
    <sheet name="For reclassification 2024-29" sheetId="9" r:id="rId7"/>
    <sheet name="Trans Assets in July 2022" sheetId="8" r:id="rId8"/>
    <sheet name="Reclassifed in 2019-24" sheetId="19" r:id="rId9"/>
  </sheets>
  <definedNames>
    <definedName name="_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PW_RESTORE_DATA140__" hidden="1">#REF!</definedName>
    <definedName name="__APW_RESTORE_DATA141__" hidden="1">#REF!</definedName>
    <definedName name="__APW_RESTORE_DATA142__" hidden="1">#REF!</definedName>
    <definedName name="__APW_RESTORE_DATA143__" hidden="1">#REF!</definedName>
    <definedName name="__APW_RESTORE_DATA144__" hidden="1">#REF!</definedName>
    <definedName name="__APW_RESTORE_DATA145__" hidden="1">#REF!</definedName>
    <definedName name="__APW_RESTORE_DATA146__" hidden="1">#REF!</definedName>
    <definedName name="__APW_RESTORE_DATA147__" hidden="1">#REF!</definedName>
    <definedName name="__APW_RESTORE_DATA148__" hidden="1">#REF!</definedName>
    <definedName name="__APW_RESTORE_DATA149__" hidden="1">#REF!</definedName>
    <definedName name="__APW_RESTORE_DATA150__" hidden="1">#REF!</definedName>
    <definedName name="__APW_RESTORE_DATA151__" hidden="1">#REF!</definedName>
    <definedName name="__APW_RESTORE_DATA152__" hidden="1">#REF!</definedName>
    <definedName name="__APW_RESTORE_DATA153__" hidden="1">#REF!</definedName>
    <definedName name="__APW_RESTORE_DATA154__" hidden="1">#REF!</definedName>
    <definedName name="__APW_RESTORE_DATA155__" hidden="1">#REF!</definedName>
    <definedName name="__APW_RESTORE_DATA156__" hidden="1">#REF!</definedName>
    <definedName name="__APW_RESTORE_DATA157__" hidden="1">#REF!</definedName>
    <definedName name="__APW_RESTORE_DATA158__" hidden="1">#REF!</definedName>
    <definedName name="__APW_RESTORE_DATA159__" hidden="1">#REF!</definedName>
    <definedName name="__APW_RESTORE_DATA160__" hidden="1">#REF!</definedName>
    <definedName name="__APW_RESTORE_DATA161__" hidden="1">#REF!</definedName>
    <definedName name="__APW_RESTORE_DATA162__" hidden="1">#REF!,#REF!,#REF!,#REF!,#REF!,#REF!,#REF!,#REF!,#REF!,#REF!,#REF!,#REF!,#REF!,#REF!,#REF!,#REF!</definedName>
    <definedName name="__APW_RESTORE_DATA163__" hidden="1">#REF!,#REF!,#REF!,#REF!,#REF!,#REF!,#REF!,#REF!,#REF!,#REF!</definedName>
    <definedName name="__APW_RESTORE_DATA164__" hidden="1">#REF!</definedName>
    <definedName name="__APW_RESTORE_DATA165__" hidden="1">#REF!</definedName>
    <definedName name="__APW_RESTORE_DATA166__" hidden="1">#REF!</definedName>
    <definedName name="__APW_RESTORE_DATA167__" hidden="1">#REF!</definedName>
    <definedName name="__APW_RESTORE_DATA168__" hidden="1">#REF!</definedName>
    <definedName name="__APW_RESTORE_DATA169__" hidden="1">#REF!</definedName>
    <definedName name="__APW_RESTORE_DATA170__" hidden="1">#REF!</definedName>
    <definedName name="__APW_RESTORE_DATA171__" hidden="1">#REF!</definedName>
    <definedName name="__APW_RESTORE_DATA172__" hidden="1">#REF!</definedName>
    <definedName name="__APW_RESTORE_DATA173__" hidden="1">#REF!</definedName>
    <definedName name="__APW_RESTORE_DATA174__" hidden="1">#REF!</definedName>
    <definedName name="__APW_RESTORE_DATA175__" hidden="1">#REF!,#REF!,#REF!,#REF!,#REF!,#REF!,#REF!,#REF!,#REF!,#REF!,#REF!,#REF!,#REF!,#REF!,#REF!,#REF!</definedName>
    <definedName name="__APW_RESTORE_DATA176__" hidden="1">#REF!,#REF!,#REF!,#REF!,#REF!,#REF!,#REF!,#REF!,#REF!,#REF!</definedName>
    <definedName name="__APW_RESTORE_DATA177__" hidden="1">#REF!,#REF!,#REF!,#REF!,#REF!,#REF!,#REF!,#REF!,#REF!,#REF!,#REF!,#REF!,#REF!,#REF!,#REF!,#REF!</definedName>
    <definedName name="__APW_RESTORE_DATA178__" hidden="1">#REF!,#REF!,#REF!,#REF!,#REF!,#REF!,#REF!,#REF!,#REF!,#REF!</definedName>
    <definedName name="__APW_RESTORE_DATA179__" hidden="1">#REF!,#REF!,#REF!,#REF!,#REF!,#REF!,#REF!,#REF!,#REF!,#REF!,#REF!,#REF!,#REF!,#REF!,#REF!,#REF!</definedName>
    <definedName name="__APW_RESTORE_DATA180__" hidden="1">#REF!,#REF!,#REF!,#REF!,#REF!,#REF!,#REF!,#REF!,#REF!,#REF!</definedName>
    <definedName name="__APW_RESTORE_DATA181__" hidden="1">#REF!,#REF!,#REF!,#REF!,#REF!,#REF!,#REF!,#REF!,#REF!,#REF!,#REF!,#REF!,#REF!,#REF!,#REF!,#REF!</definedName>
    <definedName name="__APW_RESTORE_DATA182__" hidden="1">#REF!,#REF!,#REF!,#REF!,#REF!,#REF!,#REF!,#REF!,#REF!,#REF!</definedName>
    <definedName name="__APW_RESTORE_DATA183__" hidden="1">#REF!,#REF!,#REF!,#REF!,#REF!,#REF!,#REF!,#REF!,#REF!,#REF!,#REF!,#REF!,#REF!,#REF!,#REF!,#REF!</definedName>
    <definedName name="__APW_RESTORE_DATA184__" hidden="1">#REF!,#REF!,#REF!,#REF!,#REF!,#REF!,#REF!,#REF!,#REF!,#REF!</definedName>
    <definedName name="__APW_RESTORE_DATA185__" hidden="1">#REF!,#REF!,#REF!,#REF!,#REF!,#REF!,#REF!,#REF!,#REF!,#REF!,#REF!,#REF!,#REF!,#REF!,#REF!</definedName>
    <definedName name="__APW_RESTORE_DATA186__" hidden="1">#REF!,#REF!,#REF!,#REF!,#REF!,#REF!,#REF!,#REF!,#REF!,#REF!,#REF!</definedName>
    <definedName name="__APW_RESTORE_DATA187__" hidden="1">#REF!,#REF!,#REF!,#REF!,#REF!,#REF!,#REF!,#REF!,#REF!,#REF!,#REF!,#REF!,#REF!,#REF!,#REF!</definedName>
    <definedName name="__APW_RESTORE_DATA188__" hidden="1">#REF!,#REF!,#REF!,#REF!,#REF!,#REF!,#REF!,#REF!,#REF!,#REF!,#REF!</definedName>
    <definedName name="__APW_RESTORE_DATA189__" hidden="1">#REF!,#REF!,#REF!,#REF!,#REF!,#REF!,#REF!,#REF!,#REF!,#REF!,#REF!,#REF!,#REF!,#REF!,#REF!</definedName>
    <definedName name="__APW_RESTORE_DATA190__" hidden="1">#REF!,#REF!,#REF!,#REF!,#REF!,#REF!,#REF!,#REF!,#REF!,#REF!,#REF!</definedName>
    <definedName name="__APW_RESTORE_DATA191__" hidden="1">#REF!,#REF!,#REF!,#REF!,#REF!,#REF!,#REF!,#REF!,#REF!,#REF!,#REF!,#REF!,#REF!,#REF!,#REF!</definedName>
    <definedName name="__APW_RESTORE_DATA192__" hidden="1">#REF!,#REF!,#REF!,#REF!,#REF!,#REF!,#REF!,#REF!,#REF!,#REF!,#REF!,#REF!</definedName>
    <definedName name="__APW_RESTORE_DATA193__" hidden="1">#REF!,#REF!,#REF!,#REF!,#REF!,#REF!,#REF!,#REF!,#REF!,#REF!,#REF!,#REF!,#REF!,#REF!,#REF!</definedName>
    <definedName name="__APW_RESTORE_DATA194__" hidden="1">#REF!,#REF!,#REF!,#REF!,#REF!,#REF!,#REF!,#REF!,#REF!,#REF!,#REF!</definedName>
    <definedName name="__APW_RESTORE_DATA195__" hidden="1">#REF!,#REF!,#REF!,#REF!,#REF!,#REF!,#REF!,#REF!,#REF!,#REF!,#REF!,#REF!,#REF!,#REF!,#REF!</definedName>
    <definedName name="__APW_RESTORE_DATA196__" hidden="1">#REF!,#REF!,#REF!,#REF!,#REF!,#REF!,#REF!,#REF!,#REF!,#REF!,#REF!</definedName>
    <definedName name="__APW_RESTORE_DATA197__" hidden="1">#REF!,#REF!,#REF!,#REF!,#REF!,#REF!,#REF!,#REF!,#REF!,#REF!,#REF!,#REF!,#REF!,#REF!,#REF!</definedName>
    <definedName name="__APW_RESTORE_DATA198__" hidden="1">#REF!,#REF!,#REF!,#REF!,#REF!,#REF!,#REF!,#REF!,#REF!,#REF!,#REF!</definedName>
    <definedName name="__APW_RESTORE_DATA199__" hidden="1">#REF!,#REF!,#REF!,#REF!,#REF!,#REF!,#REF!,#REF!,#REF!,#REF!,#REF!,#REF!,#REF!,#REF!,#REF!</definedName>
    <definedName name="__APW_RESTORE_DATA200__" hidden="1">#REF!,#REF!,#REF!,#REF!,#REF!,#REF!,#REF!,#REF!,#REF!,#REF!,#REF!</definedName>
    <definedName name="__APW_RESTORE_DATA201__" hidden="1">#REF!,#REF!,#REF!,#REF!,#REF!,#REF!,#REF!,#REF!,#REF!,#REF!,#REF!,#REF!,#REF!,#REF!,#REF!</definedName>
    <definedName name="__APW_RESTORE_DATA202__" hidden="1">#REF!,#REF!,#REF!,#REF!,#REF!,#REF!,#REF!,#REF!,#REF!,#REF!,#REF!,#REF!</definedName>
    <definedName name="__APW_RESTORE_DATA203__" hidden="1">#REF!,#REF!,#REF!,#REF!,#REF!,#REF!,#REF!,#REF!,#REF!,#REF!,#REF!,#REF!,#REF!,#REF!,#REF!</definedName>
    <definedName name="__APW_RESTORE_DATA204__" hidden="1">#REF!,#REF!,#REF!,#REF!,#REF!,#REF!,#REF!,#REF!,#REF!,#REF!,#REF!,#REF!</definedName>
    <definedName name="__APW_RESTORE_DATA205__" hidden="1">#REF!,#REF!,#REF!,#REF!,#REF!,#REF!,#REF!,#REF!,#REF!,#REF!,#REF!,#REF!,#REF!,#REF!,#REF!</definedName>
    <definedName name="__APW_RESTORE_DATA206__" hidden="1">#REF!,#REF!,#REF!,#REF!,#REF!,#REF!,#REF!,#REF!,#REF!,#REF!,#REF!,#REF!</definedName>
    <definedName name="__CC0101" hidden="1">{#N/A,#N/A,FALSE,"P&amp;L";#N/A,#N/A,FALSE,"R-P&amp;L";#N/A,#N/A,FALSE,"N-P&amp;L";#N/A,#N/A,FALSE,"E-P&amp;L"}</definedName>
    <definedName name="__FDS_HYPERLINK_TOGGLE_STATE__" hidden="1">"ON"</definedName>
    <definedName name="__FDS_UNIQUE_RANGE_ID_GENERATOR_COUNTER" hidden="1">843</definedName>
    <definedName name="__FDS_USED_FOR_REUSING_RANGE_IDS_RECYCLE" hidden="1">{826,807,798,835,834,836,823,804,831,817,833,801,814,364,365,366,367,354,355,368,356,357,369,358,359,370,360,361,371,372,373,134,152,343,240,33,266,268,74,75,76,77,78,79,80,81,82,83,84,85,86,87,88,89,90,91,92,93,94,95,96,30,97,98,99,101,106,111,115,121,277,280,283,267,271,274,716,225,720,100,231,197,236,110,112,113,114,116,117,102,103,118,119,107,108,109,122,120,104,105,123,127,128,129,167,124,125,163,126,132,133,135,164,140,131,142,144,143,138,168,147,136,150,166,137,139,149,760,761,146,762,145,148,759,151,153,764,154,158,763,159,155,765,156,162,767,160,170,171,174,175,172,176,180,179,181,183,182,185,184,186,187,188,189,190,191,192,193,194,195,196,198,199,200,201,202,203,204,205,206,207,208,209,210,211,212,213,214,215,216,217,218,219,220,221,222,224,223,226,228,227,230,229,233,234,235,232,237,238,241,242,243,244,245,247,248,250,251,252,717,714,718,254,258,755,294,710,376,302,299,304,766,161,157,257,165,255,256,259,270,265,261,275,276,278,279,272,284,285,286,768,273,281,289,769,290,770,282,287,293,771,295,772,288,291,378,773,292,296,380,314,301,774,253,260,269,775,16,21,22,721,722,18,19,776,777,723,724,20,17,725,726,727,65,23,297,298,300,9,29,303,778,779,31,837,838,839,12,840,756,32,841,842,780,829,830,781,793,782}</definedName>
    <definedName name="_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3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5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5__FDSAUDITLINK__" hidden="1">{"fdsup://directions/FAT Viewer?action=UPDATE&amp;creator=factset&amp;DYN_ARGS=TRUE&amp;DOC_NAME=FAT:FQL_AUDITING_CLIENT_TEMPLATE.FAT&amp;display_string=Audit&amp;VAR:KEY=WRYZIZKPSN&amp;VAR:QUERY=RkZfREVCVChRVFIsMCk=&amp;WINDOW=FIRST_POPUP&amp;HEIGHT=450&amp;WIDTH=450&amp;START_MAXIMIZED=FALSE&amp;VA","R:CALENDAR=FIVEDAY&amp;VAR:SYMBOL=625822&amp;VAR:INDEX=0"}</definedName>
    <definedName name="_26__FDSAUDITLINK__" hidden="1">{"fdsup://directions/FAT Viewer?action=UPDATE&amp;creator=factset&amp;DYN_ARGS=TRUE&amp;DOC_NAME=FAT:FQL_AUDITING_CLIENT_TEMPLATE.FAT&amp;display_string=Audit&amp;VAR:KEY=AHUFWRONWX&amp;VAR:QUERY=RkZfREVCVF9MVChRVFIsMCk=&amp;WINDOW=FIRST_POPUP&amp;HEIGHT=450&amp;WIDTH=450&amp;START_MAXIMIZED=FALS","E&amp;VAR:CALENDAR=FIVEDAY&amp;VAR:SYMBOL=625822&amp;VAR:INDEX=0"}</definedName>
    <definedName name="_2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8__FDSAUDITLINK__" hidden="1">{"fdsup://Directions/FactSet Auditing Viewer?action=AUDIT_VALUE&amp;DB=129&amp;ID1=B4WXN8&amp;VALUEID=02001&amp;SDATE=201101&amp;PERIODTYPE=SEMI_STD&amp;window=popup_no_bar&amp;width=385&amp;height=120&amp;START_MAXIMIZED=FALSE&amp;creator=factset&amp;display_string=Audit"}</definedName>
    <definedName name="_3__FDSAUDITLINK__" hidden="1">{"fdsup://Directions/FactSet Auditing Viewer?action=AUDIT_VALUE&amp;DB=129&amp;ID1=605991&amp;VALUEID=03426&amp;SDATE=201101&amp;PERIODTYPE=SEMI_STD&amp;window=popup_no_bar&amp;width=385&amp;height=120&amp;START_MAXIMIZED=FALSE&amp;creator=factset&amp;display_string=Audit"}</definedName>
    <definedName name="_305__FDSAUDITLINK__" hidden="1">{"fdsup://Directions/FactSet Auditing Viewer?action=AUDIT_VALUE&amp;DB=129&amp;ID1=622010&amp;VALUEID=03426&amp;SDATE=201002&amp;PERIODTYPE=SEMI_STD&amp;window=popup_no_bar&amp;width=385&amp;height=120&amp;START_MAXIMIZED=FALSE&amp;creator=factset&amp;display_string=Audit"}</definedName>
    <definedName name="_306__FDSAUDITLINK__" hidden="1">{"fdsup://directions/FAT Viewer?action=UPDATE&amp;creator=factset&amp;DYN_ARGS=TRUE&amp;DOC_NAME=FAT:FQL_AUDITING_CLIENT_TEMPLATE.FAT&amp;display_string=Audit&amp;VAR:KEY=ANEXUFGXYV&amp;VAR:QUERY=KChGRl9ERUJUX0xUKFFUUiwwKUBGRl9ERUJUX0xUKFNFTUksMCkpQEZGX0RFQlRfTFQoQU5OLDApKQ==&amp;WIND","OW=FIRST_POPUP&amp;HEIGHT=450&amp;WIDTH=450&amp;START_MAXIMIZED=FALSE&amp;VAR:CALENDAR=FIVEDAY&amp;VAR:SYMBOL=616495&amp;VAR:INDEX=0"}</definedName>
    <definedName name="_307__FDSAUDITLINK__" hidden="1">{"fdsup://directions/FAT Viewer?action=UPDATE&amp;creator=factset&amp;DYN_ARGS=TRUE&amp;DOC_NAME=FAT:FQL_AUDITING_CLIENT_TEMPLATE.FAT&amp;display_string=Audit&amp;VAR:KEY=AVIXQZGHET&amp;VAR:QUERY=KChGRl9ERUJUX0xUKFFUUiwwKUBGRl9ERUJUX0xUKFNFTUksMCkpQEZGX0RFQlRfTFQoQU5OLDApKQ==&amp;WIND","OW=FIRST_POPUP&amp;HEIGHT=450&amp;WIDTH=450&amp;START_MAXIMIZED=FALSE&amp;VAR:CALENDAR=FIVEDAY&amp;VAR:SYMBOL=609128&amp;VAR:INDEX=0"}</definedName>
    <definedName name="_308__FDSAUDITLINK__" hidden="1">{"fdsup://Directions/FactSet Auditing Viewer?action=AUDIT_VALUE&amp;DB=129&amp;ID1=618041&amp;VALUEID=03426&amp;SDATE=201101&amp;PERIODTYPE=SEMI_STD&amp;SCFT=3&amp;window=popup_no_bar&amp;width=385&amp;height=120&amp;START_MAXIMIZED=FALSE&amp;creator=factset&amp;display_string=Audit"}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Viewer?action=AUDIT_VALUE&amp;DB=129&amp;ID1=B1Y9TB&amp;VALUEID=02001&amp;SDATE=201002&amp;PERIODTYPE=SEMI_STD&amp;SCFT=3&amp;window=popup_no_bar&amp;width=385&amp;height=120&amp;START_MAXIMIZED=FALSE&amp;creator=factset&amp;display_string=Audit"}</definedName>
    <definedName name="_310__FDSAUDITLINK__" hidden="1">{"fdsup://Directions/FactSet Auditing Viewer?action=AUDIT_VALUE&amp;DB=129&amp;ID1=673973&amp;VALUEID=02001&amp;SDATE=201101&amp;PERIODTYPE=SEMI_STD&amp;SCFT=3&amp;window=popup_no_bar&amp;width=385&amp;height=120&amp;START_MAXIMIZED=FALSE&amp;creator=factset&amp;display_string=Audit"}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Viewer?action=AUDIT_VALUE&amp;DB=129&amp;ID1=B4WXN8&amp;VALUEID=03426&amp;SDATE=201101&amp;PERIODTYPE=SEMI_STD&amp;SCFT=3&amp;window=popup_no_bar&amp;width=385&amp;height=120&amp;START_MAXIMIZED=FALSE&amp;creator=factset&amp;display_string=Audit"}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Viewer?action=AUDIT_VALUE&amp;DB=129&amp;ID1=649273&amp;VALUEID=02001&amp;SDATE=201101&amp;PERIODTYPE=SEMI_STD&amp;SCFT=3&amp;window=popup_no_bar&amp;width=385&amp;height=120&amp;START_MAXIMIZED=FALSE&amp;creator=factset&amp;display_string=Audit"}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Viewer?action=AUDIT_VALUE&amp;DB=129&amp;ID1=647654&amp;VALUEID=02001&amp;SDATE=201101&amp;PERIODTYPE=SEMI_STD&amp;SCFT=3&amp;window=popup_no_bar&amp;width=385&amp;height=120&amp;START_MAXIMIZED=FALSE&amp;creator=factset&amp;display_string=Audit"}</definedName>
    <definedName name="_315__FDSAUDITLINK__" hidden="1">{"fdsup://Directions/FactSet Auditing Viewer?action=AUDIT_VALUE&amp;DB=129&amp;ID1=605991&amp;VALUEID=02001&amp;SDATE=201101&amp;PERIODTYPE=SEMI_STD&amp;SCFT=3&amp;window=popup_no_bar&amp;width=385&amp;height=120&amp;START_MAXIMIZED=FALSE&amp;creator=factset&amp;display_string=Audit"}</definedName>
    <definedName name="_317__FDSAUDITLINK__" hidden="1">{"fdsup://Directions/FactSet Auditing Viewer?action=AUDIT_VALUE&amp;DB=129&amp;ID1=B0736T&amp;VALUEID=02001&amp;SDATE=201101&amp;PERIODTYPE=SEMI_STD&amp;SCFT=3&amp;window=popup_no_bar&amp;width=385&amp;height=120&amp;START_MAXIMIZED=FALSE&amp;creator=factset&amp;display_string=Audit"}</definedName>
    <definedName name="_319__FDSAUDITLINK__" hidden="1">{"fdsup://Directions/FactSet Auditing Viewer?action=AUDIT_VALUE&amp;DB=129&amp;ID1=608820&amp;VALUEID=02001&amp;SDATE=201101&amp;PERIODTYPE=SEMI_STD&amp;SCFT=3&amp;window=popup_no_bar&amp;width=385&amp;height=120&amp;START_MAXIMIZED=FALSE&amp;creator=factset&amp;display_string=Audit"}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Viewer?action=AUDIT_VALUE&amp;DB=129&amp;ID1=622010&amp;VALUEID=03426&amp;SDATE=201002&amp;PERIODTYPE=SEMI_STD&amp;SCFT=3&amp;window=popup_no_bar&amp;width=385&amp;height=120&amp;START_MAXIMIZED=FALSE&amp;creator=factset&amp;display_string=Audit"}</definedName>
    <definedName name="_321__FDSAUDITLINK__" hidden="1">{"fdsup://directions/FAT Viewer?action=UPDATE&amp;creator=factset&amp;DYN_ARGS=TRUE&amp;DOC_NAME=FAT:FQL_AUDITING_CLIENT_TEMPLATE.FAT&amp;display_string=Audit&amp;VAR:KEY=OLOPGHWHAP&amp;VAR:QUERY=KChGRl9ERUJUX0xUKFFUUiwwLCwsLEFVRClARkZfREVCVF9MVChTRU1JLDAsLCwsQVVEKSlARkZfREVCVF9MV","ChBTk4sMCwsLCxBVUQpKQ==&amp;WINDOW=FIRST_POPUP&amp;HEIGHT=450&amp;WIDTH=450&amp;START_MAXIMIZED=FALSE&amp;VAR:CALENDAR=FIVEDAY&amp;VAR:SYMBOL=606355&amp;VAR:INDEX=0"}</definedName>
    <definedName name="_322__FDSAUDITLINK__" hidden="1">{"fdsup://Directions/FactSet Auditing Viewer?action=AUDIT_VALUE&amp;DB=129&amp;ID1=B013SX&amp;VALUEID=02001&amp;SDATE=201101&amp;PERIODTYPE=SEMI_STD&amp;SCFT=3&amp;window=popup_no_bar&amp;width=385&amp;height=120&amp;START_MAXIMIZED=FALSE&amp;creator=factset&amp;display_string=Audit"}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Viewer?action=AUDIT_VALUE&amp;DB=129&amp;ID1=616495&amp;VALUEID=02001&amp;SDATE=201002&amp;PERIODTYPE=SEMI_STD&amp;SCFT=3&amp;window=popup_no_bar&amp;width=385&amp;height=120&amp;START_MAXIMIZED=FALSE&amp;creator=factset&amp;display_string=Audit"}</definedName>
    <definedName name="_325__FDSAUDITLINK__" hidden="1">{"fdsup://Directions/FactSet Auditing Viewer?action=AUDIT_VALUE&amp;DB=129&amp;ID1=620569&amp;VALUEID=02001&amp;SDATE=201101&amp;PERIODTYPE=SEMI_STD&amp;SCFT=3&amp;window=popup_no_bar&amp;width=385&amp;height=120&amp;START_MAXIMIZED=FALSE&amp;creator=factset&amp;display_string=Audit"}</definedName>
    <definedName name="_326__FDSAUDITLINK__" hidden="1">{"fdsup://Directions/FactSet Auditing Viewer?action=AUDIT_VALUE&amp;DB=129&amp;ID1=660047&amp;VALUEID=02001&amp;SDATE=201101&amp;PERIODTYPE=SEMI_STD&amp;SCFT=3&amp;window=popup_no_bar&amp;width=385&amp;height=120&amp;START_MAXIMIZED=FALSE&amp;creator=factset&amp;display_string=Audit"}</definedName>
    <definedName name="_328__FDSAUDITLINK__" hidden="1">{"fdsup://Directions/FactSet Auditing Viewer?action=AUDIT_VALUE&amp;DB=129&amp;ID1=611776&amp;VALUEID=02001&amp;SDATE=201101&amp;PERIODTYPE=SEMI_STD&amp;SCFT=3&amp;window=popup_no_bar&amp;width=385&amp;height=120&amp;START_MAXIMIZED=FALSE&amp;creator=factset&amp;display_string=Audit"}</definedName>
    <definedName name="_330__FDSAUDITLINK__" hidden="1">{"fdsup://Directions/FactSet Auditing Viewer?action=AUDIT_VALUE&amp;DB=129&amp;ID1=600346&amp;VALUEID=02001&amp;SDATE=201002&amp;PERIODTYPE=SEMI_STD&amp;SCFT=3&amp;window=popup_no_bar&amp;width=385&amp;height=120&amp;START_MAXIMIZED=FALSE&amp;creator=factset&amp;display_string=Audit"}</definedName>
    <definedName name="_332__FDSAUDITLINK__" hidden="1">{"fdsup://Directions/FactSet Auditing Viewer?action=AUDIT_VALUE&amp;DB=129&amp;ID1=627791&amp;VALUEID=02001&amp;SDATE=201101&amp;PERIODTYPE=SEMI_STD&amp;SCFT=3&amp;window=popup_no_bar&amp;width=385&amp;height=120&amp;START_MAXIMIZED=FALSE&amp;creator=factset&amp;display_string=Audit"}</definedName>
    <definedName name="_333__FDSAUDITLINK__" hidden="1">{"fdsup://Directions/FactSet Auditing Viewer?action=AUDIT_VALUE&amp;DB=129&amp;ID1=B04C8F&amp;VALUEID=02001&amp;SDATE=201101&amp;PERIODTYPE=SEMI_STD&amp;SCFT=3&amp;window=popup_no_bar&amp;width=385&amp;height=120&amp;START_MAXIMIZED=FALSE&amp;creator=factset&amp;display_string=Audit"}</definedName>
    <definedName name="_335__FDSAUDITLINK__" hidden="1">{"fdsup://Directions/FactSet Auditing Viewer?action=AUDIT_VALUE&amp;DB=129&amp;ID1=646707&amp;VALUEID=02001&amp;SDATE=201101&amp;PERIODTYPE=SEMI_STD&amp;SCFT=3&amp;window=popup_no_bar&amp;width=385&amp;height=120&amp;START_MAXIMIZED=FALSE&amp;creator=factset&amp;display_string=Audit"}</definedName>
    <definedName name="_337__FDSAUDITLINK__" hidden="1">{"fdsup://Directions/FactSet Auditing Viewer?action=AUDIT_VALUE&amp;DB=129&amp;ID1=629372&amp;VALUEID=02001&amp;SDATE=201101&amp;PERIODTYPE=SEMI_STD&amp;SCFT=3&amp;window=popup_no_bar&amp;width=385&amp;height=120&amp;START_MAXIMIZED=FALSE&amp;creator=factset&amp;display_string=Audit"}</definedName>
    <definedName name="_339__FDSAUDITLINK__" hidden="1">{"fdsup://Directions/FactSet Auditing Viewer?action=AUDIT_VALUE&amp;DB=129&amp;ID1=B0744W&amp;VALUEID=02001&amp;SDATE=201001&amp;PERIODTYPE=SEMI_STD&amp;SCFT=3&amp;window=popup_no_bar&amp;width=385&amp;height=120&amp;START_MAXIMIZED=FALSE&amp;creator=factset&amp;display_string=Audit"}</definedName>
    <definedName name="_3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40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2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4__FDSAUDITLINK__" hidden="1">{"fdsup://Directions/FactSet Auditing Viewer?action=AUDIT_VALUE&amp;DB=129&amp;ID1=B4WXN8&amp;VALUEID=02001&amp;SDATE=201101&amp;PERIODTYPE=SEMI_STD&amp;SCFT=3&amp;window=popup_no_bar&amp;width=385&amp;height=120&amp;START_MAXIMIZED=FALSE&amp;creator=factset&amp;display_string=Audit"}</definedName>
    <definedName name="_345__FDSAUDITLINK__" hidden="1">{"fdsup://Directions/FactSet Auditing Viewer?action=AUDIT_VALUE&amp;DB=129&amp;ID1=B1PPRK&amp;VALUEID=02001&amp;SDATE=201002&amp;PERIODTYPE=SEMI_STD&amp;SCFT=3&amp;window=popup_no_bar&amp;width=385&amp;height=120&amp;START_MAXIMIZED=FALSE&amp;creator=factset&amp;display_string=Audit"}</definedName>
    <definedName name="_347__FDSAUDITLINK__" hidden="1">{"fdsup://Directions/FactSet Auditing Viewer?action=AUDIT_VALUE&amp;DB=129&amp;ID1=618041&amp;VALUEID=02001&amp;SDATE=201101&amp;PERIODTYPE=SEMI_STD&amp;SCFT=3&amp;window=popup_no_bar&amp;width=385&amp;height=120&amp;START_MAXIMIZED=FALSE&amp;creator=factset&amp;display_string=Audit"}</definedName>
    <definedName name="_349__FDSAUDITLINK__" hidden="1">{"fdsup://Directions/FactSet Auditing Viewer?action=AUDIT_VALUE&amp;DB=129&amp;ID1=622010&amp;VALUEID=02001&amp;SDATE=201002&amp;PERIODTYPE=SEMI_STD&amp;SCFT=3&amp;window=popup_no_bar&amp;width=385&amp;height=120&amp;START_MAXIMIZED=FALSE&amp;creator=factset&amp;display_string=Audit"}</definedName>
    <definedName name="_35__FDSAUDITLINK__" hidden="1">{"fdsup://Directions/FactSet Auditing Viewer?action=AUDIT_VALUE&amp;DB=129&amp;ID1=649273&amp;VALUEID=7033030900&amp;SDATE=201101&amp;PERIODTYPE=SEMI_DET&amp;window=popup_no_bar&amp;width=385&amp;height=120&amp;START_MAXIMIZED=FALSE&amp;creator=factset&amp;display_string=Audit"}</definedName>
    <definedName name="_35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52__FDSAUDITLINK__" hidden="1">{"fdsup://directions/FAT Viewer?action=UPDATE&amp;creator=factset&amp;DYN_ARGS=TRUE&amp;DOC_NAME=FAT:FQL_AUDITING_CLIENT_TEMPLATE.FAT&amp;display_string=Audit&amp;VAR:KEY=BYXEHEXMBE&amp;VAR:QUERY=KChGRl9ERUJUKFFUUiwwLCwsLEFVRClARkZfREVCVChTRU1JLDAsLCwsQVVEKSlARkZfREVCVChBTk4sMCwsL","CxBVUQpKQ==&amp;WINDOW=FIRST_POPUP&amp;HEIGHT=450&amp;WIDTH=450&amp;START_MAXIMIZED=FALSE&amp;VAR:CALENDAR=FIVEDAY&amp;VAR:SYMBOL=605991&amp;VAR:INDEX=0"}</definedName>
    <definedName name="_353__FDSAUDITLINK__" hidden="1">{"fdsup://directions/FAT Viewer?action=UPDATE&amp;creator=factset&amp;DYN_ARGS=TRUE&amp;DOC_NAME=FAT:FQL_AUDITING_CLIENT_TEMPLATE.FAT&amp;display_string=Audit&amp;VAR:KEY=OZWXYJKRSH&amp;VAR:QUERY=KChGRl9ERUJUX0xUKFFUUiwwLCwsLEFVRClARkZfREVCVF9MVChTRU1JLDAsLCwsQVVEKSlARkZfREVCVF9MV","ChBTk4sMCwsLCxBVUQpKQ==&amp;WINDOW=FIRST_POPUP&amp;HEIGHT=450&amp;WIDTH=450&amp;START_MAXIMIZED=FALSE&amp;VAR:CALENDAR=FIVEDAY&amp;VAR:SYMBOL=652826&amp;VAR:INDEX=0"}</definedName>
    <definedName name="_36__FDSAUDITLINK__" hidden="1">{"fdsup://Directions/FactSet Auditing Viewer?action=AUDIT_VALUE&amp;DB=129&amp;ID1=649273&amp;VALUEID=02001&amp;SDATE=201101&amp;PERIODTYPE=SEMI_STD&amp;window=popup_no_bar&amp;width=385&amp;height=120&amp;START_MAXIMIZED=FALSE&amp;creator=factset&amp;display_string=Audit"}</definedName>
    <definedName name="_362__FDSAUDITLINK__" hidden="1">{"fdsup://directions/FAT Viewer?action=UPDATE&amp;creator=factset&amp;DYN_ARGS=TRUE&amp;DOC_NAME=FAT:FQL_AUDITING_CLIENT_TEMPLATE.FAT&amp;display_string=Audit&amp;VAR:KEY=NSLMDCFKVK&amp;VAR:QUERY=KChGRl9ERUJUKFFUUiwwLCwsLEVVUilARkZfREVCVChTRU1JLDAsLCwsRVVSKSlARkZfREVCVChBTk4sMCwsL","CxFVVIpKQ==&amp;WINDOW=FIRST_POPUP&amp;HEIGHT=450&amp;WIDTH=450&amp;START_MAXIMIZED=FALSE&amp;VAR:CALENDAR=FIVEDAY&amp;VAR:SYMBOL=B1Y9TB&amp;VAR:INDEX=0"}</definedName>
    <definedName name="_363__FDSAUDITLINK__" hidden="1">{"fdsup://directions/FAT Viewer?action=UPDATE&amp;creator=factset&amp;DYN_ARGS=TRUE&amp;DOC_NAME=FAT:FQL_AUDITING_CLIENT_TEMPLATE.FAT&amp;display_string=Audit&amp;VAR:KEY=XQPUFMJWNG&amp;VAR:QUERY=KChGRl9ERUJUKFFUUiwwLCwsLEFVRClARkZfREVCVChTRU1JLDAsLCwsQVVEKSlARkZfREVCVChBTk4sMCwsL","CxBVUQpKQ==&amp;WINDOW=FIRST_POPUP&amp;HEIGHT=450&amp;WIDTH=450&amp;START_MAXIMIZED=FALSE&amp;VAR:CALENDAR=FIVEDAY&amp;VAR:SYMBOL=673973&amp;VAR:INDEX=0"}</definedName>
    <definedName name="_37__FDSAUDITLINK__" hidden="1">{"fdsup://Directions/FactSet Auditing Viewer?action=AUDIT_VALUE&amp;DB=129&amp;ID1=647654&amp;VALUEID=7033030900&amp;SDATE=201101&amp;PERIODTYPE=SEMI_DET&amp;window=popup_no_bar&amp;width=385&amp;height=120&amp;START_MAXIMIZED=FALSE&amp;creator=factset&amp;display_string=Audit"}</definedName>
    <definedName name="_374__FDSAUDITLINK__" hidden="1">{"fdsup://directions/FAT Viewer?action=UPDATE&amp;creator=factset&amp;DYN_ARGS=TRUE&amp;DOC_NAME=FAT:FQL_AUDITING_CLIENT_TEMPLATE.FAT&amp;display_string=Audit&amp;VAR:KEY=VYNUNQLUVE&amp;VAR:QUERY=KChGRl9ERUJUKFFUUiwwLCwsLFVTRClARkZfREVCVChTRU1JLDAsLCwsVVNEKSlARkZfREVCVChBTk4sMCwsL","CxVU0QpKQ==&amp;WINDOW=FIRST_POPUP&amp;HEIGHT=450&amp;WIDTH=450&amp;START_MAXIMIZED=FALSE&amp;VAR:CALENDAR=FIVEDAY&amp;VAR:SYMBOL=87612E10&amp;VAR:INDEX=0"}</definedName>
    <definedName name="_375__FDSAUDITLINK__" hidden="1">{"fdsup://Directions/FactSet Auditing Viewer?action=AUDIT_VALUE&amp;DB=129&amp;ID1=87612E10&amp;VALUEID=02001&amp;SDATE=201004&amp;PERIODTYPE=QTR_STD&amp;SCFT=3&amp;window=popup_no_bar&amp;width=385&amp;height=120&amp;START_MAXIMIZED=FALSE&amp;creator=factset&amp;display_string=Audit"}</definedName>
    <definedName name="_377__FDSAUDITLINK__" hidden="1">{"fdsup://directions/FAT Viewer?action=UPDATE&amp;creator=factset&amp;DYN_ARGS=TRUE&amp;DOC_NAME=FAT:FQL_AUDITING_CLIENT_TEMPLATE.FAT&amp;display_string=Audit&amp;VAR:KEY=HKPEHCVWNK&amp;VAR:QUERY=KChGRl9ERUJUKFFUUiwwLCwsLFVTRClARkZfREVCVChTRU1JLDAsLCwsVVNEKSlARkZfREVCVChBTk4sMCwsL","CxVU0QpKQ==&amp;WINDOW=FIRST_POPUP&amp;HEIGHT=450&amp;WIDTH=450&amp;START_MAXIMIZED=FALSE&amp;VAR:CALENDAR=FIVEDAY&amp;VAR:SYMBOL=B1FJ0C&amp;VAR:INDEX=0"}</definedName>
    <definedName name="_379__FDSAUDITLINK__" hidden="1">{"fdsup://directions/FAT Viewer?action=UPDATE&amp;creator=factset&amp;DYN_ARGS=TRUE&amp;DOC_NAME=FAT:FQL_AUDITING_CLIENT_TEMPLATE.FAT&amp;display_string=Audit&amp;VAR:KEY=ZQXOJQJKFA&amp;VAR:QUERY=KChGRl9ERUJUKFFUUiwwLCwsLFNHRClARkZfREVCVChTRU1JLDAsLCwsU0dEKSlARkZfREVCVChBTk4sMCwsL","CxTR0QpKQ==&amp;WINDOW=FIRST_POPUP&amp;HEIGHT=450&amp;WIDTH=450&amp;START_MAXIMIZED=FALSE&amp;VAR:CALENDAR=FIVEDAY&amp;VAR:SYMBOL=625822&amp;VAR:INDEX=0"}</definedName>
    <definedName name="_38__FDSAUDITLINK__" hidden="1">{"fdsup://Directions/FactSet Auditing Viewer?action=AUDIT_VALUE&amp;DB=129&amp;ID1=647654&amp;VALUEID=02001&amp;SDATE=201101&amp;PERIODTYPE=SEMI_STD&amp;window=popup_no_bar&amp;width=385&amp;height=120&amp;START_MAXIMIZED=FALSE&amp;creator=factset&amp;display_string=Audit"}</definedName>
    <definedName name="_381__FDSAUDITLINK__" hidden="1">{"fdsup://directions/FAT Viewer?action=UPDATE&amp;creator=factset&amp;DYN_ARGS=TRUE&amp;DOC_NAME=FAT:FQL_AUDITING_CLIENT_TEMPLATE.FAT&amp;display_string=Audit&amp;VAR:KEY=TQZWZKFOVY&amp;VAR:QUERY=KChGRl9ERUJUKFFUUiwwLCwsLFVTRClARkZfREVCVChTRU1JLDAsLCwsVVNEKSlARkZfREVCVChBTk4sMCwsL","CxVU0QpKQ==&amp;WINDOW=FIRST_POPUP&amp;HEIGHT=450&amp;WIDTH=450&amp;START_MAXIMIZED=FALSE&amp;VAR:CALENDAR=FIVEDAY&amp;VAR:SYMBOL=281070&amp;VAR:INDEX=0"}</definedName>
    <definedName name="_382__FDSAUDITLINK__" hidden="1">{"fdsup://directions/FAT Viewer?action=UPDATE&amp;creator=factset&amp;DYN_ARGS=TRUE&amp;DOC_NAME=FAT:FQL_AUDITING_CLIENT_TEMPLATE.FAT&amp;display_string=Audit&amp;VAR:KEY=VCTSJQNKHS&amp;VAR:QUERY=KChGRl9ERUJUX0xUKFFUUiwwLCwsLEFVRClARkZfREVCVF9MVChTRU1JLDAsLCwsQVVEKSlARkZfREVCVF9MV","ChBTk4sMCwsLCxBVUQpKQ==&amp;WINDOW=FIRST_POPUP&amp;HEIGHT=450&amp;WIDTH=450&amp;START_MAXIMIZED=FALSE&amp;VAR:CALENDAR=FIVEDAY&amp;VAR:SYMBOL=698123&amp;VAR:INDEX=0"}</definedName>
    <definedName name="_383__FDSAUDITLINK__" hidden="1">{"fdsup://directions/FAT Viewer?action=UPDATE&amp;creator=factset&amp;DYN_ARGS=TRUE&amp;DOC_NAME=FAT:FQL_AUDITING_CLIENT_TEMPLATE.FAT&amp;display_string=Audit&amp;VAR:KEY=XYTURCPOZY&amp;VAR:QUERY=KChGRl9ERUJUKFFUUiwwLCwsLFVTRClARkZfREVCVChTRU1JLDAsLCwsVVNEKSlARkZfREVCVChBTk4sMCwsL","CxVU0QpKQ==&amp;WINDOW=FIRST_POPUP&amp;HEIGHT=450&amp;WIDTH=450&amp;START_MAXIMIZED=FALSE&amp;VAR:CALENDAR=FIVEDAY&amp;VAR:SYMBOL=B4WXN8&amp;VAR:INDEX=0"}</definedName>
    <definedName name="_384__FDSAUDITLINK__" hidden="1">{"fdsup://Directions/FactSet Auditing Viewer?action=AUDIT_VALUE&amp;DB=129&amp;ID1=201164&amp;VALUEID=02001&amp;SDATE=201003&amp;PERIODTYPE=QTR_STD&amp;SCFT=3&amp;window=popup_no_bar&amp;width=385&amp;height=120&amp;START_MAXIMIZED=FALSE&amp;creator=factset&amp;display_string=Audit"}</definedName>
    <definedName name="_385__FDSAUDITLINK__" hidden="1">{"fdsup://Directions/FactSet Auditing Viewer?action=AUDIT_VALUE&amp;DB=129&amp;ID1=B1FJ0C&amp;VALUEID=02001&amp;SDATE=201101&amp;PERIODTYPE=SEMI_STD&amp;SCFT=3&amp;window=popup_no_bar&amp;width=385&amp;height=120&amp;START_MAXIMIZED=FALSE&amp;creator=factset&amp;display_string=Audit"}</definedName>
    <definedName name="_386__FDSAUDITLINK__" hidden="1">{"fdsup://Directions/FactSet Auditing Viewer?action=AUDIT_VALUE&amp;DB=129&amp;ID1=625822&amp;VALUEID=02001&amp;SDATE=201003&amp;PERIODTYPE=QTR_STD&amp;SCFT=3&amp;window=popup_no_bar&amp;width=385&amp;height=120&amp;START_MAXIMIZED=FALSE&amp;creator=factset&amp;display_string=Audit"}</definedName>
    <definedName name="_387__FDSAUDITLINK__" hidden="1">{"fdsup://Directions/FactSet Auditing Viewer?action=AUDIT_VALUE&amp;DB=129&amp;ID1=281070&amp;VALUEID=02001&amp;SDATE=201004&amp;PERIODTYPE=QTR_STD&amp;SCFT=3&amp;window=popup_no_bar&amp;width=385&amp;height=120&amp;START_MAXIMIZED=FALSE&amp;creator=factset&amp;display_string=Audit"}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Viewer?action=AUDIT_VALUE&amp;DB=129&amp;ID1=605991&amp;VALUEID=7033030900&amp;SDATE=201101&amp;PERIODTYPE=SEMI_DET&amp;window=popup_no_bar&amp;width=385&amp;height=120&amp;START_MAXIMIZED=FALSE&amp;creator=factset&amp;display_string=Audit"}</definedName>
    <definedName name="_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40__FDSAUDITLINK__" hidden="1">{"fdsup://Directions/FactSet Auditing Viewer?action=AUDIT_VALUE&amp;DB=129&amp;ID1=605991&amp;VALUEID=02001&amp;SDATE=201101&amp;PERIODTYPE=SEMI_STD&amp;window=popup_no_bar&amp;width=385&amp;height=120&amp;START_MAXIMIZED=FALSE&amp;creator=factset&amp;display_string=Audit"}</definedName>
    <definedName name="_41__FDSAUDITLINK__" hidden="1">{"fdsup://Directions/FactSet Auditing Viewer?action=AUDIT_VALUE&amp;DB=129&amp;ID1=B0736T&amp;VALUEID=02001&amp;SDATE=201101&amp;PERIODTYPE=SEMI_STD&amp;window=popup_no_bar&amp;width=385&amp;height=120&amp;START_MAXIMIZED=FALSE&amp;creator=factset&amp;display_string=Audit"}</definedName>
    <definedName name="_42__FDSAUDITLINK__" hidden="1">{"fdsup://Directions/FactSet Auditing Viewer?action=AUDIT_VALUE&amp;DB=129&amp;ID1=608820&amp;VALUEID=7033030900&amp;SDATE=201101&amp;PERIODTYPE=SEMI_DET&amp;window=popup_no_bar&amp;width=385&amp;height=120&amp;START_MAXIMIZED=FALSE&amp;creator=factset&amp;display_string=Audit"}</definedName>
    <definedName name="_43__FDSAUDITLINK__" hidden="1">{"fdsup://Directions/FactSet Auditing Viewer?action=AUDIT_VALUE&amp;DB=129&amp;ID1=608820&amp;VALUEID=02001&amp;SDATE=201101&amp;PERIODTYPE=SEMI_STD&amp;window=popup_no_bar&amp;width=385&amp;height=120&amp;START_MAXIMIZED=FALSE&amp;creator=factset&amp;display_string=Audit"}</definedName>
    <definedName name="_44__FDSAUDITLINK__" hidden="1">{"fdsup://Directions/FactSet Auditing Viewer?action=AUDIT_VALUE&amp;DB=129&amp;ID1=690261&amp;VALUEID=7033030900&amp;SDATE=201003&amp;PERIODTYPE=QTR_DET&amp;window=popup_no_bar&amp;width=385&amp;height=120&amp;START_MAXIMIZED=FALSE&amp;creator=factset&amp;display_string=Audit"}</definedName>
    <definedName name="_45__FDSAUDITLINK__" hidden="1">{"fdsup://Directions/FactSet Auditing Viewer?action=AUDIT_VALUE&amp;DB=129&amp;ID1=690261&amp;VALUEID=02001&amp;SDATE=201004&amp;PERIODTYPE=QTR_STD&amp;window=popup_no_bar&amp;width=385&amp;height=120&amp;START_MAXIMIZED=FALSE&amp;creator=factset&amp;display_string=Audit"}</definedName>
    <definedName name="_46__FDSAUDITLINK__" hidden="1">{"fdsup://Directions/FactSet Auditing Viewer?action=AUDIT_VALUE&amp;DB=129&amp;ID1=B013SX&amp;VALUEID=7033030900&amp;SDATE=201101&amp;PERIODTYPE=SEMI_DET&amp;window=popup_no_bar&amp;width=385&amp;height=120&amp;START_MAXIMIZED=FALSE&amp;creator=factset&amp;display_string=Audit"}</definedName>
    <definedName name="_47__FDSAUDITLINK__" hidden="1">{"fdsup://Directions/FactSet Auditing Viewer?action=AUDIT_VALUE&amp;DB=129&amp;ID1=B013SX&amp;VALUEID=02001&amp;SDATE=201101&amp;PERIODTYPE=SEMI_STD&amp;window=popup_no_bar&amp;width=385&amp;height=120&amp;START_MAXIMIZED=FALSE&amp;creator=factset&amp;display_string=Audit"}</definedName>
    <definedName name="_48__FDSAUDITLINK__" hidden="1">{"fdsup://Directions/FactSet Auditing Viewer?action=AUDIT_VALUE&amp;DB=129&amp;ID1=616495&amp;VALUEID=02001&amp;SDATE=201002&amp;PERIODTYPE=SEMI_STD&amp;window=popup_no_bar&amp;width=385&amp;height=120&amp;START_MAXIMIZED=FALSE&amp;creator=factset&amp;display_string=Audit"}</definedName>
    <definedName name="_49__FDSAUDITLINK__" hidden="1">{"fdsup://Directions/FactSet Auditing Viewer?action=AUDIT_VALUE&amp;DB=129&amp;ID1=620569&amp;VALUEID=02001&amp;SDATE=201101&amp;PERIODTYPE=SEMI_STD&amp;window=popup_no_bar&amp;width=385&amp;height=120&amp;START_MAXIMIZED=FALSE&amp;creator=factset&amp;display_string=Audit"}</definedName>
    <definedName name="_5__FDSAUDITLINK__" hidden="1">{"fdsup://Directions/FactSet Auditing Viewer?action=AUDIT_VALUE&amp;DB=129&amp;ID1=B0736T&amp;VALUEID=03426&amp;SDATE=201101&amp;PERIODTYPE=SEMI_STD&amp;window=popup_no_bar&amp;width=385&amp;height=120&amp;START_MAXIMIZED=FALSE&amp;creator=factset&amp;display_string=Audit"}</definedName>
    <definedName name="_50__FDSAUDITLINK__" hidden="1">{"fdsup://Directions/FactSet Auditing Viewer?action=AUDIT_VALUE&amp;DB=129&amp;ID1=660047&amp;VALUEID=7033030900&amp;SDATE=201101&amp;PERIODTYPE=SEMI_DET&amp;window=popup_no_bar&amp;width=385&amp;height=120&amp;START_MAXIMIZED=FALSE&amp;creator=factset&amp;display_string=Audit"}</definedName>
    <definedName name="_51__FDSAUDITLINK__" hidden="1">{"fdsup://Directions/FactSet Auditing Viewer?action=AUDIT_VALUE&amp;DB=129&amp;ID1=660047&amp;VALUEID=02001&amp;SDATE=201101&amp;PERIODTYPE=SEMI_STD&amp;window=popup_no_bar&amp;width=385&amp;height=120&amp;START_MAXIMIZED=FALSE&amp;creator=factset&amp;display_string=Audit"}</definedName>
    <definedName name="_52__FDSAUDITLINK__" hidden="1">{"fdsup://Directions/FactSet Auditing Viewer?action=AUDIT_VALUE&amp;DB=129&amp;ID1=611776&amp;VALUEID=02001&amp;SDATE=201101&amp;PERIODTYPE=SEMI_STD&amp;window=popup_no_bar&amp;width=385&amp;height=120&amp;START_MAXIMIZED=FALSE&amp;creator=factset&amp;display_string=Audit"}</definedName>
    <definedName name="_53__FDSAUDITLINK__" hidden="1">{"fdsup://Directions/FactSet Auditing Viewer?action=AUDIT_VALUE&amp;DB=129&amp;ID1=600346&amp;VALUEID=02001&amp;SDATE=201002&amp;PERIODTYPE=SEMI_STD&amp;window=popup_no_bar&amp;width=385&amp;height=120&amp;START_MAXIMIZED=FALSE&amp;creator=factset&amp;display_string=Audit"}</definedName>
    <definedName name="_54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55__FDSAUDITLINK__" hidden="1">{"fdsup://Directions/FactSet Auditing Viewer?action=AUDIT_VALUE&amp;DB=129&amp;ID1=627791&amp;VALUEID=02001&amp;SDATE=201101&amp;PERIODTYPE=SEMI_STD&amp;window=popup_no_bar&amp;width=385&amp;height=120&amp;START_MAXIMIZED=FALSE&amp;creator=factset&amp;display_string=Audit"}</definedName>
    <definedName name="_56__FDSAUDITLINK__" hidden="1">{"fdsup://Directions/FactSet Auditing Viewer?action=AUDIT_VALUE&amp;DB=129&amp;ID1=B04C8F&amp;VALUEID=02001&amp;SDATE=201101&amp;PERIODTYPE=SEMI_STD&amp;window=popup_no_bar&amp;width=385&amp;height=120&amp;START_MAXIMIZED=FALSE&amp;creator=factset&amp;display_string=Audit"}</definedName>
    <definedName name="_57__FDSAUDITLINK__" hidden="1">{"fdsup://Directions/FactSet Auditing Viewer?action=AUDIT_VALUE&amp;DB=129&amp;ID1=646707&amp;VALUEID=02001&amp;SDATE=201101&amp;PERIODTYPE=SEMI_STD&amp;window=popup_no_bar&amp;width=385&amp;height=120&amp;START_MAXIMIZED=FALSE&amp;creator=factset&amp;display_string=Audit"}</definedName>
    <definedName name="_58__FDSAUDITLINK__" hidden="1">{"fdsup://Directions/FactSet Auditing Viewer?action=AUDIT_VALUE&amp;DB=129&amp;ID1=629372&amp;VALUEID=7033030900&amp;SDATE=201002&amp;PERIODTYPE=SEMI_DET&amp;window=popup_no_bar&amp;width=385&amp;height=120&amp;START_MAXIMIZED=FALSE&amp;creator=factset&amp;display_string=Audit"}</definedName>
    <definedName name="_59__FDSAUDITLINK__" hidden="1">{"fdsup://Directions/FactSet Auditing Viewer?action=AUDIT_VALUE&amp;DB=129&amp;ID1=629372&amp;VALUEID=02001&amp;SDATE=201101&amp;PERIODTYPE=SEMI_STD&amp;window=popup_no_bar&amp;width=385&amp;height=120&amp;START_MAXIMIZED=FALSE&amp;creator=factset&amp;display_string=Audit"}</definedName>
    <definedName name="_6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0__FDSAUDITLINK__" hidden="1">{"fdsup://Directions/FactSet Auditing Viewer?action=AUDIT_VALUE&amp;DB=129&amp;ID1=B0744W&amp;VALUEID=02001&amp;SDATE=201001&amp;PERIODTYPE=SEMI_STD&amp;window=popup_no_bar&amp;width=385&amp;height=120&amp;START_MAXIMIZED=FALSE&amp;creator=factset&amp;display_string=Audit"}</definedName>
    <definedName name="_61__FDSAUDITLINK__" hidden="1">{"fdsup://Directions/FactSet Auditing Viewer?action=AUDIT_VALUE&amp;DB=129&amp;ID1=B0LCW7&amp;VALUEID=7033030900&amp;SDATE=201101&amp;PERIODTYPE=SEMI_DET&amp;window=popup_no_bar&amp;width=385&amp;height=120&amp;START_MAXIMIZED=FALSE&amp;creator=factset&amp;display_string=Audit"}</definedName>
    <definedName name="_62__FDSAUDITLINK__" hidden="1">{"fdsup://Directions/FactSet Auditing Viewer?action=AUDIT_VALUE&amp;DB=129&amp;ID1=B0LCW7&amp;VALUEID=02001&amp;SDATE=201101&amp;PERIODTYPE=SEMI_STD&amp;window=popup_no_bar&amp;width=385&amp;height=120&amp;START_MAXIMIZED=FALSE&amp;creator=factset&amp;display_string=Audit"}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Viewer?action=AUDIT_VALUE&amp;DB=129&amp;ID1=626798&amp;VALUEID=7033030900&amp;SDATE=201101&amp;PERIODTYPE=SEMI_DET&amp;window=popup_no_bar&amp;width=385&amp;height=120&amp;START_MAXIMIZED=FALSE&amp;creator=factset&amp;display_string=Audit"}</definedName>
    <definedName name="_6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48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49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Viewer?action=AUDIT_VALUE&amp;DB=129&amp;ID1=B128WL&amp;VALUEID=01551&amp;SDATE=2009&amp;PERIODTYPE=ANN_STD&amp;SCFT=3&amp;window=popup_no_bar&amp;width=385&amp;height=120&amp;START_MAXIMIZED=FALSE&amp;creator=factset&amp;display_string=Audit"}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57__FDSAUDITLINK__" hidden="1">{"fdsup://directions/FAT Viewer?action=UPDATE&amp;creator=factset&amp;DYN_ARGS=TRUE&amp;DOC_NAME=FAT:FQL_AUDITING_CLIENT_TEMPLATE.FAT&amp;display_string=Audit&amp;VAR:KEY=JCDKLYBKTA&amp;VAR:QUERY=RklSU1RfSVRFTV9BVihGRl9QRkRfU1RLKE1PTiwwLCwsLEFVRCkp&amp;WINDOW=FIRST_POPUP&amp;HEIGHT=450&amp;WI","DTH=450&amp;START_MAXIMIZED=FALSE&amp;VAR:CALENDAR=FIVEDAY&amp;VAR:SYMBOL=610837"}</definedName>
    <definedName name="_658__FDSAUDITLINK__" hidden="1">{"fdsup://directions/FAT Viewer?action=UPDATE&amp;creator=factset&amp;DYN_ARGS=TRUE&amp;DOC_NAME=FAT:FQL_AUDITING_CLIENT_TEMPLATE.FAT&amp;display_string=Audit&amp;VAR:KEY=IBUFCJUNUV&amp;VAR:QUERY=RklSU1RfSVRFTV9BVihGRl9NSU5fSU5UX0FDQ1VNKE1PTiwwLCwsLEFVRCkp&amp;WINDOW=FIRST_POPUP&amp;HEIGH","T=450&amp;WIDTH=450&amp;START_MAXIMIZED=FALSE&amp;VAR:CALENDAR=FIVEDAY&amp;VAR:SYMBOL=610837"}</definedName>
    <definedName name="_659__FDSAUDITLINK__" hidden="1">{"fdsup://directions/FAT Viewer?action=UPDATE&amp;creator=factset&amp;DYN_ARGS=TRUE&amp;DOC_NAME=FAT:FQL_AUDITING_CLIENT_TEMPLATE.FAT&amp;display_string=Audit&amp;VAR:KEY=LMVWHMVEDU&amp;VAR:QUERY=RklSU1RfSVRFTV9BVihGRl9DQVNIX1NUKE1PTiwwLCwsLEFVRCkp&amp;WINDOW=FIRST_POPUP&amp;HEIGHT=450&amp;WI","DTH=450&amp;START_MAXIMIZED=FALSE&amp;VAR:CALENDAR=FIVEDAY&amp;VAR:SYMBOL=610837"}</definedName>
    <definedName name="_66__FDSAUDITLINK__" hidden="1">{"fdsup://Directions/FactSet Auditing Viewer?action=AUDIT_VALUE&amp;DB=129&amp;ID1=618041&amp;VALUEID=02001&amp;SDATE=201101&amp;PERIODTYPE=SEMI_STD&amp;window=popup_no_bar&amp;width=385&amp;height=120&amp;START_MAXIMIZED=FALSE&amp;creator=factset&amp;display_string=Audit"}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ARINQPGXYR&amp;VAR:QUERY=RklSU1RfSVRFTV9BVihGRl9ERUJUKE1PTiwwLCwsLEFVRCkp&amp;WINDOW=FIRST_POPUP&amp;HEIGHT=450&amp;WIDTH=","450&amp;START_MAXIMIZED=FALSE&amp;VAR:CALENDAR=FIVEDAY&amp;VAR:SYMBOL=610837"}</definedName>
    <definedName name="_661__FDSAUDITLINK__" hidden="1">{"fdsup://Directions/FactSet Auditing Viewer?action=AUDIT_VALUE&amp;DB=129&amp;ID1=B128WL&amp;VALUEID=04601&amp;SDATE=2009&amp;PERIODTYPE=ANN_STD&amp;SCFT=3&amp;window=popup_no_bar&amp;width=385&amp;height=120&amp;START_MAXIMIZED=FALSE&amp;creator=factset&amp;display_string=Audit"}</definedName>
    <definedName name="_662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6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64__FDSAUDITLINK__" hidden="1">{"fdsup://Directions/FactSet Auditing Viewer?action=AUDIT_VALUE&amp;DB=129&amp;ID1=B128WL&amp;VALUEID=04601&amp;SDATE=2010&amp;PERIODTYPE=ANN_STD&amp;SCFT=3&amp;window=popup_no_bar&amp;width=385&amp;height=120&amp;START_MAXIMIZED=FALSE&amp;creator=factset&amp;display_string=Audit"}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66__FDSAUDITLINK__" hidden="1">{"fdsup://Directions/FactSet Auditing Viewer?action=AUDIT_VALUE&amp;DB=129&amp;ID1=B128WL&amp;VALUEID=01250&amp;SDATE=2009&amp;PERIODTYPE=ANN_STD&amp;SCFT=3&amp;window=popup_no_bar&amp;width=385&amp;height=120&amp;START_MAXIMIZED=FALSE&amp;creator=factset&amp;display_string=Audit"}</definedName>
    <definedName name="_667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68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69__FDSAUDITLINK__" hidden="1">{"fdsup://directions/FAT Viewer?action=UPDATE&amp;creator=factset&amp;DYN_ARGS=TRUE&amp;DOC_NAME=FAT:FQL_AUDITING_CLIENT_TEMPLATE.FAT&amp;display_string=Audit&amp;VAR:KEY=OBQLSNSXAZ&amp;VAR:QUERY=RkZfRU5UUlBSX1ZBTF9EQUlMWSgwLCwsLElOUiwnQkFTJyk=&amp;WINDOW=FIRST_POPUP&amp;HEIGHT=450&amp;WIDTH=","450&amp;START_MAXIMIZED=FALSE&amp;VAR:CALENDAR=FIVEDAY&amp;VAR:SYMBOL=B128WL&amp;VAR:INDEX=0"}</definedName>
    <definedName name="_67__FDSAUDITLINK__" hidden="1">{"fdsup://Directions/FactSet Auditing Viewer?action=AUDIT_VALUE&amp;DB=129&amp;ID1=B1FJ0C&amp;VALUEID=02001&amp;SDATE=201101&amp;PERIODTYPE=SEMI_STD&amp;window=popup_no_bar&amp;width=385&amp;height=120&amp;START_MAXIMIZED=FALSE&amp;creator=factset&amp;display_string=Audit"}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YXWTQRGDOH&amp;VAR:QUERY=RklSU1RfSVRFTV9BVihGRl9QRkRfU1RLKE1PTiwwLCwsLElOUikp&amp;WINDOW=FIRST_POPUP&amp;HEIGHT=450&amp;WI","DTH=450&amp;START_MAXIMIZED=FALSE&amp;VAR:CALENDAR=FIVEDAY&amp;VAR:SYMBOL=B128WL"}</definedName>
    <definedName name="_671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72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7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8__FDSAUDITLINK__" hidden="1">{"fdsup://directions/FAT Viewer?action=UPDATE&amp;creator=factset&amp;DYN_ARGS=TRUE&amp;DOC_NAME=FAT:FQL_AUDITING_CLIENT_TEMPLATE.FAT&amp;display_string=Audit&amp;VAR:KEY=ERYJIHKBYD&amp;VAR:QUERY=RkZfSU5WRVNUX1NUX1RPVChRVFIsMCk=&amp;WINDOW=FIRST_POPUP&amp;HEIGHT=450&amp;WIDTH=450&amp;START_MAXIMI","ZED=FALSE&amp;VAR:CALENDAR=FIVEDAY&amp;VAR:SYMBOL=651200&amp;VAR:INDEX=0"}</definedName>
    <definedName name="_684__FDSAUDITLINK__" hidden="1">{"fdsup://directions/FAT Viewer?action=UPDATE&amp;creator=factset&amp;DYN_ARGS=TRUE&amp;DOC_NAME=FAT:FQL_AUDITING_CLIENT_TEMPLATE.FAT&amp;display_string=Audit&amp;VAR:KEY=QDQRUFWJQP&amp;VAR:QUERY=RkZfRU5UUlBSX1ZBTF9EQUlMWSgwLCwsLElEUiwnQkFTJyk=&amp;WINDOW=FIRST_POPUP&amp;HEIGHT=450&amp;WIDTH=","450&amp;START_MAXIMIZED=FALSE&amp;VAR:CALENDAR=FIVEDAY&amp;VAR:SYMBOL=B00FYK&amp;VAR:INDEX=0"}</definedName>
    <definedName name="_69__FDSAUDITLINK__" hidden="1">{"fdsup://Directions/FactSet Auditing Viewer?action=AUDIT_VALUE&amp;DB=129&amp;ID1=B1Y9TB&amp;VALUEID=7033030900&amp;SDATE=201002&amp;PERIODTYPE=SEMI_DET&amp;window=popup_no_bar&amp;width=385&amp;height=120&amp;START_MAXIMIZED=FALSE&amp;creator=factset&amp;display_string=Audit"}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70__FDSAUDITLINK__" hidden="1">{"fdsup://Directions/FactSet Auditing Viewer?action=AUDIT_VALUE&amp;DB=129&amp;ID1=B1Y9TB&amp;VALUEID=02001&amp;SDATE=201002&amp;PERIODTYPE=SEMI_STD&amp;window=popup_no_bar&amp;width=385&amp;height=120&amp;START_MAXIMIZED=FALSE&amp;creator=factset&amp;display_string=Audit"}</definedName>
    <definedName name="_706__FDSAUDITLINK__" hidden="1">{"fdsup://directions/FAT Viewer?action=UPDATE&amp;creator=factset&amp;DYN_ARGS=TRUE&amp;DOC_NAME=FAT:FQL_AUDITING_CLIENT_TEMPLATE.FAT&amp;display_string=Audit&amp;VAR:KEY=CRWFGXYNYH&amp;VAR:QUERY=RkZfREVCVF9MVChBTk4sMCwsLCxBVUQp&amp;WINDOW=FIRST_POPUP&amp;HEIGHT=450&amp;WIDTH=450&amp;START_MAXIMI","ZED=FALSE&amp;VAR:CALENDAR=FIVEDAY&amp;VAR:SYMBOL=698123&amp;VAR:INDEX=0"}</definedName>
    <definedName name="_707__FDSAUDITLINK__" hidden="1">{"fdsup://Directions/FactSet Auditing Viewer?action=AUDIT_VALUE&amp;DB=129&amp;ID1=698123&amp;VALUEID=03051&amp;SDATE=2010&amp;PERIODTYPE=ANN_STD&amp;SCFT=3&amp;window=popup_no_bar&amp;width=385&amp;height=120&amp;START_MAXIMIZED=FALSE&amp;creator=factset&amp;display_string=Audit"}</definedName>
    <definedName name="_708__FDSAUDITLINK__" hidden="1">{"fdsup://Directions/FactSet Auditing Viewer?action=AUDIT_VALUE&amp;DB=129&amp;ID1=698123&amp;VALUEID=03051&amp;SDATE=201101&amp;PERIODTYPE=SEMI_STD&amp;SCFT=3&amp;window=popup_no_bar&amp;width=385&amp;height=120&amp;START_MAXIMIZED=FALSE&amp;creator=factset&amp;display_string=Audit"}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Viewer?action=AUDIT_VALUE&amp;DB=129&amp;ID1=698123&amp;VALUEID=7033030900&amp;SDATE=201101&amp;PERIODTYPE=SEMI_DET&amp;window=popup_no_bar&amp;width=385&amp;height=120&amp;START_MAXIMIZED=FALSE&amp;creator=factset&amp;display_string=Audit"}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Viewer?action=AUDIT_VALUE&amp;DB=129&amp;ID1=652826&amp;VALUEID=7033030900&amp;SDATE=201101&amp;PERIODTYPE=SEMI_DET&amp;window=popup_no_bar&amp;width=385&amp;height=120&amp;START_MAXIMIZED=FALSE&amp;creator=factset&amp;display_string=Audit"}</definedName>
    <definedName name="_711__FDSAUDITLINK__" hidden="1">{"fdsup://Directions/FactSet Auditing Viewer?action=AUDIT_VALUE&amp;DB=129&amp;ID1=623864&amp;VALUEID=03051&amp;SDATE=201002&amp;PERIODTYPE=SEMI_STD&amp;SCFT=3&amp;window=popup_no_bar&amp;width=385&amp;height=120&amp;START_MAXIMIZED=FALSE&amp;creator=factset&amp;display_string=Audit"}</definedName>
    <definedName name="_712__FDSAUDITLINK__" hidden="1">{"fdsup://directions/FAT Viewer?action=UPDATE&amp;creator=factset&amp;DYN_ARGS=TRUE&amp;DOC_NAME=FAT:FQL_AUDITING_CLIENT_TEMPLATE.FAT&amp;display_string=Audit&amp;VAR:KEY=CHCRSPIDGT&amp;VAR:QUERY=KChGRl9ERUJUX0xUKFFUUiwwLCwsLEFVRClARkZfREVCVF9MVChTRU1JLDAsLCwsQVVEKSlARkZfREVCVF9MV","ChBTk4sMCwsLCxBVUQpKQ==&amp;WINDOW=FIRST_POPUP&amp;HEIGHT=450&amp;WIDTH=450&amp;START_MAXIMIZED=FALSE&amp;VAR:CALENDAR=FIVEDAY&amp;VAR:SYMBOL=B3VL4P&amp;VAR:INDEX=0"}</definedName>
    <definedName name="_713__FDSAUDITLINK__" hidden="1">{"fdsup://Directions/FactSet Auditing Viewer?action=AUDIT_VALUE&amp;DB=129&amp;ID1=B3VL4P&amp;VALUEID=03051&amp;SDATE=201101&amp;PERIODTYPE=SEMI_STD&amp;SCFT=3&amp;window=popup_no_bar&amp;width=385&amp;height=120&amp;START_MAXIMIZED=FALSE&amp;creator=factset&amp;display_string=Audit"}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Viewer?action=AUDIT_VALUE&amp;DB=129&amp;ID1=B1FJ0C&amp;VALUEID=03426&amp;SDATE=201101&amp;PERIODTYPE=SEMI_STD&amp;window=popup_no_bar&amp;width=385&amp;height=120&amp;START_MAXIMIZED=FALSE&amp;creator=factset&amp;display_string=Audit"}</definedName>
    <definedName name="_733__FDSAUDITLINK__" hidden="1">{"fdsup://Directions/FactSet Auditing Viewer?action=AUDIT_VALUE&amp;DB=129&amp;ID1=19121610&amp;VALUEID=7033030900&amp;SDATE=201101&amp;PERIODTYPE=QTR_DET&amp;window=popup_no_bar&amp;width=385&amp;height=120&amp;START_MAXIMIZED=FALSE&amp;creator=factset&amp;display_string=Audit"}</definedName>
    <definedName name="_736__FDSAUDITLINK__" hidden="1">{"fdsup://Directions/FactSet Auditing Viewer?action=AUDIT_VALUE&amp;DB=129&amp;ID1=48783610&amp;VALUEID=7033030900&amp;SDATE=201101&amp;PERIODTYPE=QTR_DET&amp;window=popup_no_bar&amp;width=385&amp;height=120&amp;START_MAXIMIZED=FALSE&amp;creator=factset&amp;display_string=Audit"}</definedName>
    <definedName name="_739__FDSAUDITLINK__" hidden="1">{"fdsup://Directions/FactSet Auditing Viewer?action=AUDIT_VALUE&amp;DB=129&amp;ID1=B59HM7&amp;VALUEID=7033030900&amp;SDATE=201101&amp;PERIODTYPE=SEMI_DET&amp;window=popup_no_bar&amp;width=385&amp;height=120&amp;START_MAXIMIZED=FALSE&amp;creator=factset&amp;display_string=Audit"}</definedName>
    <definedName name="_741__FDSAUDITLINK__" hidden="1">{"fdsup://Directions/FactSet Auditing Viewer?action=AUDIT_VALUE&amp;DB=129&amp;ID1=B50YPZ&amp;VALUEID=7033030900&amp;SDATE=201101&amp;PERIODTYPE=SEMI_DET&amp;window=popup_no_bar&amp;width=385&amp;height=120&amp;START_MAXIMIZED=FALSE&amp;creator=factset&amp;display_string=Audit"}</definedName>
    <definedName name="_745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748__FDSAUDITLINK__" hidden="1">{"fdsup://Directions/FactSet Auditing Viewer?action=AUDIT_VALUE&amp;DB=129&amp;ID1=B00G29&amp;VALUEID=7033030900&amp;SDATE=201101&amp;PERIODTYPE=SEMI_DET&amp;window=popup_no_bar&amp;width=385&amp;height=120&amp;START_MAXIMIZED=FALSE&amp;creator=factset&amp;display_string=Audit"}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AtRisk_SimSetting_AutomaticallyGenerateReports" hidden="1">TRUE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C0101" hidden="1">{#N/A,#N/A,FALSE,"P&amp;L";#N/A,#N/A,FALSE,"R-P&amp;L";#N/A,#N/A,FALSE,"N-P&amp;L";#N/A,#N/A,FALSE,"E-P&amp;L"}</definedName>
    <definedName name="_Feb08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FG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lketjoiaehtoeaih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nscount" hidden="1">1</definedName>
    <definedName name="aus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Budget" hidden="1">{#N/A,#N/A,FALSE,"P&amp;L";#N/A,#N/A,FALSE,"R-P&amp;L";#N/A,#N/A,FALSE,"N-P&amp;L";#N/A,#N/A,FALSE,"E-P&amp;L"}</definedName>
    <definedName name="cc" hidden="1">{#N/A,#N/A,FALSE,"P&amp;L";#N/A,#N/A,FALSE,"R-P&amp;L";#N/A,#N/A,FALSE,"N-P&amp;L";#N/A,#N/A,FALSE,"E-P&amp;L"}</definedName>
    <definedName name="CIQWBGuid" hidden="1">"Base Case - PTRM capex inputs FY20-24 v1.xlsx"</definedName>
    <definedName name="copy" hidden="1">{#N/A,#N/A,FALSE,"P&amp;L";#N/A,#N/A,FALSE,"R-P&amp;L";#N/A,#N/A,FALSE,"N-P&amp;L";#N/A,#N/A,FALSE,"E-P&amp;L"}</definedName>
    <definedName name="different" hidden="1">{#N/A,#N/A,FALSE,"P&amp;L";#N/A,#N/A,FALSE,"R-P&amp;L";#N/A,#N/A,FALSE,"N-P&amp;L";#N/A,#N/A,FALSE,"E-P&amp;L"}</definedName>
    <definedName name="EBIT" hidden="1">{#N/A,#N/A,FALSE,"P&amp;L";#N/A,#N/A,FALSE,"R-P&amp;L";#N/A,#N/A,FALSE,"N-P&amp;L";#N/A,#N/A,FALSE,"E-P&amp;L"}</definedName>
    <definedName name="EV__LASTREFTIME__" hidden="1">"(GMT+10:00)7/02/2014 3:22:01 PM"</definedName>
    <definedName name="HL_Sheet_Main_2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41177.6341666667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q" hidden="1">{#N/A,#N/A,FALSE,"P&amp;L";#N/A,#N/A,FALSE,"R-P&amp;L";#N/A,#N/A,FALSE,"N-P&amp;L";#N/A,#N/A,FALSE,"E-P&amp;L"}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" hidden="1">#REF!,#REF!,#REF!,#REF!,#REF!,#REF!,#REF!,#REF!,#REF!,#REF!,#REF!</definedName>
    <definedName name="SAPBEXbbsBack" hidden="1">"xSAPtemp3130.xls"</definedName>
    <definedName name="SAPBEXhrIndnt" hidden="1">1</definedName>
    <definedName name="SAPBEXrevision" hidden="1">1</definedName>
    <definedName name="SAPBEXsysID" hidden="1">"BWP"</definedName>
    <definedName name="SAPBEXwbID" hidden="1">"3ZTMGEOH0YEGW1DQF6AKHHMC5"</definedName>
    <definedName name="SAPsysID" hidden="1">"708C5W7SBKP804JT78WJ0JNKI"</definedName>
    <definedName name="SAPwbID" hidden="1">"ARS"</definedName>
    <definedName name="sencount" hidden="1">1</definedName>
    <definedName name="Summary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tes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Assumptions." hidden="1">{"Assumptions",#N/A,FALSE,"Financials"}</definedName>
    <definedName name="wrn.Board._.Rpt.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1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Financial._.Reports." hidden="1">{"Financials",#N/A,FALSE,"Financials"}</definedName>
    <definedName name="wrn.Full._.Report." hidden="1">{"full print",#N/A,FALSE,"Financials";"Sensitivities",#N/A,FALSE,"Sensitivities"}</definedName>
    <definedName name="wrn.Key._.Statistics." hidden="1">{"Statistics",#N/A,FALSE,"Financials"}</definedName>
    <definedName name="wrn.Lease._.10._.Years." hidden="1">{"Years10",#N/A,FALSE,"Leases"}</definedName>
    <definedName name="wrn.Lease._.20._.years." hidden="1">{"Years20",#N/A,FALSE,"Leases"}</definedName>
    <definedName name="wrn.Lease._.30._.Years." hidden="1">{"Years30",#N/A,FALSE,"Leases"}</definedName>
    <definedName name="wrn.Print._.Profit._.and._.Loss._.Reports." hidden="1">{#N/A,#N/A,FALSE,"P&amp;L";#N/A,#N/A,FALSE,"R-P&amp;L";#N/A,#N/A,FALSE,"N-P&amp;L";#N/A,#N/A,FALSE,"E-P&amp;L"}</definedName>
    <definedName name="wrn.Print._.Profit._.and.Loss._.Reports.1" hidden="1">{#N/A,#N/A,FALSE,"P&amp;L";#N/A,#N/A,FALSE,"R-P&amp;L";#N/A,#N/A,FALSE,"N-P&amp;L";#N/A,#N/A,FALSE,"E-P&amp;L"}</definedName>
    <definedName name="wrn.Project._.Returns." hidden="1">{"Cover Page",#N/A,FALSE,"Financials"}</definedName>
    <definedName name="wrn.Sensitivity._.Analysis." hidden="1">{"Sensitivities",#N/A,FALSE,"Sensitivities"}</definedName>
    <definedName name="xy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xyz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18" l="1"/>
  <c r="O12" i="20" s="1"/>
  <c r="J52" i="18"/>
  <c r="N15" i="20" s="1"/>
  <c r="J51" i="18"/>
  <c r="N14" i="20" s="1"/>
  <c r="J50" i="18"/>
  <c r="N13" i="20" s="1"/>
  <c r="J49" i="18"/>
  <c r="N12" i="20" s="1"/>
  <c r="C24" i="18"/>
  <c r="C17" i="18"/>
  <c r="C16" i="18"/>
  <c r="C15" i="18"/>
  <c r="K14" i="19"/>
  <c r="M14" i="19" s="1"/>
  <c r="K24" i="19"/>
  <c r="M24" i="19"/>
  <c r="K31" i="19"/>
  <c r="M31" i="19"/>
  <c r="X20" i="19" s="1"/>
  <c r="K41" i="19"/>
  <c r="M41" i="19"/>
  <c r="U22" i="19" s="1"/>
  <c r="L43" i="19"/>
  <c r="U34" i="19"/>
  <c r="X34" i="19"/>
  <c r="X33" i="19" s="1"/>
  <c r="C9" i="18" s="1"/>
  <c r="U35" i="19"/>
  <c r="X35" i="19"/>
  <c r="U36" i="19"/>
  <c r="U33" i="19" s="1"/>
  <c r="C4" i="18" s="1"/>
  <c r="X36" i="19"/>
  <c r="C25" i="18" s="1"/>
  <c r="U37" i="19"/>
  <c r="C18" i="18" s="1"/>
  <c r="X37" i="19"/>
  <c r="C26" i="18" s="1"/>
  <c r="J58" i="18"/>
  <c r="O13" i="20"/>
  <c r="J59" i="18"/>
  <c r="O14" i="20" s="1"/>
  <c r="J60" i="18"/>
  <c r="O15" i="20" s="1"/>
  <c r="D57" i="18"/>
  <c r="G4" i="20"/>
  <c r="D49" i="18"/>
  <c r="F4" i="20" s="1"/>
  <c r="F19" i="9"/>
  <c r="G24" i="9"/>
  <c r="H24" i="9"/>
  <c r="G22" i="9"/>
  <c r="H22" i="9"/>
  <c r="G23" i="9"/>
  <c r="H23" i="9"/>
  <c r="G21" i="9"/>
  <c r="H21" i="9"/>
  <c r="H20" i="9"/>
  <c r="G20" i="9"/>
  <c r="F26" i="9"/>
  <c r="F25" i="9"/>
  <c r="F24" i="9"/>
  <c r="F23" i="9"/>
  <c r="F22" i="9"/>
  <c r="F21" i="9"/>
  <c r="F18" i="9"/>
  <c r="F20" i="9"/>
  <c r="F17" i="9"/>
  <c r="J24" i="1"/>
  <c r="J28" i="1"/>
  <c r="J6" i="1"/>
  <c r="I28" i="1"/>
  <c r="H28" i="1"/>
  <c r="R14" i="1" s="1"/>
  <c r="L8" i="1"/>
  <c r="AD17" i="1"/>
  <c r="V17" i="1"/>
  <c r="R17" i="1"/>
  <c r="Z17" i="1"/>
  <c r="H39" i="1"/>
  <c r="R16" i="1" s="1"/>
  <c r="I39" i="1"/>
  <c r="AD16" i="1" s="1"/>
  <c r="H32" i="1"/>
  <c r="I32" i="1"/>
  <c r="H6" i="1"/>
  <c r="R8" i="1"/>
  <c r="AD8" i="1"/>
  <c r="V8" i="1"/>
  <c r="V16" i="1"/>
  <c r="K32" i="1"/>
  <c r="I6" i="1"/>
  <c r="AD7" i="1" s="1"/>
  <c r="Z8" i="1"/>
  <c r="H24" i="1"/>
  <c r="Z13" i="1" s="1"/>
  <c r="H16" i="1"/>
  <c r="Z12" i="1" s="1"/>
  <c r="I16" i="1"/>
  <c r="I24" i="1"/>
  <c r="U23" i="19"/>
  <c r="X23" i="19"/>
  <c r="K43" i="19"/>
  <c r="Z16" i="1" l="1"/>
  <c r="Z14" i="1"/>
  <c r="C11" i="18"/>
  <c r="C41" i="18"/>
  <c r="D18" i="18"/>
  <c r="C6" i="18"/>
  <c r="C42" i="18" s="1"/>
  <c r="C43" i="18" s="1"/>
  <c r="D41" i="18" s="1"/>
  <c r="C35" i="18"/>
  <c r="X21" i="19"/>
  <c r="X19" i="19" s="1"/>
  <c r="X11" i="19" s="1"/>
  <c r="X10" i="19" s="1"/>
  <c r="U21" i="19"/>
  <c r="U20" i="19"/>
  <c r="X22" i="19"/>
  <c r="C14" i="18"/>
  <c r="D16" i="18" s="1"/>
  <c r="C23" i="18"/>
  <c r="R15" i="1"/>
  <c r="Z15" i="1"/>
  <c r="K6" i="1"/>
  <c r="L6" i="1" s="1"/>
  <c r="V15" i="1"/>
  <c r="AD15" i="1"/>
  <c r="V14" i="1"/>
  <c r="AD14" i="1"/>
  <c r="J39" i="1"/>
  <c r="K16" i="1"/>
  <c r="K28" i="1"/>
  <c r="L28" i="1" s="1"/>
  <c r="K24" i="1"/>
  <c r="L24" i="1" s="1"/>
  <c r="J32" i="1"/>
  <c r="L32" i="1" s="1"/>
  <c r="K39" i="1"/>
  <c r="J16" i="1"/>
  <c r="Z7" i="1"/>
  <c r="R7" i="1"/>
  <c r="AD13" i="1"/>
  <c r="V13" i="1"/>
  <c r="V12" i="1"/>
  <c r="AD12" i="1"/>
  <c r="V7" i="1"/>
  <c r="R13" i="1"/>
  <c r="R12" i="1"/>
  <c r="E42" i="18"/>
  <c r="L16" i="1" l="1"/>
  <c r="F42" i="18"/>
  <c r="D42" i="18"/>
  <c r="D43" i="18" s="1"/>
  <c r="E41" i="18" s="1"/>
  <c r="E43" i="18" s="1"/>
  <c r="F41" i="18" s="1"/>
  <c r="F43" i="18" s="1"/>
  <c r="G41" i="18" s="1"/>
  <c r="G42" i="18"/>
  <c r="C22" i="18"/>
  <c r="D17" i="18"/>
  <c r="U19" i="19"/>
  <c r="U11" i="19" s="1"/>
  <c r="U10" i="19" s="1"/>
  <c r="D15" i="18"/>
  <c r="K43" i="1"/>
  <c r="J43" i="1"/>
  <c r="L39" i="1"/>
  <c r="L41" i="1"/>
  <c r="D24" i="18" l="1"/>
  <c r="D26" i="18"/>
  <c r="D25" i="18"/>
  <c r="D23" i="18"/>
  <c r="G43" i="18"/>
  <c r="I60" i="18" l="1"/>
  <c r="M15" i="20" s="1"/>
  <c r="I57" i="18"/>
  <c r="C57" i="18"/>
  <c r="C56" i="18" s="1"/>
  <c r="I58" i="18"/>
  <c r="M13" i="20" s="1"/>
  <c r="I59" i="18"/>
  <c r="M14" i="20" s="1"/>
  <c r="I56" i="18" l="1"/>
  <c r="E4" i="20" s="1"/>
  <c r="M12" i="20"/>
  <c r="C37" i="18"/>
  <c r="C32" i="18"/>
  <c r="C36" i="18" l="1"/>
  <c r="C38" i="18" s="1"/>
  <c r="D35" i="18" s="1"/>
  <c r="D32" i="18"/>
  <c r="D37" i="18" l="1"/>
  <c r="E32" i="18"/>
  <c r="D36" i="18"/>
  <c r="D38" i="18" s="1"/>
  <c r="E35" i="18" s="1"/>
  <c r="E37" i="18" s="1"/>
  <c r="F32" i="18" l="1"/>
  <c r="E36" i="18"/>
  <c r="E38" i="18" s="1"/>
  <c r="F35" i="18" s="1"/>
  <c r="F37" i="18" s="1"/>
  <c r="G32" i="18" l="1"/>
  <c r="G36" i="18" s="1"/>
  <c r="F36" i="18"/>
  <c r="F38" i="18" s="1"/>
  <c r="G35" i="18" s="1"/>
  <c r="G37" i="18" l="1"/>
  <c r="G38" i="18" s="1"/>
  <c r="I52" i="18" l="1"/>
  <c r="L15" i="20" s="1"/>
  <c r="C49" i="18"/>
  <c r="C48" i="18" s="1"/>
  <c r="I50" i="18"/>
  <c r="L13" i="20" s="1"/>
  <c r="I51" i="18"/>
  <c r="L14" i="20" s="1"/>
  <c r="I49" i="18"/>
  <c r="L12" i="20" l="1"/>
  <c r="I48" i="18"/>
  <c r="D4" i="20" s="1"/>
  <c r="AB23" i="1" l="1"/>
  <c r="G16" i="20" s="1"/>
  <c r="AF8" i="1"/>
  <c r="AF23" i="1" s="1"/>
  <c r="O4" i="20" s="1"/>
  <c r="T23" i="1"/>
  <c r="F16" i="20" s="1"/>
  <c r="X8" i="1"/>
  <c r="X23" i="1" s="1"/>
  <c r="N4" i="20" s="1"/>
  <c r="AA8" i="1" l="1"/>
  <c r="AA7" i="1" l="1"/>
  <c r="O46" i="1"/>
  <c r="AE8" i="1"/>
  <c r="AF7" i="1" l="1"/>
  <c r="AE7" i="1"/>
  <c r="AA6" i="1"/>
  <c r="AE6" i="1" l="1"/>
  <c r="X7" i="1" l="1"/>
  <c r="S8" i="1" l="1"/>
  <c r="W8" i="1" l="1"/>
  <c r="S7" i="1" l="1"/>
  <c r="M46" i="1"/>
  <c r="S6" i="1" l="1"/>
  <c r="W7" i="1"/>
  <c r="W6" i="1" l="1"/>
  <c r="T12" i="1" l="1"/>
  <c r="AB12" i="1" l="1"/>
  <c r="AB16" i="1" l="1"/>
  <c r="AF27" i="1" l="1"/>
  <c r="O9" i="20" s="1"/>
  <c r="AB14" i="1"/>
  <c r="AF28" i="1" l="1"/>
  <c r="O5" i="20" s="1"/>
  <c r="AB13" i="1"/>
  <c r="AB17" i="1"/>
  <c r="T13" i="1"/>
  <c r="X28" i="1"/>
  <c r="N5" i="20" s="1"/>
  <c r="T17" i="1"/>
  <c r="T16" i="1"/>
  <c r="X29" i="1" l="1"/>
  <c r="N11" i="20" s="1"/>
  <c r="T15" i="1"/>
  <c r="T27" i="1" s="1"/>
  <c r="F15" i="20" s="1"/>
  <c r="X27" i="1"/>
  <c r="N9" i="20" s="1"/>
  <c r="T14" i="1"/>
  <c r="AF29" i="1"/>
  <c r="O11" i="20" s="1"/>
  <c r="AB15" i="1"/>
  <c r="AB27" i="1" s="1"/>
  <c r="G15" i="20" s="1"/>
  <c r="AE16" i="1" l="1"/>
  <c r="AE14" i="1"/>
  <c r="AE13" i="1"/>
  <c r="AE12" i="1" l="1"/>
  <c r="AE27" i="1"/>
  <c r="AA14" i="1"/>
  <c r="AA16" i="1"/>
  <c r="AF22" i="1"/>
  <c r="O10" i="20" s="1"/>
  <c r="AE22" i="1"/>
  <c r="AE28" i="1"/>
  <c r="M5" i="20" s="1"/>
  <c r="AA13" i="1"/>
  <c r="AE17" i="1"/>
  <c r="AA17" i="1" s="1"/>
  <c r="AE15" i="1"/>
  <c r="AB22" i="1" l="1"/>
  <c r="G7" i="20" s="1"/>
  <c r="AA22" i="1"/>
  <c r="M10" i="20"/>
  <c r="AE29" i="1"/>
  <c r="M11" i="20" s="1"/>
  <c r="AA15" i="1"/>
  <c r="AA27" i="1" s="1"/>
  <c r="M9" i="20"/>
  <c r="P46" i="1"/>
  <c r="O47" i="1" s="1"/>
  <c r="AA12" i="1"/>
  <c r="AE11" i="1"/>
  <c r="AE23" i="1"/>
  <c r="M4" i="20" s="1"/>
  <c r="AE26" i="1" l="1"/>
  <c r="M54" i="20"/>
  <c r="E15" i="20"/>
  <c r="AA26" i="1"/>
  <c r="AA11" i="1"/>
  <c r="AA23" i="1"/>
  <c r="E16" i="20" s="1"/>
  <c r="AE21" i="1"/>
  <c r="E7" i="20"/>
  <c r="AE32" i="1" l="1"/>
  <c r="AA21" i="1"/>
  <c r="AA32" i="1" s="1"/>
  <c r="O48" i="1" s="1"/>
  <c r="E54" i="20"/>
  <c r="M56" i="20"/>
  <c r="W16" i="1"/>
  <c r="E56" i="20" l="1"/>
  <c r="S16" i="1"/>
  <c r="W22" i="1"/>
  <c r="X22" i="1"/>
  <c r="N10" i="20" s="1"/>
  <c r="W14" i="1"/>
  <c r="W13" i="1"/>
  <c r="W15" i="1"/>
  <c r="W17" i="1"/>
  <c r="S17" i="1" s="1"/>
  <c r="S13" i="1" l="1"/>
  <c r="W28" i="1"/>
  <c r="L5" i="20" s="1"/>
  <c r="W12" i="1"/>
  <c r="N46" i="1"/>
  <c r="M47" i="1" s="1"/>
  <c r="S14" i="1"/>
  <c r="W27" i="1"/>
  <c r="L10" i="20"/>
  <c r="S15" i="1"/>
  <c r="S27" i="1" s="1"/>
  <c r="W29" i="1"/>
  <c r="L11" i="20" s="1"/>
  <c r="L9" i="20" l="1"/>
  <c r="W26" i="1"/>
  <c r="W11" i="1"/>
  <c r="S12" i="1"/>
  <c r="W23" i="1"/>
  <c r="D15" i="20"/>
  <c r="S26" i="1"/>
  <c r="T22" i="1"/>
  <c r="F7" i="20" s="1"/>
  <c r="S22" i="1"/>
  <c r="S11" i="1" l="1"/>
  <c r="S23" i="1"/>
  <c r="D16" i="20" s="1"/>
  <c r="D7" i="20"/>
  <c r="L4" i="20"/>
  <c r="L54" i="20" s="1"/>
  <c r="W21" i="1"/>
  <c r="W32" i="1" s="1"/>
  <c r="S21" i="1" l="1"/>
  <c r="S32" i="1" s="1"/>
  <c r="M48" i="1" s="1"/>
  <c r="L56" i="20"/>
  <c r="D54" i="20"/>
  <c r="D56" i="20" s="1"/>
</calcChain>
</file>

<file path=xl/sharedStrings.xml><?xml version="1.0" encoding="utf-8"?>
<sst xmlns="http://schemas.openxmlformats.org/spreadsheetml/2006/main" count="1192" uniqueCount="379">
  <si>
    <t>FROM</t>
  </si>
  <si>
    <t>TO</t>
  </si>
  <si>
    <t>RAB</t>
  </si>
  <si>
    <t>TAB</t>
  </si>
  <si>
    <t>Asset description</t>
  </si>
  <si>
    <t>To</t>
  </si>
  <si>
    <t>Financial Asset class it belongs to</t>
  </si>
  <si>
    <t>%</t>
  </si>
  <si>
    <t>Classification in current Reg period (2019-24)</t>
  </si>
  <si>
    <t>Net book value of asset as at 30 June 2022</t>
  </si>
  <si>
    <t>System Land</t>
  </si>
  <si>
    <t>Land and Easements (dx)</t>
  </si>
  <si>
    <t>Transmission &amp; Zone land &amp; easements (tx)</t>
  </si>
  <si>
    <t>System Buildings</t>
  </si>
  <si>
    <t>Substations (dx)</t>
  </si>
  <si>
    <t>Transmission buildings 132/66kV (tx)</t>
  </si>
  <si>
    <t>Storage Facilities</t>
  </si>
  <si>
    <t>N/A</t>
  </si>
  <si>
    <t>SubTrans Sub Equip</t>
  </si>
  <si>
    <t>Transmission substation equip 132/66kV (tx)</t>
  </si>
  <si>
    <t>SubTrans Sub Protect</t>
  </si>
  <si>
    <t>Ancillary substation equipment (dx)</t>
  </si>
  <si>
    <t>Ancillary substation equipment (tx)</t>
  </si>
  <si>
    <t>Zone Subs Equipment</t>
  </si>
  <si>
    <t>Zone substation equip 132/66kV (tx)</t>
  </si>
  <si>
    <t>Zone Subs Protection</t>
  </si>
  <si>
    <t>Sub-transmission lines and cables (dx)</t>
  </si>
  <si>
    <t>132kV tower lines (tx)</t>
  </si>
  <si>
    <t>132kV concrete &amp; steel pole lines (tx)</t>
  </si>
  <si>
    <t>132kV wood pole lines (tx)</t>
  </si>
  <si>
    <t>132kV feeders underground (tx)</t>
  </si>
  <si>
    <t>System IT (dx)</t>
  </si>
  <si>
    <t>System IT (tx)</t>
  </si>
  <si>
    <t>Cable tunnel (dx)</t>
  </si>
  <si>
    <t>Cable tunnel (tx)</t>
  </si>
  <si>
    <t>Type of Asset</t>
  </si>
  <si>
    <t>Substation</t>
  </si>
  <si>
    <t>ZN8000</t>
  </si>
  <si>
    <t>Macquarie Park</t>
  </si>
  <si>
    <t>Financial Asset class name</t>
  </si>
  <si>
    <t>Tx RAB Regulatory asset class</t>
  </si>
  <si>
    <t>Dx RAB Regulatory asset class</t>
  </si>
  <si>
    <t>Distribution</t>
  </si>
  <si>
    <t>Transmission</t>
  </si>
  <si>
    <t>TS404</t>
  </si>
  <si>
    <t>ZN507</t>
  </si>
  <si>
    <t>ZN801</t>
  </si>
  <si>
    <t>ZN812</t>
  </si>
  <si>
    <t>ZN513</t>
  </si>
  <si>
    <t>ZN526</t>
  </si>
  <si>
    <t>Kurri STS</t>
  </si>
  <si>
    <t>Kurri</t>
  </si>
  <si>
    <t>Muswellbrook</t>
  </si>
  <si>
    <t>Mitchell Line</t>
  </si>
  <si>
    <t>Singleton</t>
  </si>
  <si>
    <t>Rothbury</t>
  </si>
  <si>
    <t>Substation (buildings)</t>
  </si>
  <si>
    <t>Substation (land)</t>
  </si>
  <si>
    <t>Feeder</t>
  </si>
  <si>
    <t>Substation (equipment)</t>
  </si>
  <si>
    <t>91A/1</t>
  </si>
  <si>
    <t>91A/2</t>
  </si>
  <si>
    <t>91B/1</t>
  </si>
  <si>
    <t>91B/2</t>
  </si>
  <si>
    <t>91M/1</t>
  </si>
  <si>
    <t>91M/3</t>
  </si>
  <si>
    <t>97E</t>
  </si>
  <si>
    <t>Morriset</t>
  </si>
  <si>
    <t>Maroubra</t>
  </si>
  <si>
    <t>Charmhaven</t>
  </si>
  <si>
    <t>Rockdale</t>
  </si>
  <si>
    <t>St Peters</t>
  </si>
  <si>
    <t xml:space="preserve">ZN507 </t>
  </si>
  <si>
    <t>Total Dx RAB Class value @ 30 June 2024 ($m)</t>
  </si>
  <si>
    <t>Total Tx RAB Class value @ 30 June 2024 ($m)</t>
  </si>
  <si>
    <t>Total Dx TAB Class value @ 30 June 2024 ($m)</t>
  </si>
  <si>
    <t>Total Tx TAB Class value @ 30 June 2024 ($m)</t>
  </si>
  <si>
    <t>Net transfer</t>
  </si>
  <si>
    <t>Check:</t>
  </si>
  <si>
    <t>Transfers</t>
  </si>
  <si>
    <t>Transferred FROM Dx RAB ($m)</t>
  </si>
  <si>
    <t>Transferred TO Tx RAB ($m)</t>
  </si>
  <si>
    <t>Transferred TO Dx RAB ($m)</t>
  </si>
  <si>
    <t>Transferred FROM Tx RAB ($m)</t>
  </si>
  <si>
    <t>TOTAL Transferred TO Tx RAB ($m)</t>
  </si>
  <si>
    <t>TOTAL Transferred FROM Tx RAB ($m)</t>
  </si>
  <si>
    <t>TOTAL Transferred TO Dx RAB ($m)</t>
  </si>
  <si>
    <t>Transmission TAB Transfers</t>
  </si>
  <si>
    <t>Transmission RAB Transfers</t>
  </si>
  <si>
    <t>Distribution RAB Transfers</t>
  </si>
  <si>
    <t>Transferred FROM Dx TAB ($m)</t>
  </si>
  <si>
    <t>Transferred TO Tx TAB ($m)</t>
  </si>
  <si>
    <t>Transferred TO Dx TAB ($m)</t>
  </si>
  <si>
    <t>Transferred FROM Tx TAB ($m)</t>
  </si>
  <si>
    <t>TOTAL Transferred TO Tx TAB ($m)</t>
  </si>
  <si>
    <t>TOTAL Transferred TO Dx TAB ($m)</t>
  </si>
  <si>
    <t>TOTAL Transferred FROM Tx TAB ($m)</t>
  </si>
  <si>
    <t>From Dx RAB</t>
  </si>
  <si>
    <t>To Dx RAB</t>
  </si>
  <si>
    <t>From Dx TAB</t>
  </si>
  <si>
    <t>To Dx TAB</t>
  </si>
  <si>
    <t>Transmission Assets as at 1st July 2022</t>
  </si>
  <si>
    <t>From</t>
  </si>
  <si>
    <t>Region</t>
  </si>
  <si>
    <t>Comments (New assets &amp; asset transfers)</t>
  </si>
  <si>
    <t>Ourimbah STS</t>
  </si>
  <si>
    <t>West Gosford</t>
  </si>
  <si>
    <t>Central Coast</t>
  </si>
  <si>
    <t>Gosford STS</t>
  </si>
  <si>
    <t>957/1</t>
  </si>
  <si>
    <t>957 Tee</t>
  </si>
  <si>
    <t>957/2</t>
  </si>
  <si>
    <t>957/3</t>
  </si>
  <si>
    <t>Vales Point BSP</t>
  </si>
  <si>
    <t>Tuggerah BSP</t>
  </si>
  <si>
    <t>95C</t>
  </si>
  <si>
    <t>95E</t>
  </si>
  <si>
    <t>Somersby</t>
  </si>
  <si>
    <t>95Z</t>
  </si>
  <si>
    <t>Mt Colah STSS</t>
  </si>
  <si>
    <t xml:space="preserve">Charmhaven </t>
  </si>
  <si>
    <t>Munmorah STS</t>
  </si>
  <si>
    <t>97U</t>
  </si>
  <si>
    <t>Munmorah PS</t>
  </si>
  <si>
    <t>98B</t>
  </si>
  <si>
    <t xml:space="preserve"> Wyong</t>
  </si>
  <si>
    <t xml:space="preserve"> Charmhaven</t>
  </si>
  <si>
    <t>99C</t>
  </si>
  <si>
    <t xml:space="preserve"> Tuggerah BSP</t>
  </si>
  <si>
    <t>9C6</t>
  </si>
  <si>
    <t>Tomago BSP</t>
  </si>
  <si>
    <t>Brandy Hill</t>
  </si>
  <si>
    <t>Hunter</t>
  </si>
  <si>
    <t>Taree STS</t>
  </si>
  <si>
    <t>Rookwood Rd BSP</t>
  </si>
  <si>
    <t>Potts Hill tee Chullora</t>
  </si>
  <si>
    <t>Sydney</t>
  </si>
  <si>
    <t>Kurnell South</t>
  </si>
  <si>
    <t>Bunnerong STSS</t>
  </si>
  <si>
    <t>Kogarah</t>
  </si>
  <si>
    <t>Canterbury STS</t>
  </si>
  <si>
    <t>Marrickville</t>
  </si>
  <si>
    <t>Sydney South BSP</t>
  </si>
  <si>
    <t>Canterbury STS tee Chullora</t>
  </si>
  <si>
    <t>Strathfield South tee Chullora</t>
  </si>
  <si>
    <t>Strathfield South</t>
  </si>
  <si>
    <t>Sydney North BSP</t>
  </si>
  <si>
    <t>Mason Park STSS</t>
  </si>
  <si>
    <t>Homebush Bay</t>
  </si>
  <si>
    <t>90F</t>
  </si>
  <si>
    <t>Chullora STSS</t>
  </si>
  <si>
    <t>90J</t>
  </si>
  <si>
    <t>90T/1</t>
  </si>
  <si>
    <t>Green Square</t>
  </si>
  <si>
    <t>Haymarket BSP</t>
  </si>
  <si>
    <t>90T/2</t>
  </si>
  <si>
    <t>Alexandria STS</t>
  </si>
  <si>
    <t>90X</t>
  </si>
  <si>
    <t>Meadowbank</t>
  </si>
  <si>
    <t>90Y</t>
  </si>
  <si>
    <t>Belmore Park</t>
  </si>
  <si>
    <t>Beaconsfield BSP</t>
  </si>
  <si>
    <t>91A</t>
  </si>
  <si>
    <t>92C</t>
  </si>
  <si>
    <t>Chulora STSS</t>
  </si>
  <si>
    <t>91B</t>
  </si>
  <si>
    <t>92X</t>
  </si>
  <si>
    <t>91C</t>
  </si>
  <si>
    <t>Peakhurst STS</t>
  </si>
  <si>
    <t>Hurstville North</t>
  </si>
  <si>
    <t>91F</t>
  </si>
  <si>
    <t>91H/1</t>
  </si>
  <si>
    <t>91H/2</t>
  </si>
  <si>
    <t xml:space="preserve">Kogarah </t>
  </si>
  <si>
    <t>91J</t>
  </si>
  <si>
    <t>9RT</t>
  </si>
  <si>
    <t>9FF</t>
  </si>
  <si>
    <t>Bunnerong North STS</t>
  </si>
  <si>
    <t>91R</t>
  </si>
  <si>
    <t>9SL</t>
  </si>
  <si>
    <t>Waverley</t>
  </si>
  <si>
    <t>91U</t>
  </si>
  <si>
    <t>91W</t>
  </si>
  <si>
    <t>91X/1</t>
  </si>
  <si>
    <t>91X/2</t>
  </si>
  <si>
    <t>91Y/1</t>
  </si>
  <si>
    <t>91Y/2</t>
  </si>
  <si>
    <t>92A</t>
  </si>
  <si>
    <t>Lane Cove STS tee Macquarie Park</t>
  </si>
  <si>
    <t>92B</t>
  </si>
  <si>
    <t>Lane Cove STS tee Macquarie STS</t>
  </si>
  <si>
    <t>92H</t>
  </si>
  <si>
    <t>Macquarie STS</t>
  </si>
  <si>
    <t>92F</t>
  </si>
  <si>
    <t>Top Ryde</t>
  </si>
  <si>
    <t>92G</t>
  </si>
  <si>
    <t>Lane Cove</t>
  </si>
  <si>
    <t>92J</t>
  </si>
  <si>
    <t>Lane Cove STS</t>
  </si>
  <si>
    <t>92P</t>
  </si>
  <si>
    <t>93H</t>
  </si>
  <si>
    <t>9F6</t>
  </si>
  <si>
    <t>9R8</t>
  </si>
  <si>
    <t>Rose Bay</t>
  </si>
  <si>
    <t>9RF</t>
  </si>
  <si>
    <t>9S2</t>
  </si>
  <si>
    <t>9SA</t>
  </si>
  <si>
    <t>Campbell St</t>
  </si>
  <si>
    <t>9SC</t>
  </si>
  <si>
    <t xml:space="preserve">Campbell St </t>
  </si>
  <si>
    <t>9SE</t>
  </si>
  <si>
    <t>91T</t>
  </si>
  <si>
    <t>Kingsford</t>
  </si>
  <si>
    <t>Mt Colah</t>
  </si>
  <si>
    <t>Wyong</t>
  </si>
  <si>
    <t>Bunnerong STS</t>
  </si>
  <si>
    <t>Transferred from DA</t>
  </si>
  <si>
    <t>New substation</t>
  </si>
  <si>
    <t>Mason Park</t>
  </si>
  <si>
    <t>Potts Hill</t>
  </si>
  <si>
    <t>Note:</t>
  </si>
  <si>
    <t>Assets changing classification for 2024-29</t>
  </si>
  <si>
    <t>Distribution to Transmission</t>
  </si>
  <si>
    <t>Comments</t>
  </si>
  <si>
    <t>Transmission to Distribution</t>
  </si>
  <si>
    <t>265</t>
  </si>
  <si>
    <t>907</t>
  </si>
  <si>
    <t>957</t>
  </si>
  <si>
    <t>Vales Point PS</t>
  </si>
  <si>
    <t xml:space="preserve"> Munmorah PS</t>
  </si>
  <si>
    <t>Proposed reclassification from 1 July 2024 
(2024-29 period)</t>
  </si>
  <si>
    <t>Assets for Reclassification Grouped by Financial Asset Class</t>
  </si>
  <si>
    <t>Total value of Financial Asset class as at 30 June 2022 by Business 
(Dx or Tx, per Column A)</t>
  </si>
  <si>
    <t>Bunnerong North STSS</t>
  </si>
  <si>
    <t xml:space="preserve">Renamed Feeder per DFA list at 1/7/22 </t>
  </si>
  <si>
    <t>See Trans Assets in July 2022 tab, A7:C9</t>
  </si>
  <si>
    <t>TOTAL</t>
  </si>
  <si>
    <t>This workbook calculates the value of RAB assets that are changing from Dx to Tx or Tx to Dx.</t>
  </si>
  <si>
    <t>TOTAL transferred from Tx RAB</t>
  </si>
  <si>
    <t>Nominal closing RAB</t>
  </si>
  <si>
    <t>Actual tax depreciation</t>
  </si>
  <si>
    <t>Opening Tax asset values</t>
  </si>
  <si>
    <t>Tax Values (TAB) ($m Nominal)</t>
  </si>
  <si>
    <t>Nominal Actual Inflation on Opening RAB</t>
  </si>
  <si>
    <t>Nominal forecast straight line depreciation</t>
  </si>
  <si>
    <t>Nominal opening RAB</t>
  </si>
  <si>
    <t>RAB Asset Values ($m Nominal)</t>
  </si>
  <si>
    <t>Cumulative Actual CPI</t>
  </si>
  <si>
    <t>Actual CPI Inflation Rate</t>
  </si>
  <si>
    <t>2023-24</t>
  </si>
  <si>
    <t>2022-23</t>
  </si>
  <si>
    <t>2021-22</t>
  </si>
  <si>
    <t>2020-21</t>
  </si>
  <si>
    <t>2019-20</t>
  </si>
  <si>
    <t>Nominal depreciation</t>
  </si>
  <si>
    <t>Average remaining life</t>
  </si>
  <si>
    <t>Real straight line depreciation p.a.</t>
  </si>
  <si>
    <t>2018-19</t>
  </si>
  <si>
    <t>Asset split</t>
  </si>
  <si>
    <t>Assets incorrectly reclassified</t>
  </si>
  <si>
    <t>Reclassify - does not provide significant support</t>
  </si>
  <si>
    <t>Tx TAB RFM</t>
  </si>
  <si>
    <t>Tx RAB RFM</t>
  </si>
  <si>
    <t>HACC</t>
  </si>
  <si>
    <t>Newcastle BSP</t>
  </si>
  <si>
    <t>96W</t>
  </si>
  <si>
    <t>96U</t>
  </si>
  <si>
    <t>95X</t>
  </si>
  <si>
    <t>Muswellbrook BSP</t>
  </si>
  <si>
    <t>95U</t>
  </si>
  <si>
    <t>95R</t>
  </si>
  <si>
    <t>Hydro Aluminium Smelter</t>
  </si>
  <si>
    <t>95L</t>
  </si>
  <si>
    <t>Redbank</t>
  </si>
  <si>
    <t>96B</t>
  </si>
  <si>
    <t>96A</t>
  </si>
  <si>
    <t>Kurri Zone</t>
  </si>
  <si>
    <t>96E</t>
  </si>
  <si>
    <t>Dx TAB RFM</t>
  </si>
  <si>
    <t>Dx RAB RFM</t>
  </si>
  <si>
    <t>95M</t>
  </si>
  <si>
    <t>Muswellbrook STS</t>
  </si>
  <si>
    <t>95H</t>
  </si>
  <si>
    <t>95F</t>
  </si>
  <si>
    <t>Proposed classification from 1 July 2019 
(2019-24 period)</t>
  </si>
  <si>
    <t>Classification in current Reg period (2014-19)</t>
  </si>
  <si>
    <t>Tx RAB asset class</t>
  </si>
  <si>
    <t>Dx RAB asset class</t>
  </si>
  <si>
    <t>Transmission assets incorrectly reclassified to Distribution:</t>
  </si>
  <si>
    <t>Transferred from Distribution. To be reclassified in 2024-29 period.</t>
  </si>
  <si>
    <t xml:space="preserve">Transferred from Transmission. To be reclassified in 2024-29.  </t>
  </si>
  <si>
    <t>Incorrectly reclassified to Distribution in 2019-24. Need to reclassify back to Transmission in 2024-29.</t>
  </si>
  <si>
    <t xml:space="preserve">Colour-coded feeders are those incorrectly reclassified from Transmission to Distribution for the 19-24 reg reset. </t>
  </si>
  <si>
    <t>Remaining Asset Life of Adjustments to RAB (years)</t>
  </si>
  <si>
    <t>Remaining Tax Asset Life of Adjustments to TAB (years)</t>
  </si>
  <si>
    <t>Sub-transmission lines and cables</t>
  </si>
  <si>
    <t>Distribution lines and cables</t>
  </si>
  <si>
    <t>Substations</t>
  </si>
  <si>
    <t>Transformers</t>
  </si>
  <si>
    <t>Low Voltage Lines and Cables</t>
  </si>
  <si>
    <t>Customer Metering and Load Control</t>
  </si>
  <si>
    <t>Customer Metering (digital)</t>
  </si>
  <si>
    <t>Communications (digital) - dx</t>
  </si>
  <si>
    <t>Total Communications</t>
  </si>
  <si>
    <t>Land and Easements</t>
  </si>
  <si>
    <t>Furniture, fittings, plant and equipment</t>
  </si>
  <si>
    <t>Land (non-system)</t>
  </si>
  <si>
    <t>Other non system assets</t>
  </si>
  <si>
    <t>IT systems</t>
  </si>
  <si>
    <t>Motor vehicles</t>
  </si>
  <si>
    <t>Land (non-system) depreciation</t>
  </si>
  <si>
    <t>Buildings (system)</t>
  </si>
  <si>
    <t>Buildings (non-system)</t>
  </si>
  <si>
    <t>In-house software</t>
  </si>
  <si>
    <t>Equity raising costs</t>
  </si>
  <si>
    <t>Total</t>
  </si>
  <si>
    <t>Transmission &amp; Zone land &amp; easements</t>
  </si>
  <si>
    <t>Transmission buildings 132/66kV</t>
  </si>
  <si>
    <t>Zone buildings 132/66kV</t>
  </si>
  <si>
    <t>Transmission transformers 132/66kV</t>
  </si>
  <si>
    <t>Zone transformers 132/66kV</t>
  </si>
  <si>
    <t>Transmission substation equip 132/66kV</t>
  </si>
  <si>
    <t>Zone substation equip 132/66kV</t>
  </si>
  <si>
    <t>132kV tower lines</t>
  </si>
  <si>
    <t>132kV concrete &amp; steel pole lines</t>
  </si>
  <si>
    <t>132kV wood pole lines</t>
  </si>
  <si>
    <t>132kV feeders underground</t>
  </si>
  <si>
    <t>Network control &amp; com systems</t>
  </si>
  <si>
    <t>Communications (digital) - tx</t>
  </si>
  <si>
    <t>Transmission Leases (Network)</t>
  </si>
  <si>
    <t>Forecast Final Year (2023-24) Asset Adjustments ($m Nominal) from Asset Reclassifications</t>
  </si>
  <si>
    <t>TOTAL Transferred FROM Dx RAB ($m)</t>
  </si>
  <si>
    <t>Correction of 19-24 reclassification</t>
  </si>
  <si>
    <t>Comment</t>
  </si>
  <si>
    <t>New reclassification</t>
  </si>
  <si>
    <t>Distribution (Dx) RFM</t>
  </si>
  <si>
    <t>Transmission (Tx) RFM</t>
  </si>
  <si>
    <t>Distribution RAB/TAB Transfers</t>
  </si>
  <si>
    <t>Transmission RAB/TAB Transfers</t>
  </si>
  <si>
    <t>Correction of 2019-24 Asset Reclassification:</t>
  </si>
  <si>
    <t>Asset Roll Forward:</t>
  </si>
  <si>
    <t>Asset split and remaining lives of Tx RAB assets incorrectly transferred to Dx for FY19-24</t>
  </si>
  <si>
    <t>Asset split and remaining lives of Tx TAB assets incorrectly transferred to Dx for FY19-24</t>
  </si>
  <si>
    <t xml:space="preserve">Asset lookup </t>
  </si>
  <si>
    <t xml:space="preserve">Asset description </t>
  </si>
  <si>
    <t>TOTAL Transferred FROM Dx TAB ($m)</t>
  </si>
  <si>
    <t>New reclassification (net)</t>
  </si>
  <si>
    <r>
      <t>·</t>
    </r>
    <r>
      <rPr>
        <sz val="7"/>
        <color rgb="FF000000"/>
        <rFont val="Times New Roman"/>
        <family val="1"/>
      </rPr>
      <t>      </t>
    </r>
    <r>
      <rPr>
        <sz val="11"/>
        <color rgb="FF000000"/>
        <rFont val="Calibri"/>
        <family val="2"/>
        <scheme val="minor"/>
      </rPr>
      <t>correction of asset reclassifications for 19-24 where Tx assets have been incorrectly reclassified to Dx (refer Correction of 19-24 Reclassif'n tab)</t>
    </r>
  </si>
  <si>
    <t>ERP</t>
  </si>
  <si>
    <t>Distribution TAB Transfers</t>
  </si>
  <si>
    <t>$m</t>
  </si>
  <si>
    <t>Net book value of asset as at Oct 2017 ($)</t>
  </si>
  <si>
    <t>Total Tx RAB Class value @ 30 June 2019 ($m)</t>
  </si>
  <si>
    <t>Total Dx RAB Class value @ 30 June 2019 ($m)</t>
  </si>
  <si>
    <t>Total Tx TAB Class value @ 30 June 2019 ($m)</t>
  </si>
  <si>
    <t>Total Dx TAB Class value @ 30 June 2019 ($m)</t>
  </si>
  <si>
    <t>Totals</t>
  </si>
  <si>
    <t>Total value of Financial Asset class as at Oct 2017 (Dx or Tx, as relevant) ($)</t>
  </si>
  <si>
    <t>Regulated Asset Base ($2018-19) ($m)</t>
  </si>
  <si>
    <t>Tax Asset Base ($m nominal)</t>
  </si>
  <si>
    <t>Remaining life (years)</t>
  </si>
  <si>
    <t>TOTAL transferred FROM Dx TAB ($m)</t>
  </si>
  <si>
    <t>Asset life (years)</t>
  </si>
  <si>
    <t>TOTAL transferred TO Tx TAB ($m)</t>
  </si>
  <si>
    <t>NET TRANSFERS Tx TAB ($m)</t>
  </si>
  <si>
    <t>NET TRANSFERS Dx TAB ($m)</t>
  </si>
  <si>
    <t>NET TRANSFERS Tx RAB ($m)</t>
  </si>
  <si>
    <t>NET TRANSFERS Dx RAB ($m)</t>
  </si>
  <si>
    <t>TOTAL transferred from Tx RAB ($m)</t>
  </si>
  <si>
    <t>TOTAL transferred to Dx RAB ($m)</t>
  </si>
  <si>
    <t>Total Transmission assets reclassified to Distribution for 2019-24, including those that were incorrectly reclassified ($m):</t>
  </si>
  <si>
    <t>Initial capitalised value ($)</t>
  </si>
  <si>
    <t>For the 24-29 reset period, there are two sources of asset reclassifications:</t>
  </si>
  <si>
    <t>For these reclassifications, the calculations roll forward the  RAB attributed to incorrectly reclassified assets to determine their asset values at the end of the 19-24 period. The asset lives have been adjusted to by the 5-year regulatory period, to reflect the remaining asset lives at the start of the 2024-29 period.</t>
  </si>
  <si>
    <r>
      <t>·</t>
    </r>
    <r>
      <rPr>
        <sz val="7"/>
        <color rgb="FF000000"/>
        <rFont val="Times New Roman"/>
        <family val="1"/>
      </rPr>
      <t>      </t>
    </r>
    <r>
      <rPr>
        <sz val="11"/>
        <color rgb="FF000000"/>
        <rFont val="Calibri"/>
        <family val="2"/>
        <scheme val="minor"/>
      </rPr>
      <t>new reclassifications for 24-29, comprising assets changing from Dx to Tx and from Tx to Dx (refer New Reclassifications tab).</t>
    </r>
    <r>
      <rPr>
        <sz val="11"/>
        <color rgb="FF000000"/>
        <rFont val="Symbol"/>
        <family val="1"/>
        <charset val="2"/>
      </rPr>
      <t xml:space="preserve"> </t>
    </r>
  </si>
  <si>
    <t xml:space="preserve">For new reclassifications, the calculations use the financial/accounting value of each asset as a proportion of the total financial asset class value to apportion the PTRM asset class RAB value. The asset lives are informed by the weighted average remaining lives from the RFMs. </t>
  </si>
  <si>
    <t>n/a</t>
  </si>
  <si>
    <t>Ausgrid’s 2024-29 Regulatory Proposal</t>
  </si>
  <si>
    <t>Attachment 4.1.g: Assets changing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</si>
</sst>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[Red]\-#,##0;"/>
    <numFmt numFmtId="166" formatCode="_-* #,##0_-;\-* #,##0_-;_-* &quot;-&quot;??_-;_-@_-"/>
    <numFmt numFmtId="167" formatCode="0.0%"/>
    <numFmt numFmtId="168" formatCode="_-* #,##0.0000_-;\-* #,##0.0000_-;_-* &quot;-&quot;??_-;_-@_-"/>
    <numFmt numFmtId="169" formatCode="#,##0.0"/>
    <numFmt numFmtId="170" formatCode="0.0"/>
    <numFmt numFmtId="171" formatCode="[$-C09]d\ mmmm\ 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1"/>
      <name val="Arial Narrow"/>
      <family val="2"/>
    </font>
    <font>
      <i/>
      <sz val="10"/>
      <name val="Arial"/>
      <family val="2"/>
    </font>
    <font>
      <sz val="11"/>
      <name val="Arial"/>
      <family val="2"/>
    </font>
    <font>
      <sz val="12"/>
      <name val="Arial Narrow"/>
      <family val="2"/>
    </font>
    <font>
      <i/>
      <sz val="12"/>
      <name val="Arial"/>
      <family val="2"/>
    </font>
    <font>
      <sz val="12"/>
      <color indexed="14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i/>
      <sz val="11"/>
      <name val="Arial Narrow"/>
      <family val="2"/>
    </font>
    <font>
      <b/>
      <i/>
      <sz val="12"/>
      <name val="Arial Narrow"/>
      <family val="2"/>
    </font>
    <font>
      <sz val="14"/>
      <color theme="3" tint="-0.249977111117893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10"/>
      <color theme="1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5" fillId="6" borderId="6">
      <alignment horizontal="centerContinuous"/>
    </xf>
  </cellStyleXfs>
  <cellXfs count="166">
    <xf numFmtId="0" fontId="0" fillId="0" borderId="0" xfId="0"/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quotePrefix="1"/>
    <xf numFmtId="43" fontId="0" fillId="0" borderId="0" xfId="0" applyNumberFormat="1"/>
    <xf numFmtId="43" fontId="0" fillId="0" borderId="0" xfId="1" applyFont="1"/>
    <xf numFmtId="0" fontId="6" fillId="0" borderId="0" xfId="0" applyFont="1"/>
    <xf numFmtId="166" fontId="0" fillId="0" borderId="0" xfId="1" applyNumberFormat="1" applyFont="1"/>
    <xf numFmtId="10" fontId="0" fillId="0" borderId="0" xfId="3" applyNumberFormat="1" applyFont="1"/>
    <xf numFmtId="166" fontId="0" fillId="7" borderId="0" xfId="1" applyNumberFormat="1" applyFont="1" applyFill="1"/>
    <xf numFmtId="0" fontId="3" fillId="2" borderId="1" xfId="0" applyFont="1" applyFill="1" applyBorder="1"/>
    <xf numFmtId="44" fontId="0" fillId="0" borderId="1" xfId="2" applyFont="1" applyBorder="1"/>
    <xf numFmtId="0" fontId="0" fillId="7" borderId="0" xfId="0" applyFill="1"/>
    <xf numFmtId="0" fontId="0" fillId="7" borderId="0" xfId="0" quotePrefix="1" applyFill="1"/>
    <xf numFmtId="0" fontId="0" fillId="0" borderId="1" xfId="0" quotePrefix="1" applyBorder="1"/>
    <xf numFmtId="43" fontId="6" fillId="0" borderId="0" xfId="1" applyFont="1"/>
    <xf numFmtId="43" fontId="6" fillId="0" borderId="0" xfId="0" applyNumberFormat="1" applyFont="1"/>
    <xf numFmtId="0" fontId="3" fillId="4" borderId="1" xfId="0" applyFont="1" applyFill="1" applyBorder="1"/>
    <xf numFmtId="44" fontId="3" fillId="4" borderId="1" xfId="2" applyFont="1" applyFill="1" applyBorder="1"/>
    <xf numFmtId="0" fontId="7" fillId="8" borderId="0" xfId="5" quotePrefix="1" applyFont="1" applyFill="1" applyAlignment="1">
      <alignment horizontal="left"/>
    </xf>
    <xf numFmtId="0" fontId="8" fillId="8" borderId="0" xfId="5" applyFont="1" applyFill="1"/>
    <xf numFmtId="0" fontId="9" fillId="8" borderId="0" xfId="5" applyFont="1" applyFill="1"/>
    <xf numFmtId="0" fontId="10" fillId="9" borderId="1" xfId="5" applyFont="1" applyFill="1" applyBorder="1" applyAlignment="1">
      <alignment horizontal="center" vertical="center" wrapText="1"/>
    </xf>
    <xf numFmtId="0" fontId="11" fillId="0" borderId="1" xfId="5" applyFont="1" applyBorder="1" applyAlignment="1">
      <alignment horizontal="center"/>
    </xf>
    <xf numFmtId="0" fontId="11" fillId="0" borderId="1" xfId="5" quotePrefix="1" applyFont="1" applyBorder="1" applyAlignment="1">
      <alignment horizontal="center" wrapText="1"/>
    </xf>
    <xf numFmtId="0" fontId="11" fillId="0" borderId="1" xfId="5" applyFont="1" applyBorder="1" applyAlignment="1">
      <alignment horizontal="center" wrapText="1"/>
    </xf>
    <xf numFmtId="0" fontId="13" fillId="8" borderId="0" xfId="5" applyFont="1" applyFill="1"/>
    <xf numFmtId="0" fontId="13" fillId="8" borderId="0" xfId="5" applyFont="1" applyFill="1" applyAlignment="1">
      <alignment horizontal="left"/>
    </xf>
    <xf numFmtId="0" fontId="14" fillId="8" borderId="0" xfId="5" quotePrefix="1" applyFont="1" applyFill="1" applyAlignment="1">
      <alignment horizontal="center"/>
    </xf>
    <xf numFmtId="0" fontId="4" fillId="0" borderId="0" xfId="5"/>
    <xf numFmtId="0" fontId="15" fillId="8" borderId="0" xfId="5" applyFont="1" applyFill="1"/>
    <xf numFmtId="0" fontId="12" fillId="8" borderId="0" xfId="5" applyFont="1" applyFill="1" applyAlignment="1">
      <alignment horizontal="left"/>
    </xf>
    <xf numFmtId="0" fontId="15" fillId="8" borderId="0" xfId="5" applyFont="1" applyFill="1" applyAlignment="1">
      <alignment horizontal="left"/>
    </xf>
    <xf numFmtId="0" fontId="9" fillId="8" borderId="0" xfId="5" applyFont="1" applyFill="1" applyAlignment="1">
      <alignment horizontal="left"/>
    </xf>
    <xf numFmtId="0" fontId="10" fillId="8" borderId="0" xfId="5" applyFont="1" applyFill="1" applyAlignment="1">
      <alignment horizontal="center"/>
    </xf>
    <xf numFmtId="0" fontId="16" fillId="8" borderId="0" xfId="5" applyFont="1" applyFill="1" applyAlignment="1">
      <alignment horizontal="center"/>
    </xf>
    <xf numFmtId="0" fontId="12" fillId="0" borderId="0" xfId="5" applyFont="1"/>
    <xf numFmtId="0" fontId="4" fillId="8" borderId="0" xfId="5" applyFill="1" applyAlignment="1">
      <alignment horizontal="left" vertical="top" wrapText="1"/>
    </xf>
    <xf numFmtId="0" fontId="3" fillId="3" borderId="3" xfId="5" applyFont="1" applyFill="1" applyBorder="1" applyAlignment="1">
      <alignment wrapText="1"/>
    </xf>
    <xf numFmtId="0" fontId="3" fillId="3" borderId="4" xfId="5" applyFont="1" applyFill="1" applyBorder="1" applyAlignment="1">
      <alignment horizontal="center" wrapText="1"/>
    </xf>
    <xf numFmtId="0" fontId="3" fillId="3" borderId="4" xfId="5" applyFont="1" applyFill="1" applyBorder="1" applyAlignment="1">
      <alignment horizontal="center"/>
    </xf>
    <xf numFmtId="0" fontId="4" fillId="0" borderId="0" xfId="5" applyAlignment="1">
      <alignment horizontal="center" vertical="center" textRotation="90" wrapText="1"/>
    </xf>
    <xf numFmtId="0" fontId="19" fillId="0" borderId="0" xfId="5" applyFont="1"/>
    <xf numFmtId="49" fontId="19" fillId="0" borderId="0" xfId="5" applyNumberFormat="1" applyFont="1"/>
    <xf numFmtId="0" fontId="17" fillId="0" borderId="0" xfId="5" applyFont="1"/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/>
    <xf numFmtId="44" fontId="3" fillId="11" borderId="1" xfId="2" applyFont="1" applyFill="1" applyBorder="1"/>
    <xf numFmtId="0" fontId="22" fillId="9" borderId="0" xfId="5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0" xfId="0" quotePrefix="1" applyBorder="1"/>
    <xf numFmtId="44" fontId="0" fillId="0" borderId="0" xfId="2" applyFont="1" applyBorder="1"/>
    <xf numFmtId="0" fontId="6" fillId="0" borderId="0" xfId="0" applyFont="1" applyAlignment="1">
      <alignment horizontal="right"/>
    </xf>
    <xf numFmtId="0" fontId="23" fillId="0" borderId="0" xfId="0" applyFont="1"/>
    <xf numFmtId="165" fontId="4" fillId="0" borderId="1" xfId="0" applyNumberFormat="1" applyFont="1" applyBorder="1"/>
    <xf numFmtId="165" fontId="0" fillId="0" borderId="1" xfId="0" applyNumberFormat="1" applyBorder="1"/>
    <xf numFmtId="44" fontId="3" fillId="2" borderId="1" xfId="2" applyFont="1" applyFill="1" applyBorder="1"/>
    <xf numFmtId="0" fontId="17" fillId="0" borderId="0" xfId="0" applyFont="1"/>
    <xf numFmtId="0" fontId="2" fillId="0" borderId="0" xfId="0" applyFont="1"/>
    <xf numFmtId="167" fontId="0" fillId="0" borderId="0" xfId="3" applyNumberFormat="1" applyFont="1"/>
    <xf numFmtId="43" fontId="2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3" fontId="24" fillId="14" borderId="0" xfId="0" applyNumberFormat="1" applyFont="1" applyFill="1"/>
    <xf numFmtId="169" fontId="24" fillId="14" borderId="0" xfId="0" applyNumberFormat="1" applyFont="1" applyFill="1"/>
    <xf numFmtId="0" fontId="25" fillId="0" borderId="0" xfId="0" applyFont="1"/>
    <xf numFmtId="167" fontId="25" fillId="0" borderId="0" xfId="3" applyNumberFormat="1" applyFont="1"/>
    <xf numFmtId="44" fontId="25" fillId="0" borderId="0" xfId="2" applyFont="1"/>
    <xf numFmtId="4" fontId="25" fillId="0" borderId="0" xfId="0" applyNumberFormat="1" applyFont="1"/>
    <xf numFmtId="3" fontId="25" fillId="0" borderId="0" xfId="0" applyNumberFormat="1" applyFont="1"/>
    <xf numFmtId="165" fontId="4" fillId="0" borderId="0" xfId="0" applyNumberFormat="1" applyFont="1"/>
    <xf numFmtId="4" fontId="25" fillId="0" borderId="0" xfId="0" quotePrefix="1" applyNumberFormat="1" applyFont="1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26" fillId="0" borderId="0" xfId="0" applyFont="1"/>
    <xf numFmtId="165" fontId="0" fillId="7" borderId="1" xfId="0" applyNumberFormat="1" applyFill="1" applyBorder="1"/>
    <xf numFmtId="165" fontId="4" fillId="7" borderId="1" xfId="0" applyNumberFormat="1" applyFont="1" applyFill="1" applyBorder="1"/>
    <xf numFmtId="43" fontId="0" fillId="0" borderId="1" xfId="0" applyNumberFormat="1" applyBorder="1" applyAlignment="1">
      <alignment horizontal="right"/>
    </xf>
    <xf numFmtId="43" fontId="0" fillId="0" borderId="1" xfId="2" applyNumberFormat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4" fontId="0" fillId="0" borderId="0" xfId="0" applyNumberFormat="1"/>
    <xf numFmtId="43" fontId="0" fillId="0" borderId="1" xfId="0" applyNumberFormat="1" applyBorder="1"/>
    <xf numFmtId="0" fontId="17" fillId="13" borderId="4" xfId="0" applyFont="1" applyFill="1" applyBorder="1" applyAlignment="1">
      <alignment vertical="center"/>
    </xf>
    <xf numFmtId="0" fontId="17" fillId="15" borderId="0" xfId="0" applyFont="1" applyFill="1" applyAlignment="1">
      <alignment vertical="center"/>
    </xf>
    <xf numFmtId="0" fontId="0" fillId="8" borderId="0" xfId="0" applyFill="1"/>
    <xf numFmtId="0" fontId="17" fillId="8" borderId="9" xfId="0" quotePrefix="1" applyFont="1" applyFill="1" applyBorder="1" applyAlignment="1">
      <alignment horizontal="center" vertical="center" wrapText="1"/>
    </xf>
    <xf numFmtId="0" fontId="17" fillId="8" borderId="10" xfId="0" quotePrefix="1" applyFont="1" applyFill="1" applyBorder="1" applyAlignment="1">
      <alignment horizontal="center" vertical="center" wrapText="1"/>
    </xf>
    <xf numFmtId="0" fontId="17" fillId="15" borderId="10" xfId="0" quotePrefix="1" applyFont="1" applyFill="1" applyBorder="1" applyAlignment="1">
      <alignment horizontal="center" vertical="center" wrapText="1"/>
    </xf>
    <xf numFmtId="164" fontId="4" fillId="8" borderId="0" xfId="0" applyNumberFormat="1" applyFont="1" applyFill="1" applyAlignment="1">
      <alignment vertical="center"/>
    </xf>
    <xf numFmtId="0" fontId="0" fillId="15" borderId="0" xfId="0" applyFill="1"/>
    <xf numFmtId="43" fontId="4" fillId="16" borderId="11" xfId="1" applyFont="1" applyFill="1" applyBorder="1" applyAlignment="1">
      <alignment horizontal="right" vertical="center"/>
    </xf>
    <xf numFmtId="43" fontId="4" fillId="16" borderId="12" xfId="1" applyFont="1" applyFill="1" applyBorder="1" applyAlignment="1">
      <alignment horizontal="right" vertical="center"/>
    </xf>
    <xf numFmtId="170" fontId="4" fillId="16" borderId="12" xfId="1" applyNumberFormat="1" applyFont="1" applyFill="1" applyBorder="1" applyAlignment="1">
      <alignment horizontal="right" vertical="center"/>
    </xf>
    <xf numFmtId="43" fontId="4" fillId="16" borderId="0" xfId="1" applyFont="1" applyFill="1" applyBorder="1" applyAlignment="1">
      <alignment horizontal="right" vertical="center"/>
    </xf>
    <xf numFmtId="170" fontId="4" fillId="16" borderId="0" xfId="1" applyNumberFormat="1" applyFont="1" applyFill="1" applyBorder="1" applyAlignment="1">
      <alignment horizontal="right" vertical="center"/>
    </xf>
    <xf numFmtId="43" fontId="4" fillId="16" borderId="11" xfId="1" quotePrefix="1" applyFont="1" applyFill="1" applyBorder="1" applyAlignment="1">
      <alignment horizontal="right" vertical="center"/>
    </xf>
    <xf numFmtId="43" fontId="4" fillId="16" borderId="0" xfId="1" quotePrefix="1" applyFont="1" applyFill="1" applyBorder="1" applyAlignment="1">
      <alignment horizontal="right" vertical="center"/>
    </xf>
    <xf numFmtId="43" fontId="4" fillId="8" borderId="0" xfId="1" applyFont="1" applyFill="1" applyBorder="1" applyAlignment="1">
      <alignment horizontal="center" vertical="center"/>
    </xf>
    <xf numFmtId="0" fontId="0" fillId="8" borderId="0" xfId="0" applyFill="1" applyAlignment="1">
      <alignment wrapText="1"/>
    </xf>
    <xf numFmtId="9" fontId="0" fillId="0" borderId="0" xfId="3" applyNumberFormat="1" applyFont="1" applyAlignment="1">
      <alignment horizontal="center"/>
    </xf>
    <xf numFmtId="44" fontId="3" fillId="2" borderId="1" xfId="0" applyNumberFormat="1" applyFont="1" applyFill="1" applyBorder="1"/>
    <xf numFmtId="0" fontId="28" fillId="0" borderId="0" xfId="0" applyFont="1"/>
    <xf numFmtId="0" fontId="29" fillId="0" borderId="0" xfId="0" applyFont="1" applyAlignment="1">
      <alignment horizontal="left" vertical="center"/>
    </xf>
    <xf numFmtId="164" fontId="12" fillId="8" borderId="0" xfId="0" applyNumberFormat="1" applyFont="1" applyFill="1" applyAlignment="1">
      <alignment vertical="center"/>
    </xf>
    <xf numFmtId="43" fontId="12" fillId="8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39" fontId="2" fillId="0" borderId="0" xfId="0" applyNumberFormat="1" applyFont="1"/>
    <xf numFmtId="39" fontId="0" fillId="0" borderId="0" xfId="0" applyNumberFormat="1"/>
    <xf numFmtId="9" fontId="0" fillId="0" borderId="0" xfId="0" applyNumberFormat="1" applyAlignment="1">
      <alignment horizontal="left"/>
    </xf>
    <xf numFmtId="44" fontId="27" fillId="4" borderId="1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4" fontId="27" fillId="2" borderId="1" xfId="2" applyFont="1" applyFill="1" applyBorder="1" applyAlignment="1"/>
    <xf numFmtId="44" fontId="27" fillId="11" borderId="1" xfId="2" applyFont="1" applyFill="1" applyBorder="1" applyAlignment="1">
      <alignment horizontal="left"/>
    </xf>
    <xf numFmtId="44" fontId="3" fillId="2" borderId="1" xfId="2" applyNumberFormat="1" applyFont="1" applyFill="1" applyBorder="1"/>
    <xf numFmtId="44" fontId="0" fillId="7" borderId="1" xfId="2" applyNumberFormat="1" applyFont="1" applyFill="1" applyBorder="1"/>
    <xf numFmtId="44" fontId="0" fillId="0" borderId="1" xfId="2" applyNumberFormat="1" applyFont="1" applyBorder="1"/>
    <xf numFmtId="0" fontId="32" fillId="0" borderId="0" xfId="0" applyFont="1"/>
    <xf numFmtId="3" fontId="24" fillId="0" borderId="0" xfId="0" applyNumberFormat="1" applyFont="1" applyFill="1"/>
    <xf numFmtId="3" fontId="25" fillId="0" borderId="0" xfId="0" applyNumberFormat="1" applyFont="1" applyFill="1"/>
    <xf numFmtId="0" fontId="0" fillId="0" borderId="0" xfId="0" applyAlignment="1">
      <alignment horizontal="left" wrapText="1" indent="1"/>
    </xf>
    <xf numFmtId="0" fontId="0" fillId="0" borderId="0" xfId="0" applyFill="1"/>
    <xf numFmtId="0" fontId="4" fillId="0" borderId="0" xfId="5" applyFill="1"/>
    <xf numFmtId="49" fontId="4" fillId="0" borderId="0" xfId="5" applyNumberFormat="1" applyFill="1"/>
    <xf numFmtId="0" fontId="11" fillId="0" borderId="1" xfId="0" applyFont="1" applyFill="1" applyBorder="1" applyAlignment="1">
      <alignment horizontal="center"/>
    </xf>
    <xf numFmtId="0" fontId="12" fillId="0" borderId="0" xfId="5" applyFont="1" applyFill="1"/>
    <xf numFmtId="0" fontId="6" fillId="0" borderId="0" xfId="0" applyFont="1" applyFill="1"/>
    <xf numFmtId="0" fontId="11" fillId="0" borderId="1" xfId="0" quotePrefix="1" applyFont="1" applyFill="1" applyBorder="1" applyAlignment="1">
      <alignment horizontal="center"/>
    </xf>
    <xf numFmtId="49" fontId="6" fillId="0" borderId="0" xfId="0" applyNumberFormat="1" applyFont="1" applyFill="1"/>
    <xf numFmtId="49" fontId="0" fillId="0" borderId="0" xfId="0" applyNumberFormat="1" applyFill="1"/>
    <xf numFmtId="0" fontId="21" fillId="0" borderId="1" xfId="0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1" fillId="0" borderId="1" xfId="5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3" fillId="9" borderId="7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7" fillId="7" borderId="0" xfId="5" applyFont="1" applyFill="1" applyAlignment="1">
      <alignment horizontal="center" vertical="center" textRotation="90" wrapText="1"/>
    </xf>
    <xf numFmtId="0" fontId="4" fillId="7" borderId="0" xfId="5" applyFill="1" applyAlignment="1">
      <alignment horizontal="center" vertical="center" textRotation="90" wrapText="1"/>
    </xf>
    <xf numFmtId="0" fontId="18" fillId="10" borderId="0" xfId="5" applyFont="1" applyFill="1" applyAlignment="1">
      <alignment horizontal="center" vertical="center" textRotation="90" wrapText="1"/>
    </xf>
    <xf numFmtId="0" fontId="19" fillId="0" borderId="0" xfId="5" applyFont="1" applyAlignment="1">
      <alignment horizontal="center" vertical="center" textRotation="90" wrapText="1"/>
    </xf>
    <xf numFmtId="0" fontId="17" fillId="7" borderId="0" xfId="5" applyFont="1" applyFill="1" applyAlignment="1">
      <alignment horizontal="center" vertical="center" textRotation="90"/>
    </xf>
    <xf numFmtId="0" fontId="4" fillId="7" borderId="0" xfId="5" applyFill="1" applyAlignment="1">
      <alignment horizontal="center" vertical="center" textRotation="90"/>
    </xf>
    <xf numFmtId="0" fontId="17" fillId="5" borderId="0" xfId="0" applyFont="1" applyFill="1" applyAlignment="1">
      <alignment horizontal="center" vertical="center" textRotation="90"/>
    </xf>
    <xf numFmtId="171" fontId="33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35" fillId="0" borderId="0" xfId="0" applyFont="1"/>
  </cellXfs>
  <cellStyles count="7">
    <cellStyle name="Comma" xfId="1" builtinId="3"/>
    <cellStyle name="Comma 2 2" xfId="4" xr:uid="{905F1C3B-47A3-4123-BDFC-971A75BB5F38}"/>
    <cellStyle name="Currency" xfId="2" builtinId="4"/>
    <cellStyle name="Head Dot Low" xfId="6" xr:uid="{D52FDF85-68B2-435C-90F8-95EE71F9CA3D}"/>
    <cellStyle name="Normal" xfId="0" builtinId="0"/>
    <cellStyle name="Normal 2 2" xfId="5" xr:uid="{4EBCED65-D6BC-4B32-819B-61D174BE2234}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359409</xdr:colOff>
      <xdr:row>25</xdr:row>
      <xdr:rowOff>171787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A1326C2D-CB5F-4EC0-839B-BB6374695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9504" cy="4688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381635</xdr:colOff>
      <xdr:row>39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E785DA94-E845-4B06-8549-23E04353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112729"/>
          <a:ext cx="4932680" cy="6404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26035</xdr:rowOff>
    </xdr:from>
    <xdr:to>
      <xdr:col>8</xdr:col>
      <xdr:colOff>199390</xdr:colOff>
      <xdr:row>37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F4F17EA-65B5-471A-85D6-ADC21D15D517}"/>
            </a:ext>
          </a:extLst>
        </xdr:cNvPr>
        <xdr:cNvGrpSpPr>
          <a:grpSpLocks/>
        </xdr:cNvGrpSpPr>
      </xdr:nvGrpSpPr>
      <xdr:grpSpPr bwMode="auto">
        <a:xfrm>
          <a:off x="3574415" y="6575425"/>
          <a:ext cx="1189355" cy="32829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BE732012-4F17-F888-9268-D4A7D009775C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9CDDB2BB-D91D-B975-248A-9D0CBCAD0A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D9FB6FA-8FC4-4ACB-AA70-9DDCA80AB8E3}"/>
            </a:ext>
          </a:extLst>
        </xdr:cNvPr>
        <xdr:cNvSpPr txBox="1"/>
      </xdr:nvSpPr>
      <xdr:spPr>
        <a:xfrm>
          <a:off x="215900" y="6640831"/>
          <a:ext cx="2249805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26402</xdr:colOff>
      <xdr:row>32</xdr:row>
      <xdr:rowOff>134753</xdr:rowOff>
    </xdr:from>
    <xdr:to>
      <xdr:col>2</xdr:col>
      <xdr:colOff>278177</xdr:colOff>
      <xdr:row>32</xdr:row>
      <xdr:rowOff>182878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31BFC0F-A408-48D5-8356-C56C2BADBCB3}"/>
            </a:ext>
          </a:extLst>
        </xdr:cNvPr>
        <xdr:cNvSpPr/>
      </xdr:nvSpPr>
      <xdr:spPr>
        <a:xfrm flipH="1" flipV="1">
          <a:off x="323582" y="5986913"/>
          <a:ext cx="861375" cy="48125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0A63-C6F9-4635-A9EA-5FA70A7D7929}">
  <dimension ref="B27:H34"/>
  <sheetViews>
    <sheetView showGridLines="0" tabSelected="1" workbookViewId="0">
      <selection activeCell="K10" sqref="K10"/>
    </sheetView>
  </sheetViews>
  <sheetFormatPr defaultRowHeight="14.4" x14ac:dyDescent="0.3"/>
  <cols>
    <col min="1" max="1" width="4.33203125" customWidth="1"/>
  </cols>
  <sheetData>
    <row r="27" spans="2:8" x14ac:dyDescent="0.3">
      <c r="B27" s="163">
        <v>44957</v>
      </c>
      <c r="C27" s="163"/>
    </row>
    <row r="30" spans="2:8" x14ac:dyDescent="0.3">
      <c r="B30" s="164" t="s">
        <v>378</v>
      </c>
      <c r="C30" s="164"/>
      <c r="D30" s="164"/>
      <c r="E30" s="164"/>
      <c r="F30" s="164"/>
      <c r="G30" s="164"/>
      <c r="H30" s="164"/>
    </row>
    <row r="31" spans="2:8" x14ac:dyDescent="0.3">
      <c r="B31" s="164"/>
      <c r="C31" s="164"/>
      <c r="D31" s="164"/>
      <c r="E31" s="164"/>
      <c r="F31" s="164"/>
      <c r="G31" s="164"/>
      <c r="H31" s="164"/>
    </row>
    <row r="32" spans="2:8" x14ac:dyDescent="0.3">
      <c r="B32" s="164"/>
      <c r="C32" s="164"/>
      <c r="D32" s="164"/>
      <c r="E32" s="164"/>
      <c r="F32" s="164"/>
      <c r="G32" s="164"/>
      <c r="H32" s="164"/>
    </row>
    <row r="33" spans="2:8" x14ac:dyDescent="0.3">
      <c r="B33" s="164"/>
      <c r="C33" s="164"/>
      <c r="D33" s="164"/>
      <c r="E33" s="164"/>
      <c r="F33" s="164"/>
      <c r="G33" s="164"/>
      <c r="H33" s="164"/>
    </row>
    <row r="34" spans="2:8" ht="17.399999999999999" x14ac:dyDescent="0.3">
      <c r="B34" s="165" t="s">
        <v>377</v>
      </c>
    </row>
  </sheetData>
  <sheetProtection selectLockedCells="1"/>
  <mergeCells count="2">
    <mergeCell ref="B27:C27"/>
    <mergeCell ref="B30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9E29-C466-4981-A0D4-914FB7A16A5B}">
  <dimension ref="A2:A8"/>
  <sheetViews>
    <sheetView showGridLines="0" workbookViewId="0"/>
  </sheetViews>
  <sheetFormatPr defaultRowHeight="14.4" x14ac:dyDescent="0.3"/>
  <cols>
    <col min="1" max="1" width="171.5546875" bestFit="1" customWidth="1"/>
  </cols>
  <sheetData>
    <row r="2" spans="1:1" ht="18" x14ac:dyDescent="0.35">
      <c r="A2" s="58" t="s">
        <v>237</v>
      </c>
    </row>
    <row r="3" spans="1:1" x14ac:dyDescent="0.3">
      <c r="A3" t="s">
        <v>372</v>
      </c>
    </row>
    <row r="4" spans="1:1" x14ac:dyDescent="0.3">
      <c r="A4" s="110" t="s">
        <v>374</v>
      </c>
    </row>
    <row r="5" spans="1:1" ht="28.8" x14ac:dyDescent="0.3">
      <c r="A5" s="127" t="s">
        <v>375</v>
      </c>
    </row>
    <row r="6" spans="1:1" x14ac:dyDescent="0.3">
      <c r="A6" s="110"/>
    </row>
    <row r="7" spans="1:1" x14ac:dyDescent="0.3">
      <c r="A7" s="110" t="s">
        <v>347</v>
      </c>
    </row>
    <row r="8" spans="1:1" ht="28.8" x14ac:dyDescent="0.3">
      <c r="A8" s="127" t="s">
        <v>373</v>
      </c>
    </row>
  </sheetData>
  <pageMargins left="0.7" right="0.7" top="0.75" bottom="0.75" header="0.3" footer="0.3"/>
  <pageSetup paperSize="9" orientation="portrait" horizontalDpi="300" verticalDpi="300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9D17-5A0A-40B1-86CD-1AABB39583F1}">
  <sheetPr>
    <tabColor rgb="FF92D050"/>
  </sheetPr>
  <dimension ref="B1:P58"/>
  <sheetViews>
    <sheetView showGridLines="0" workbookViewId="0">
      <selection activeCell="D54" sqref="D54"/>
    </sheetView>
  </sheetViews>
  <sheetFormatPr defaultRowHeight="14.4" x14ac:dyDescent="0.3"/>
  <cols>
    <col min="1" max="1" width="3" customWidth="1"/>
    <col min="2" max="2" width="31.77734375" customWidth="1"/>
    <col min="3" max="3" width="4.5546875" customWidth="1"/>
    <col min="4" max="5" width="12.5546875" customWidth="1"/>
    <col min="6" max="7" width="16.5546875" customWidth="1"/>
    <col min="8" max="8" width="25.44140625" customWidth="1"/>
    <col min="10" max="10" width="34" customWidth="1"/>
    <col min="11" max="11" width="5.21875" customWidth="1"/>
    <col min="12" max="13" width="12.5546875" customWidth="1"/>
    <col min="14" max="15" width="16.5546875" customWidth="1"/>
    <col min="16" max="16" width="30.5546875" bestFit="1" customWidth="1"/>
  </cols>
  <sheetData>
    <row r="1" spans="2:16" x14ac:dyDescent="0.3">
      <c r="B1" s="63" t="s">
        <v>335</v>
      </c>
      <c r="J1" s="63" t="s">
        <v>336</v>
      </c>
    </row>
    <row r="2" spans="2:16" x14ac:dyDescent="0.3">
      <c r="B2" s="90" t="s">
        <v>330</v>
      </c>
      <c r="C2" s="90"/>
      <c r="D2" s="90"/>
      <c r="E2" s="90"/>
      <c r="F2" s="90"/>
      <c r="G2" s="90"/>
      <c r="H2" s="81" t="s">
        <v>333</v>
      </c>
      <c r="J2" s="90" t="s">
        <v>330</v>
      </c>
      <c r="K2" s="90"/>
      <c r="L2" s="90"/>
      <c r="M2" s="90"/>
      <c r="N2" s="90"/>
      <c r="O2" s="90"/>
      <c r="P2" s="81" t="s">
        <v>333</v>
      </c>
    </row>
    <row r="3" spans="2:16" ht="52.8" x14ac:dyDescent="0.3">
      <c r="B3" s="91"/>
      <c r="C3" s="92"/>
      <c r="D3" s="93" t="s">
        <v>2</v>
      </c>
      <c r="E3" s="94" t="s">
        <v>3</v>
      </c>
      <c r="F3" s="95" t="s">
        <v>293</v>
      </c>
      <c r="G3" s="95" t="s">
        <v>294</v>
      </c>
      <c r="J3" s="91"/>
      <c r="K3" s="92"/>
      <c r="L3" s="93" t="s">
        <v>2</v>
      </c>
      <c r="M3" s="94" t="s">
        <v>3</v>
      </c>
      <c r="N3" s="95" t="s">
        <v>293</v>
      </c>
      <c r="O3" s="95" t="s">
        <v>294</v>
      </c>
      <c r="P3" s="109"/>
    </row>
    <row r="4" spans="2:16" x14ac:dyDescent="0.3">
      <c r="B4" s="96" t="s">
        <v>295</v>
      </c>
      <c r="C4" s="97"/>
      <c r="D4" s="98">
        <f>-'Correction of 19-24 Reclassif''n'!I48</f>
        <v>-214.22578875172644</v>
      </c>
      <c r="E4" s="99">
        <f>-'Correction of 19-24 Reclassif''n'!I56</f>
        <v>-145.65872040755519</v>
      </c>
      <c r="F4" s="100">
        <f>'Correction of 19-24 Reclassif''n'!D49</f>
        <v>29.308534473895413</v>
      </c>
      <c r="G4" s="100">
        <f>'Correction of 19-24 Reclassif''n'!D57</f>
        <v>30.413012268683062</v>
      </c>
      <c r="H4" s="109" t="s">
        <v>332</v>
      </c>
      <c r="J4" s="96" t="s">
        <v>316</v>
      </c>
      <c r="K4" s="97"/>
      <c r="L4" s="98">
        <f>'New Reclassifications'!W23</f>
        <v>2.8604618552957368</v>
      </c>
      <c r="M4" s="99">
        <f>'New Reclassifications'!AE23</f>
        <v>-0.11335318636262059</v>
      </c>
      <c r="N4" s="100" t="str">
        <f>'New Reclassifications'!X23</f>
        <v>n/a</v>
      </c>
      <c r="O4" s="100" t="str">
        <f>'New Reclassifications'!AF23</f>
        <v>n/a</v>
      </c>
      <c r="P4" s="109" t="s">
        <v>346</v>
      </c>
    </row>
    <row r="5" spans="2:16" x14ac:dyDescent="0.3">
      <c r="B5" s="96" t="s">
        <v>33</v>
      </c>
      <c r="C5" s="97"/>
      <c r="D5" s="98"/>
      <c r="E5" s="101"/>
      <c r="F5" s="102"/>
      <c r="G5" s="102"/>
      <c r="J5" s="96" t="s">
        <v>317</v>
      </c>
      <c r="K5" s="97"/>
      <c r="L5" s="98">
        <f>-'New Reclassifications'!W28</f>
        <v>-1.8400568405250048</v>
      </c>
      <c r="M5" s="101">
        <f>-'New Reclassifications'!AE28</f>
        <v>-0.9033061094332232</v>
      </c>
      <c r="N5" s="102">
        <f>'New Reclassifications'!X28</f>
        <v>39.415020873183472</v>
      </c>
      <c r="O5" s="102">
        <f>'New Reclassifications'!AF28</f>
        <v>24.57142790351249</v>
      </c>
      <c r="P5" s="109" t="s">
        <v>334</v>
      </c>
    </row>
    <row r="6" spans="2:16" x14ac:dyDescent="0.3">
      <c r="B6" s="96" t="s">
        <v>296</v>
      </c>
      <c r="C6" s="97"/>
      <c r="D6" s="98"/>
      <c r="E6" s="101"/>
      <c r="F6" s="102"/>
      <c r="G6" s="102"/>
      <c r="J6" s="96" t="s">
        <v>318</v>
      </c>
      <c r="K6" s="97"/>
      <c r="L6" s="98"/>
      <c r="M6" s="101"/>
      <c r="N6" s="102"/>
      <c r="O6" s="102"/>
      <c r="P6" s="109"/>
    </row>
    <row r="7" spans="2:16" x14ac:dyDescent="0.3">
      <c r="B7" s="96" t="s">
        <v>297</v>
      </c>
      <c r="C7" s="97"/>
      <c r="D7" s="98">
        <f>-'New Reclassifications'!S22</f>
        <v>-4.5612228598055538</v>
      </c>
      <c r="E7" s="101">
        <f>-'New Reclassifications'!AA22</f>
        <v>-5.1591761728658128</v>
      </c>
      <c r="F7" s="102">
        <f>'New Reclassifications'!T22</f>
        <v>29.375780383775837</v>
      </c>
      <c r="G7" s="102">
        <f>'New Reclassifications'!AB22</f>
        <v>25.712282163731842</v>
      </c>
      <c r="H7" s="109" t="s">
        <v>346</v>
      </c>
      <c r="J7" s="96" t="s">
        <v>319</v>
      </c>
      <c r="K7" s="97"/>
      <c r="L7" s="98"/>
      <c r="M7" s="101"/>
      <c r="N7" s="102"/>
      <c r="O7" s="102"/>
      <c r="P7" s="109"/>
    </row>
    <row r="8" spans="2:16" x14ac:dyDescent="0.3">
      <c r="B8" s="96" t="s">
        <v>298</v>
      </c>
      <c r="C8" s="97"/>
      <c r="D8" s="98"/>
      <c r="E8" s="101"/>
      <c r="F8" s="102"/>
      <c r="G8" s="102"/>
      <c r="J8" s="96" t="s">
        <v>320</v>
      </c>
      <c r="K8" s="97"/>
      <c r="L8" s="98"/>
      <c r="M8" s="101"/>
      <c r="N8" s="102"/>
      <c r="O8" s="102"/>
      <c r="P8" s="109"/>
    </row>
    <row r="9" spans="2:16" x14ac:dyDescent="0.3">
      <c r="B9" s="96" t="s">
        <v>299</v>
      </c>
      <c r="C9" s="97"/>
      <c r="D9" s="98"/>
      <c r="E9" s="101"/>
      <c r="F9" s="102"/>
      <c r="G9" s="102"/>
      <c r="J9" s="96" t="s">
        <v>321</v>
      </c>
      <c r="K9" s="97"/>
      <c r="L9" s="98">
        <f>-'New Reclassifications'!W27</f>
        <v>-17.720661973916918</v>
      </c>
      <c r="M9" s="101">
        <f>-'New Reclassifications'!AE27</f>
        <v>-11.303553019192721</v>
      </c>
      <c r="N9" s="102">
        <f>'New Reclassifications'!X27</f>
        <v>29.33553676314725</v>
      </c>
      <c r="O9" s="102">
        <f>'New Reclassifications'!AF27</f>
        <v>26.064499625879641</v>
      </c>
      <c r="P9" s="109" t="s">
        <v>334</v>
      </c>
    </row>
    <row r="10" spans="2:16" x14ac:dyDescent="0.3">
      <c r="B10" s="96" t="s">
        <v>300</v>
      </c>
      <c r="C10" s="97"/>
      <c r="D10" s="98"/>
      <c r="E10" s="101"/>
      <c r="F10" s="102"/>
      <c r="G10" s="102"/>
      <c r="J10" s="96" t="s">
        <v>322</v>
      </c>
      <c r="K10" s="97"/>
      <c r="L10" s="98">
        <f>'New Reclassifications'!W22</f>
        <v>24.121941674247473</v>
      </c>
      <c r="M10" s="101">
        <f>'New Reclassifications'!AE22</f>
        <v>17.36603530149176</v>
      </c>
      <c r="N10" s="102">
        <f>'New Reclassifications'!X22</f>
        <v>29.181539451262591</v>
      </c>
      <c r="O10" s="102">
        <f>'New Reclassifications'!AF22</f>
        <v>25.659728550236135</v>
      </c>
      <c r="P10" s="109" t="s">
        <v>346</v>
      </c>
    </row>
    <row r="11" spans="2:16" x14ac:dyDescent="0.3">
      <c r="B11" s="96" t="s">
        <v>301</v>
      </c>
      <c r="C11" s="97"/>
      <c r="D11" s="98"/>
      <c r="E11" s="101"/>
      <c r="F11" s="102"/>
      <c r="G11" s="102"/>
      <c r="J11" s="96" t="s">
        <v>22</v>
      </c>
      <c r="K11" s="97"/>
      <c r="L11" s="98">
        <f>-'New Reclassifications'!W29</f>
        <v>-1.7224111436989376</v>
      </c>
      <c r="M11" s="101">
        <f>-'New Reclassifications'!AE29</f>
        <v>-1.4752976678377514</v>
      </c>
      <c r="N11" s="102">
        <f>'New Reclassifications'!X29</f>
        <v>7.9209233871020119</v>
      </c>
      <c r="O11" s="102">
        <f>'New Reclassifications'!AF29</f>
        <v>8.2536596777045652</v>
      </c>
      <c r="P11" s="109" t="s">
        <v>334</v>
      </c>
    </row>
    <row r="12" spans="2:16" x14ac:dyDescent="0.3">
      <c r="B12" s="96" t="s">
        <v>302</v>
      </c>
      <c r="C12" s="97"/>
      <c r="D12" s="98"/>
      <c r="E12" s="101"/>
      <c r="F12" s="102"/>
      <c r="G12" s="102"/>
      <c r="J12" s="96" t="s">
        <v>323</v>
      </c>
      <c r="K12" s="97"/>
      <c r="L12" s="98">
        <f>'Correction of 19-24 Reclassif''n'!I49</f>
        <v>0.51065832958519342</v>
      </c>
      <c r="M12" s="101">
        <f>'Correction of 19-24 Reclassif''n'!I57</f>
        <v>0.25260365502630056</v>
      </c>
      <c r="N12" s="102">
        <f>'Correction of 19-24 Reclassif''n'!J49</f>
        <v>37.857903387539956</v>
      </c>
      <c r="O12" s="102">
        <f>'Correction of 19-24 Reclassif''n'!J57</f>
        <v>30.413046225972209</v>
      </c>
      <c r="P12" s="109" t="s">
        <v>332</v>
      </c>
    </row>
    <row r="13" spans="2:16" x14ac:dyDescent="0.3">
      <c r="B13" s="96" t="s">
        <v>303</v>
      </c>
      <c r="C13" s="97"/>
      <c r="D13" s="98"/>
      <c r="E13" s="101"/>
      <c r="F13" s="102"/>
      <c r="G13" s="102"/>
      <c r="J13" s="96" t="s">
        <v>324</v>
      </c>
      <c r="K13" s="97"/>
      <c r="L13" s="98">
        <f>'Correction of 19-24 Reclassif''n'!I50</f>
        <v>7.6979480684552648</v>
      </c>
      <c r="M13" s="101">
        <f>'Correction of 19-24 Reclassif''n'!I58</f>
        <v>2.9865720450520756</v>
      </c>
      <c r="N13" s="102">
        <f>'Correction of 19-24 Reclassif''n'!J50</f>
        <v>37.30440699113371</v>
      </c>
      <c r="O13" s="102">
        <f>'Correction of 19-24 Reclassif''n'!J58</f>
        <v>31.384212751611713</v>
      </c>
      <c r="P13" s="109" t="s">
        <v>332</v>
      </c>
    </row>
    <row r="14" spans="2:16" x14ac:dyDescent="0.3">
      <c r="B14" s="96" t="s">
        <v>31</v>
      </c>
      <c r="C14" s="97"/>
      <c r="D14" s="98"/>
      <c r="E14" s="101"/>
      <c r="F14" s="102"/>
      <c r="G14" s="102"/>
      <c r="J14" s="96" t="s">
        <v>325</v>
      </c>
      <c r="K14" s="97"/>
      <c r="L14" s="98">
        <f>'Correction of 19-24 Reclassif''n'!I51</f>
        <v>6.0918861052510804</v>
      </c>
      <c r="M14" s="101">
        <f>'Correction of 19-24 Reclassif''n'!I59</f>
        <v>3.2425631083012463</v>
      </c>
      <c r="N14" s="102">
        <f>'Correction of 19-24 Reclassif''n'!J51</f>
        <v>25.680078937914164</v>
      </c>
      <c r="O14" s="102">
        <f>'Correction of 19-24 Reclassif''n'!J59</f>
        <v>29.773979931805222</v>
      </c>
      <c r="P14" s="109" t="s">
        <v>332</v>
      </c>
    </row>
    <row r="15" spans="2:16" x14ac:dyDescent="0.3">
      <c r="B15" s="96" t="s">
        <v>21</v>
      </c>
      <c r="C15" s="97"/>
      <c r="D15" s="98">
        <f>'New Reclassifications'!S27</f>
        <v>1.7224111436989376</v>
      </c>
      <c r="E15" s="101">
        <f>'New Reclassifications'!AA27</f>
        <v>1.4752976678377514</v>
      </c>
      <c r="F15" s="102">
        <f>'New Reclassifications'!T27</f>
        <v>7.9209233871020119</v>
      </c>
      <c r="G15" s="102">
        <f>'New Reclassifications'!AB27</f>
        <v>8.2536596777045652</v>
      </c>
      <c r="H15" s="109" t="s">
        <v>334</v>
      </c>
      <c r="J15" s="96" t="s">
        <v>326</v>
      </c>
      <c r="K15" s="97"/>
      <c r="L15" s="98">
        <f>'Correction of 19-24 Reclassif''n'!I52</f>
        <v>199.9252962484349</v>
      </c>
      <c r="M15" s="101">
        <f>'Correction of 19-24 Reclassif''n'!I60</f>
        <v>139.17698159917558</v>
      </c>
      <c r="N15" s="102">
        <f>'Correction of 19-24 Reclassif''n'!J52</f>
        <v>28.459989000448203</v>
      </c>
      <c r="O15" s="102">
        <f>'Correction of 19-24 Reclassif''n'!J60</f>
        <v>30.393148363056099</v>
      </c>
      <c r="P15" s="109" t="s">
        <v>332</v>
      </c>
    </row>
    <row r="16" spans="2:16" x14ac:dyDescent="0.3">
      <c r="B16" s="96" t="s">
        <v>304</v>
      </c>
      <c r="C16" s="97"/>
      <c r="D16" s="98">
        <f>-'New Reclassifications'!S23</f>
        <v>-2.8604618552957368</v>
      </c>
      <c r="E16" s="101">
        <f>-'New Reclassifications'!AA23</f>
        <v>0.11335318636262059</v>
      </c>
      <c r="F16" s="102" t="str">
        <f>'New Reclassifications'!T23</f>
        <v>n/a</v>
      </c>
      <c r="G16" s="102" t="str">
        <f>'New Reclassifications'!AB23</f>
        <v>n/a</v>
      </c>
      <c r="H16" s="109" t="s">
        <v>346</v>
      </c>
      <c r="J16" s="96" t="s">
        <v>34</v>
      </c>
      <c r="K16" s="97"/>
      <c r="L16" s="98"/>
      <c r="M16" s="101"/>
      <c r="N16" s="102"/>
      <c r="O16" s="102"/>
    </row>
    <row r="17" spans="2:15" x14ac:dyDescent="0.3">
      <c r="B17" s="96" t="s">
        <v>305</v>
      </c>
      <c r="C17" s="97"/>
      <c r="D17" s="98"/>
      <c r="E17" s="101"/>
      <c r="F17" s="102"/>
      <c r="G17" s="102"/>
      <c r="J17" s="96" t="s">
        <v>327</v>
      </c>
      <c r="K17" s="97"/>
      <c r="L17" s="98"/>
      <c r="M17" s="101"/>
      <c r="N17" s="102"/>
      <c r="O17" s="102"/>
    </row>
    <row r="18" spans="2:15" x14ac:dyDescent="0.3">
      <c r="B18" s="96" t="s">
        <v>306</v>
      </c>
      <c r="C18" s="97"/>
      <c r="D18" s="103"/>
      <c r="E18" s="104"/>
      <c r="F18" s="102"/>
      <c r="G18" s="102"/>
      <c r="J18" s="96" t="s">
        <v>328</v>
      </c>
      <c r="K18" s="97"/>
      <c r="L18" s="98"/>
      <c r="M18" s="101"/>
      <c r="N18" s="102"/>
      <c r="O18" s="102"/>
    </row>
    <row r="19" spans="2:15" x14ac:dyDescent="0.3">
      <c r="B19" s="96" t="s">
        <v>307</v>
      </c>
      <c r="C19" s="97"/>
      <c r="D19" s="98"/>
      <c r="E19" s="101"/>
      <c r="F19" s="102"/>
      <c r="G19" s="102"/>
      <c r="J19" s="96" t="s">
        <v>32</v>
      </c>
      <c r="K19" s="97"/>
      <c r="L19" s="98"/>
      <c r="M19" s="101"/>
      <c r="N19" s="102"/>
      <c r="O19" s="102"/>
    </row>
    <row r="20" spans="2:15" x14ac:dyDescent="0.3">
      <c r="B20" s="96" t="s">
        <v>308</v>
      </c>
      <c r="C20" s="97"/>
      <c r="D20" s="98"/>
      <c r="E20" s="101"/>
      <c r="F20" s="102"/>
      <c r="G20" s="102"/>
      <c r="J20" s="96" t="s">
        <v>308</v>
      </c>
      <c r="K20" s="97"/>
      <c r="L20" s="98"/>
      <c r="M20" s="101"/>
      <c r="N20" s="102"/>
      <c r="O20" s="102"/>
    </row>
    <row r="21" spans="2:15" x14ac:dyDescent="0.3">
      <c r="B21" s="96" t="s">
        <v>309</v>
      </c>
      <c r="C21" s="97"/>
      <c r="D21" s="98"/>
      <c r="E21" s="101"/>
      <c r="F21" s="102"/>
      <c r="G21" s="102"/>
      <c r="J21" s="96" t="s">
        <v>305</v>
      </c>
      <c r="K21" s="97"/>
      <c r="L21" s="98"/>
      <c r="M21" s="101"/>
      <c r="N21" s="102"/>
      <c r="O21" s="102"/>
    </row>
    <row r="22" spans="2:15" x14ac:dyDescent="0.3">
      <c r="B22" s="96" t="s">
        <v>310</v>
      </c>
      <c r="C22" s="97"/>
      <c r="D22" s="98"/>
      <c r="E22" s="101"/>
      <c r="F22" s="102"/>
      <c r="G22" s="102"/>
      <c r="J22" s="96" t="s">
        <v>309</v>
      </c>
      <c r="K22" s="97"/>
      <c r="L22" s="98"/>
      <c r="M22" s="101"/>
      <c r="N22" s="102"/>
      <c r="O22" s="102"/>
    </row>
    <row r="23" spans="2:15" x14ac:dyDescent="0.3">
      <c r="B23" s="96" t="s">
        <v>348</v>
      </c>
      <c r="C23" s="97"/>
      <c r="D23" s="98"/>
      <c r="E23" s="101"/>
      <c r="F23" s="102"/>
      <c r="G23" s="102"/>
      <c r="J23" s="96" t="s">
        <v>306</v>
      </c>
      <c r="K23" s="97"/>
      <c r="L23" s="103"/>
      <c r="M23" s="104"/>
      <c r="N23" s="102"/>
      <c r="O23" s="102"/>
    </row>
    <row r="24" spans="2:15" x14ac:dyDescent="0.3">
      <c r="B24" s="96">
        <v>0</v>
      </c>
      <c r="C24" s="97"/>
      <c r="D24" s="98"/>
      <c r="E24" s="101"/>
      <c r="F24" s="102"/>
      <c r="G24" s="102"/>
      <c r="J24" s="96" t="s">
        <v>307</v>
      </c>
      <c r="K24" s="97"/>
      <c r="L24" s="98"/>
      <c r="M24" s="101"/>
      <c r="N24" s="102"/>
      <c r="O24" s="102"/>
    </row>
    <row r="25" spans="2:15" x14ac:dyDescent="0.3">
      <c r="B25" s="96">
        <v>0</v>
      </c>
      <c r="C25" s="97"/>
      <c r="D25" s="98"/>
      <c r="E25" s="101"/>
      <c r="F25" s="102"/>
      <c r="G25" s="102"/>
      <c r="J25" s="96" t="s">
        <v>329</v>
      </c>
      <c r="K25" s="97"/>
      <c r="L25" s="98"/>
      <c r="M25" s="101"/>
      <c r="N25" s="102"/>
      <c r="O25" s="102"/>
    </row>
    <row r="26" spans="2:15" x14ac:dyDescent="0.3">
      <c r="B26" s="96">
        <v>0</v>
      </c>
      <c r="C26" s="97"/>
      <c r="D26" s="98"/>
      <c r="E26" s="101"/>
      <c r="F26" s="102"/>
      <c r="G26" s="102"/>
      <c r="J26" s="96" t="s">
        <v>310</v>
      </c>
      <c r="K26" s="97"/>
      <c r="L26" s="98"/>
      <c r="M26" s="101"/>
      <c r="N26" s="102"/>
      <c r="O26" s="102"/>
    </row>
    <row r="27" spans="2:15" x14ac:dyDescent="0.3">
      <c r="B27" s="96">
        <v>0</v>
      </c>
      <c r="C27" s="97"/>
      <c r="D27" s="98"/>
      <c r="E27" s="101"/>
      <c r="F27" s="102"/>
      <c r="G27" s="102"/>
      <c r="J27" s="96" t="s">
        <v>348</v>
      </c>
      <c r="K27" s="97"/>
      <c r="L27" s="98"/>
      <c r="M27" s="101"/>
      <c r="N27" s="102"/>
      <c r="O27" s="102"/>
    </row>
    <row r="28" spans="2:15" x14ac:dyDescent="0.3">
      <c r="B28" s="96">
        <v>0</v>
      </c>
      <c r="C28" s="97"/>
      <c r="D28" s="98"/>
      <c r="E28" s="101"/>
      <c r="F28" s="102"/>
      <c r="G28" s="102"/>
      <c r="J28" s="96">
        <v>0</v>
      </c>
      <c r="K28" s="97"/>
      <c r="L28" s="98"/>
      <c r="M28" s="101"/>
      <c r="N28" s="102"/>
      <c r="O28" s="102"/>
    </row>
    <row r="29" spans="2:15" x14ac:dyDescent="0.3">
      <c r="B29" s="96">
        <v>0</v>
      </c>
      <c r="C29" s="97"/>
      <c r="D29" s="98"/>
      <c r="E29" s="101"/>
      <c r="F29" s="102"/>
      <c r="G29" s="102"/>
      <c r="J29" s="96">
        <v>0</v>
      </c>
      <c r="K29" s="97"/>
      <c r="L29" s="98"/>
      <c r="M29" s="101"/>
      <c r="N29" s="102"/>
      <c r="O29" s="102"/>
    </row>
    <row r="30" spans="2:15" x14ac:dyDescent="0.3">
      <c r="B30" s="96">
        <v>0</v>
      </c>
      <c r="C30" s="97"/>
      <c r="D30" s="98"/>
      <c r="E30" s="101"/>
      <c r="F30" s="102"/>
      <c r="G30" s="102"/>
      <c r="J30" s="96">
        <v>0</v>
      </c>
      <c r="K30" s="97"/>
      <c r="L30" s="98"/>
      <c r="M30" s="101"/>
      <c r="N30" s="102"/>
      <c r="O30" s="102"/>
    </row>
    <row r="31" spans="2:15" x14ac:dyDescent="0.3">
      <c r="B31" s="96">
        <v>0</v>
      </c>
      <c r="C31" s="97"/>
      <c r="D31" s="98"/>
      <c r="E31" s="101"/>
      <c r="F31" s="102"/>
      <c r="G31" s="102"/>
      <c r="J31" s="96">
        <v>0</v>
      </c>
      <c r="K31" s="97"/>
      <c r="L31" s="98"/>
      <c r="M31" s="101"/>
      <c r="N31" s="102"/>
      <c r="O31" s="102"/>
    </row>
    <row r="32" spans="2:15" x14ac:dyDescent="0.3">
      <c r="B32" s="96">
        <v>0</v>
      </c>
      <c r="C32" s="97"/>
      <c r="D32" s="98"/>
      <c r="E32" s="101"/>
      <c r="F32" s="102"/>
      <c r="G32" s="102"/>
      <c r="J32" s="96">
        <v>0</v>
      </c>
      <c r="K32" s="97"/>
      <c r="L32" s="98"/>
      <c r="M32" s="101"/>
      <c r="N32" s="102"/>
      <c r="O32" s="102"/>
    </row>
    <row r="33" spans="2:15" x14ac:dyDescent="0.3">
      <c r="B33" s="96">
        <v>0</v>
      </c>
      <c r="C33" s="97"/>
      <c r="D33" s="98"/>
      <c r="E33" s="101"/>
      <c r="F33" s="102"/>
      <c r="G33" s="102"/>
      <c r="J33" s="96">
        <v>0</v>
      </c>
      <c r="K33" s="97"/>
      <c r="L33" s="98"/>
      <c r="M33" s="101"/>
      <c r="N33" s="102"/>
      <c r="O33" s="102"/>
    </row>
    <row r="34" spans="2:15" x14ac:dyDescent="0.3">
      <c r="B34" s="96">
        <v>0</v>
      </c>
      <c r="C34" s="97"/>
      <c r="D34" s="98"/>
      <c r="E34" s="101"/>
      <c r="F34" s="102"/>
      <c r="G34" s="102"/>
      <c r="J34" s="96">
        <v>0</v>
      </c>
      <c r="K34" s="97"/>
      <c r="L34" s="98"/>
      <c r="M34" s="101"/>
      <c r="N34" s="102"/>
      <c r="O34" s="102"/>
    </row>
    <row r="35" spans="2:15" x14ac:dyDescent="0.3">
      <c r="B35" s="96">
        <v>0</v>
      </c>
      <c r="C35" s="97"/>
      <c r="D35" s="98"/>
      <c r="E35" s="101"/>
      <c r="F35" s="102"/>
      <c r="G35" s="102"/>
      <c r="J35" s="96">
        <v>0</v>
      </c>
      <c r="K35" s="97"/>
      <c r="L35" s="98"/>
      <c r="M35" s="101"/>
      <c r="N35" s="102"/>
      <c r="O35" s="102"/>
    </row>
    <row r="36" spans="2:15" x14ac:dyDescent="0.3">
      <c r="B36" s="96">
        <v>0</v>
      </c>
      <c r="C36" s="97"/>
      <c r="D36" s="98"/>
      <c r="E36" s="101"/>
      <c r="F36" s="102"/>
      <c r="G36" s="102"/>
      <c r="J36" s="96">
        <v>0</v>
      </c>
      <c r="K36" s="97"/>
      <c r="L36" s="98"/>
      <c r="M36" s="101"/>
      <c r="N36" s="102"/>
      <c r="O36" s="102"/>
    </row>
    <row r="37" spans="2:15" x14ac:dyDescent="0.3">
      <c r="B37" s="96">
        <v>0</v>
      </c>
      <c r="C37" s="97"/>
      <c r="D37" s="98"/>
      <c r="E37" s="101"/>
      <c r="F37" s="102"/>
      <c r="G37" s="102"/>
      <c r="J37" s="96">
        <v>0</v>
      </c>
      <c r="K37" s="97"/>
      <c r="L37" s="98"/>
      <c r="M37" s="101"/>
      <c r="N37" s="102"/>
      <c r="O37" s="102"/>
    </row>
    <row r="38" spans="2:15" x14ac:dyDescent="0.3">
      <c r="B38" s="96">
        <v>0</v>
      </c>
      <c r="C38" s="97"/>
      <c r="D38" s="98"/>
      <c r="E38" s="101"/>
      <c r="F38" s="102"/>
      <c r="G38" s="102"/>
      <c r="J38" s="96">
        <v>0</v>
      </c>
      <c r="K38" s="97"/>
      <c r="L38" s="98"/>
      <c r="M38" s="101"/>
      <c r="N38" s="102"/>
      <c r="O38" s="102"/>
    </row>
    <row r="39" spans="2:15" x14ac:dyDescent="0.3">
      <c r="B39" s="96">
        <v>0</v>
      </c>
      <c r="C39" s="97"/>
      <c r="D39" s="98"/>
      <c r="E39" s="101"/>
      <c r="F39" s="102"/>
      <c r="G39" s="102"/>
      <c r="J39" s="96">
        <v>0</v>
      </c>
      <c r="K39" s="97"/>
      <c r="L39" s="98"/>
      <c r="M39" s="101"/>
      <c r="N39" s="102"/>
      <c r="O39" s="102"/>
    </row>
    <row r="40" spans="2:15" x14ac:dyDescent="0.3">
      <c r="B40" s="96">
        <v>0</v>
      </c>
      <c r="C40" s="97"/>
      <c r="D40" s="98"/>
      <c r="E40" s="101"/>
      <c r="F40" s="102"/>
      <c r="G40" s="102"/>
      <c r="J40" s="96">
        <v>0</v>
      </c>
      <c r="K40" s="97"/>
      <c r="L40" s="98"/>
      <c r="M40" s="101"/>
      <c r="N40" s="102"/>
      <c r="O40" s="102"/>
    </row>
    <row r="41" spans="2:15" x14ac:dyDescent="0.3">
      <c r="B41" s="96">
        <v>0</v>
      </c>
      <c r="C41" s="97"/>
      <c r="D41" s="98"/>
      <c r="E41" s="101"/>
      <c r="F41" s="102"/>
      <c r="G41" s="102"/>
      <c r="J41" s="96">
        <v>0</v>
      </c>
      <c r="K41" s="97"/>
      <c r="L41" s="98"/>
      <c r="M41" s="101"/>
      <c r="N41" s="102"/>
      <c r="O41" s="102"/>
    </row>
    <row r="42" spans="2:15" x14ac:dyDescent="0.3">
      <c r="B42" s="96">
        <v>0</v>
      </c>
      <c r="C42" s="97"/>
      <c r="D42" s="98"/>
      <c r="E42" s="101"/>
      <c r="F42" s="102"/>
      <c r="G42" s="102"/>
      <c r="J42" s="96">
        <v>0</v>
      </c>
      <c r="K42" s="97"/>
      <c r="L42" s="98"/>
      <c r="M42" s="101"/>
      <c r="N42" s="102"/>
      <c r="O42" s="102"/>
    </row>
    <row r="43" spans="2:15" x14ac:dyDescent="0.3">
      <c r="B43" s="96">
        <v>0</v>
      </c>
      <c r="C43" s="97"/>
      <c r="D43" s="98"/>
      <c r="E43" s="101"/>
      <c r="F43" s="102"/>
      <c r="G43" s="102"/>
      <c r="J43" s="96">
        <v>0</v>
      </c>
      <c r="K43" s="97"/>
      <c r="L43" s="98"/>
      <c r="M43" s="101"/>
      <c r="N43" s="102"/>
      <c r="O43" s="102"/>
    </row>
    <row r="44" spans="2:15" x14ac:dyDescent="0.3">
      <c r="B44" s="96">
        <v>0</v>
      </c>
      <c r="C44" s="97"/>
      <c r="D44" s="98"/>
      <c r="E44" s="101"/>
      <c r="F44" s="102"/>
      <c r="G44" s="102"/>
      <c r="J44" s="96">
        <v>0</v>
      </c>
      <c r="K44" s="97"/>
      <c r="L44" s="98"/>
      <c r="M44" s="101"/>
      <c r="N44" s="102"/>
      <c r="O44" s="102"/>
    </row>
    <row r="45" spans="2:15" x14ac:dyDescent="0.3">
      <c r="B45" s="96">
        <v>0</v>
      </c>
      <c r="C45" s="97"/>
      <c r="D45" s="98"/>
      <c r="E45" s="101"/>
      <c r="F45" s="102"/>
      <c r="G45" s="102"/>
      <c r="J45" s="96">
        <v>0</v>
      </c>
      <c r="K45" s="97"/>
      <c r="L45" s="98"/>
      <c r="M45" s="101"/>
      <c r="N45" s="102"/>
      <c r="O45" s="102"/>
    </row>
    <row r="46" spans="2:15" x14ac:dyDescent="0.3">
      <c r="B46" s="96">
        <v>0</v>
      </c>
      <c r="C46" s="97"/>
      <c r="D46" s="98"/>
      <c r="E46" s="101"/>
      <c r="F46" s="102"/>
      <c r="G46" s="102"/>
      <c r="J46" s="96">
        <v>0</v>
      </c>
      <c r="K46" s="97"/>
      <c r="L46" s="98"/>
      <c r="M46" s="101"/>
      <c r="N46" s="102"/>
      <c r="O46" s="102"/>
    </row>
    <row r="47" spans="2:15" x14ac:dyDescent="0.3">
      <c r="B47" s="96">
        <v>0</v>
      </c>
      <c r="C47" s="97"/>
      <c r="D47" s="98"/>
      <c r="E47" s="101"/>
      <c r="F47" s="102"/>
      <c r="G47" s="102"/>
      <c r="J47" s="96">
        <v>0</v>
      </c>
      <c r="K47" s="97"/>
      <c r="L47" s="98"/>
      <c r="M47" s="101"/>
      <c r="N47" s="102"/>
      <c r="O47" s="102"/>
    </row>
    <row r="48" spans="2:15" x14ac:dyDescent="0.3">
      <c r="B48" s="96">
        <v>0</v>
      </c>
      <c r="C48" s="97"/>
      <c r="D48" s="98"/>
      <c r="E48" s="101"/>
      <c r="F48" s="102"/>
      <c r="G48" s="102"/>
      <c r="J48" s="96">
        <v>0</v>
      </c>
      <c r="K48" s="97"/>
      <c r="L48" s="98"/>
      <c r="M48" s="101"/>
      <c r="N48" s="102"/>
      <c r="O48" s="102"/>
    </row>
    <row r="49" spans="2:15" x14ac:dyDescent="0.3">
      <c r="B49" s="96">
        <v>0</v>
      </c>
      <c r="C49" s="97"/>
      <c r="D49" s="98"/>
      <c r="E49" s="101"/>
      <c r="F49" s="102"/>
      <c r="G49" s="102"/>
      <c r="J49" s="96">
        <v>0</v>
      </c>
      <c r="K49" s="97"/>
      <c r="L49" s="98"/>
      <c r="M49" s="101"/>
      <c r="N49" s="102"/>
      <c r="O49" s="102"/>
    </row>
    <row r="50" spans="2:15" x14ac:dyDescent="0.3">
      <c r="B50" s="96" t="s">
        <v>311</v>
      </c>
      <c r="C50" s="97"/>
      <c r="D50" s="98"/>
      <c r="E50" s="101"/>
      <c r="F50" s="102"/>
      <c r="G50" s="102"/>
      <c r="J50" s="96" t="s">
        <v>311</v>
      </c>
      <c r="K50" s="97"/>
      <c r="L50" s="98"/>
      <c r="M50" s="101"/>
      <c r="N50" s="102"/>
      <c r="O50" s="102"/>
    </row>
    <row r="51" spans="2:15" x14ac:dyDescent="0.3">
      <c r="B51" s="96" t="s">
        <v>312</v>
      </c>
      <c r="C51" s="97"/>
      <c r="D51" s="98"/>
      <c r="E51" s="101"/>
      <c r="F51" s="102"/>
      <c r="G51" s="102"/>
      <c r="J51" s="96" t="s">
        <v>312</v>
      </c>
      <c r="K51" s="97"/>
      <c r="L51" s="98"/>
      <c r="M51" s="101"/>
      <c r="N51" s="102"/>
      <c r="O51" s="102"/>
    </row>
    <row r="52" spans="2:15" x14ac:dyDescent="0.3">
      <c r="B52" s="96" t="s">
        <v>313</v>
      </c>
      <c r="C52" s="97"/>
      <c r="D52" s="98"/>
      <c r="E52" s="101"/>
      <c r="F52" s="102"/>
      <c r="G52" s="102"/>
      <c r="J52" s="96" t="s">
        <v>313</v>
      </c>
      <c r="K52" s="97"/>
      <c r="L52" s="98"/>
      <c r="M52" s="101"/>
      <c r="N52" s="102"/>
      <c r="O52" s="102"/>
    </row>
    <row r="53" spans="2:15" x14ac:dyDescent="0.3">
      <c r="B53" s="96" t="s">
        <v>314</v>
      </c>
      <c r="C53" s="97"/>
      <c r="D53" s="98"/>
      <c r="E53" s="101"/>
      <c r="F53" s="102"/>
      <c r="G53" s="102"/>
      <c r="J53" s="96" t="s">
        <v>314</v>
      </c>
      <c r="K53" s="97"/>
      <c r="L53" s="98"/>
      <c r="M53" s="101"/>
      <c r="N53" s="102"/>
      <c r="O53" s="102"/>
    </row>
    <row r="54" spans="2:15" x14ac:dyDescent="0.3">
      <c r="B54" s="96" t="s">
        <v>315</v>
      </c>
      <c r="C54" s="97"/>
      <c r="D54" s="105">
        <f>SUM(D4:D53)</f>
        <v>-219.9250623231288</v>
      </c>
      <c r="E54" s="105">
        <f>SUM(E4:E53)</f>
        <v>-149.22924572622063</v>
      </c>
      <c r="F54" s="106"/>
      <c r="G54" s="106"/>
      <c r="J54" s="96" t="s">
        <v>315</v>
      </c>
      <c r="K54" s="97"/>
      <c r="L54" s="105">
        <f>SUM(L4:L53)</f>
        <v>219.9250623231288</v>
      </c>
      <c r="M54" s="105">
        <f>SUM(M4:M53)</f>
        <v>149.22924572622065</v>
      </c>
      <c r="N54" s="106"/>
      <c r="O54" s="106"/>
    </row>
    <row r="56" spans="2:15" x14ac:dyDescent="0.3">
      <c r="B56" s="111" t="s">
        <v>78</v>
      </c>
      <c r="D56" s="112">
        <f>('New Reclassifications'!S26-'New Reclassifications'!S21-'Correction of 19-24 Reclassif''n'!C48)-D54</f>
        <v>0</v>
      </c>
      <c r="E56" s="112">
        <f>('New Reclassifications'!AA26-'New Reclassifications'!AA21-'Correction of 19-24 Reclassif''n'!C56)-E54</f>
        <v>0</v>
      </c>
      <c r="J56" s="111" t="s">
        <v>78</v>
      </c>
      <c r="L56" s="112">
        <f>('New Reclassifications'!W21-'New Reclassifications'!W26+'Correction of 19-24 Reclassif''n'!I48)-L54</f>
        <v>0</v>
      </c>
      <c r="M56" s="112">
        <f>('New Reclassifications'!AE21-'New Reclassifications'!AE26+'Correction of 19-24 Reclassif''n'!I56)-M54</f>
        <v>0</v>
      </c>
    </row>
    <row r="57" spans="2:15" x14ac:dyDescent="0.3">
      <c r="D57" s="9"/>
      <c r="E57" s="9"/>
    </row>
    <row r="58" spans="2:15" x14ac:dyDescent="0.3">
      <c r="D58" s="9"/>
      <c r="E58" s="9"/>
      <c r="L58" s="9"/>
      <c r="M58" s="9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F0DC-2E29-43C7-9DBF-F6B72BE573EB}">
  <sheetPr>
    <tabColor rgb="FF92D050"/>
  </sheetPr>
  <dimension ref="A2:AF48"/>
  <sheetViews>
    <sheetView zoomScale="87" zoomScaleNormal="87" workbookViewId="0"/>
  </sheetViews>
  <sheetFormatPr defaultRowHeight="14.4" x14ac:dyDescent="0.3"/>
  <cols>
    <col min="1" max="1" width="13.5546875" customWidth="1"/>
    <col min="2" max="2" width="15.21875" customWidth="1"/>
    <col min="3" max="3" width="21.5546875" bestFit="1" customWidth="1"/>
    <col min="4" max="4" width="13.44140625" customWidth="1"/>
    <col min="5" max="5" width="19.21875" customWidth="1"/>
    <col min="6" max="6" width="9.21875" customWidth="1"/>
    <col min="7" max="7" width="19.44140625" bestFit="1" customWidth="1"/>
    <col min="8" max="8" width="31.77734375" bestFit="1" customWidth="1"/>
    <col min="9" max="9" width="38.21875" bestFit="1" customWidth="1"/>
    <col min="10" max="10" width="13.5546875" customWidth="1"/>
    <col min="11" max="11" width="14.77734375" customWidth="1"/>
    <col min="13" max="13" width="12.44140625" customWidth="1"/>
    <col min="14" max="14" width="12.77734375" customWidth="1"/>
    <col min="15" max="15" width="12.21875" customWidth="1"/>
    <col min="16" max="16" width="12.44140625" customWidth="1"/>
    <col min="18" max="18" width="36.77734375" customWidth="1"/>
    <col min="19" max="19" width="12.77734375" customWidth="1"/>
    <col min="20" max="20" width="17.77734375" bestFit="1" customWidth="1"/>
    <col min="22" max="22" width="37.44140625" bestFit="1" customWidth="1"/>
    <col min="23" max="23" width="13.5546875" customWidth="1"/>
    <col min="24" max="24" width="17.77734375" bestFit="1" customWidth="1"/>
    <col min="26" max="26" width="36.77734375" customWidth="1"/>
    <col min="27" max="27" width="12.77734375" customWidth="1"/>
    <col min="28" max="28" width="17.77734375" bestFit="1" customWidth="1"/>
    <col min="30" max="30" width="37.44140625" bestFit="1" customWidth="1"/>
    <col min="31" max="31" width="13.5546875" customWidth="1"/>
    <col min="32" max="32" width="12.21875" bestFit="1" customWidth="1"/>
  </cols>
  <sheetData>
    <row r="2" spans="1:32" ht="15" customHeight="1" x14ac:dyDescent="0.3">
      <c r="A2" s="50" t="s">
        <v>0</v>
      </c>
      <c r="B2" s="50" t="s">
        <v>1</v>
      </c>
      <c r="C2" s="145" t="s">
        <v>231</v>
      </c>
      <c r="D2" s="146"/>
      <c r="E2" s="146"/>
      <c r="F2" s="146"/>
      <c r="G2" s="146"/>
      <c r="H2" s="146"/>
      <c r="I2" s="146"/>
      <c r="J2" s="146"/>
      <c r="K2" s="146"/>
      <c r="L2" s="146"/>
      <c r="M2" s="147" t="s">
        <v>2</v>
      </c>
      <c r="N2" s="147"/>
      <c r="O2" s="148" t="s">
        <v>3</v>
      </c>
      <c r="P2" s="149"/>
    </row>
    <row r="3" spans="1:32" ht="93" x14ac:dyDescent="0.3">
      <c r="A3" s="6" t="s">
        <v>8</v>
      </c>
      <c r="B3" s="6" t="s">
        <v>230</v>
      </c>
      <c r="C3" s="2" t="s">
        <v>35</v>
      </c>
      <c r="D3" s="2" t="s">
        <v>343</v>
      </c>
      <c r="E3" s="2" t="s">
        <v>344</v>
      </c>
      <c r="F3" s="4" t="s">
        <v>6</v>
      </c>
      <c r="G3" s="4" t="s">
        <v>39</v>
      </c>
      <c r="H3" s="5" t="s">
        <v>41</v>
      </c>
      <c r="I3" s="5" t="s">
        <v>40</v>
      </c>
      <c r="J3" s="6" t="s">
        <v>9</v>
      </c>
      <c r="K3" s="6" t="s">
        <v>232</v>
      </c>
      <c r="L3" s="7" t="s">
        <v>7</v>
      </c>
      <c r="M3" s="7" t="s">
        <v>73</v>
      </c>
      <c r="N3" s="7" t="s">
        <v>74</v>
      </c>
      <c r="O3" s="7" t="s">
        <v>75</v>
      </c>
      <c r="P3" s="7" t="s">
        <v>76</v>
      </c>
      <c r="R3" s="154" t="s">
        <v>89</v>
      </c>
      <c r="S3" s="155"/>
      <c r="T3" s="155"/>
      <c r="V3" s="154" t="s">
        <v>88</v>
      </c>
      <c r="W3" s="155"/>
      <c r="X3" s="155"/>
      <c r="Z3" s="152" t="s">
        <v>349</v>
      </c>
      <c r="AA3" s="153"/>
      <c r="AB3" s="153"/>
      <c r="AD3" s="150" t="s">
        <v>87</v>
      </c>
      <c r="AE3" s="151"/>
      <c r="AF3" s="151"/>
    </row>
    <row r="4" spans="1:32" x14ac:dyDescent="0.3">
      <c r="A4" t="s">
        <v>42</v>
      </c>
      <c r="B4" t="s">
        <v>43</v>
      </c>
      <c r="C4" t="s">
        <v>56</v>
      </c>
      <c r="D4" s="128" t="s">
        <v>37</v>
      </c>
      <c r="E4" s="128" t="s">
        <v>38</v>
      </c>
      <c r="F4" s="128">
        <v>100220</v>
      </c>
      <c r="G4" t="s">
        <v>16</v>
      </c>
      <c r="H4" s="8" t="s">
        <v>14</v>
      </c>
      <c r="I4" s="8" t="s">
        <v>17</v>
      </c>
      <c r="J4" s="12">
        <v>55019.729999999996</v>
      </c>
      <c r="K4" s="12">
        <v>17121648.190000001</v>
      </c>
      <c r="L4" s="13"/>
      <c r="M4" s="10"/>
      <c r="N4" s="10"/>
      <c r="O4" s="10"/>
      <c r="P4" s="10"/>
    </row>
    <row r="5" spans="1:32" x14ac:dyDescent="0.3">
      <c r="A5" t="s">
        <v>42</v>
      </c>
      <c r="B5" t="s">
        <v>43</v>
      </c>
      <c r="C5" t="s">
        <v>59</v>
      </c>
      <c r="D5" s="128" t="s">
        <v>37</v>
      </c>
      <c r="E5" s="128" t="s">
        <v>38</v>
      </c>
      <c r="F5" s="128">
        <v>100320</v>
      </c>
      <c r="G5" t="s">
        <v>23</v>
      </c>
      <c r="H5" s="8" t="s">
        <v>14</v>
      </c>
      <c r="I5" s="8" t="s">
        <v>24</v>
      </c>
      <c r="J5" s="12">
        <v>12628087.49</v>
      </c>
      <c r="K5" s="12">
        <v>948736861.35000002</v>
      </c>
      <c r="L5" s="13"/>
      <c r="M5" s="10"/>
      <c r="N5" s="10"/>
      <c r="O5" s="10"/>
      <c r="P5" s="10"/>
    </row>
    <row r="6" spans="1:32" x14ac:dyDescent="0.3">
      <c r="D6" s="128"/>
      <c r="E6" s="128"/>
      <c r="F6" s="128"/>
      <c r="H6" s="18" t="str">
        <f>H5</f>
        <v>Substations (dx)</v>
      </c>
      <c r="I6" s="18" t="str">
        <f>I5</f>
        <v>Zone substation equip 132/66kV (tx)</v>
      </c>
      <c r="J6" s="14">
        <f>J4+J5</f>
        <v>12683107.220000001</v>
      </c>
      <c r="K6" s="14">
        <f>K4+K5</f>
        <v>965858509.54000008</v>
      </c>
      <c r="L6" s="13">
        <f t="shared" ref="L6:L8" si="0">J6/K6</f>
        <v>1.3131433946821527E-2</v>
      </c>
      <c r="M6" s="10">
        <v>4399.8574100932228</v>
      </c>
      <c r="N6" s="10"/>
      <c r="O6" s="10">
        <v>2799.1537059246466</v>
      </c>
      <c r="P6" s="10"/>
      <c r="R6" s="22" t="s">
        <v>80</v>
      </c>
      <c r="S6" s="23">
        <f>SUM(S7:S10)</f>
        <v>62.623417489916697</v>
      </c>
      <c r="T6" s="117" t="s">
        <v>362</v>
      </c>
      <c r="V6" s="22" t="s">
        <v>81</v>
      </c>
      <c r="W6" s="23">
        <f>SUM(W7:W10)</f>
        <v>62.623417489916697</v>
      </c>
      <c r="X6" s="117" t="s">
        <v>362</v>
      </c>
      <c r="Z6" s="51" t="s">
        <v>90</v>
      </c>
      <c r="AA6" s="52">
        <f>SUM(AA7:AA10)</f>
        <v>37.452321338802001</v>
      </c>
      <c r="AB6" s="120" t="s">
        <v>362</v>
      </c>
      <c r="AD6" s="51" t="s">
        <v>91</v>
      </c>
      <c r="AE6" s="52">
        <f>SUM(AE7:AE10)</f>
        <v>37.452321338802001</v>
      </c>
      <c r="AF6" s="120" t="s">
        <v>362</v>
      </c>
    </row>
    <row r="7" spans="1:32" x14ac:dyDescent="0.3">
      <c r="D7" s="128"/>
      <c r="E7" s="128"/>
      <c r="F7" s="128"/>
      <c r="H7" s="8"/>
      <c r="I7" s="8"/>
      <c r="J7" s="12"/>
      <c r="K7" s="12"/>
      <c r="L7" s="13"/>
      <c r="M7" s="10"/>
      <c r="N7" s="10"/>
      <c r="O7" s="10"/>
      <c r="P7" s="10"/>
      <c r="R7" s="19" t="str">
        <f>$H6</f>
        <v>Substations (dx)</v>
      </c>
      <c r="S7" s="16">
        <f>$L6*M6</f>
        <v>57.776436956072388</v>
      </c>
      <c r="T7" s="84">
        <v>29.011232521282821</v>
      </c>
      <c r="V7" s="19" t="str">
        <f>$I6</f>
        <v>Zone substation equip 132/66kV (tx)</v>
      </c>
      <c r="W7" s="16">
        <f>S7</f>
        <v>57.776436956072388</v>
      </c>
      <c r="X7" s="85">
        <f>T7</f>
        <v>29.011232521282821</v>
      </c>
      <c r="Z7" s="19" t="str">
        <f>$H6</f>
        <v>Substations (dx)</v>
      </c>
      <c r="AA7" s="16">
        <f>$L6*O6</f>
        <v>36.756901996350187</v>
      </c>
      <c r="AB7" s="85">
        <v>25.584555971788355</v>
      </c>
      <c r="AD7" s="19" t="str">
        <f>$I6</f>
        <v>Zone substation equip 132/66kV (tx)</v>
      </c>
      <c r="AE7" s="16">
        <f>AA7</f>
        <v>36.756901996350187</v>
      </c>
      <c r="AF7" s="85">
        <f>AB7</f>
        <v>25.584555971788355</v>
      </c>
    </row>
    <row r="8" spans="1:32" x14ac:dyDescent="0.3">
      <c r="A8" t="s">
        <v>42</v>
      </c>
      <c r="B8" t="s">
        <v>43</v>
      </c>
      <c r="C8" t="s">
        <v>57</v>
      </c>
      <c r="D8" s="128" t="s">
        <v>37</v>
      </c>
      <c r="E8" s="128" t="s">
        <v>38</v>
      </c>
      <c r="F8" s="128">
        <v>100000</v>
      </c>
      <c r="G8" t="s">
        <v>10</v>
      </c>
      <c r="H8" s="18" t="s">
        <v>11</v>
      </c>
      <c r="I8" s="18" t="s">
        <v>12</v>
      </c>
      <c r="J8" s="14">
        <v>5373380.0800000001</v>
      </c>
      <c r="K8" s="14">
        <v>646118155.40999997</v>
      </c>
      <c r="L8" s="13">
        <f t="shared" si="0"/>
        <v>8.3164047241332736E-3</v>
      </c>
      <c r="M8" s="10">
        <v>582.82162720855968</v>
      </c>
      <c r="N8" s="10"/>
      <c r="O8" s="10">
        <v>83.620189916176344</v>
      </c>
      <c r="P8" s="10"/>
      <c r="R8" s="19" t="str">
        <f>$H8</f>
        <v>Land and Easements (dx)</v>
      </c>
      <c r="S8" s="16">
        <f>$L8*M8</f>
        <v>4.8469805338443077</v>
      </c>
      <c r="T8" s="84" t="s">
        <v>376</v>
      </c>
      <c r="V8" s="19" t="str">
        <f>$I8</f>
        <v>Transmission &amp; Zone land &amp; easements (tx)</v>
      </c>
      <c r="W8" s="16">
        <f>S8</f>
        <v>4.8469805338443077</v>
      </c>
      <c r="X8" s="85" t="str">
        <f>T8</f>
        <v>n/a</v>
      </c>
      <c r="Z8" s="19" t="str">
        <f>$H8</f>
        <v>Land and Easements (dx)</v>
      </c>
      <c r="AA8" s="16">
        <f>$L8*O8</f>
        <v>0.69541934245181047</v>
      </c>
      <c r="AB8" s="85" t="s">
        <v>376</v>
      </c>
      <c r="AD8" s="19" t="str">
        <f>$I8</f>
        <v>Transmission &amp; Zone land &amp; easements (tx)</v>
      </c>
      <c r="AE8" s="16">
        <f>AA8</f>
        <v>0.69541934245181047</v>
      </c>
      <c r="AF8" s="85" t="str">
        <f>AB8</f>
        <v>n/a</v>
      </c>
    </row>
    <row r="9" spans="1:32" x14ac:dyDescent="0.3">
      <c r="D9" s="128"/>
      <c r="E9" s="128"/>
      <c r="F9" s="128"/>
      <c r="J9" s="12"/>
      <c r="M9" s="10"/>
      <c r="N9" s="10"/>
      <c r="O9" s="10"/>
      <c r="P9" s="10"/>
    </row>
    <row r="10" spans="1:32" x14ac:dyDescent="0.3">
      <c r="A10" t="s">
        <v>43</v>
      </c>
      <c r="B10" t="s">
        <v>42</v>
      </c>
      <c r="C10" t="s">
        <v>57</v>
      </c>
      <c r="D10" s="128" t="s">
        <v>44</v>
      </c>
      <c r="E10" s="128" t="s">
        <v>50</v>
      </c>
      <c r="F10" s="128">
        <v>100000</v>
      </c>
      <c r="G10" t="s">
        <v>10</v>
      </c>
      <c r="H10" s="8" t="s">
        <v>11</v>
      </c>
      <c r="I10" s="8" t="s">
        <v>12</v>
      </c>
      <c r="J10" s="12">
        <v>310558.36</v>
      </c>
      <c r="K10" s="12">
        <v>214814981.81</v>
      </c>
      <c r="M10" s="10"/>
      <c r="N10" s="10"/>
      <c r="O10" s="10"/>
      <c r="P10" s="10"/>
    </row>
    <row r="11" spans="1:32" x14ac:dyDescent="0.3">
      <c r="A11" t="s">
        <v>43</v>
      </c>
      <c r="B11" t="s">
        <v>42</v>
      </c>
      <c r="C11" t="s">
        <v>57</v>
      </c>
      <c r="D11" s="128" t="s">
        <v>72</v>
      </c>
      <c r="E11" s="128" t="s">
        <v>51</v>
      </c>
      <c r="F11" s="128">
        <v>100000</v>
      </c>
      <c r="G11" t="s">
        <v>10</v>
      </c>
      <c r="H11" s="8" t="s">
        <v>11</v>
      </c>
      <c r="I11" s="8" t="s">
        <v>12</v>
      </c>
      <c r="J11" s="12">
        <v>535368.07999999996</v>
      </c>
      <c r="K11" s="12">
        <v>214814981.81</v>
      </c>
      <c r="M11" s="10"/>
      <c r="N11" s="10"/>
      <c r="O11" s="10"/>
      <c r="P11" s="10"/>
      <c r="R11" s="22" t="s">
        <v>82</v>
      </c>
      <c r="S11" s="23">
        <f>SUM(S12:S17)</f>
        <v>56.924143918514346</v>
      </c>
      <c r="T11" s="117" t="s">
        <v>362</v>
      </c>
      <c r="V11" s="22" t="s">
        <v>83</v>
      </c>
      <c r="W11" s="23">
        <f>SUM(W12:W17)</f>
        <v>56.924143918514346</v>
      </c>
      <c r="X11" s="117" t="s">
        <v>362</v>
      </c>
      <c r="Z11" s="51" t="s">
        <v>92</v>
      </c>
      <c r="AA11" s="52">
        <f>SUM(AA12:AA17)</f>
        <v>33.881796020136555</v>
      </c>
      <c r="AB11" s="120" t="s">
        <v>362</v>
      </c>
      <c r="AD11" s="51" t="s">
        <v>93</v>
      </c>
      <c r="AE11" s="52">
        <f>SUM(AE12:AE17)</f>
        <v>33.881796020136555</v>
      </c>
      <c r="AF11" s="120" t="s">
        <v>362</v>
      </c>
    </row>
    <row r="12" spans="1:32" x14ac:dyDescent="0.3">
      <c r="A12" t="s">
        <v>43</v>
      </c>
      <c r="B12" t="s">
        <v>42</v>
      </c>
      <c r="C12" t="s">
        <v>57</v>
      </c>
      <c r="D12" s="128" t="s">
        <v>46</v>
      </c>
      <c r="E12" s="128" t="s">
        <v>52</v>
      </c>
      <c r="F12" s="128">
        <v>100000</v>
      </c>
      <c r="G12" t="s">
        <v>10</v>
      </c>
      <c r="H12" s="8" t="s">
        <v>11</v>
      </c>
      <c r="I12" s="8" t="s">
        <v>12</v>
      </c>
      <c r="J12" s="12">
        <v>49938.559999999998</v>
      </c>
      <c r="K12" s="12">
        <v>214814981.81</v>
      </c>
      <c r="M12" s="10"/>
      <c r="N12" s="10"/>
      <c r="O12" s="10"/>
      <c r="P12" s="10"/>
      <c r="R12" s="19" t="str">
        <f>$H16</f>
        <v>Land and Easements (dx)</v>
      </c>
      <c r="S12" s="16">
        <f>W12</f>
        <v>1.9865186785485709</v>
      </c>
      <c r="T12" s="85" t="str">
        <f>X12</f>
        <v>n/a</v>
      </c>
      <c r="V12" s="19" t="str">
        <f>$I16</f>
        <v>Transmission &amp; Zone land &amp; easements (tx)</v>
      </c>
      <c r="W12" s="16">
        <f>N16*$L16</f>
        <v>1.9865186785485709</v>
      </c>
      <c r="X12" s="87" t="s">
        <v>376</v>
      </c>
      <c r="Z12" s="19" t="str">
        <f>$H16</f>
        <v>Land and Easements (dx)</v>
      </c>
      <c r="AA12" s="16">
        <f>AE12</f>
        <v>0.80877252881443107</v>
      </c>
      <c r="AB12" s="85" t="str">
        <f>AF12</f>
        <v>n/a</v>
      </c>
      <c r="AD12" s="19" t="str">
        <f>$I16</f>
        <v>Transmission &amp; Zone land &amp; easements (tx)</v>
      </c>
      <c r="AE12" s="16">
        <f>P16*$L16</f>
        <v>0.80877252881443107</v>
      </c>
      <c r="AF12" s="87" t="s">
        <v>376</v>
      </c>
    </row>
    <row r="13" spans="1:32" x14ac:dyDescent="0.3">
      <c r="A13" t="s">
        <v>43</v>
      </c>
      <c r="B13" t="s">
        <v>42</v>
      </c>
      <c r="C13" t="s">
        <v>57</v>
      </c>
      <c r="D13" s="128" t="s">
        <v>47</v>
      </c>
      <c r="E13" s="128" t="s">
        <v>53</v>
      </c>
      <c r="F13" s="128">
        <v>100000</v>
      </c>
      <c r="G13" t="s">
        <v>10</v>
      </c>
      <c r="H13" s="8" t="s">
        <v>11</v>
      </c>
      <c r="I13" s="8" t="s">
        <v>12</v>
      </c>
      <c r="J13" s="12">
        <v>0</v>
      </c>
      <c r="K13" s="12">
        <v>214814981.81</v>
      </c>
      <c r="M13" s="10"/>
      <c r="N13" s="10"/>
      <c r="O13" s="10"/>
      <c r="P13" s="10"/>
      <c r="R13" s="19" t="str">
        <f>$H24</f>
        <v>Substations (dx)</v>
      </c>
      <c r="S13" s="16">
        <f t="shared" ref="S13:T17" si="1">W13</f>
        <v>1.8400568405250048</v>
      </c>
      <c r="T13" s="85">
        <f t="shared" si="1"/>
        <v>39.415020873183472</v>
      </c>
      <c r="V13" s="19" t="str">
        <f>$I24</f>
        <v>Transmission buildings 132/66kV (tx)</v>
      </c>
      <c r="W13" s="16">
        <f>N24*$L24</f>
        <v>1.8400568405250048</v>
      </c>
      <c r="X13" s="87">
        <v>39.415020873183472</v>
      </c>
      <c r="Z13" s="19" t="str">
        <f>$H24</f>
        <v>Substations (dx)</v>
      </c>
      <c r="AA13" s="16">
        <f t="shared" ref="AA13:AB17" si="2">AE13</f>
        <v>0.9033061094332232</v>
      </c>
      <c r="AB13" s="85">
        <f t="shared" si="2"/>
        <v>24.57142790351249</v>
      </c>
      <c r="AD13" s="19" t="str">
        <f>$I24</f>
        <v>Transmission buildings 132/66kV (tx)</v>
      </c>
      <c r="AE13" s="16">
        <f>P24*$L24</f>
        <v>0.9033061094332232</v>
      </c>
      <c r="AF13" s="87">
        <v>24.57142790351249</v>
      </c>
    </row>
    <row r="14" spans="1:32" x14ac:dyDescent="0.3">
      <c r="A14" t="s">
        <v>43</v>
      </c>
      <c r="B14" t="s">
        <v>42</v>
      </c>
      <c r="C14" t="s">
        <v>57</v>
      </c>
      <c r="D14" s="128" t="s">
        <v>48</v>
      </c>
      <c r="E14" s="128" t="s">
        <v>54</v>
      </c>
      <c r="F14" s="128">
        <v>100000</v>
      </c>
      <c r="G14" t="s">
        <v>10</v>
      </c>
      <c r="H14" s="8" t="s">
        <v>11</v>
      </c>
      <c r="I14" s="8" t="s">
        <v>12</v>
      </c>
      <c r="J14" s="12">
        <v>0</v>
      </c>
      <c r="K14" s="12">
        <v>214814981.81</v>
      </c>
      <c r="M14" s="10"/>
      <c r="N14" s="10"/>
      <c r="O14" s="10"/>
      <c r="P14" s="10"/>
      <c r="R14" s="19" t="str">
        <f>$H28</f>
        <v>Substations (dx)</v>
      </c>
      <c r="S14" s="16">
        <f t="shared" si="1"/>
        <v>17.720661973916918</v>
      </c>
      <c r="T14" s="85">
        <f t="shared" si="1"/>
        <v>29.33553676314725</v>
      </c>
      <c r="V14" s="19" t="str">
        <f>$I28</f>
        <v>Transmission substation equip 132/66kV (tx)</v>
      </c>
      <c r="W14" s="16">
        <f>N28*$L28</f>
        <v>17.720661973916918</v>
      </c>
      <c r="X14" s="87">
        <v>29.33553676314725</v>
      </c>
      <c r="Z14" s="19" t="str">
        <f>$H28</f>
        <v>Substations (dx)</v>
      </c>
      <c r="AA14" s="16">
        <f t="shared" si="2"/>
        <v>11.303553019192721</v>
      </c>
      <c r="AB14" s="85">
        <f t="shared" si="2"/>
        <v>26.064499625879641</v>
      </c>
      <c r="AD14" s="19" t="str">
        <f>$I28</f>
        <v>Transmission substation equip 132/66kV (tx)</v>
      </c>
      <c r="AE14" s="16">
        <f>P28*$L28</f>
        <v>11.303553019192721</v>
      </c>
      <c r="AF14" s="87">
        <v>26.064499625879641</v>
      </c>
    </row>
    <row r="15" spans="1:32" x14ac:dyDescent="0.3">
      <c r="A15" t="s">
        <v>43</v>
      </c>
      <c r="B15" t="s">
        <v>42</v>
      </c>
      <c r="C15" t="s">
        <v>57</v>
      </c>
      <c r="D15" s="128" t="s">
        <v>49</v>
      </c>
      <c r="E15" s="128" t="s">
        <v>55</v>
      </c>
      <c r="F15" s="128">
        <v>100000</v>
      </c>
      <c r="G15" t="s">
        <v>10</v>
      </c>
      <c r="H15" s="8" t="s">
        <v>11</v>
      </c>
      <c r="I15" s="8" t="s">
        <v>12</v>
      </c>
      <c r="J15" s="12">
        <v>364235.08</v>
      </c>
      <c r="K15" s="12">
        <v>214814981.81</v>
      </c>
      <c r="M15" s="10"/>
      <c r="N15" s="10"/>
      <c r="O15" s="10"/>
      <c r="P15" s="10"/>
      <c r="R15" s="19" t="str">
        <f>$H32</f>
        <v>Ancillary substation equipment (dx)</v>
      </c>
      <c r="S15" s="16">
        <f t="shared" si="1"/>
        <v>0.5227364733119193</v>
      </c>
      <c r="T15" s="85">
        <f t="shared" si="1"/>
        <v>7.9209233871020119</v>
      </c>
      <c r="V15" s="19" t="str">
        <f>$I32</f>
        <v>Ancillary substation equipment (tx)</v>
      </c>
      <c r="W15" s="16">
        <f>N32*$L32</f>
        <v>0.5227364733119193</v>
      </c>
      <c r="X15" s="87">
        <v>7.9209233871020119</v>
      </c>
      <c r="Z15" s="19" t="str">
        <f>$H32</f>
        <v>Ancillary substation equipment (dx)</v>
      </c>
      <c r="AA15" s="16">
        <f t="shared" si="2"/>
        <v>0.4477397297341239</v>
      </c>
      <c r="AB15" s="85">
        <f t="shared" si="2"/>
        <v>8.2536596777045652</v>
      </c>
      <c r="AD15" s="19" t="str">
        <f>$I32</f>
        <v>Ancillary substation equipment (tx)</v>
      </c>
      <c r="AE15" s="16">
        <f>P32*$L32</f>
        <v>0.4477397297341239</v>
      </c>
      <c r="AF15" s="87">
        <v>8.2536596777045652</v>
      </c>
    </row>
    <row r="16" spans="1:32" x14ac:dyDescent="0.3">
      <c r="D16" s="128"/>
      <c r="E16" s="128"/>
      <c r="F16" s="128"/>
      <c r="H16" s="17" t="str">
        <f>H15</f>
        <v>Land and Easements (dx)</v>
      </c>
      <c r="I16" s="17" t="str">
        <f>I15</f>
        <v>Transmission &amp; Zone land &amp; easements (tx)</v>
      </c>
      <c r="J16" s="14">
        <f>SUM(J10:J15)</f>
        <v>1260100.08</v>
      </c>
      <c r="K16" s="14">
        <f>AVERAGE(K10:K15)</f>
        <v>214814981.80999997</v>
      </c>
      <c r="L16" s="13">
        <f t="shared" ref="L16" si="3">J16/K16</f>
        <v>5.8659785708733113E-3</v>
      </c>
      <c r="N16" s="10">
        <v>338.6508584283531</v>
      </c>
      <c r="O16" s="10"/>
      <c r="P16" s="10">
        <v>137.87512501840305</v>
      </c>
      <c r="R16" s="19" t="str">
        <f>$H39</f>
        <v>Substations (dx)</v>
      </c>
      <c r="S16" s="16">
        <f t="shared" si="1"/>
        <v>33.654495281824914</v>
      </c>
      <c r="T16" s="85">
        <f t="shared" si="1"/>
        <v>29.47391428917831</v>
      </c>
      <c r="V16" s="19" t="str">
        <f>$I39</f>
        <v>Zone substation equip 132/66kV (tx)</v>
      </c>
      <c r="W16" s="16">
        <f>N39*$L39</f>
        <v>33.654495281824914</v>
      </c>
      <c r="X16" s="87">
        <v>29.47391428917831</v>
      </c>
      <c r="Z16" s="19" t="str">
        <f>$H39</f>
        <v>Substations (dx)</v>
      </c>
      <c r="AA16" s="16">
        <f t="shared" si="2"/>
        <v>19.390866694858428</v>
      </c>
      <c r="AB16" s="85">
        <f t="shared" si="2"/>
        <v>25.802224042691396</v>
      </c>
      <c r="AD16" s="19" t="str">
        <f>$I39</f>
        <v>Zone substation equip 132/66kV (tx)</v>
      </c>
      <c r="AE16" s="16">
        <f>P39*$L39</f>
        <v>19.390866694858428</v>
      </c>
      <c r="AF16" s="87">
        <v>25.802224042691396</v>
      </c>
    </row>
    <row r="17" spans="1:32" x14ac:dyDescent="0.3">
      <c r="D17" s="128"/>
      <c r="E17" s="128"/>
      <c r="F17" s="128"/>
      <c r="M17" s="10"/>
      <c r="N17" s="10"/>
      <c r="O17" s="10"/>
      <c r="P17" s="10"/>
      <c r="R17" s="19" t="str">
        <f>$H41</f>
        <v>Ancillary substation equipment (dx)</v>
      </c>
      <c r="S17" s="16">
        <f t="shared" si="1"/>
        <v>1.1996746703870182</v>
      </c>
      <c r="T17" s="85">
        <f t="shared" si="1"/>
        <v>7.9209233871020119</v>
      </c>
      <c r="V17" s="19" t="str">
        <f>$I41</f>
        <v>Ancillary substation equipment (tx)</v>
      </c>
      <c r="W17" s="16">
        <f>N41*$L41</f>
        <v>1.1996746703870182</v>
      </c>
      <c r="X17" s="87">
        <v>7.9209233871020119</v>
      </c>
      <c r="Z17" s="19" t="str">
        <f>$H41</f>
        <v>Ancillary substation equipment (dx)</v>
      </c>
      <c r="AA17" s="16">
        <f t="shared" si="2"/>
        <v>1.0275579381036275</v>
      </c>
      <c r="AB17" s="85">
        <f t="shared" si="2"/>
        <v>8.2536596777045652</v>
      </c>
      <c r="AD17" s="19" t="str">
        <f>$I41</f>
        <v>Ancillary substation equipment (tx)</v>
      </c>
      <c r="AE17" s="16">
        <f>P41*$L41</f>
        <v>1.0275579381036275</v>
      </c>
      <c r="AF17" s="87">
        <v>8.2536596777045652</v>
      </c>
    </row>
    <row r="18" spans="1:32" x14ac:dyDescent="0.3">
      <c r="A18" t="s">
        <v>43</v>
      </c>
      <c r="B18" t="s">
        <v>42</v>
      </c>
      <c r="C18" t="s">
        <v>56</v>
      </c>
      <c r="D18" s="128" t="s">
        <v>44</v>
      </c>
      <c r="E18" s="128" t="s">
        <v>50</v>
      </c>
      <c r="F18" s="128">
        <v>100220</v>
      </c>
      <c r="G18" t="s">
        <v>16</v>
      </c>
      <c r="H18" s="8" t="s">
        <v>14</v>
      </c>
      <c r="I18" s="8" t="s">
        <v>17</v>
      </c>
      <c r="J18" s="12">
        <v>382481.54</v>
      </c>
      <c r="K18" s="12">
        <v>525607.38</v>
      </c>
      <c r="L18" s="13"/>
      <c r="M18" s="10"/>
      <c r="N18" s="10"/>
      <c r="O18" s="10"/>
      <c r="P18" s="10"/>
      <c r="R18" s="55"/>
      <c r="S18" s="56"/>
      <c r="V18" s="55"/>
      <c r="W18" s="56"/>
      <c r="Z18" s="55"/>
      <c r="AA18" s="56"/>
      <c r="AD18" s="55"/>
      <c r="AE18" s="56"/>
    </row>
    <row r="19" spans="1:32" x14ac:dyDescent="0.3">
      <c r="A19" t="s">
        <v>43</v>
      </c>
      <c r="B19" t="s">
        <v>42</v>
      </c>
      <c r="C19" t="s">
        <v>56</v>
      </c>
      <c r="D19" s="128" t="s">
        <v>44</v>
      </c>
      <c r="E19" s="128" t="s">
        <v>50</v>
      </c>
      <c r="F19" s="128">
        <v>100200</v>
      </c>
      <c r="G19" t="s">
        <v>13</v>
      </c>
      <c r="H19" s="8" t="s">
        <v>14</v>
      </c>
      <c r="I19" s="8" t="s">
        <v>15</v>
      </c>
      <c r="J19" s="12">
        <v>316050.39</v>
      </c>
      <c r="K19" s="12">
        <v>279088339.89999998</v>
      </c>
      <c r="M19" s="10"/>
      <c r="N19" s="10"/>
      <c r="O19" s="10"/>
      <c r="P19" s="10"/>
    </row>
    <row r="20" spans="1:32" x14ac:dyDescent="0.3">
      <c r="A20" t="s">
        <v>43</v>
      </c>
      <c r="B20" t="s">
        <v>42</v>
      </c>
      <c r="C20" t="s">
        <v>56</v>
      </c>
      <c r="D20" s="128" t="s">
        <v>45</v>
      </c>
      <c r="E20" s="128" t="s">
        <v>51</v>
      </c>
      <c r="F20" s="128">
        <v>100200</v>
      </c>
      <c r="G20" t="s">
        <v>13</v>
      </c>
      <c r="H20" s="8" t="s">
        <v>14</v>
      </c>
      <c r="I20" s="8" t="s">
        <v>15</v>
      </c>
      <c r="J20" s="12">
        <v>5345758.09</v>
      </c>
      <c r="K20" s="12">
        <v>279088339.89999998</v>
      </c>
      <c r="M20" s="10"/>
      <c r="N20" s="10"/>
      <c r="O20" s="10"/>
      <c r="P20" s="10"/>
    </row>
    <row r="21" spans="1:32" x14ac:dyDescent="0.3">
      <c r="A21" t="s">
        <v>43</v>
      </c>
      <c r="B21" t="s">
        <v>42</v>
      </c>
      <c r="C21" t="s">
        <v>56</v>
      </c>
      <c r="D21" s="128" t="s">
        <v>46</v>
      </c>
      <c r="E21" s="128" t="s">
        <v>52</v>
      </c>
      <c r="F21" s="128">
        <v>100200</v>
      </c>
      <c r="G21" t="s">
        <v>13</v>
      </c>
      <c r="H21" s="8" t="s">
        <v>14</v>
      </c>
      <c r="I21" s="8" t="s">
        <v>15</v>
      </c>
      <c r="J21" s="12">
        <v>378262.96</v>
      </c>
      <c r="K21" s="12">
        <v>279088339.89999998</v>
      </c>
      <c r="M21" s="10"/>
      <c r="N21" s="10"/>
      <c r="O21" s="10"/>
      <c r="P21" s="10"/>
      <c r="R21" s="22" t="s">
        <v>331</v>
      </c>
      <c r="S21" s="23">
        <f>SUM(S22:S23)</f>
        <v>7.421684715101291</v>
      </c>
      <c r="T21" s="117" t="s">
        <v>362</v>
      </c>
      <c r="V21" s="22" t="s">
        <v>84</v>
      </c>
      <c r="W21" s="23">
        <f>SUM(W22:W25)</f>
        <v>26.982403529543209</v>
      </c>
      <c r="X21" s="117" t="s">
        <v>362</v>
      </c>
      <c r="Z21" s="51" t="s">
        <v>345</v>
      </c>
      <c r="AA21" s="52">
        <f>SUM(AA22:AA23)</f>
        <v>5.0458229865031923</v>
      </c>
      <c r="AB21" s="120" t="s">
        <v>362</v>
      </c>
      <c r="AD21" s="51" t="s">
        <v>94</v>
      </c>
      <c r="AE21" s="52">
        <f>SUM(AE22:AE25)</f>
        <v>17.25268211512914</v>
      </c>
      <c r="AF21" s="120" t="s">
        <v>362</v>
      </c>
    </row>
    <row r="22" spans="1:32" x14ac:dyDescent="0.3">
      <c r="A22" t="s">
        <v>43</v>
      </c>
      <c r="B22" t="s">
        <v>42</v>
      </c>
      <c r="C22" t="s">
        <v>56</v>
      </c>
      <c r="D22" s="128" t="s">
        <v>47</v>
      </c>
      <c r="E22" s="128" t="s">
        <v>53</v>
      </c>
      <c r="F22" s="128">
        <v>100200</v>
      </c>
      <c r="G22" t="s">
        <v>13</v>
      </c>
      <c r="H22" s="8" t="s">
        <v>14</v>
      </c>
      <c r="I22" s="8" t="s">
        <v>15</v>
      </c>
      <c r="J22" s="12">
        <v>144366.85</v>
      </c>
      <c r="K22" s="12">
        <v>279088339.89999998</v>
      </c>
      <c r="M22" s="10"/>
      <c r="N22" s="10"/>
      <c r="O22" s="10"/>
      <c r="P22" s="10"/>
      <c r="R22" s="19" t="s">
        <v>14</v>
      </c>
      <c r="S22" s="16">
        <f>SUMIF(R$7:R$8,R22,S$7:S$8)-SUMIF(R$12:R$17,R22,S$12:S$17)</f>
        <v>4.5612228598055538</v>
      </c>
      <c r="T22" s="84">
        <f>(S7*T7+S13*T13+S14*T14+S16*T16)/(S7+S13+S14+S16)</f>
        <v>29.375780383775837</v>
      </c>
      <c r="V22" s="19" t="s">
        <v>24</v>
      </c>
      <c r="W22" s="16">
        <f>SUMIF(V$7:V$8,V22,W$7:W$8)-SUMIF(V$12:V$17,V22,W$12:W$17)</f>
        <v>24.121941674247473</v>
      </c>
      <c r="X22" s="84">
        <f>(W7*X7+W16*X16)/(W7+W16)</f>
        <v>29.181539451262591</v>
      </c>
      <c r="Z22" s="19" t="s">
        <v>14</v>
      </c>
      <c r="AA22" s="16">
        <f>SUMIF(Z$7:Z$8,Z22,AA$7:AA$8)-SUMIF(Z$12:Z$17,Z22,AA$12:AA$17)</f>
        <v>5.1591761728658128</v>
      </c>
      <c r="AB22" s="84">
        <f>(AA7*AB7+AA13*AB13+AA14*AB14+AA16*AB16)/(AA7+AA13+AA14+AA16)</f>
        <v>25.712282163731842</v>
      </c>
      <c r="AD22" s="19" t="s">
        <v>24</v>
      </c>
      <c r="AE22" s="16">
        <f>SUMIF(AD$7:AD$8,AD22,AE$7:AE$8)-SUMIF(AD$12:AD$17,AD22,AE$12:AE$17)</f>
        <v>17.36603530149176</v>
      </c>
      <c r="AF22" s="84">
        <f>(AE7*AF7+AE16*AF16)/(AE7+AE16)</f>
        <v>25.659728550236135</v>
      </c>
    </row>
    <row r="23" spans="1:32" x14ac:dyDescent="0.3">
      <c r="A23" t="s">
        <v>43</v>
      </c>
      <c r="B23" t="s">
        <v>42</v>
      </c>
      <c r="C23" t="s">
        <v>56</v>
      </c>
      <c r="D23" s="128" t="s">
        <v>48</v>
      </c>
      <c r="E23" s="128" t="s">
        <v>54</v>
      </c>
      <c r="F23" s="128">
        <v>100200</v>
      </c>
      <c r="G23" t="s">
        <v>13</v>
      </c>
      <c r="H23" s="8" t="s">
        <v>14</v>
      </c>
      <c r="I23" s="8" t="s">
        <v>15</v>
      </c>
      <c r="J23" s="12">
        <v>701907.46</v>
      </c>
      <c r="K23" s="12">
        <v>279088339.89999998</v>
      </c>
      <c r="M23" s="10"/>
      <c r="N23" s="10"/>
      <c r="O23" s="10"/>
      <c r="P23" s="10"/>
      <c r="R23" s="19" t="s">
        <v>11</v>
      </c>
      <c r="S23" s="16">
        <f>SUMIF(R$7:R$8,R23,S$7:S$8)-SUMIF(R$12:R$17,R23,S$12:S$17)</f>
        <v>2.8604618552957368</v>
      </c>
      <c r="T23" s="84" t="str">
        <f>T8</f>
        <v>n/a</v>
      </c>
      <c r="V23" s="19" t="s">
        <v>12</v>
      </c>
      <c r="W23" s="16">
        <f>SUMIF(V$7:V$8,V23,W$7:W$8)-SUMIF(V$12:V$17,V23,W$12:W$17)</f>
        <v>2.8604618552957368</v>
      </c>
      <c r="X23" s="84" t="str">
        <f>X8</f>
        <v>n/a</v>
      </c>
      <c r="Z23" s="19" t="s">
        <v>11</v>
      </c>
      <c r="AA23" s="16">
        <f>SUMIF(Z$7:Z$8,Z23,AA$7:AA$8)-SUMIF(Z$12:Z$17,Z23,AA$12:AA$17)</f>
        <v>-0.11335318636262059</v>
      </c>
      <c r="AB23" s="84" t="str">
        <f>AB8</f>
        <v>n/a</v>
      </c>
      <c r="AD23" s="19" t="s">
        <v>12</v>
      </c>
      <c r="AE23" s="16">
        <f>SUMIF(AD$7:AD$8,AD23,AE$7:AE$8)-SUMIF(AD$12:AD$17,AD23,AE$12:AE$17)</f>
        <v>-0.11335318636262059</v>
      </c>
      <c r="AF23" s="84" t="str">
        <f>AF8</f>
        <v>n/a</v>
      </c>
    </row>
    <row r="24" spans="1:32" x14ac:dyDescent="0.3">
      <c r="D24" s="128"/>
      <c r="E24" s="128"/>
      <c r="F24" s="128"/>
      <c r="H24" s="17" t="str">
        <f>H23</f>
        <v>Substations (dx)</v>
      </c>
      <c r="I24" s="17" t="str">
        <f>I23</f>
        <v>Transmission buildings 132/66kV (tx)</v>
      </c>
      <c r="J24" s="14">
        <f>SUM(J18:J23)</f>
        <v>7268827.2899999991</v>
      </c>
      <c r="K24" s="14">
        <f>AVERAGE(K19:K23)+K18</f>
        <v>279613947.27999997</v>
      </c>
      <c r="L24" s="13">
        <f t="shared" ref="L24" si="4">J24/K24</f>
        <v>2.5995939618566798E-2</v>
      </c>
      <c r="M24" s="10"/>
      <c r="N24" s="10">
        <v>70.782470936761257</v>
      </c>
      <c r="O24" s="10"/>
      <c r="P24" s="10">
        <v>34.747969209317006</v>
      </c>
    </row>
    <row r="25" spans="1:32" x14ac:dyDescent="0.3">
      <c r="D25" s="128"/>
      <c r="E25" s="128"/>
      <c r="F25" s="128"/>
      <c r="H25" s="8"/>
      <c r="I25" s="8"/>
      <c r="J25" s="12"/>
      <c r="K25" s="12"/>
      <c r="M25" s="10"/>
      <c r="N25" s="10"/>
      <c r="O25" s="10"/>
      <c r="P25" s="10"/>
      <c r="R25" s="8"/>
      <c r="Z25" s="8"/>
    </row>
    <row r="26" spans="1:32" x14ac:dyDescent="0.3">
      <c r="A26" t="s">
        <v>43</v>
      </c>
      <c r="B26" t="s">
        <v>42</v>
      </c>
      <c r="C26" t="s">
        <v>59</v>
      </c>
      <c r="D26" s="128" t="s">
        <v>44</v>
      </c>
      <c r="E26" s="128" t="s">
        <v>50</v>
      </c>
      <c r="F26" s="128">
        <v>100300</v>
      </c>
      <c r="G26" t="s">
        <v>18</v>
      </c>
      <c r="H26" s="8" t="s">
        <v>14</v>
      </c>
      <c r="I26" s="8" t="s">
        <v>19</v>
      </c>
      <c r="J26" s="12">
        <v>8358005.1400000006</v>
      </c>
      <c r="K26" s="12">
        <v>148233711.75999999</v>
      </c>
      <c r="M26" s="10"/>
      <c r="N26" s="10"/>
      <c r="O26" s="10"/>
      <c r="P26" s="10"/>
      <c r="R26" s="22" t="s">
        <v>86</v>
      </c>
      <c r="S26" s="23">
        <f>S27</f>
        <v>1.7224111436989376</v>
      </c>
      <c r="T26" s="117" t="s">
        <v>362</v>
      </c>
      <c r="V26" s="22" t="s">
        <v>85</v>
      </c>
      <c r="W26" s="23">
        <f>SUM(W27:W29)</f>
        <v>21.283129958140862</v>
      </c>
      <c r="X26" s="117" t="s">
        <v>362</v>
      </c>
      <c r="Z26" s="51" t="s">
        <v>95</v>
      </c>
      <c r="AA26" s="52">
        <f>AA27</f>
        <v>1.4752976678377514</v>
      </c>
      <c r="AB26" s="120" t="s">
        <v>362</v>
      </c>
      <c r="AD26" s="51" t="s">
        <v>96</v>
      </c>
      <c r="AE26" s="52">
        <f>SUM(AE27:AE29)</f>
        <v>13.682156796463696</v>
      </c>
      <c r="AF26" s="120" t="s">
        <v>362</v>
      </c>
    </row>
    <row r="27" spans="1:32" x14ac:dyDescent="0.3">
      <c r="A27" t="s">
        <v>43</v>
      </c>
      <c r="B27" t="s">
        <v>42</v>
      </c>
      <c r="C27" t="s">
        <v>59</v>
      </c>
      <c r="D27" s="128" t="s">
        <v>44</v>
      </c>
      <c r="E27" s="128" t="s">
        <v>50</v>
      </c>
      <c r="F27" s="128">
        <v>100300</v>
      </c>
      <c r="G27" t="s">
        <v>18</v>
      </c>
      <c r="H27" s="8" t="s">
        <v>14</v>
      </c>
      <c r="I27" s="8" t="s">
        <v>19</v>
      </c>
      <c r="J27" s="12">
        <v>202855.27</v>
      </c>
      <c r="K27" s="12">
        <v>148233711.75999999</v>
      </c>
      <c r="M27" s="10"/>
      <c r="N27" s="10"/>
      <c r="O27" s="10"/>
      <c r="P27" s="10"/>
      <c r="R27" s="19" t="s">
        <v>21</v>
      </c>
      <c r="S27" s="16">
        <f>SUMIF(R$12:R$17,R27,S$12:S$17)</f>
        <v>1.7224111436989376</v>
      </c>
      <c r="T27" s="89">
        <f>T15</f>
        <v>7.9209233871020119</v>
      </c>
      <c r="V27" s="19" t="s">
        <v>19</v>
      </c>
      <c r="W27" s="16">
        <f>SUMIF(V$12:V$17,V27,W$12:W$17)</f>
        <v>17.720661973916918</v>
      </c>
      <c r="X27" s="86">
        <f>X14</f>
        <v>29.33553676314725</v>
      </c>
      <c r="Z27" s="19" t="s">
        <v>21</v>
      </c>
      <c r="AA27" s="16">
        <f>SUMIF(Z$12:Z$17,Z27,AA$12:AA$17)</f>
        <v>1.4752976678377514</v>
      </c>
      <c r="AB27" s="89">
        <f>AB15</f>
        <v>8.2536596777045652</v>
      </c>
      <c r="AD27" s="19" t="s">
        <v>19</v>
      </c>
      <c r="AE27" s="16">
        <f>SUMIF(AD$12:AD$17,AD27,AE$12:AE$17)</f>
        <v>11.303553019192721</v>
      </c>
      <c r="AF27" s="86">
        <f>AF14</f>
        <v>26.064499625879641</v>
      </c>
    </row>
    <row r="28" spans="1:32" x14ac:dyDescent="0.3">
      <c r="D28" s="128"/>
      <c r="E28" s="128"/>
      <c r="F28" s="128"/>
      <c r="H28" s="17" t="str">
        <f>H27</f>
        <v>Substations (dx)</v>
      </c>
      <c r="I28" s="17" t="str">
        <f>I27</f>
        <v>Transmission substation equip 132/66kV (tx)</v>
      </c>
      <c r="J28" s="14">
        <f>SUM(J26:J27)</f>
        <v>8560860.4100000001</v>
      </c>
      <c r="K28" s="14">
        <f>AVERAGE(K26:K27)</f>
        <v>148233711.75999999</v>
      </c>
      <c r="L28" s="13">
        <f t="shared" ref="L28" si="5">J28/K28</f>
        <v>5.7752452585553476E-2</v>
      </c>
      <c r="M28" s="10"/>
      <c r="N28" s="10">
        <v>306.83825847336681</v>
      </c>
      <c r="O28" s="10"/>
      <c r="P28" s="10">
        <v>195.72420759876536</v>
      </c>
      <c r="V28" s="19" t="s">
        <v>15</v>
      </c>
      <c r="W28" s="16">
        <f>SUMIF(V$12:V$17,V28,W$12:W$17)</f>
        <v>1.8400568405250048</v>
      </c>
      <c r="X28" s="86">
        <f>X13</f>
        <v>39.415020873183472</v>
      </c>
      <c r="AD28" s="19" t="s">
        <v>15</v>
      </c>
      <c r="AE28" s="16">
        <f>SUMIF(AD$12:AD$17,AD28,AE$12:AE$17)</f>
        <v>0.9033061094332232</v>
      </c>
      <c r="AF28" s="86">
        <f>AF13</f>
        <v>24.57142790351249</v>
      </c>
    </row>
    <row r="29" spans="1:32" x14ac:dyDescent="0.3">
      <c r="D29" s="128"/>
      <c r="E29" s="128"/>
      <c r="F29" s="128"/>
      <c r="H29" s="8"/>
      <c r="I29" s="8"/>
      <c r="J29" s="12"/>
      <c r="K29" s="12"/>
      <c r="M29" s="10"/>
      <c r="N29" s="10"/>
      <c r="O29" s="10"/>
      <c r="P29" s="10"/>
      <c r="V29" s="19" t="s">
        <v>22</v>
      </c>
      <c r="W29" s="16">
        <f>SUMIF(V$12:V$17,V29,W$12:W$17)</f>
        <v>1.7224111436989376</v>
      </c>
      <c r="X29" s="86">
        <f>X15</f>
        <v>7.9209233871020119</v>
      </c>
      <c r="AD29" s="19" t="s">
        <v>22</v>
      </c>
      <c r="AE29" s="16">
        <f>SUMIF(AD$12:AD$17,AD29,AE$12:AE$17)</f>
        <v>1.4752976678377514</v>
      </c>
      <c r="AF29" s="86">
        <f>AF15</f>
        <v>8.2536596777045652</v>
      </c>
    </row>
    <row r="30" spans="1:32" x14ac:dyDescent="0.3">
      <c r="A30" t="s">
        <v>43</v>
      </c>
      <c r="B30" t="s">
        <v>42</v>
      </c>
      <c r="C30" t="s">
        <v>59</v>
      </c>
      <c r="D30" s="128" t="s">
        <v>44</v>
      </c>
      <c r="E30" s="128" t="s">
        <v>50</v>
      </c>
      <c r="F30" s="128">
        <v>100310</v>
      </c>
      <c r="G30" t="s">
        <v>20</v>
      </c>
      <c r="H30" s="8" t="s">
        <v>21</v>
      </c>
      <c r="I30" s="8" t="s">
        <v>22</v>
      </c>
      <c r="J30" s="12">
        <v>279861.03999999998</v>
      </c>
      <c r="K30" s="12">
        <v>19643185.489999998</v>
      </c>
      <c r="M30" s="10"/>
      <c r="N30" s="10"/>
      <c r="O30" s="10"/>
      <c r="P30" s="10"/>
    </row>
    <row r="31" spans="1:32" x14ac:dyDescent="0.3">
      <c r="A31" t="s">
        <v>43</v>
      </c>
      <c r="B31" t="s">
        <v>42</v>
      </c>
      <c r="C31" t="s">
        <v>59</v>
      </c>
      <c r="D31" s="128" t="s">
        <v>45</v>
      </c>
      <c r="E31" s="128" t="s">
        <v>51</v>
      </c>
      <c r="F31" s="128">
        <v>100310</v>
      </c>
      <c r="G31" t="s">
        <v>20</v>
      </c>
      <c r="H31" s="8" t="s">
        <v>21</v>
      </c>
      <c r="I31" s="8" t="s">
        <v>22</v>
      </c>
      <c r="J31" s="12">
        <v>434.97</v>
      </c>
      <c r="K31" s="12">
        <v>19643185.489999998</v>
      </c>
      <c r="M31" s="10"/>
      <c r="N31" s="10"/>
      <c r="O31" s="10"/>
      <c r="P31" s="10"/>
    </row>
    <row r="32" spans="1:32" x14ac:dyDescent="0.3">
      <c r="D32" s="128"/>
      <c r="E32" s="128"/>
      <c r="F32" s="128"/>
      <c r="H32" s="17" t="str">
        <f>H31</f>
        <v>Ancillary substation equipment (dx)</v>
      </c>
      <c r="I32" s="17" t="str">
        <f>I31</f>
        <v>Ancillary substation equipment (tx)</v>
      </c>
      <c r="J32" s="14">
        <f>SUM(J30:J31)</f>
        <v>280296.00999999995</v>
      </c>
      <c r="K32" s="14">
        <f>AVERAGE(K30:K31)</f>
        <v>19643185.489999998</v>
      </c>
      <c r="L32" s="13">
        <f t="shared" ref="L32" si="6">J32/K32</f>
        <v>1.4269376529722927E-2</v>
      </c>
      <c r="M32" s="10"/>
      <c r="N32" s="10">
        <v>36.633448716071513</v>
      </c>
      <c r="O32" s="10"/>
      <c r="P32" s="10">
        <v>31.377665926853062</v>
      </c>
      <c r="R32" s="22" t="s">
        <v>367</v>
      </c>
      <c r="S32" s="23">
        <f>S26-S21</f>
        <v>-5.6992735714023537</v>
      </c>
      <c r="V32" s="22" t="s">
        <v>366</v>
      </c>
      <c r="W32" s="23">
        <f>W21-W26</f>
        <v>5.6992735714023475</v>
      </c>
      <c r="Z32" s="51" t="s">
        <v>365</v>
      </c>
      <c r="AA32" s="52">
        <f>AA26-AA21</f>
        <v>-3.5705253186654407</v>
      </c>
      <c r="AD32" s="51" t="s">
        <v>364</v>
      </c>
      <c r="AE32" s="52">
        <f>AE21-AE26</f>
        <v>3.5705253186654442</v>
      </c>
    </row>
    <row r="33" spans="1:20" x14ac:dyDescent="0.3">
      <c r="D33" s="128"/>
      <c r="E33" s="128"/>
      <c r="F33" s="128"/>
      <c r="H33" s="8"/>
      <c r="I33" s="8"/>
      <c r="J33" s="12"/>
      <c r="K33" s="12"/>
      <c r="M33" s="10"/>
      <c r="N33" s="10"/>
      <c r="O33" s="10"/>
      <c r="P33" s="10"/>
    </row>
    <row r="34" spans="1:20" x14ac:dyDescent="0.3">
      <c r="A34" t="s">
        <v>43</v>
      </c>
      <c r="B34" t="s">
        <v>42</v>
      </c>
      <c r="C34" t="s">
        <v>59</v>
      </c>
      <c r="D34" s="128" t="s">
        <v>45</v>
      </c>
      <c r="E34" s="128" t="s">
        <v>51</v>
      </c>
      <c r="F34" s="128">
        <v>100320</v>
      </c>
      <c r="G34" t="s">
        <v>23</v>
      </c>
      <c r="H34" s="8" t="s">
        <v>14</v>
      </c>
      <c r="I34" s="8" t="s">
        <v>24</v>
      </c>
      <c r="J34" s="12">
        <v>5514696.5300000003</v>
      </c>
      <c r="K34" s="12">
        <v>183826661.31999999</v>
      </c>
      <c r="M34" s="10"/>
      <c r="N34" s="10"/>
      <c r="O34" s="10"/>
      <c r="P34" s="10"/>
    </row>
    <row r="35" spans="1:20" x14ac:dyDescent="0.3">
      <c r="A35" t="s">
        <v>43</v>
      </c>
      <c r="B35" t="s">
        <v>42</v>
      </c>
      <c r="C35" t="s">
        <v>59</v>
      </c>
      <c r="D35" s="128" t="s">
        <v>46</v>
      </c>
      <c r="E35" s="128" t="s">
        <v>52</v>
      </c>
      <c r="F35" s="128">
        <v>100320</v>
      </c>
      <c r="G35" t="s">
        <v>23</v>
      </c>
      <c r="H35" s="8" t="s">
        <v>14</v>
      </c>
      <c r="I35" s="8" t="s">
        <v>24</v>
      </c>
      <c r="J35" s="12">
        <v>2086361.8799999992</v>
      </c>
      <c r="K35" s="12">
        <v>183826661.31999999</v>
      </c>
      <c r="M35" s="10"/>
      <c r="N35" s="10"/>
      <c r="O35" s="10"/>
      <c r="P35" s="10"/>
      <c r="S35" s="88"/>
      <c r="T35" s="9"/>
    </row>
    <row r="36" spans="1:20" x14ac:dyDescent="0.3">
      <c r="A36" t="s">
        <v>43</v>
      </c>
      <c r="B36" t="s">
        <v>42</v>
      </c>
      <c r="C36" t="s">
        <v>59</v>
      </c>
      <c r="D36" s="128" t="s">
        <v>47</v>
      </c>
      <c r="E36" s="128" t="s">
        <v>53</v>
      </c>
      <c r="F36" s="128">
        <v>100320</v>
      </c>
      <c r="G36" t="s">
        <v>23</v>
      </c>
      <c r="H36" s="8" t="s">
        <v>14</v>
      </c>
      <c r="I36" s="8" t="s">
        <v>24</v>
      </c>
      <c r="J36" s="12">
        <v>1936471.6199999994</v>
      </c>
      <c r="K36" s="12">
        <v>183826661.31999999</v>
      </c>
      <c r="M36" s="10"/>
      <c r="N36" s="10"/>
      <c r="O36" s="10"/>
      <c r="P36" s="10"/>
      <c r="S36" s="88"/>
      <c r="T36" s="9"/>
    </row>
    <row r="37" spans="1:20" x14ac:dyDescent="0.3">
      <c r="A37" t="s">
        <v>43</v>
      </c>
      <c r="B37" t="s">
        <v>42</v>
      </c>
      <c r="C37" t="s">
        <v>59</v>
      </c>
      <c r="D37" s="128" t="s">
        <v>48</v>
      </c>
      <c r="E37" s="128" t="s">
        <v>54</v>
      </c>
      <c r="F37" s="128">
        <v>100320</v>
      </c>
      <c r="G37" t="s">
        <v>23</v>
      </c>
      <c r="H37" s="8" t="s">
        <v>14</v>
      </c>
      <c r="I37" s="8" t="s">
        <v>24</v>
      </c>
      <c r="J37" s="12">
        <v>1812783.84</v>
      </c>
      <c r="K37" s="12">
        <v>183826661.31999999</v>
      </c>
      <c r="M37" s="10"/>
      <c r="N37" s="10"/>
      <c r="O37" s="10"/>
      <c r="P37" s="10"/>
      <c r="S37" s="88"/>
    </row>
    <row r="38" spans="1:20" x14ac:dyDescent="0.3">
      <c r="A38" t="s">
        <v>43</v>
      </c>
      <c r="B38" t="s">
        <v>42</v>
      </c>
      <c r="C38" t="s">
        <v>59</v>
      </c>
      <c r="D38" s="128" t="s">
        <v>49</v>
      </c>
      <c r="E38" s="128" t="s">
        <v>55</v>
      </c>
      <c r="F38" s="128">
        <v>100320</v>
      </c>
      <c r="G38" t="s">
        <v>23</v>
      </c>
      <c r="H38" s="8" t="s">
        <v>14</v>
      </c>
      <c r="I38" s="8" t="s">
        <v>24</v>
      </c>
      <c r="J38" s="12">
        <v>3110308.69</v>
      </c>
      <c r="K38" s="12">
        <v>183826661.31999999</v>
      </c>
      <c r="M38" s="10"/>
      <c r="N38" s="10"/>
      <c r="O38" s="10"/>
      <c r="P38" s="10"/>
    </row>
    <row r="39" spans="1:20" x14ac:dyDescent="0.3">
      <c r="D39" s="128"/>
      <c r="E39" s="128"/>
      <c r="F39" s="128"/>
      <c r="H39" s="17" t="str">
        <f>H38</f>
        <v>Substations (dx)</v>
      </c>
      <c r="I39" s="17" t="str">
        <f>I38</f>
        <v>Zone substation equip 132/66kV (tx)</v>
      </c>
      <c r="J39" s="14">
        <f>SUM(J34:J38)</f>
        <v>14460622.559999999</v>
      </c>
      <c r="K39" s="14">
        <f>AVERAGE(K34:K38)</f>
        <v>183826661.31999999</v>
      </c>
      <c r="L39" s="13">
        <f t="shared" ref="L39" si="7">J39/K39</f>
        <v>7.8664446474537103E-2</v>
      </c>
      <c r="M39" s="10"/>
      <c r="N39" s="10">
        <v>427.82345506897502</v>
      </c>
      <c r="O39" s="10"/>
      <c r="P39" s="10">
        <v>246.50102509950361</v>
      </c>
    </row>
    <row r="40" spans="1:20" x14ac:dyDescent="0.3">
      <c r="D40" s="128"/>
      <c r="E40" s="128"/>
      <c r="F40" s="128"/>
      <c r="J40" s="12"/>
      <c r="K40" s="12"/>
      <c r="M40" s="10"/>
      <c r="N40" s="10"/>
      <c r="O40" s="10"/>
      <c r="P40" s="10"/>
    </row>
    <row r="41" spans="1:20" x14ac:dyDescent="0.3">
      <c r="A41" t="s">
        <v>43</v>
      </c>
      <c r="B41" t="s">
        <v>42</v>
      </c>
      <c r="C41" t="s">
        <v>59</v>
      </c>
      <c r="D41" s="128" t="s">
        <v>46</v>
      </c>
      <c r="E41" s="128" t="s">
        <v>52</v>
      </c>
      <c r="F41" s="128">
        <v>100330</v>
      </c>
      <c r="G41" t="s">
        <v>25</v>
      </c>
      <c r="H41" s="18" t="s">
        <v>21</v>
      </c>
      <c r="I41" s="18" t="s">
        <v>22</v>
      </c>
      <c r="J41" s="14">
        <v>59935.37</v>
      </c>
      <c r="K41" s="14">
        <v>1830195.6</v>
      </c>
      <c r="L41" s="13">
        <f t="shared" ref="L41" si="8">J41/K41</f>
        <v>3.2748068020707732E-2</v>
      </c>
      <c r="M41" s="10"/>
      <c r="N41" s="10">
        <v>36.633448716071513</v>
      </c>
      <c r="O41" s="10"/>
      <c r="P41" s="10">
        <v>31.377665926853062</v>
      </c>
    </row>
    <row r="42" spans="1:20" x14ac:dyDescent="0.3">
      <c r="J42" s="12"/>
      <c r="K42" s="12"/>
    </row>
    <row r="43" spans="1:20" x14ac:dyDescent="0.3">
      <c r="A43" t="s">
        <v>236</v>
      </c>
      <c r="J43" s="54">
        <f>J41+J39+J32+J28+J24+J16+J8+J6</f>
        <v>49947129.019999996</v>
      </c>
      <c r="K43" s="54">
        <f>K41+K39+K32+K28+K24+K16+K8+K6</f>
        <v>2459939348.21</v>
      </c>
    </row>
    <row r="44" spans="1:20" x14ac:dyDescent="0.3">
      <c r="I44" s="57"/>
      <c r="J44" s="9"/>
    </row>
    <row r="45" spans="1:20" x14ac:dyDescent="0.3">
      <c r="K45" s="11"/>
      <c r="L45" s="11"/>
      <c r="M45" s="11" t="s">
        <v>97</v>
      </c>
      <c r="N45" s="11" t="s">
        <v>98</v>
      </c>
      <c r="O45" s="11" t="s">
        <v>99</v>
      </c>
      <c r="P45" s="11" t="s">
        <v>100</v>
      </c>
    </row>
    <row r="46" spans="1:20" x14ac:dyDescent="0.3">
      <c r="K46" s="11" t="s">
        <v>79</v>
      </c>
      <c r="L46" s="11"/>
      <c r="M46" s="20">
        <f>SUMPRODUCT($L4:$L8,M4:M8)</f>
        <v>62.623417489916697</v>
      </c>
      <c r="N46" s="20">
        <f>SUMPRODUCT($L16:$L41,N16:N41)</f>
        <v>56.924143918514346</v>
      </c>
      <c r="O46" s="20">
        <f>SUMPRODUCT($L4:$L8,O4:O8)</f>
        <v>37.452321338802001</v>
      </c>
      <c r="P46" s="20">
        <f>SUMPRODUCT($L16:$L41,P16:P41)</f>
        <v>33.881796020136555</v>
      </c>
    </row>
    <row r="47" spans="1:20" x14ac:dyDescent="0.3">
      <c r="K47" s="11" t="s">
        <v>77</v>
      </c>
      <c r="L47" s="11"/>
      <c r="M47" s="21">
        <f>M46-N46</f>
        <v>5.699273571402351</v>
      </c>
      <c r="N47" s="11"/>
      <c r="O47" s="21">
        <f>O46-P46</f>
        <v>3.570525318665446</v>
      </c>
      <c r="P47" s="11"/>
    </row>
    <row r="48" spans="1:20" x14ac:dyDescent="0.3">
      <c r="K48" s="11" t="s">
        <v>78</v>
      </c>
      <c r="M48" s="9">
        <f>M47+S32</f>
        <v>0</v>
      </c>
      <c r="O48" s="9">
        <f>O47+AA32</f>
        <v>5.3290705182007514E-15</v>
      </c>
    </row>
  </sheetData>
  <mergeCells count="7">
    <mergeCell ref="C2:L2"/>
    <mergeCell ref="M2:N2"/>
    <mergeCell ref="O2:P2"/>
    <mergeCell ref="AD3:AF3"/>
    <mergeCell ref="Z3:AB3"/>
    <mergeCell ref="V3:X3"/>
    <mergeCell ref="R3:T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356F-25FD-4E62-8F3E-4E29F4B89688}">
  <sheetPr>
    <tabColor rgb="FF92D050"/>
  </sheetPr>
  <dimension ref="A1:J60"/>
  <sheetViews>
    <sheetView workbookViewId="0"/>
  </sheetViews>
  <sheetFormatPr defaultRowHeight="14.4" x14ac:dyDescent="0.3"/>
  <cols>
    <col min="1" max="1" width="7" customWidth="1"/>
    <col min="2" max="2" width="37.21875" customWidth="1"/>
    <col min="3" max="3" width="13.5546875" customWidth="1"/>
    <col min="4" max="4" width="15.77734375" customWidth="1"/>
    <col min="5" max="7" width="12.5546875" customWidth="1"/>
    <col min="8" max="8" width="33.21875" bestFit="1" customWidth="1"/>
    <col min="9" max="9" width="10.44140625" customWidth="1"/>
    <col min="10" max="10" width="14.77734375" customWidth="1"/>
  </cols>
  <sheetData>
    <row r="1" spans="1:5" x14ac:dyDescent="0.3">
      <c r="A1" s="63" t="s">
        <v>339</v>
      </c>
      <c r="C1" s="113" t="s">
        <v>350</v>
      </c>
    </row>
    <row r="2" spans="1:5" x14ac:dyDescent="0.3">
      <c r="C2" s="68" t="s">
        <v>257</v>
      </c>
    </row>
    <row r="3" spans="1:5" x14ac:dyDescent="0.3">
      <c r="B3" s="63" t="s">
        <v>358</v>
      </c>
    </row>
    <row r="4" spans="1:5" x14ac:dyDescent="0.3">
      <c r="B4" t="s">
        <v>259</v>
      </c>
      <c r="C4" s="9">
        <f>'Reclassifed in 2019-24'!U33</f>
        <v>208.50999182679504</v>
      </c>
    </row>
    <row r="5" spans="1:5" x14ac:dyDescent="0.3">
      <c r="B5" t="s">
        <v>255</v>
      </c>
      <c r="C5" s="9">
        <v>34.308534473895413</v>
      </c>
    </row>
    <row r="6" spans="1:5" x14ac:dyDescent="0.3">
      <c r="B6" t="s">
        <v>256</v>
      </c>
      <c r="C6" s="9">
        <f>C4/C5</f>
        <v>6.0774963146690384</v>
      </c>
    </row>
    <row r="7" spans="1:5" x14ac:dyDescent="0.3">
      <c r="C7" s="9"/>
    </row>
    <row r="8" spans="1:5" x14ac:dyDescent="0.3">
      <c r="B8" s="63" t="s">
        <v>359</v>
      </c>
      <c r="C8" s="9"/>
    </row>
    <row r="9" spans="1:5" x14ac:dyDescent="0.3">
      <c r="B9" t="s">
        <v>259</v>
      </c>
      <c r="C9" s="9">
        <f>'Reclassifed in 2019-24'!X33</f>
        <v>176.04620198090043</v>
      </c>
    </row>
    <row r="10" spans="1:5" x14ac:dyDescent="0.3">
      <c r="B10" t="s">
        <v>255</v>
      </c>
      <c r="C10" s="9">
        <v>35.413012268683062</v>
      </c>
    </row>
    <row r="11" spans="1:5" x14ac:dyDescent="0.3">
      <c r="B11" t="s">
        <v>254</v>
      </c>
      <c r="C11" s="9">
        <f>C9/C10</f>
        <v>4.971229237581241</v>
      </c>
    </row>
    <row r="12" spans="1:5" x14ac:dyDescent="0.3">
      <c r="C12" s="9"/>
    </row>
    <row r="13" spans="1:5" x14ac:dyDescent="0.3">
      <c r="B13" s="63" t="s">
        <v>341</v>
      </c>
    </row>
    <row r="14" spans="1:5" x14ac:dyDescent="0.3">
      <c r="B14" t="s">
        <v>238</v>
      </c>
      <c r="C14" s="114">
        <f>SUM(C15:C18)</f>
        <v>208.50999182679504</v>
      </c>
      <c r="D14" s="107" t="s">
        <v>258</v>
      </c>
      <c r="E14" s="116" t="s">
        <v>360</v>
      </c>
    </row>
    <row r="15" spans="1:5" x14ac:dyDescent="0.3">
      <c r="B15" t="s">
        <v>27</v>
      </c>
      <c r="C15" s="115">
        <f>'Reclassifed in 2019-24'!U34</f>
        <v>0.49703336254951891</v>
      </c>
      <c r="D15" s="64">
        <f>C15/C$14</f>
        <v>2.3837388232329617E-3</v>
      </c>
      <c r="E15" s="9">
        <v>42.857903387539956</v>
      </c>
    </row>
    <row r="16" spans="1:5" x14ac:dyDescent="0.3">
      <c r="B16" t="s">
        <v>28</v>
      </c>
      <c r="C16" s="115">
        <f>'Reclassifed in 2019-24'!U35</f>
        <v>7.4925577270106549</v>
      </c>
      <c r="D16" s="64">
        <f>C16/C$14</f>
        <v>3.5933806631360705E-2</v>
      </c>
      <c r="E16" s="9">
        <v>42.30440699113371</v>
      </c>
    </row>
    <row r="17" spans="2:7" x14ac:dyDescent="0.3">
      <c r="B17" t="s">
        <v>29</v>
      </c>
      <c r="C17" s="115">
        <f>'Reclassifed in 2019-24'!U36</f>
        <v>5.929347392847129</v>
      </c>
      <c r="D17" s="64">
        <f>C17/C$14</f>
        <v>2.8436754233689271E-2</v>
      </c>
      <c r="E17" s="9">
        <v>30.680078937914164</v>
      </c>
    </row>
    <row r="18" spans="2:7" x14ac:dyDescent="0.3">
      <c r="B18" t="s">
        <v>30</v>
      </c>
      <c r="C18" s="115">
        <f>'Reclassifed in 2019-24'!U37</f>
        <v>194.59105334438775</v>
      </c>
      <c r="D18" s="64">
        <f>C18/C$14</f>
        <v>0.93324570031171705</v>
      </c>
      <c r="E18" s="9">
        <v>33.459989000448203</v>
      </c>
    </row>
    <row r="21" spans="2:7" x14ac:dyDescent="0.3">
      <c r="B21" s="63" t="s">
        <v>342</v>
      </c>
    </row>
    <row r="22" spans="2:7" x14ac:dyDescent="0.3">
      <c r="B22" t="s">
        <v>238</v>
      </c>
      <c r="C22" s="114">
        <f>SUM(C23:C26)</f>
        <v>176.04620198090043</v>
      </c>
      <c r="D22" s="107" t="s">
        <v>258</v>
      </c>
      <c r="E22" s="116" t="s">
        <v>360</v>
      </c>
    </row>
    <row r="23" spans="2:7" x14ac:dyDescent="0.3">
      <c r="B23" t="s">
        <v>27</v>
      </c>
      <c r="C23" s="115">
        <f>'Reclassifed in 2019-24'!X34</f>
        <v>0.30530210583648093</v>
      </c>
      <c r="D23" s="64">
        <f>C23/C$22</f>
        <v>1.7342158047215566E-3</v>
      </c>
      <c r="E23" s="79">
        <v>35.413046225972209</v>
      </c>
    </row>
    <row r="24" spans="2:7" x14ac:dyDescent="0.3">
      <c r="B24" t="s">
        <v>28</v>
      </c>
      <c r="C24" s="115">
        <f>'Reclassifed in 2019-24'!X35</f>
        <v>3.6096339718118045</v>
      </c>
      <c r="D24" s="64">
        <f>C24/C$22</f>
        <v>2.0503901425850811E-2</v>
      </c>
      <c r="E24" s="79">
        <v>36.384212751611713</v>
      </c>
    </row>
    <row r="25" spans="2:7" x14ac:dyDescent="0.3">
      <c r="B25" t="s">
        <v>29</v>
      </c>
      <c r="C25" s="115">
        <f>'Reclassifed in 2019-24'!X36</f>
        <v>3.9190301706797674</v>
      </c>
      <c r="D25" s="64">
        <f>C25/C$22</f>
        <v>2.226137301789078E-2</v>
      </c>
      <c r="E25" s="79">
        <v>34.773979931805222</v>
      </c>
    </row>
    <row r="26" spans="2:7" x14ac:dyDescent="0.3">
      <c r="B26" t="s">
        <v>30</v>
      </c>
      <c r="C26" s="115">
        <f>'Reclassifed in 2019-24'!X37</f>
        <v>168.2122357325724</v>
      </c>
      <c r="D26" s="64">
        <f>C26/C$22</f>
        <v>0.95550050975153689</v>
      </c>
      <c r="E26" s="79">
        <v>35.393148363056099</v>
      </c>
    </row>
    <row r="27" spans="2:7" x14ac:dyDescent="0.3">
      <c r="C27" s="9"/>
    </row>
    <row r="28" spans="2:7" x14ac:dyDescent="0.3">
      <c r="C28" s="9"/>
    </row>
    <row r="29" spans="2:7" x14ac:dyDescent="0.3">
      <c r="B29" s="63" t="s">
        <v>340</v>
      </c>
      <c r="C29" s="9"/>
    </row>
    <row r="30" spans="2:7" x14ac:dyDescent="0.3">
      <c r="C30" s="68" t="s">
        <v>253</v>
      </c>
      <c r="D30" s="68" t="s">
        <v>252</v>
      </c>
      <c r="E30" s="68" t="s">
        <v>251</v>
      </c>
      <c r="F30" s="68" t="s">
        <v>250</v>
      </c>
      <c r="G30" s="68" t="s">
        <v>249</v>
      </c>
    </row>
    <row r="31" spans="2:7" x14ac:dyDescent="0.3">
      <c r="B31" s="63" t="s">
        <v>248</v>
      </c>
      <c r="C31" s="67">
        <v>1.8404907975460016E-2</v>
      </c>
      <c r="D31" s="67">
        <v>8.6058519793459354E-3</v>
      </c>
      <c r="E31" s="67">
        <v>3.498293515358375E-2</v>
      </c>
      <c r="F31" s="67">
        <v>0.08</v>
      </c>
      <c r="G31" s="67">
        <v>4.7500000000000001E-2</v>
      </c>
    </row>
    <row r="32" spans="2:7" x14ac:dyDescent="0.3">
      <c r="B32" t="s">
        <v>247</v>
      </c>
      <c r="C32" s="66">
        <f>(1+C31)</f>
        <v>1.01840490797546</v>
      </c>
      <c r="D32" s="66">
        <f>C32*(1+D31)</f>
        <v>1.0271691498685362</v>
      </c>
      <c r="E32" s="66">
        <f>D32*(1+E31)</f>
        <v>1.0631025416301489</v>
      </c>
      <c r="F32" s="66">
        <f>E32*(1+F31)</f>
        <v>1.148150744960561</v>
      </c>
      <c r="G32" s="66">
        <f>F32*(1+G31)</f>
        <v>1.2026879053461879</v>
      </c>
    </row>
    <row r="34" spans="2:10" x14ac:dyDescent="0.3">
      <c r="B34" s="63" t="s">
        <v>246</v>
      </c>
      <c r="C34" s="68" t="s">
        <v>253</v>
      </c>
      <c r="D34" s="68" t="s">
        <v>252</v>
      </c>
      <c r="E34" s="68" t="s">
        <v>251</v>
      </c>
      <c r="F34" s="68" t="s">
        <v>250</v>
      </c>
      <c r="G34" s="68" t="s">
        <v>249</v>
      </c>
    </row>
    <row r="35" spans="2:10" x14ac:dyDescent="0.3">
      <c r="B35" t="s">
        <v>245</v>
      </c>
      <c r="C35" s="9">
        <f>C4</f>
        <v>208.50999182679504</v>
      </c>
      <c r="D35" s="9">
        <f>C38</f>
        <v>206.15824696326942</v>
      </c>
      <c r="E35" s="9">
        <f>D38</f>
        <v>201.689797598089</v>
      </c>
      <c r="F35" s="9">
        <f>E38</f>
        <v>202.28449692972987</v>
      </c>
      <c r="G35" s="9">
        <f>F38</f>
        <v>211.48937476292593</v>
      </c>
    </row>
    <row r="36" spans="2:10" x14ac:dyDescent="0.3">
      <c r="B36" t="s">
        <v>244</v>
      </c>
      <c r="C36" s="9">
        <f>-$C$6*C$32</f>
        <v>-6.189352075061719</v>
      </c>
      <c r="D36" s="9">
        <f>-$C$6*D$32</f>
        <v>-6.2426167228677585</v>
      </c>
      <c r="E36" s="9">
        <f>-$C$6*E$32</f>
        <v>-6.461001778872518</v>
      </c>
      <c r="F36" s="9">
        <f>-$C$6*F$32</f>
        <v>-6.9778819211823206</v>
      </c>
      <c r="G36" s="9">
        <f>-$C$6*G$32</f>
        <v>-7.3093313124384816</v>
      </c>
    </row>
    <row r="37" spans="2:10" x14ac:dyDescent="0.3">
      <c r="B37" t="s">
        <v>243</v>
      </c>
      <c r="C37" s="9">
        <f>C35*C$31</f>
        <v>3.8376072115360831</v>
      </c>
      <c r="D37" s="9">
        <f>D35*D$31</f>
        <v>1.7741673576873402</v>
      </c>
      <c r="E37" s="9">
        <f>E35*E$31</f>
        <v>7.0557011105133789</v>
      </c>
      <c r="F37" s="9">
        <f>F35*F$31</f>
        <v>16.182759754378388</v>
      </c>
      <c r="G37" s="9">
        <f>G35*G$31</f>
        <v>10.045745301238982</v>
      </c>
    </row>
    <row r="38" spans="2:10" x14ac:dyDescent="0.3">
      <c r="B38" t="s">
        <v>239</v>
      </c>
      <c r="C38" s="9">
        <f>SUM(C35:C37)</f>
        <v>206.15824696326942</v>
      </c>
      <c r="D38" s="9">
        <f>SUM(D35:D37)</f>
        <v>201.689797598089</v>
      </c>
      <c r="E38" s="9">
        <f>SUM(E35:E37)</f>
        <v>202.28449692972987</v>
      </c>
      <c r="F38" s="9">
        <f>SUM(F35:F37)</f>
        <v>211.48937476292593</v>
      </c>
      <c r="G38" s="65">
        <f>SUM(G35:G37)</f>
        <v>214.22578875172644</v>
      </c>
    </row>
    <row r="40" spans="2:10" x14ac:dyDescent="0.3">
      <c r="B40" s="63" t="s">
        <v>242</v>
      </c>
      <c r="C40" s="68" t="s">
        <v>253</v>
      </c>
      <c r="D40" s="68" t="s">
        <v>252</v>
      </c>
      <c r="E40" s="68" t="s">
        <v>251</v>
      </c>
      <c r="F40" s="68" t="s">
        <v>250</v>
      </c>
      <c r="G40" s="68" t="s">
        <v>249</v>
      </c>
    </row>
    <row r="41" spans="2:10" x14ac:dyDescent="0.3">
      <c r="B41" t="s">
        <v>241</v>
      </c>
      <c r="C41" s="9">
        <f>C9</f>
        <v>176.04620198090043</v>
      </c>
      <c r="D41" s="9">
        <f>C43</f>
        <v>169.96870566623139</v>
      </c>
      <c r="E41" s="9">
        <f>D43</f>
        <v>163.89120935156234</v>
      </c>
      <c r="F41" s="9">
        <f>E43</f>
        <v>157.81371303689329</v>
      </c>
      <c r="G41" s="9">
        <f>F43</f>
        <v>151.73621672222424</v>
      </c>
    </row>
    <row r="42" spans="2:10" x14ac:dyDescent="0.3">
      <c r="B42" t="s">
        <v>240</v>
      </c>
      <c r="C42" s="9">
        <f>-$C$6</f>
        <v>-6.0774963146690384</v>
      </c>
      <c r="D42" s="9">
        <f>-$C$6</f>
        <v>-6.0774963146690384</v>
      </c>
      <c r="E42" s="9">
        <f>-$C$6</f>
        <v>-6.0774963146690384</v>
      </c>
      <c r="F42" s="9">
        <f>-$C$6</f>
        <v>-6.0774963146690384</v>
      </c>
      <c r="G42" s="9">
        <f>-$C$6</f>
        <v>-6.0774963146690384</v>
      </c>
    </row>
    <row r="43" spans="2:10" x14ac:dyDescent="0.3">
      <c r="B43" t="s">
        <v>239</v>
      </c>
      <c r="C43" s="9">
        <f>SUM(C41:C42)</f>
        <v>169.96870566623139</v>
      </c>
      <c r="D43" s="9">
        <f>SUM(D41:D42)</f>
        <v>163.89120935156234</v>
      </c>
      <c r="E43" s="9">
        <f>SUM(E41:E42)</f>
        <v>157.81371303689329</v>
      </c>
      <c r="F43" s="9">
        <f>SUM(F41:F42)</f>
        <v>151.73621672222424</v>
      </c>
      <c r="G43" s="65">
        <f>SUM(G41:G42)</f>
        <v>145.65872040755519</v>
      </c>
    </row>
    <row r="45" spans="2:10" x14ac:dyDescent="0.3">
      <c r="B45" s="62"/>
    </row>
    <row r="46" spans="2:10" x14ac:dyDescent="0.3">
      <c r="B46" s="62" t="s">
        <v>337</v>
      </c>
      <c r="H46" s="62" t="s">
        <v>338</v>
      </c>
    </row>
    <row r="47" spans="2:10" x14ac:dyDescent="0.3">
      <c r="B47" s="62"/>
      <c r="H47" s="62"/>
    </row>
    <row r="48" spans="2:10" x14ac:dyDescent="0.3">
      <c r="B48" s="22" t="s">
        <v>331</v>
      </c>
      <c r="C48" s="23">
        <f>SUM(C49)</f>
        <v>214.22578875172644</v>
      </c>
      <c r="D48" s="117" t="s">
        <v>362</v>
      </c>
      <c r="H48" s="22" t="s">
        <v>84</v>
      </c>
      <c r="I48" s="23">
        <f>SUM(I49:I52)</f>
        <v>214.22578875172644</v>
      </c>
      <c r="J48" s="117" t="s">
        <v>362</v>
      </c>
    </row>
    <row r="49" spans="2:10" x14ac:dyDescent="0.3">
      <c r="B49" s="60" t="s">
        <v>295</v>
      </c>
      <c r="C49" s="16">
        <f>G38</f>
        <v>214.22578875172644</v>
      </c>
      <c r="D49" s="89">
        <f>C5-5</f>
        <v>29.308534473895413</v>
      </c>
      <c r="H49" s="60" t="s">
        <v>27</v>
      </c>
      <c r="I49" s="16">
        <f>G$38*D15</f>
        <v>0.51065832958519342</v>
      </c>
      <c r="J49" s="89">
        <f>E15-5</f>
        <v>37.857903387539956</v>
      </c>
    </row>
    <row r="50" spans="2:10" x14ac:dyDescent="0.3">
      <c r="H50" s="60" t="s">
        <v>28</v>
      </c>
      <c r="I50" s="16">
        <f>G$38*D16</f>
        <v>7.6979480684552648</v>
      </c>
      <c r="J50" s="89">
        <f>E16-5</f>
        <v>37.30440699113371</v>
      </c>
    </row>
    <row r="51" spans="2:10" x14ac:dyDescent="0.3">
      <c r="H51" s="60" t="s">
        <v>29</v>
      </c>
      <c r="I51" s="16">
        <f>G$38*D17</f>
        <v>6.0918861052510804</v>
      </c>
      <c r="J51" s="89">
        <f>E17-5</f>
        <v>25.680078937914164</v>
      </c>
    </row>
    <row r="52" spans="2:10" x14ac:dyDescent="0.3">
      <c r="H52" s="59" t="s">
        <v>30</v>
      </c>
      <c r="I52" s="16">
        <f>G$38*D18</f>
        <v>199.9252962484349</v>
      </c>
      <c r="J52" s="89">
        <f>E18-5</f>
        <v>28.459989000448203</v>
      </c>
    </row>
    <row r="54" spans="2:10" x14ac:dyDescent="0.3">
      <c r="B54" s="62"/>
    </row>
    <row r="55" spans="2:10" x14ac:dyDescent="0.3">
      <c r="H55" s="62"/>
    </row>
    <row r="56" spans="2:10" x14ac:dyDescent="0.3">
      <c r="B56" s="15" t="s">
        <v>361</v>
      </c>
      <c r="C56" s="108">
        <f>SUM(C57)</f>
        <v>145.65872040755519</v>
      </c>
      <c r="D56" s="118" t="s">
        <v>362</v>
      </c>
      <c r="H56" s="15" t="s">
        <v>363</v>
      </c>
      <c r="I56" s="61">
        <f>SUM(I57:I60)</f>
        <v>145.65872040755519</v>
      </c>
      <c r="J56" s="119" t="s">
        <v>362</v>
      </c>
    </row>
    <row r="57" spans="2:10" x14ac:dyDescent="0.3">
      <c r="B57" s="60" t="s">
        <v>295</v>
      </c>
      <c r="C57" s="16">
        <f>G43</f>
        <v>145.65872040755519</v>
      </c>
      <c r="D57" s="89">
        <f>C10-5</f>
        <v>30.413012268683062</v>
      </c>
      <c r="H57" s="60" t="s">
        <v>27</v>
      </c>
      <c r="I57" s="16">
        <f>G$43*D23</f>
        <v>0.25260365502630056</v>
      </c>
      <c r="J57" s="89">
        <f>E23-5</f>
        <v>30.413046225972209</v>
      </c>
    </row>
    <row r="58" spans="2:10" x14ac:dyDescent="0.3">
      <c r="H58" s="60" t="s">
        <v>28</v>
      </c>
      <c r="I58" s="16">
        <f>G$43*D24</f>
        <v>2.9865720450520756</v>
      </c>
      <c r="J58" s="89">
        <f>E24-5</f>
        <v>31.384212751611713</v>
      </c>
    </row>
    <row r="59" spans="2:10" x14ac:dyDescent="0.3">
      <c r="H59" s="60" t="s">
        <v>29</v>
      </c>
      <c r="I59" s="16">
        <f>G$43*D25</f>
        <v>3.2425631083012463</v>
      </c>
      <c r="J59" s="89">
        <f>E25-5</f>
        <v>29.773979931805222</v>
      </c>
    </row>
    <row r="60" spans="2:10" x14ac:dyDescent="0.3">
      <c r="H60" s="59" t="s">
        <v>30</v>
      </c>
      <c r="I60" s="16">
        <f>G$43*D26</f>
        <v>139.17698159917558</v>
      </c>
      <c r="J60" s="89">
        <f>E26-5</f>
        <v>30.393148363056099</v>
      </c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161A-CD94-42FF-BBF4-311AE7319A80}">
  <sheetPr>
    <tabColor theme="4" tint="0.39997558519241921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23A9-0226-4E76-9861-B877174F0E09}">
  <sheetPr>
    <tabColor theme="4" tint="0.39997558519241921"/>
  </sheetPr>
  <dimension ref="A1:H26"/>
  <sheetViews>
    <sheetView workbookViewId="0"/>
  </sheetViews>
  <sheetFormatPr defaultRowHeight="13.2" x14ac:dyDescent="0.25"/>
  <cols>
    <col min="1" max="1" width="8.77734375" style="34"/>
    <col min="2" max="2" width="13.5546875" style="34" bestFit="1" customWidth="1"/>
    <col min="3" max="3" width="15.44140625" style="34" bestFit="1" customWidth="1"/>
    <col min="4" max="4" width="17.44140625" style="34" customWidth="1"/>
    <col min="5" max="5" width="77.21875" style="34" customWidth="1"/>
    <col min="6" max="6" width="38.21875" style="34" bestFit="1" customWidth="1"/>
    <col min="7" max="7" width="19.5546875" style="34" bestFit="1" customWidth="1"/>
    <col min="8" max="8" width="15.77734375" style="34" customWidth="1"/>
    <col min="9" max="250" width="8.77734375" style="34"/>
    <col min="251" max="251" width="13.5546875" style="34" bestFit="1" customWidth="1"/>
    <col min="252" max="252" width="15.44140625" style="34" bestFit="1" customWidth="1"/>
    <col min="253" max="253" width="17.44140625" style="34" customWidth="1"/>
    <col min="254" max="254" width="114.21875" style="34" bestFit="1" customWidth="1"/>
    <col min="255" max="255" width="25.21875" style="34" bestFit="1" customWidth="1"/>
    <col min="256" max="506" width="8.77734375" style="34"/>
    <col min="507" max="507" width="13.5546875" style="34" bestFit="1" customWidth="1"/>
    <col min="508" max="508" width="15.44140625" style="34" bestFit="1" customWidth="1"/>
    <col min="509" max="509" width="17.44140625" style="34" customWidth="1"/>
    <col min="510" max="510" width="114.21875" style="34" bestFit="1" customWidth="1"/>
    <col min="511" max="511" width="25.21875" style="34" bestFit="1" customWidth="1"/>
    <col min="512" max="762" width="8.77734375" style="34"/>
    <col min="763" max="763" width="13.5546875" style="34" bestFit="1" customWidth="1"/>
    <col min="764" max="764" width="15.44140625" style="34" bestFit="1" customWidth="1"/>
    <col min="765" max="765" width="17.44140625" style="34" customWidth="1"/>
    <col min="766" max="766" width="114.21875" style="34" bestFit="1" customWidth="1"/>
    <col min="767" max="767" width="25.21875" style="34" bestFit="1" customWidth="1"/>
    <col min="768" max="1018" width="8.77734375" style="34"/>
    <col min="1019" max="1019" width="13.5546875" style="34" bestFit="1" customWidth="1"/>
    <col min="1020" max="1020" width="15.44140625" style="34" bestFit="1" customWidth="1"/>
    <col min="1021" max="1021" width="17.44140625" style="34" customWidth="1"/>
    <col min="1022" max="1022" width="114.21875" style="34" bestFit="1" customWidth="1"/>
    <col min="1023" max="1023" width="25.21875" style="34" bestFit="1" customWidth="1"/>
    <col min="1024" max="1274" width="8.77734375" style="34"/>
    <col min="1275" max="1275" width="13.5546875" style="34" bestFit="1" customWidth="1"/>
    <col min="1276" max="1276" width="15.44140625" style="34" bestFit="1" customWidth="1"/>
    <col min="1277" max="1277" width="17.44140625" style="34" customWidth="1"/>
    <col min="1278" max="1278" width="114.21875" style="34" bestFit="1" customWidth="1"/>
    <col min="1279" max="1279" width="25.21875" style="34" bestFit="1" customWidth="1"/>
    <col min="1280" max="1530" width="8.77734375" style="34"/>
    <col min="1531" max="1531" width="13.5546875" style="34" bestFit="1" customWidth="1"/>
    <col min="1532" max="1532" width="15.44140625" style="34" bestFit="1" customWidth="1"/>
    <col min="1533" max="1533" width="17.44140625" style="34" customWidth="1"/>
    <col min="1534" max="1534" width="114.21875" style="34" bestFit="1" customWidth="1"/>
    <col min="1535" max="1535" width="25.21875" style="34" bestFit="1" customWidth="1"/>
    <col min="1536" max="1786" width="8.77734375" style="34"/>
    <col min="1787" max="1787" width="13.5546875" style="34" bestFit="1" customWidth="1"/>
    <col min="1788" max="1788" width="15.44140625" style="34" bestFit="1" customWidth="1"/>
    <col min="1789" max="1789" width="17.44140625" style="34" customWidth="1"/>
    <col min="1790" max="1790" width="114.21875" style="34" bestFit="1" customWidth="1"/>
    <col min="1791" max="1791" width="25.21875" style="34" bestFit="1" customWidth="1"/>
    <col min="1792" max="2042" width="8.77734375" style="34"/>
    <col min="2043" max="2043" width="13.5546875" style="34" bestFit="1" customWidth="1"/>
    <col min="2044" max="2044" width="15.44140625" style="34" bestFit="1" customWidth="1"/>
    <col min="2045" max="2045" width="17.44140625" style="34" customWidth="1"/>
    <col min="2046" max="2046" width="114.21875" style="34" bestFit="1" customWidth="1"/>
    <col min="2047" max="2047" width="25.21875" style="34" bestFit="1" customWidth="1"/>
    <col min="2048" max="2298" width="8.77734375" style="34"/>
    <col min="2299" max="2299" width="13.5546875" style="34" bestFit="1" customWidth="1"/>
    <col min="2300" max="2300" width="15.44140625" style="34" bestFit="1" customWidth="1"/>
    <col min="2301" max="2301" width="17.44140625" style="34" customWidth="1"/>
    <col min="2302" max="2302" width="114.21875" style="34" bestFit="1" customWidth="1"/>
    <col min="2303" max="2303" width="25.21875" style="34" bestFit="1" customWidth="1"/>
    <col min="2304" max="2554" width="8.77734375" style="34"/>
    <col min="2555" max="2555" width="13.5546875" style="34" bestFit="1" customWidth="1"/>
    <col min="2556" max="2556" width="15.44140625" style="34" bestFit="1" customWidth="1"/>
    <col min="2557" max="2557" width="17.44140625" style="34" customWidth="1"/>
    <col min="2558" max="2558" width="114.21875" style="34" bestFit="1" customWidth="1"/>
    <col min="2559" max="2559" width="25.21875" style="34" bestFit="1" customWidth="1"/>
    <col min="2560" max="2810" width="8.77734375" style="34"/>
    <col min="2811" max="2811" width="13.5546875" style="34" bestFit="1" customWidth="1"/>
    <col min="2812" max="2812" width="15.44140625" style="34" bestFit="1" customWidth="1"/>
    <col min="2813" max="2813" width="17.44140625" style="34" customWidth="1"/>
    <col min="2814" max="2814" width="114.21875" style="34" bestFit="1" customWidth="1"/>
    <col min="2815" max="2815" width="25.21875" style="34" bestFit="1" customWidth="1"/>
    <col min="2816" max="3066" width="8.77734375" style="34"/>
    <col min="3067" max="3067" width="13.5546875" style="34" bestFit="1" customWidth="1"/>
    <col min="3068" max="3068" width="15.44140625" style="34" bestFit="1" customWidth="1"/>
    <col min="3069" max="3069" width="17.44140625" style="34" customWidth="1"/>
    <col min="3070" max="3070" width="114.21875" style="34" bestFit="1" customWidth="1"/>
    <col min="3071" max="3071" width="25.21875" style="34" bestFit="1" customWidth="1"/>
    <col min="3072" max="3322" width="8.77734375" style="34"/>
    <col min="3323" max="3323" width="13.5546875" style="34" bestFit="1" customWidth="1"/>
    <col min="3324" max="3324" width="15.44140625" style="34" bestFit="1" customWidth="1"/>
    <col min="3325" max="3325" width="17.44140625" style="34" customWidth="1"/>
    <col min="3326" max="3326" width="114.21875" style="34" bestFit="1" customWidth="1"/>
    <col min="3327" max="3327" width="25.21875" style="34" bestFit="1" customWidth="1"/>
    <col min="3328" max="3578" width="8.77734375" style="34"/>
    <col min="3579" max="3579" width="13.5546875" style="34" bestFit="1" customWidth="1"/>
    <col min="3580" max="3580" width="15.44140625" style="34" bestFit="1" customWidth="1"/>
    <col min="3581" max="3581" width="17.44140625" style="34" customWidth="1"/>
    <col min="3582" max="3582" width="114.21875" style="34" bestFit="1" customWidth="1"/>
    <col min="3583" max="3583" width="25.21875" style="34" bestFit="1" customWidth="1"/>
    <col min="3584" max="3834" width="8.77734375" style="34"/>
    <col min="3835" max="3835" width="13.5546875" style="34" bestFit="1" customWidth="1"/>
    <col min="3836" max="3836" width="15.44140625" style="34" bestFit="1" customWidth="1"/>
    <col min="3837" max="3837" width="17.44140625" style="34" customWidth="1"/>
    <col min="3838" max="3838" width="114.21875" style="34" bestFit="1" customWidth="1"/>
    <col min="3839" max="3839" width="25.21875" style="34" bestFit="1" customWidth="1"/>
    <col min="3840" max="4090" width="8.77734375" style="34"/>
    <col min="4091" max="4091" width="13.5546875" style="34" bestFit="1" customWidth="1"/>
    <col min="4092" max="4092" width="15.44140625" style="34" bestFit="1" customWidth="1"/>
    <col min="4093" max="4093" width="17.44140625" style="34" customWidth="1"/>
    <col min="4094" max="4094" width="114.21875" style="34" bestFit="1" customWidth="1"/>
    <col min="4095" max="4095" width="25.21875" style="34" bestFit="1" customWidth="1"/>
    <col min="4096" max="4346" width="8.77734375" style="34"/>
    <col min="4347" max="4347" width="13.5546875" style="34" bestFit="1" customWidth="1"/>
    <col min="4348" max="4348" width="15.44140625" style="34" bestFit="1" customWidth="1"/>
    <col min="4349" max="4349" width="17.44140625" style="34" customWidth="1"/>
    <col min="4350" max="4350" width="114.21875" style="34" bestFit="1" customWidth="1"/>
    <col min="4351" max="4351" width="25.21875" style="34" bestFit="1" customWidth="1"/>
    <col min="4352" max="4602" width="8.77734375" style="34"/>
    <col min="4603" max="4603" width="13.5546875" style="34" bestFit="1" customWidth="1"/>
    <col min="4604" max="4604" width="15.44140625" style="34" bestFit="1" customWidth="1"/>
    <col min="4605" max="4605" width="17.44140625" style="34" customWidth="1"/>
    <col min="4606" max="4606" width="114.21875" style="34" bestFit="1" customWidth="1"/>
    <col min="4607" max="4607" width="25.21875" style="34" bestFit="1" customWidth="1"/>
    <col min="4608" max="4858" width="8.77734375" style="34"/>
    <col min="4859" max="4859" width="13.5546875" style="34" bestFit="1" customWidth="1"/>
    <col min="4860" max="4860" width="15.44140625" style="34" bestFit="1" customWidth="1"/>
    <col min="4861" max="4861" width="17.44140625" style="34" customWidth="1"/>
    <col min="4862" max="4862" width="114.21875" style="34" bestFit="1" customWidth="1"/>
    <col min="4863" max="4863" width="25.21875" style="34" bestFit="1" customWidth="1"/>
    <col min="4864" max="5114" width="8.77734375" style="34"/>
    <col min="5115" max="5115" width="13.5546875" style="34" bestFit="1" customWidth="1"/>
    <col min="5116" max="5116" width="15.44140625" style="34" bestFit="1" customWidth="1"/>
    <col min="5117" max="5117" width="17.44140625" style="34" customWidth="1"/>
    <col min="5118" max="5118" width="114.21875" style="34" bestFit="1" customWidth="1"/>
    <col min="5119" max="5119" width="25.21875" style="34" bestFit="1" customWidth="1"/>
    <col min="5120" max="5370" width="8.77734375" style="34"/>
    <col min="5371" max="5371" width="13.5546875" style="34" bestFit="1" customWidth="1"/>
    <col min="5372" max="5372" width="15.44140625" style="34" bestFit="1" customWidth="1"/>
    <col min="5373" max="5373" width="17.44140625" style="34" customWidth="1"/>
    <col min="5374" max="5374" width="114.21875" style="34" bestFit="1" customWidth="1"/>
    <col min="5375" max="5375" width="25.21875" style="34" bestFit="1" customWidth="1"/>
    <col min="5376" max="5626" width="8.77734375" style="34"/>
    <col min="5627" max="5627" width="13.5546875" style="34" bestFit="1" customWidth="1"/>
    <col min="5628" max="5628" width="15.44140625" style="34" bestFit="1" customWidth="1"/>
    <col min="5629" max="5629" width="17.44140625" style="34" customWidth="1"/>
    <col min="5630" max="5630" width="114.21875" style="34" bestFit="1" customWidth="1"/>
    <col min="5631" max="5631" width="25.21875" style="34" bestFit="1" customWidth="1"/>
    <col min="5632" max="5882" width="8.77734375" style="34"/>
    <col min="5883" max="5883" width="13.5546875" style="34" bestFit="1" customWidth="1"/>
    <col min="5884" max="5884" width="15.44140625" style="34" bestFit="1" customWidth="1"/>
    <col min="5885" max="5885" width="17.44140625" style="34" customWidth="1"/>
    <col min="5886" max="5886" width="114.21875" style="34" bestFit="1" customWidth="1"/>
    <col min="5887" max="5887" width="25.21875" style="34" bestFit="1" customWidth="1"/>
    <col min="5888" max="6138" width="8.77734375" style="34"/>
    <col min="6139" max="6139" width="13.5546875" style="34" bestFit="1" customWidth="1"/>
    <col min="6140" max="6140" width="15.44140625" style="34" bestFit="1" customWidth="1"/>
    <col min="6141" max="6141" width="17.44140625" style="34" customWidth="1"/>
    <col min="6142" max="6142" width="114.21875" style="34" bestFit="1" customWidth="1"/>
    <col min="6143" max="6143" width="25.21875" style="34" bestFit="1" customWidth="1"/>
    <col min="6144" max="6394" width="8.77734375" style="34"/>
    <col min="6395" max="6395" width="13.5546875" style="34" bestFit="1" customWidth="1"/>
    <col min="6396" max="6396" width="15.44140625" style="34" bestFit="1" customWidth="1"/>
    <col min="6397" max="6397" width="17.44140625" style="34" customWidth="1"/>
    <col min="6398" max="6398" width="114.21875" style="34" bestFit="1" customWidth="1"/>
    <col min="6399" max="6399" width="25.21875" style="34" bestFit="1" customWidth="1"/>
    <col min="6400" max="6650" width="8.77734375" style="34"/>
    <col min="6651" max="6651" width="13.5546875" style="34" bestFit="1" customWidth="1"/>
    <col min="6652" max="6652" width="15.44140625" style="34" bestFit="1" customWidth="1"/>
    <col min="6653" max="6653" width="17.44140625" style="34" customWidth="1"/>
    <col min="6654" max="6654" width="114.21875" style="34" bestFit="1" customWidth="1"/>
    <col min="6655" max="6655" width="25.21875" style="34" bestFit="1" customWidth="1"/>
    <col min="6656" max="6906" width="8.77734375" style="34"/>
    <col min="6907" max="6907" width="13.5546875" style="34" bestFit="1" customWidth="1"/>
    <col min="6908" max="6908" width="15.44140625" style="34" bestFit="1" customWidth="1"/>
    <col min="6909" max="6909" width="17.44140625" style="34" customWidth="1"/>
    <col min="6910" max="6910" width="114.21875" style="34" bestFit="1" customWidth="1"/>
    <col min="6911" max="6911" width="25.21875" style="34" bestFit="1" customWidth="1"/>
    <col min="6912" max="7162" width="8.77734375" style="34"/>
    <col min="7163" max="7163" width="13.5546875" style="34" bestFit="1" customWidth="1"/>
    <col min="7164" max="7164" width="15.44140625" style="34" bestFit="1" customWidth="1"/>
    <col min="7165" max="7165" width="17.44140625" style="34" customWidth="1"/>
    <col min="7166" max="7166" width="114.21875" style="34" bestFit="1" customWidth="1"/>
    <col min="7167" max="7167" width="25.21875" style="34" bestFit="1" customWidth="1"/>
    <col min="7168" max="7418" width="8.77734375" style="34"/>
    <col min="7419" max="7419" width="13.5546875" style="34" bestFit="1" customWidth="1"/>
    <col min="7420" max="7420" width="15.44140625" style="34" bestFit="1" customWidth="1"/>
    <col min="7421" max="7421" width="17.44140625" style="34" customWidth="1"/>
    <col min="7422" max="7422" width="114.21875" style="34" bestFit="1" customWidth="1"/>
    <col min="7423" max="7423" width="25.21875" style="34" bestFit="1" customWidth="1"/>
    <col min="7424" max="7674" width="8.77734375" style="34"/>
    <col min="7675" max="7675" width="13.5546875" style="34" bestFit="1" customWidth="1"/>
    <col min="7676" max="7676" width="15.44140625" style="34" bestFit="1" customWidth="1"/>
    <col min="7677" max="7677" width="17.44140625" style="34" customWidth="1"/>
    <col min="7678" max="7678" width="114.21875" style="34" bestFit="1" customWidth="1"/>
    <col min="7679" max="7679" width="25.21875" style="34" bestFit="1" customWidth="1"/>
    <col min="7680" max="7930" width="8.77734375" style="34"/>
    <col min="7931" max="7931" width="13.5546875" style="34" bestFit="1" customWidth="1"/>
    <col min="7932" max="7932" width="15.44140625" style="34" bestFit="1" customWidth="1"/>
    <col min="7933" max="7933" width="17.44140625" style="34" customWidth="1"/>
    <col min="7934" max="7934" width="114.21875" style="34" bestFit="1" customWidth="1"/>
    <col min="7935" max="7935" width="25.21875" style="34" bestFit="1" customWidth="1"/>
    <col min="7936" max="8186" width="8.77734375" style="34"/>
    <col min="8187" max="8187" width="13.5546875" style="34" bestFit="1" customWidth="1"/>
    <col min="8188" max="8188" width="15.44140625" style="34" bestFit="1" customWidth="1"/>
    <col min="8189" max="8189" width="17.44140625" style="34" customWidth="1"/>
    <col min="8190" max="8190" width="114.21875" style="34" bestFit="1" customWidth="1"/>
    <col min="8191" max="8191" width="25.21875" style="34" bestFit="1" customWidth="1"/>
    <col min="8192" max="8442" width="8.77734375" style="34"/>
    <col min="8443" max="8443" width="13.5546875" style="34" bestFit="1" customWidth="1"/>
    <col min="8444" max="8444" width="15.44140625" style="34" bestFit="1" customWidth="1"/>
    <col min="8445" max="8445" width="17.44140625" style="34" customWidth="1"/>
    <col min="8446" max="8446" width="114.21875" style="34" bestFit="1" customWidth="1"/>
    <col min="8447" max="8447" width="25.21875" style="34" bestFit="1" customWidth="1"/>
    <col min="8448" max="8698" width="8.77734375" style="34"/>
    <col min="8699" max="8699" width="13.5546875" style="34" bestFit="1" customWidth="1"/>
    <col min="8700" max="8700" width="15.44140625" style="34" bestFit="1" customWidth="1"/>
    <col min="8701" max="8701" width="17.44140625" style="34" customWidth="1"/>
    <col min="8702" max="8702" width="114.21875" style="34" bestFit="1" customWidth="1"/>
    <col min="8703" max="8703" width="25.21875" style="34" bestFit="1" customWidth="1"/>
    <col min="8704" max="8954" width="8.77734375" style="34"/>
    <col min="8955" max="8955" width="13.5546875" style="34" bestFit="1" customWidth="1"/>
    <col min="8956" max="8956" width="15.44140625" style="34" bestFit="1" customWidth="1"/>
    <col min="8957" max="8957" width="17.44140625" style="34" customWidth="1"/>
    <col min="8958" max="8958" width="114.21875" style="34" bestFit="1" customWidth="1"/>
    <col min="8959" max="8959" width="25.21875" style="34" bestFit="1" customWidth="1"/>
    <col min="8960" max="9210" width="8.77734375" style="34"/>
    <col min="9211" max="9211" width="13.5546875" style="34" bestFit="1" customWidth="1"/>
    <col min="9212" max="9212" width="15.44140625" style="34" bestFit="1" customWidth="1"/>
    <col min="9213" max="9213" width="17.44140625" style="34" customWidth="1"/>
    <col min="9214" max="9214" width="114.21875" style="34" bestFit="1" customWidth="1"/>
    <col min="9215" max="9215" width="25.21875" style="34" bestFit="1" customWidth="1"/>
    <col min="9216" max="9466" width="8.77734375" style="34"/>
    <col min="9467" max="9467" width="13.5546875" style="34" bestFit="1" customWidth="1"/>
    <col min="9468" max="9468" width="15.44140625" style="34" bestFit="1" customWidth="1"/>
    <col min="9469" max="9469" width="17.44140625" style="34" customWidth="1"/>
    <col min="9470" max="9470" width="114.21875" style="34" bestFit="1" customWidth="1"/>
    <col min="9471" max="9471" width="25.21875" style="34" bestFit="1" customWidth="1"/>
    <col min="9472" max="9722" width="8.77734375" style="34"/>
    <col min="9723" max="9723" width="13.5546875" style="34" bestFit="1" customWidth="1"/>
    <col min="9724" max="9724" width="15.44140625" style="34" bestFit="1" customWidth="1"/>
    <col min="9725" max="9725" width="17.44140625" style="34" customWidth="1"/>
    <col min="9726" max="9726" width="114.21875" style="34" bestFit="1" customWidth="1"/>
    <col min="9727" max="9727" width="25.21875" style="34" bestFit="1" customWidth="1"/>
    <col min="9728" max="9978" width="8.77734375" style="34"/>
    <col min="9979" max="9979" width="13.5546875" style="34" bestFit="1" customWidth="1"/>
    <col min="9980" max="9980" width="15.44140625" style="34" bestFit="1" customWidth="1"/>
    <col min="9981" max="9981" width="17.44140625" style="34" customWidth="1"/>
    <col min="9982" max="9982" width="114.21875" style="34" bestFit="1" customWidth="1"/>
    <col min="9983" max="9983" width="25.21875" style="34" bestFit="1" customWidth="1"/>
    <col min="9984" max="10234" width="8.77734375" style="34"/>
    <col min="10235" max="10235" width="13.5546875" style="34" bestFit="1" customWidth="1"/>
    <col min="10236" max="10236" width="15.44140625" style="34" bestFit="1" customWidth="1"/>
    <col min="10237" max="10237" width="17.44140625" style="34" customWidth="1"/>
    <col min="10238" max="10238" width="114.21875" style="34" bestFit="1" customWidth="1"/>
    <col min="10239" max="10239" width="25.21875" style="34" bestFit="1" customWidth="1"/>
    <col min="10240" max="10490" width="8.77734375" style="34"/>
    <col min="10491" max="10491" width="13.5546875" style="34" bestFit="1" customWidth="1"/>
    <col min="10492" max="10492" width="15.44140625" style="34" bestFit="1" customWidth="1"/>
    <col min="10493" max="10493" width="17.44140625" style="34" customWidth="1"/>
    <col min="10494" max="10494" width="114.21875" style="34" bestFit="1" customWidth="1"/>
    <col min="10495" max="10495" width="25.21875" style="34" bestFit="1" customWidth="1"/>
    <col min="10496" max="10746" width="8.77734375" style="34"/>
    <col min="10747" max="10747" width="13.5546875" style="34" bestFit="1" customWidth="1"/>
    <col min="10748" max="10748" width="15.44140625" style="34" bestFit="1" customWidth="1"/>
    <col min="10749" max="10749" width="17.44140625" style="34" customWidth="1"/>
    <col min="10750" max="10750" width="114.21875" style="34" bestFit="1" customWidth="1"/>
    <col min="10751" max="10751" width="25.21875" style="34" bestFit="1" customWidth="1"/>
    <col min="10752" max="11002" width="8.77734375" style="34"/>
    <col min="11003" max="11003" width="13.5546875" style="34" bestFit="1" customWidth="1"/>
    <col min="11004" max="11004" width="15.44140625" style="34" bestFit="1" customWidth="1"/>
    <col min="11005" max="11005" width="17.44140625" style="34" customWidth="1"/>
    <col min="11006" max="11006" width="114.21875" style="34" bestFit="1" customWidth="1"/>
    <col min="11007" max="11007" width="25.21875" style="34" bestFit="1" customWidth="1"/>
    <col min="11008" max="11258" width="8.77734375" style="34"/>
    <col min="11259" max="11259" width="13.5546875" style="34" bestFit="1" customWidth="1"/>
    <col min="11260" max="11260" width="15.44140625" style="34" bestFit="1" customWidth="1"/>
    <col min="11261" max="11261" width="17.44140625" style="34" customWidth="1"/>
    <col min="11262" max="11262" width="114.21875" style="34" bestFit="1" customWidth="1"/>
    <col min="11263" max="11263" width="25.21875" style="34" bestFit="1" customWidth="1"/>
    <col min="11264" max="11514" width="8.77734375" style="34"/>
    <col min="11515" max="11515" width="13.5546875" style="34" bestFit="1" customWidth="1"/>
    <col min="11516" max="11516" width="15.44140625" style="34" bestFit="1" customWidth="1"/>
    <col min="11517" max="11517" width="17.44140625" style="34" customWidth="1"/>
    <col min="11518" max="11518" width="114.21875" style="34" bestFit="1" customWidth="1"/>
    <col min="11519" max="11519" width="25.21875" style="34" bestFit="1" customWidth="1"/>
    <col min="11520" max="11770" width="8.77734375" style="34"/>
    <col min="11771" max="11771" width="13.5546875" style="34" bestFit="1" customWidth="1"/>
    <col min="11772" max="11772" width="15.44140625" style="34" bestFit="1" customWidth="1"/>
    <col min="11773" max="11773" width="17.44140625" style="34" customWidth="1"/>
    <col min="11774" max="11774" width="114.21875" style="34" bestFit="1" customWidth="1"/>
    <col min="11775" max="11775" width="25.21875" style="34" bestFit="1" customWidth="1"/>
    <col min="11776" max="12026" width="8.77734375" style="34"/>
    <col min="12027" max="12027" width="13.5546875" style="34" bestFit="1" customWidth="1"/>
    <col min="12028" max="12028" width="15.44140625" style="34" bestFit="1" customWidth="1"/>
    <col min="12029" max="12029" width="17.44140625" style="34" customWidth="1"/>
    <col min="12030" max="12030" width="114.21875" style="34" bestFit="1" customWidth="1"/>
    <col min="12031" max="12031" width="25.21875" style="34" bestFit="1" customWidth="1"/>
    <col min="12032" max="12282" width="8.77734375" style="34"/>
    <col min="12283" max="12283" width="13.5546875" style="34" bestFit="1" customWidth="1"/>
    <col min="12284" max="12284" width="15.44140625" style="34" bestFit="1" customWidth="1"/>
    <col min="12285" max="12285" width="17.44140625" style="34" customWidth="1"/>
    <col min="12286" max="12286" width="114.21875" style="34" bestFit="1" customWidth="1"/>
    <col min="12287" max="12287" width="25.21875" style="34" bestFit="1" customWidth="1"/>
    <col min="12288" max="12538" width="8.77734375" style="34"/>
    <col min="12539" max="12539" width="13.5546875" style="34" bestFit="1" customWidth="1"/>
    <col min="12540" max="12540" width="15.44140625" style="34" bestFit="1" customWidth="1"/>
    <col min="12541" max="12541" width="17.44140625" style="34" customWidth="1"/>
    <col min="12542" max="12542" width="114.21875" style="34" bestFit="1" customWidth="1"/>
    <col min="12543" max="12543" width="25.21875" style="34" bestFit="1" customWidth="1"/>
    <col min="12544" max="12794" width="8.77734375" style="34"/>
    <col min="12795" max="12795" width="13.5546875" style="34" bestFit="1" customWidth="1"/>
    <col min="12796" max="12796" width="15.44140625" style="34" bestFit="1" customWidth="1"/>
    <col min="12797" max="12797" width="17.44140625" style="34" customWidth="1"/>
    <col min="12798" max="12798" width="114.21875" style="34" bestFit="1" customWidth="1"/>
    <col min="12799" max="12799" width="25.21875" style="34" bestFit="1" customWidth="1"/>
    <col min="12800" max="13050" width="8.77734375" style="34"/>
    <col min="13051" max="13051" width="13.5546875" style="34" bestFit="1" customWidth="1"/>
    <col min="13052" max="13052" width="15.44140625" style="34" bestFit="1" customWidth="1"/>
    <col min="13053" max="13053" width="17.44140625" style="34" customWidth="1"/>
    <col min="13054" max="13054" width="114.21875" style="34" bestFit="1" customWidth="1"/>
    <col min="13055" max="13055" width="25.21875" style="34" bestFit="1" customWidth="1"/>
    <col min="13056" max="13306" width="8.77734375" style="34"/>
    <col min="13307" max="13307" width="13.5546875" style="34" bestFit="1" customWidth="1"/>
    <col min="13308" max="13308" width="15.44140625" style="34" bestFit="1" customWidth="1"/>
    <col min="13309" max="13309" width="17.44140625" style="34" customWidth="1"/>
    <col min="13310" max="13310" width="114.21875" style="34" bestFit="1" customWidth="1"/>
    <col min="13311" max="13311" width="25.21875" style="34" bestFit="1" customWidth="1"/>
    <col min="13312" max="13562" width="8.77734375" style="34"/>
    <col min="13563" max="13563" width="13.5546875" style="34" bestFit="1" customWidth="1"/>
    <col min="13564" max="13564" width="15.44140625" style="34" bestFit="1" customWidth="1"/>
    <col min="13565" max="13565" width="17.44140625" style="34" customWidth="1"/>
    <col min="13566" max="13566" width="114.21875" style="34" bestFit="1" customWidth="1"/>
    <col min="13567" max="13567" width="25.21875" style="34" bestFit="1" customWidth="1"/>
    <col min="13568" max="13818" width="8.77734375" style="34"/>
    <col min="13819" max="13819" width="13.5546875" style="34" bestFit="1" customWidth="1"/>
    <col min="13820" max="13820" width="15.44140625" style="34" bestFit="1" customWidth="1"/>
    <col min="13821" max="13821" width="17.44140625" style="34" customWidth="1"/>
    <col min="13822" max="13822" width="114.21875" style="34" bestFit="1" customWidth="1"/>
    <col min="13823" max="13823" width="25.21875" style="34" bestFit="1" customWidth="1"/>
    <col min="13824" max="14074" width="8.77734375" style="34"/>
    <col min="14075" max="14075" width="13.5546875" style="34" bestFit="1" customWidth="1"/>
    <col min="14076" max="14076" width="15.44140625" style="34" bestFit="1" customWidth="1"/>
    <col min="14077" max="14077" width="17.44140625" style="34" customWidth="1"/>
    <col min="14078" max="14078" width="114.21875" style="34" bestFit="1" customWidth="1"/>
    <col min="14079" max="14079" width="25.21875" style="34" bestFit="1" customWidth="1"/>
    <col min="14080" max="14330" width="8.77734375" style="34"/>
    <col min="14331" max="14331" width="13.5546875" style="34" bestFit="1" customWidth="1"/>
    <col min="14332" max="14332" width="15.44140625" style="34" bestFit="1" customWidth="1"/>
    <col min="14333" max="14333" width="17.44140625" style="34" customWidth="1"/>
    <col min="14334" max="14334" width="114.21875" style="34" bestFit="1" customWidth="1"/>
    <col min="14335" max="14335" width="25.21875" style="34" bestFit="1" customWidth="1"/>
    <col min="14336" max="14586" width="8.77734375" style="34"/>
    <col min="14587" max="14587" width="13.5546875" style="34" bestFit="1" customWidth="1"/>
    <col min="14588" max="14588" width="15.44140625" style="34" bestFit="1" customWidth="1"/>
    <col min="14589" max="14589" width="17.44140625" style="34" customWidth="1"/>
    <col min="14590" max="14590" width="114.21875" style="34" bestFit="1" customWidth="1"/>
    <col min="14591" max="14591" width="25.21875" style="34" bestFit="1" customWidth="1"/>
    <col min="14592" max="14842" width="8.77734375" style="34"/>
    <col min="14843" max="14843" width="13.5546875" style="34" bestFit="1" customWidth="1"/>
    <col min="14844" max="14844" width="15.44140625" style="34" bestFit="1" customWidth="1"/>
    <col min="14845" max="14845" width="17.44140625" style="34" customWidth="1"/>
    <col min="14846" max="14846" width="114.21875" style="34" bestFit="1" customWidth="1"/>
    <col min="14847" max="14847" width="25.21875" style="34" bestFit="1" customWidth="1"/>
    <col min="14848" max="15098" width="8.77734375" style="34"/>
    <col min="15099" max="15099" width="13.5546875" style="34" bestFit="1" customWidth="1"/>
    <col min="15100" max="15100" width="15.44140625" style="34" bestFit="1" customWidth="1"/>
    <col min="15101" max="15101" width="17.44140625" style="34" customWidth="1"/>
    <col min="15102" max="15102" width="114.21875" style="34" bestFit="1" customWidth="1"/>
    <col min="15103" max="15103" width="25.21875" style="34" bestFit="1" customWidth="1"/>
    <col min="15104" max="15354" width="8.77734375" style="34"/>
    <col min="15355" max="15355" width="13.5546875" style="34" bestFit="1" customWidth="1"/>
    <col min="15356" max="15356" width="15.44140625" style="34" bestFit="1" customWidth="1"/>
    <col min="15357" max="15357" width="17.44140625" style="34" customWidth="1"/>
    <col min="15358" max="15358" width="114.21875" style="34" bestFit="1" customWidth="1"/>
    <col min="15359" max="15359" width="25.21875" style="34" bestFit="1" customWidth="1"/>
    <col min="15360" max="15610" width="8.77734375" style="34"/>
    <col min="15611" max="15611" width="13.5546875" style="34" bestFit="1" customWidth="1"/>
    <col min="15612" max="15612" width="15.44140625" style="34" bestFit="1" customWidth="1"/>
    <col min="15613" max="15613" width="17.44140625" style="34" customWidth="1"/>
    <col min="15614" max="15614" width="114.21875" style="34" bestFit="1" customWidth="1"/>
    <col min="15615" max="15615" width="25.21875" style="34" bestFit="1" customWidth="1"/>
    <col min="15616" max="15866" width="8.77734375" style="34"/>
    <col min="15867" max="15867" width="13.5546875" style="34" bestFit="1" customWidth="1"/>
    <col min="15868" max="15868" width="15.44140625" style="34" bestFit="1" customWidth="1"/>
    <col min="15869" max="15869" width="17.44140625" style="34" customWidth="1"/>
    <col min="15870" max="15870" width="114.21875" style="34" bestFit="1" customWidth="1"/>
    <col min="15871" max="15871" width="25.21875" style="34" bestFit="1" customWidth="1"/>
    <col min="15872" max="16122" width="8.77734375" style="34"/>
    <col min="16123" max="16123" width="13.5546875" style="34" bestFit="1" customWidth="1"/>
    <col min="16124" max="16124" width="15.44140625" style="34" bestFit="1" customWidth="1"/>
    <col min="16125" max="16125" width="17.44140625" style="34" customWidth="1"/>
    <col min="16126" max="16126" width="114.21875" style="34" bestFit="1" customWidth="1"/>
    <col min="16127" max="16127" width="25.21875" style="34" bestFit="1" customWidth="1"/>
    <col min="16128" max="16384" width="8.77734375" style="34"/>
  </cols>
  <sheetData>
    <row r="1" spans="1:8" x14ac:dyDescent="0.25">
      <c r="A1" s="49" t="s">
        <v>221</v>
      </c>
    </row>
    <row r="2" spans="1:8" ht="15.6" customHeight="1" x14ac:dyDescent="0.25">
      <c r="A2" s="156" t="s">
        <v>222</v>
      </c>
      <c r="B2" s="43" t="s">
        <v>36</v>
      </c>
      <c r="C2" s="44" t="s">
        <v>103</v>
      </c>
      <c r="D2" s="45"/>
      <c r="E2" s="45" t="s">
        <v>223</v>
      </c>
    </row>
    <row r="3" spans="1:8" x14ac:dyDescent="0.25">
      <c r="A3" s="157"/>
      <c r="B3" s="129" t="s">
        <v>38</v>
      </c>
      <c r="C3" s="129" t="s">
        <v>136</v>
      </c>
      <c r="E3" s="47" t="s">
        <v>289</v>
      </c>
    </row>
    <row r="4" spans="1:8" x14ac:dyDescent="0.25">
      <c r="A4" s="157"/>
      <c r="B4" s="129"/>
      <c r="C4" s="129"/>
    </row>
    <row r="5" spans="1:8" x14ac:dyDescent="0.25">
      <c r="A5" s="157"/>
      <c r="B5" s="129"/>
      <c r="C5" s="129"/>
    </row>
    <row r="6" spans="1:8" x14ac:dyDescent="0.25">
      <c r="A6" s="157"/>
      <c r="B6" s="129"/>
      <c r="C6" s="129"/>
    </row>
    <row r="7" spans="1:8" x14ac:dyDescent="0.25">
      <c r="A7" s="157"/>
      <c r="B7" s="129"/>
      <c r="C7" s="129"/>
    </row>
    <row r="8" spans="1:8" ht="12.6" customHeight="1" x14ac:dyDescent="0.25">
      <c r="A8" s="158" t="s">
        <v>224</v>
      </c>
      <c r="B8" s="129" t="s">
        <v>50</v>
      </c>
      <c r="C8" s="129"/>
      <c r="E8" s="47" t="s">
        <v>290</v>
      </c>
    </row>
    <row r="9" spans="1:8" x14ac:dyDescent="0.25">
      <c r="A9" s="159"/>
      <c r="B9" s="129" t="s">
        <v>51</v>
      </c>
      <c r="C9" s="129"/>
      <c r="E9" s="47" t="s">
        <v>290</v>
      </c>
    </row>
    <row r="10" spans="1:8" x14ac:dyDescent="0.25">
      <c r="A10" s="159"/>
      <c r="B10" s="129" t="s">
        <v>52</v>
      </c>
      <c r="C10" s="129"/>
      <c r="E10" s="47" t="s">
        <v>290</v>
      </c>
    </row>
    <row r="11" spans="1:8" x14ac:dyDescent="0.25">
      <c r="A11" s="159"/>
      <c r="B11" s="129" t="s">
        <v>53</v>
      </c>
      <c r="C11" s="129"/>
      <c r="E11" s="47" t="s">
        <v>290</v>
      </c>
    </row>
    <row r="12" spans="1:8" x14ac:dyDescent="0.25">
      <c r="A12" s="159"/>
      <c r="B12" s="129" t="s">
        <v>54</v>
      </c>
      <c r="C12" s="129"/>
      <c r="E12" s="47" t="s">
        <v>290</v>
      </c>
    </row>
    <row r="13" spans="1:8" x14ac:dyDescent="0.25">
      <c r="A13" s="159"/>
      <c r="B13" s="129" t="s">
        <v>55</v>
      </c>
      <c r="C13" s="129"/>
      <c r="E13" s="47" t="s">
        <v>290</v>
      </c>
    </row>
    <row r="14" spans="1:8" x14ac:dyDescent="0.25">
      <c r="A14" s="46"/>
    </row>
    <row r="15" spans="1:8" x14ac:dyDescent="0.25">
      <c r="A15" s="46"/>
    </row>
    <row r="16" spans="1:8" ht="15.6" x14ac:dyDescent="0.25">
      <c r="A16" s="160" t="s">
        <v>222</v>
      </c>
      <c r="B16" s="43" t="s">
        <v>58</v>
      </c>
      <c r="C16" s="44" t="s">
        <v>102</v>
      </c>
      <c r="D16" s="44" t="s">
        <v>5</v>
      </c>
      <c r="E16" s="45" t="s">
        <v>223</v>
      </c>
      <c r="F16" s="53" t="s">
        <v>234</v>
      </c>
      <c r="G16" s="53" t="s">
        <v>102</v>
      </c>
      <c r="H16" s="53" t="s">
        <v>5</v>
      </c>
    </row>
    <row r="17" spans="1:8" ht="12.6" customHeight="1" x14ac:dyDescent="0.25">
      <c r="A17" s="161"/>
      <c r="B17" s="130" t="s">
        <v>225</v>
      </c>
      <c r="C17" s="130" t="s">
        <v>212</v>
      </c>
      <c r="D17" s="130" t="s">
        <v>68</v>
      </c>
      <c r="E17" s="48" t="s">
        <v>291</v>
      </c>
      <c r="F17" s="131">
        <f>'Trans Assets in July 2022'!A79</f>
        <v>265</v>
      </c>
      <c r="G17" s="132" t="s">
        <v>138</v>
      </c>
      <c r="H17" s="129" t="s">
        <v>68</v>
      </c>
    </row>
    <row r="18" spans="1:8" ht="14.4" x14ac:dyDescent="0.3">
      <c r="A18" s="161"/>
      <c r="B18" s="130" t="s">
        <v>226</v>
      </c>
      <c r="C18" s="130" t="s">
        <v>173</v>
      </c>
      <c r="D18" s="130" t="s">
        <v>140</v>
      </c>
      <c r="E18" s="48" t="s">
        <v>291</v>
      </c>
      <c r="F18" s="131">
        <f>'Trans Assets in July 2022'!A28</f>
        <v>907</v>
      </c>
      <c r="G18" s="133" t="s">
        <v>70</v>
      </c>
      <c r="H18" s="128" t="s">
        <v>140</v>
      </c>
    </row>
    <row r="19" spans="1:8" ht="14.4" x14ac:dyDescent="0.3">
      <c r="A19" s="161"/>
      <c r="B19" s="130" t="s">
        <v>227</v>
      </c>
      <c r="C19" s="130" t="s">
        <v>228</v>
      </c>
      <c r="D19" s="130" t="s">
        <v>105</v>
      </c>
      <c r="E19" s="48" t="s">
        <v>291</v>
      </c>
      <c r="F19" s="134" t="str">
        <f>'Trans Assets in July 2022'!A7&amp;", "&amp;'Trans Assets in July 2022'!A8&amp;", "&amp;'Trans Assets in July 2022'!A9</f>
        <v>957/1, 957/2, 957/3</v>
      </c>
      <c r="G19" s="135" t="s">
        <v>235</v>
      </c>
      <c r="H19" s="136"/>
    </row>
    <row r="20" spans="1:8" ht="14.4" x14ac:dyDescent="0.3">
      <c r="A20" s="161"/>
      <c r="B20" s="130" t="s">
        <v>60</v>
      </c>
      <c r="C20" s="130" t="s">
        <v>161</v>
      </c>
      <c r="D20" s="130" t="s">
        <v>71</v>
      </c>
      <c r="E20" s="48" t="s">
        <v>291</v>
      </c>
      <c r="F20" s="137" t="str">
        <f>'Trans Assets in July 2022'!A43</f>
        <v>91A</v>
      </c>
      <c r="G20" s="136" t="str">
        <f>C20</f>
        <v>Beaconsfield BSP</v>
      </c>
      <c r="H20" s="136" t="str">
        <f>D20</f>
        <v>St Peters</v>
      </c>
    </row>
    <row r="21" spans="1:8" ht="14.4" x14ac:dyDescent="0.3">
      <c r="A21" s="161"/>
      <c r="B21" s="130" t="s">
        <v>61</v>
      </c>
      <c r="C21" s="130" t="s">
        <v>150</v>
      </c>
      <c r="D21" s="130" t="s">
        <v>71</v>
      </c>
      <c r="E21" s="48" t="s">
        <v>291</v>
      </c>
      <c r="F21" s="137" t="str">
        <f>'Trans Assets in July 2022'!A44</f>
        <v>92C</v>
      </c>
      <c r="G21" s="136" t="str">
        <f>C21</f>
        <v>Chullora STSS</v>
      </c>
      <c r="H21" s="136" t="str">
        <f>D21</f>
        <v>St Peters</v>
      </c>
    </row>
    <row r="22" spans="1:8" ht="14.4" x14ac:dyDescent="0.3">
      <c r="A22" s="161"/>
      <c r="B22" s="130" t="s">
        <v>62</v>
      </c>
      <c r="C22" s="130" t="s">
        <v>161</v>
      </c>
      <c r="D22" s="130" t="s">
        <v>71</v>
      </c>
      <c r="E22" s="48" t="s">
        <v>291</v>
      </c>
      <c r="F22" s="137" t="str">
        <f>'Trans Assets in July 2022'!A45</f>
        <v>91B</v>
      </c>
      <c r="G22" s="136" t="str">
        <f t="shared" ref="G22:G23" si="0">C22</f>
        <v>Beaconsfield BSP</v>
      </c>
      <c r="H22" s="136" t="str">
        <f t="shared" ref="H22:H23" si="1">D22</f>
        <v>St Peters</v>
      </c>
    </row>
    <row r="23" spans="1:8" ht="14.4" x14ac:dyDescent="0.3">
      <c r="A23" s="161"/>
      <c r="B23" s="130" t="s">
        <v>63</v>
      </c>
      <c r="C23" s="130" t="s">
        <v>150</v>
      </c>
      <c r="D23" s="130" t="s">
        <v>71</v>
      </c>
      <c r="E23" s="48" t="s">
        <v>291</v>
      </c>
      <c r="F23" s="137" t="str">
        <f>'Trans Assets in July 2022'!A46</f>
        <v>92X</v>
      </c>
      <c r="G23" s="136" t="str">
        <f t="shared" si="0"/>
        <v>Chullora STSS</v>
      </c>
      <c r="H23" s="136" t="str">
        <f t="shared" si="1"/>
        <v>St Peters</v>
      </c>
    </row>
    <row r="24" spans="1:8" ht="14.4" x14ac:dyDescent="0.3">
      <c r="A24" s="161"/>
      <c r="B24" s="130" t="s">
        <v>64</v>
      </c>
      <c r="C24" s="130" t="s">
        <v>168</v>
      </c>
      <c r="D24" s="130" t="s">
        <v>161</v>
      </c>
      <c r="E24" s="48" t="s">
        <v>291</v>
      </c>
      <c r="F24" s="137" t="str">
        <f>'Trans Assets in July 2022'!A52</f>
        <v>9RT</v>
      </c>
      <c r="G24" s="136" t="str">
        <f t="shared" ref="G24" si="2">C24</f>
        <v>Peakhurst STS</v>
      </c>
      <c r="H24" s="136" t="str">
        <f t="shared" ref="H24" si="3">D24</f>
        <v>Beaconsfield BSP</v>
      </c>
    </row>
    <row r="25" spans="1:8" ht="14.4" x14ac:dyDescent="0.3">
      <c r="A25" s="161"/>
      <c r="B25" s="130" t="s">
        <v>65</v>
      </c>
      <c r="C25" s="130" t="s">
        <v>215</v>
      </c>
      <c r="D25" s="130" t="s">
        <v>161</v>
      </c>
      <c r="E25" s="48" t="s">
        <v>291</v>
      </c>
      <c r="F25" s="137" t="str">
        <f>'Trans Assets in July 2022'!A53</f>
        <v>9FF</v>
      </c>
      <c r="G25" s="133" t="s">
        <v>233</v>
      </c>
      <c r="H25" s="128" t="s">
        <v>161</v>
      </c>
    </row>
    <row r="26" spans="1:8" ht="14.4" x14ac:dyDescent="0.3">
      <c r="A26" s="161"/>
      <c r="B26" s="130" t="s">
        <v>66</v>
      </c>
      <c r="C26" s="130" t="s">
        <v>126</v>
      </c>
      <c r="D26" s="130" t="s">
        <v>229</v>
      </c>
      <c r="E26" s="48" t="s">
        <v>291</v>
      </c>
      <c r="F26" s="131" t="str">
        <f>'Trans Assets in July 2022'!A14</f>
        <v>97E</v>
      </c>
      <c r="G26" s="128" t="s">
        <v>69</v>
      </c>
      <c r="H26" s="133" t="s">
        <v>121</v>
      </c>
    </row>
  </sheetData>
  <mergeCells count="3">
    <mergeCell ref="A2:A7"/>
    <mergeCell ref="A8:A13"/>
    <mergeCell ref="A16:A26"/>
  </mergeCells>
  <phoneticPr fontId="20" type="noConversion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39C9-3036-4BA0-9170-18E787899E68}">
  <sheetPr>
    <tabColor theme="4" tint="0.39997558519241921"/>
    <pageSetUpPr fitToPage="1"/>
  </sheetPr>
  <dimension ref="A1:E140"/>
  <sheetViews>
    <sheetView view="pageBreakPreview" zoomScale="95" zoomScaleNormal="55" zoomScaleSheetLayoutView="95" workbookViewId="0">
      <pane ySplit="3" topLeftCell="A4" activePane="bottomLeft" state="frozen"/>
      <selection pane="bottomLeft"/>
    </sheetView>
  </sheetViews>
  <sheetFormatPr defaultColWidth="9.21875" defaultRowHeight="15" x14ac:dyDescent="0.25"/>
  <cols>
    <col min="1" max="1" width="22.21875" style="26" customWidth="1"/>
    <col min="2" max="2" width="24.21875" style="26" customWidth="1"/>
    <col min="3" max="3" width="43.21875" style="26" customWidth="1"/>
    <col min="4" max="4" width="20.5546875" style="26" customWidth="1"/>
    <col min="5" max="5" width="5.5546875" style="26" customWidth="1"/>
    <col min="6" max="251" width="9.21875" style="26"/>
    <col min="252" max="252" width="22.21875" style="26" customWidth="1"/>
    <col min="253" max="253" width="24.21875" style="26" customWidth="1"/>
    <col min="254" max="254" width="32.77734375" style="26" customWidth="1"/>
    <col min="255" max="255" width="20.5546875" style="26" customWidth="1"/>
    <col min="256" max="256" width="20.77734375" style="26" customWidth="1"/>
    <col min="257" max="257" width="15" style="26" customWidth="1"/>
    <col min="258" max="258" width="23.77734375" style="26" customWidth="1"/>
    <col min="259" max="259" width="20.5546875" style="26" customWidth="1"/>
    <col min="260" max="260" width="46.77734375" style="26" customWidth="1"/>
    <col min="261" max="261" width="5.5546875" style="26" customWidth="1"/>
    <col min="262" max="507" width="9.21875" style="26"/>
    <col min="508" max="508" width="22.21875" style="26" customWidth="1"/>
    <col min="509" max="509" width="24.21875" style="26" customWidth="1"/>
    <col min="510" max="510" width="32.77734375" style="26" customWidth="1"/>
    <col min="511" max="511" width="20.5546875" style="26" customWidth="1"/>
    <col min="512" max="512" width="20.77734375" style="26" customWidth="1"/>
    <col min="513" max="513" width="15" style="26" customWidth="1"/>
    <col min="514" max="514" width="23.77734375" style="26" customWidth="1"/>
    <col min="515" max="515" width="20.5546875" style="26" customWidth="1"/>
    <col min="516" max="516" width="46.77734375" style="26" customWidth="1"/>
    <col min="517" max="517" width="5.5546875" style="26" customWidth="1"/>
    <col min="518" max="763" width="9.21875" style="26"/>
    <col min="764" max="764" width="22.21875" style="26" customWidth="1"/>
    <col min="765" max="765" width="24.21875" style="26" customWidth="1"/>
    <col min="766" max="766" width="32.77734375" style="26" customWidth="1"/>
    <col min="767" max="767" width="20.5546875" style="26" customWidth="1"/>
    <col min="768" max="768" width="20.77734375" style="26" customWidth="1"/>
    <col min="769" max="769" width="15" style="26" customWidth="1"/>
    <col min="770" max="770" width="23.77734375" style="26" customWidth="1"/>
    <col min="771" max="771" width="20.5546875" style="26" customWidth="1"/>
    <col min="772" max="772" width="46.77734375" style="26" customWidth="1"/>
    <col min="773" max="773" width="5.5546875" style="26" customWidth="1"/>
    <col min="774" max="1019" width="9.21875" style="26"/>
    <col min="1020" max="1020" width="22.21875" style="26" customWidth="1"/>
    <col min="1021" max="1021" width="24.21875" style="26" customWidth="1"/>
    <col min="1022" max="1022" width="32.77734375" style="26" customWidth="1"/>
    <col min="1023" max="1023" width="20.5546875" style="26" customWidth="1"/>
    <col min="1024" max="1024" width="20.77734375" style="26" customWidth="1"/>
    <col min="1025" max="1025" width="15" style="26" customWidth="1"/>
    <col min="1026" max="1026" width="23.77734375" style="26" customWidth="1"/>
    <col min="1027" max="1027" width="20.5546875" style="26" customWidth="1"/>
    <col min="1028" max="1028" width="46.77734375" style="26" customWidth="1"/>
    <col min="1029" max="1029" width="5.5546875" style="26" customWidth="1"/>
    <col min="1030" max="1275" width="9.21875" style="26"/>
    <col min="1276" max="1276" width="22.21875" style="26" customWidth="1"/>
    <col min="1277" max="1277" width="24.21875" style="26" customWidth="1"/>
    <col min="1278" max="1278" width="32.77734375" style="26" customWidth="1"/>
    <col min="1279" max="1279" width="20.5546875" style="26" customWidth="1"/>
    <col min="1280" max="1280" width="20.77734375" style="26" customWidth="1"/>
    <col min="1281" max="1281" width="15" style="26" customWidth="1"/>
    <col min="1282" max="1282" width="23.77734375" style="26" customWidth="1"/>
    <col min="1283" max="1283" width="20.5546875" style="26" customWidth="1"/>
    <col min="1284" max="1284" width="46.77734375" style="26" customWidth="1"/>
    <col min="1285" max="1285" width="5.5546875" style="26" customWidth="1"/>
    <col min="1286" max="1531" width="9.21875" style="26"/>
    <col min="1532" max="1532" width="22.21875" style="26" customWidth="1"/>
    <col min="1533" max="1533" width="24.21875" style="26" customWidth="1"/>
    <col min="1534" max="1534" width="32.77734375" style="26" customWidth="1"/>
    <col min="1535" max="1535" width="20.5546875" style="26" customWidth="1"/>
    <col min="1536" max="1536" width="20.77734375" style="26" customWidth="1"/>
    <col min="1537" max="1537" width="15" style="26" customWidth="1"/>
    <col min="1538" max="1538" width="23.77734375" style="26" customWidth="1"/>
    <col min="1539" max="1539" width="20.5546875" style="26" customWidth="1"/>
    <col min="1540" max="1540" width="46.77734375" style="26" customWidth="1"/>
    <col min="1541" max="1541" width="5.5546875" style="26" customWidth="1"/>
    <col min="1542" max="1787" width="9.21875" style="26"/>
    <col min="1788" max="1788" width="22.21875" style="26" customWidth="1"/>
    <col min="1789" max="1789" width="24.21875" style="26" customWidth="1"/>
    <col min="1790" max="1790" width="32.77734375" style="26" customWidth="1"/>
    <col min="1791" max="1791" width="20.5546875" style="26" customWidth="1"/>
    <col min="1792" max="1792" width="20.77734375" style="26" customWidth="1"/>
    <col min="1793" max="1793" width="15" style="26" customWidth="1"/>
    <col min="1794" max="1794" width="23.77734375" style="26" customWidth="1"/>
    <col min="1795" max="1795" width="20.5546875" style="26" customWidth="1"/>
    <col min="1796" max="1796" width="46.77734375" style="26" customWidth="1"/>
    <col min="1797" max="1797" width="5.5546875" style="26" customWidth="1"/>
    <col min="1798" max="2043" width="9.21875" style="26"/>
    <col min="2044" max="2044" width="22.21875" style="26" customWidth="1"/>
    <col min="2045" max="2045" width="24.21875" style="26" customWidth="1"/>
    <col min="2046" max="2046" width="32.77734375" style="26" customWidth="1"/>
    <col min="2047" max="2047" width="20.5546875" style="26" customWidth="1"/>
    <col min="2048" max="2048" width="20.77734375" style="26" customWidth="1"/>
    <col min="2049" max="2049" width="15" style="26" customWidth="1"/>
    <col min="2050" max="2050" width="23.77734375" style="26" customWidth="1"/>
    <col min="2051" max="2051" width="20.5546875" style="26" customWidth="1"/>
    <col min="2052" max="2052" width="46.77734375" style="26" customWidth="1"/>
    <col min="2053" max="2053" width="5.5546875" style="26" customWidth="1"/>
    <col min="2054" max="2299" width="9.21875" style="26"/>
    <col min="2300" max="2300" width="22.21875" style="26" customWidth="1"/>
    <col min="2301" max="2301" width="24.21875" style="26" customWidth="1"/>
    <col min="2302" max="2302" width="32.77734375" style="26" customWidth="1"/>
    <col min="2303" max="2303" width="20.5546875" style="26" customWidth="1"/>
    <col min="2304" max="2304" width="20.77734375" style="26" customWidth="1"/>
    <col min="2305" max="2305" width="15" style="26" customWidth="1"/>
    <col min="2306" max="2306" width="23.77734375" style="26" customWidth="1"/>
    <col min="2307" max="2307" width="20.5546875" style="26" customWidth="1"/>
    <col min="2308" max="2308" width="46.77734375" style="26" customWidth="1"/>
    <col min="2309" max="2309" width="5.5546875" style="26" customWidth="1"/>
    <col min="2310" max="2555" width="9.21875" style="26"/>
    <col min="2556" max="2556" width="22.21875" style="26" customWidth="1"/>
    <col min="2557" max="2557" width="24.21875" style="26" customWidth="1"/>
    <col min="2558" max="2558" width="32.77734375" style="26" customWidth="1"/>
    <col min="2559" max="2559" width="20.5546875" style="26" customWidth="1"/>
    <col min="2560" max="2560" width="20.77734375" style="26" customWidth="1"/>
    <col min="2561" max="2561" width="15" style="26" customWidth="1"/>
    <col min="2562" max="2562" width="23.77734375" style="26" customWidth="1"/>
    <col min="2563" max="2563" width="20.5546875" style="26" customWidth="1"/>
    <col min="2564" max="2564" width="46.77734375" style="26" customWidth="1"/>
    <col min="2565" max="2565" width="5.5546875" style="26" customWidth="1"/>
    <col min="2566" max="2811" width="9.21875" style="26"/>
    <col min="2812" max="2812" width="22.21875" style="26" customWidth="1"/>
    <col min="2813" max="2813" width="24.21875" style="26" customWidth="1"/>
    <col min="2814" max="2814" width="32.77734375" style="26" customWidth="1"/>
    <col min="2815" max="2815" width="20.5546875" style="26" customWidth="1"/>
    <col min="2816" max="2816" width="20.77734375" style="26" customWidth="1"/>
    <col min="2817" max="2817" width="15" style="26" customWidth="1"/>
    <col min="2818" max="2818" width="23.77734375" style="26" customWidth="1"/>
    <col min="2819" max="2819" width="20.5546875" style="26" customWidth="1"/>
    <col min="2820" max="2820" width="46.77734375" style="26" customWidth="1"/>
    <col min="2821" max="2821" width="5.5546875" style="26" customWidth="1"/>
    <col min="2822" max="3067" width="9.21875" style="26"/>
    <col min="3068" max="3068" width="22.21875" style="26" customWidth="1"/>
    <col min="3069" max="3069" width="24.21875" style="26" customWidth="1"/>
    <col min="3070" max="3070" width="32.77734375" style="26" customWidth="1"/>
    <col min="3071" max="3071" width="20.5546875" style="26" customWidth="1"/>
    <col min="3072" max="3072" width="20.77734375" style="26" customWidth="1"/>
    <col min="3073" max="3073" width="15" style="26" customWidth="1"/>
    <col min="3074" max="3074" width="23.77734375" style="26" customWidth="1"/>
    <col min="3075" max="3075" width="20.5546875" style="26" customWidth="1"/>
    <col min="3076" max="3076" width="46.77734375" style="26" customWidth="1"/>
    <col min="3077" max="3077" width="5.5546875" style="26" customWidth="1"/>
    <col min="3078" max="3323" width="9.21875" style="26"/>
    <col min="3324" max="3324" width="22.21875" style="26" customWidth="1"/>
    <col min="3325" max="3325" width="24.21875" style="26" customWidth="1"/>
    <col min="3326" max="3326" width="32.77734375" style="26" customWidth="1"/>
    <col min="3327" max="3327" width="20.5546875" style="26" customWidth="1"/>
    <col min="3328" max="3328" width="20.77734375" style="26" customWidth="1"/>
    <col min="3329" max="3329" width="15" style="26" customWidth="1"/>
    <col min="3330" max="3330" width="23.77734375" style="26" customWidth="1"/>
    <col min="3331" max="3331" width="20.5546875" style="26" customWidth="1"/>
    <col min="3332" max="3332" width="46.77734375" style="26" customWidth="1"/>
    <col min="3333" max="3333" width="5.5546875" style="26" customWidth="1"/>
    <col min="3334" max="3579" width="9.21875" style="26"/>
    <col min="3580" max="3580" width="22.21875" style="26" customWidth="1"/>
    <col min="3581" max="3581" width="24.21875" style="26" customWidth="1"/>
    <col min="3582" max="3582" width="32.77734375" style="26" customWidth="1"/>
    <col min="3583" max="3583" width="20.5546875" style="26" customWidth="1"/>
    <col min="3584" max="3584" width="20.77734375" style="26" customWidth="1"/>
    <col min="3585" max="3585" width="15" style="26" customWidth="1"/>
    <col min="3586" max="3586" width="23.77734375" style="26" customWidth="1"/>
    <col min="3587" max="3587" width="20.5546875" style="26" customWidth="1"/>
    <col min="3588" max="3588" width="46.77734375" style="26" customWidth="1"/>
    <col min="3589" max="3589" width="5.5546875" style="26" customWidth="1"/>
    <col min="3590" max="3835" width="9.21875" style="26"/>
    <col min="3836" max="3836" width="22.21875" style="26" customWidth="1"/>
    <col min="3837" max="3837" width="24.21875" style="26" customWidth="1"/>
    <col min="3838" max="3838" width="32.77734375" style="26" customWidth="1"/>
    <col min="3839" max="3839" width="20.5546875" style="26" customWidth="1"/>
    <col min="3840" max="3840" width="20.77734375" style="26" customWidth="1"/>
    <col min="3841" max="3841" width="15" style="26" customWidth="1"/>
    <col min="3842" max="3842" width="23.77734375" style="26" customWidth="1"/>
    <col min="3843" max="3843" width="20.5546875" style="26" customWidth="1"/>
    <col min="3844" max="3844" width="46.77734375" style="26" customWidth="1"/>
    <col min="3845" max="3845" width="5.5546875" style="26" customWidth="1"/>
    <col min="3846" max="4091" width="9.21875" style="26"/>
    <col min="4092" max="4092" width="22.21875" style="26" customWidth="1"/>
    <col min="4093" max="4093" width="24.21875" style="26" customWidth="1"/>
    <col min="4094" max="4094" width="32.77734375" style="26" customWidth="1"/>
    <col min="4095" max="4095" width="20.5546875" style="26" customWidth="1"/>
    <col min="4096" max="4096" width="20.77734375" style="26" customWidth="1"/>
    <col min="4097" max="4097" width="15" style="26" customWidth="1"/>
    <col min="4098" max="4098" width="23.77734375" style="26" customWidth="1"/>
    <col min="4099" max="4099" width="20.5546875" style="26" customWidth="1"/>
    <col min="4100" max="4100" width="46.77734375" style="26" customWidth="1"/>
    <col min="4101" max="4101" width="5.5546875" style="26" customWidth="1"/>
    <col min="4102" max="4347" width="9.21875" style="26"/>
    <col min="4348" max="4348" width="22.21875" style="26" customWidth="1"/>
    <col min="4349" max="4349" width="24.21875" style="26" customWidth="1"/>
    <col min="4350" max="4350" width="32.77734375" style="26" customWidth="1"/>
    <col min="4351" max="4351" width="20.5546875" style="26" customWidth="1"/>
    <col min="4352" max="4352" width="20.77734375" style="26" customWidth="1"/>
    <col min="4353" max="4353" width="15" style="26" customWidth="1"/>
    <col min="4354" max="4354" width="23.77734375" style="26" customWidth="1"/>
    <col min="4355" max="4355" width="20.5546875" style="26" customWidth="1"/>
    <col min="4356" max="4356" width="46.77734375" style="26" customWidth="1"/>
    <col min="4357" max="4357" width="5.5546875" style="26" customWidth="1"/>
    <col min="4358" max="4603" width="9.21875" style="26"/>
    <col min="4604" max="4604" width="22.21875" style="26" customWidth="1"/>
    <col min="4605" max="4605" width="24.21875" style="26" customWidth="1"/>
    <col min="4606" max="4606" width="32.77734375" style="26" customWidth="1"/>
    <col min="4607" max="4607" width="20.5546875" style="26" customWidth="1"/>
    <col min="4608" max="4608" width="20.77734375" style="26" customWidth="1"/>
    <col min="4609" max="4609" width="15" style="26" customWidth="1"/>
    <col min="4610" max="4610" width="23.77734375" style="26" customWidth="1"/>
    <col min="4611" max="4611" width="20.5546875" style="26" customWidth="1"/>
    <col min="4612" max="4612" width="46.77734375" style="26" customWidth="1"/>
    <col min="4613" max="4613" width="5.5546875" style="26" customWidth="1"/>
    <col min="4614" max="4859" width="9.21875" style="26"/>
    <col min="4860" max="4860" width="22.21875" style="26" customWidth="1"/>
    <col min="4861" max="4861" width="24.21875" style="26" customWidth="1"/>
    <col min="4862" max="4862" width="32.77734375" style="26" customWidth="1"/>
    <col min="4863" max="4863" width="20.5546875" style="26" customWidth="1"/>
    <col min="4864" max="4864" width="20.77734375" style="26" customWidth="1"/>
    <col min="4865" max="4865" width="15" style="26" customWidth="1"/>
    <col min="4866" max="4866" width="23.77734375" style="26" customWidth="1"/>
    <col min="4867" max="4867" width="20.5546875" style="26" customWidth="1"/>
    <col min="4868" max="4868" width="46.77734375" style="26" customWidth="1"/>
    <col min="4869" max="4869" width="5.5546875" style="26" customWidth="1"/>
    <col min="4870" max="5115" width="9.21875" style="26"/>
    <col min="5116" max="5116" width="22.21875" style="26" customWidth="1"/>
    <col min="5117" max="5117" width="24.21875" style="26" customWidth="1"/>
    <col min="5118" max="5118" width="32.77734375" style="26" customWidth="1"/>
    <col min="5119" max="5119" width="20.5546875" style="26" customWidth="1"/>
    <col min="5120" max="5120" width="20.77734375" style="26" customWidth="1"/>
    <col min="5121" max="5121" width="15" style="26" customWidth="1"/>
    <col min="5122" max="5122" width="23.77734375" style="26" customWidth="1"/>
    <col min="5123" max="5123" width="20.5546875" style="26" customWidth="1"/>
    <col min="5124" max="5124" width="46.77734375" style="26" customWidth="1"/>
    <col min="5125" max="5125" width="5.5546875" style="26" customWidth="1"/>
    <col min="5126" max="5371" width="9.21875" style="26"/>
    <col min="5372" max="5372" width="22.21875" style="26" customWidth="1"/>
    <col min="5373" max="5373" width="24.21875" style="26" customWidth="1"/>
    <col min="5374" max="5374" width="32.77734375" style="26" customWidth="1"/>
    <col min="5375" max="5375" width="20.5546875" style="26" customWidth="1"/>
    <col min="5376" max="5376" width="20.77734375" style="26" customWidth="1"/>
    <col min="5377" max="5377" width="15" style="26" customWidth="1"/>
    <col min="5378" max="5378" width="23.77734375" style="26" customWidth="1"/>
    <col min="5379" max="5379" width="20.5546875" style="26" customWidth="1"/>
    <col min="5380" max="5380" width="46.77734375" style="26" customWidth="1"/>
    <col min="5381" max="5381" width="5.5546875" style="26" customWidth="1"/>
    <col min="5382" max="5627" width="9.21875" style="26"/>
    <col min="5628" max="5628" width="22.21875" style="26" customWidth="1"/>
    <col min="5629" max="5629" width="24.21875" style="26" customWidth="1"/>
    <col min="5630" max="5630" width="32.77734375" style="26" customWidth="1"/>
    <col min="5631" max="5631" width="20.5546875" style="26" customWidth="1"/>
    <col min="5632" max="5632" width="20.77734375" style="26" customWidth="1"/>
    <col min="5633" max="5633" width="15" style="26" customWidth="1"/>
    <col min="5634" max="5634" width="23.77734375" style="26" customWidth="1"/>
    <col min="5635" max="5635" width="20.5546875" style="26" customWidth="1"/>
    <col min="5636" max="5636" width="46.77734375" style="26" customWidth="1"/>
    <col min="5637" max="5637" width="5.5546875" style="26" customWidth="1"/>
    <col min="5638" max="5883" width="9.21875" style="26"/>
    <col min="5884" max="5884" width="22.21875" style="26" customWidth="1"/>
    <col min="5885" max="5885" width="24.21875" style="26" customWidth="1"/>
    <col min="5886" max="5886" width="32.77734375" style="26" customWidth="1"/>
    <col min="5887" max="5887" width="20.5546875" style="26" customWidth="1"/>
    <col min="5888" max="5888" width="20.77734375" style="26" customWidth="1"/>
    <col min="5889" max="5889" width="15" style="26" customWidth="1"/>
    <col min="5890" max="5890" width="23.77734375" style="26" customWidth="1"/>
    <col min="5891" max="5891" width="20.5546875" style="26" customWidth="1"/>
    <col min="5892" max="5892" width="46.77734375" style="26" customWidth="1"/>
    <col min="5893" max="5893" width="5.5546875" style="26" customWidth="1"/>
    <col min="5894" max="6139" width="9.21875" style="26"/>
    <col min="6140" max="6140" width="22.21875" style="26" customWidth="1"/>
    <col min="6141" max="6141" width="24.21875" style="26" customWidth="1"/>
    <col min="6142" max="6142" width="32.77734375" style="26" customWidth="1"/>
    <col min="6143" max="6143" width="20.5546875" style="26" customWidth="1"/>
    <col min="6144" max="6144" width="20.77734375" style="26" customWidth="1"/>
    <col min="6145" max="6145" width="15" style="26" customWidth="1"/>
    <col min="6146" max="6146" width="23.77734375" style="26" customWidth="1"/>
    <col min="6147" max="6147" width="20.5546875" style="26" customWidth="1"/>
    <col min="6148" max="6148" width="46.77734375" style="26" customWidth="1"/>
    <col min="6149" max="6149" width="5.5546875" style="26" customWidth="1"/>
    <col min="6150" max="6395" width="9.21875" style="26"/>
    <col min="6396" max="6396" width="22.21875" style="26" customWidth="1"/>
    <col min="6397" max="6397" width="24.21875" style="26" customWidth="1"/>
    <col min="6398" max="6398" width="32.77734375" style="26" customWidth="1"/>
    <col min="6399" max="6399" width="20.5546875" style="26" customWidth="1"/>
    <col min="6400" max="6400" width="20.77734375" style="26" customWidth="1"/>
    <col min="6401" max="6401" width="15" style="26" customWidth="1"/>
    <col min="6402" max="6402" width="23.77734375" style="26" customWidth="1"/>
    <col min="6403" max="6403" width="20.5546875" style="26" customWidth="1"/>
    <col min="6404" max="6404" width="46.77734375" style="26" customWidth="1"/>
    <col min="6405" max="6405" width="5.5546875" style="26" customWidth="1"/>
    <col min="6406" max="6651" width="9.21875" style="26"/>
    <col min="6652" max="6652" width="22.21875" style="26" customWidth="1"/>
    <col min="6653" max="6653" width="24.21875" style="26" customWidth="1"/>
    <col min="6654" max="6654" width="32.77734375" style="26" customWidth="1"/>
    <col min="6655" max="6655" width="20.5546875" style="26" customWidth="1"/>
    <col min="6656" max="6656" width="20.77734375" style="26" customWidth="1"/>
    <col min="6657" max="6657" width="15" style="26" customWidth="1"/>
    <col min="6658" max="6658" width="23.77734375" style="26" customWidth="1"/>
    <col min="6659" max="6659" width="20.5546875" style="26" customWidth="1"/>
    <col min="6660" max="6660" width="46.77734375" style="26" customWidth="1"/>
    <col min="6661" max="6661" width="5.5546875" style="26" customWidth="1"/>
    <col min="6662" max="6907" width="9.21875" style="26"/>
    <col min="6908" max="6908" width="22.21875" style="26" customWidth="1"/>
    <col min="6909" max="6909" width="24.21875" style="26" customWidth="1"/>
    <col min="6910" max="6910" width="32.77734375" style="26" customWidth="1"/>
    <col min="6911" max="6911" width="20.5546875" style="26" customWidth="1"/>
    <col min="6912" max="6912" width="20.77734375" style="26" customWidth="1"/>
    <col min="6913" max="6913" width="15" style="26" customWidth="1"/>
    <col min="6914" max="6914" width="23.77734375" style="26" customWidth="1"/>
    <col min="6915" max="6915" width="20.5546875" style="26" customWidth="1"/>
    <col min="6916" max="6916" width="46.77734375" style="26" customWidth="1"/>
    <col min="6917" max="6917" width="5.5546875" style="26" customWidth="1"/>
    <col min="6918" max="7163" width="9.21875" style="26"/>
    <col min="7164" max="7164" width="22.21875" style="26" customWidth="1"/>
    <col min="7165" max="7165" width="24.21875" style="26" customWidth="1"/>
    <col min="7166" max="7166" width="32.77734375" style="26" customWidth="1"/>
    <col min="7167" max="7167" width="20.5546875" style="26" customWidth="1"/>
    <col min="7168" max="7168" width="20.77734375" style="26" customWidth="1"/>
    <col min="7169" max="7169" width="15" style="26" customWidth="1"/>
    <col min="7170" max="7170" width="23.77734375" style="26" customWidth="1"/>
    <col min="7171" max="7171" width="20.5546875" style="26" customWidth="1"/>
    <col min="7172" max="7172" width="46.77734375" style="26" customWidth="1"/>
    <col min="7173" max="7173" width="5.5546875" style="26" customWidth="1"/>
    <col min="7174" max="7419" width="9.21875" style="26"/>
    <col min="7420" max="7420" width="22.21875" style="26" customWidth="1"/>
    <col min="7421" max="7421" width="24.21875" style="26" customWidth="1"/>
    <col min="7422" max="7422" width="32.77734375" style="26" customWidth="1"/>
    <col min="7423" max="7423" width="20.5546875" style="26" customWidth="1"/>
    <col min="7424" max="7424" width="20.77734375" style="26" customWidth="1"/>
    <col min="7425" max="7425" width="15" style="26" customWidth="1"/>
    <col min="7426" max="7426" width="23.77734375" style="26" customWidth="1"/>
    <col min="7427" max="7427" width="20.5546875" style="26" customWidth="1"/>
    <col min="7428" max="7428" width="46.77734375" style="26" customWidth="1"/>
    <col min="7429" max="7429" width="5.5546875" style="26" customWidth="1"/>
    <col min="7430" max="7675" width="9.21875" style="26"/>
    <col min="7676" max="7676" width="22.21875" style="26" customWidth="1"/>
    <col min="7677" max="7677" width="24.21875" style="26" customWidth="1"/>
    <col min="7678" max="7678" width="32.77734375" style="26" customWidth="1"/>
    <col min="7679" max="7679" width="20.5546875" style="26" customWidth="1"/>
    <col min="7680" max="7680" width="20.77734375" style="26" customWidth="1"/>
    <col min="7681" max="7681" width="15" style="26" customWidth="1"/>
    <col min="7682" max="7682" width="23.77734375" style="26" customWidth="1"/>
    <col min="7683" max="7683" width="20.5546875" style="26" customWidth="1"/>
    <col min="7684" max="7684" width="46.77734375" style="26" customWidth="1"/>
    <col min="7685" max="7685" width="5.5546875" style="26" customWidth="1"/>
    <col min="7686" max="7931" width="9.21875" style="26"/>
    <col min="7932" max="7932" width="22.21875" style="26" customWidth="1"/>
    <col min="7933" max="7933" width="24.21875" style="26" customWidth="1"/>
    <col min="7934" max="7934" width="32.77734375" style="26" customWidth="1"/>
    <col min="7935" max="7935" width="20.5546875" style="26" customWidth="1"/>
    <col min="7936" max="7936" width="20.77734375" style="26" customWidth="1"/>
    <col min="7937" max="7937" width="15" style="26" customWidth="1"/>
    <col min="7938" max="7938" width="23.77734375" style="26" customWidth="1"/>
    <col min="7939" max="7939" width="20.5546875" style="26" customWidth="1"/>
    <col min="7940" max="7940" width="46.77734375" style="26" customWidth="1"/>
    <col min="7941" max="7941" width="5.5546875" style="26" customWidth="1"/>
    <col min="7942" max="8187" width="9.21875" style="26"/>
    <col min="8188" max="8188" width="22.21875" style="26" customWidth="1"/>
    <col min="8189" max="8189" width="24.21875" style="26" customWidth="1"/>
    <col min="8190" max="8190" width="32.77734375" style="26" customWidth="1"/>
    <col min="8191" max="8191" width="20.5546875" style="26" customWidth="1"/>
    <col min="8192" max="8192" width="20.77734375" style="26" customWidth="1"/>
    <col min="8193" max="8193" width="15" style="26" customWidth="1"/>
    <col min="8194" max="8194" width="23.77734375" style="26" customWidth="1"/>
    <col min="8195" max="8195" width="20.5546875" style="26" customWidth="1"/>
    <col min="8196" max="8196" width="46.77734375" style="26" customWidth="1"/>
    <col min="8197" max="8197" width="5.5546875" style="26" customWidth="1"/>
    <col min="8198" max="8443" width="9.21875" style="26"/>
    <col min="8444" max="8444" width="22.21875" style="26" customWidth="1"/>
    <col min="8445" max="8445" width="24.21875" style="26" customWidth="1"/>
    <col min="8446" max="8446" width="32.77734375" style="26" customWidth="1"/>
    <col min="8447" max="8447" width="20.5546875" style="26" customWidth="1"/>
    <col min="8448" max="8448" width="20.77734375" style="26" customWidth="1"/>
    <col min="8449" max="8449" width="15" style="26" customWidth="1"/>
    <col min="8450" max="8450" width="23.77734375" style="26" customWidth="1"/>
    <col min="8451" max="8451" width="20.5546875" style="26" customWidth="1"/>
    <col min="8452" max="8452" width="46.77734375" style="26" customWidth="1"/>
    <col min="8453" max="8453" width="5.5546875" style="26" customWidth="1"/>
    <col min="8454" max="8699" width="9.21875" style="26"/>
    <col min="8700" max="8700" width="22.21875" style="26" customWidth="1"/>
    <col min="8701" max="8701" width="24.21875" style="26" customWidth="1"/>
    <col min="8702" max="8702" width="32.77734375" style="26" customWidth="1"/>
    <col min="8703" max="8703" width="20.5546875" style="26" customWidth="1"/>
    <col min="8704" max="8704" width="20.77734375" style="26" customWidth="1"/>
    <col min="8705" max="8705" width="15" style="26" customWidth="1"/>
    <col min="8706" max="8706" width="23.77734375" style="26" customWidth="1"/>
    <col min="8707" max="8707" width="20.5546875" style="26" customWidth="1"/>
    <col min="8708" max="8708" width="46.77734375" style="26" customWidth="1"/>
    <col min="8709" max="8709" width="5.5546875" style="26" customWidth="1"/>
    <col min="8710" max="8955" width="9.21875" style="26"/>
    <col min="8956" max="8956" width="22.21875" style="26" customWidth="1"/>
    <col min="8957" max="8957" width="24.21875" style="26" customWidth="1"/>
    <col min="8958" max="8958" width="32.77734375" style="26" customWidth="1"/>
    <col min="8959" max="8959" width="20.5546875" style="26" customWidth="1"/>
    <col min="8960" max="8960" width="20.77734375" style="26" customWidth="1"/>
    <col min="8961" max="8961" width="15" style="26" customWidth="1"/>
    <col min="8962" max="8962" width="23.77734375" style="26" customWidth="1"/>
    <col min="8963" max="8963" width="20.5546875" style="26" customWidth="1"/>
    <col min="8964" max="8964" width="46.77734375" style="26" customWidth="1"/>
    <col min="8965" max="8965" width="5.5546875" style="26" customWidth="1"/>
    <col min="8966" max="9211" width="9.21875" style="26"/>
    <col min="9212" max="9212" width="22.21875" style="26" customWidth="1"/>
    <col min="9213" max="9213" width="24.21875" style="26" customWidth="1"/>
    <col min="9214" max="9214" width="32.77734375" style="26" customWidth="1"/>
    <col min="9215" max="9215" width="20.5546875" style="26" customWidth="1"/>
    <col min="9216" max="9216" width="20.77734375" style="26" customWidth="1"/>
    <col min="9217" max="9217" width="15" style="26" customWidth="1"/>
    <col min="9218" max="9218" width="23.77734375" style="26" customWidth="1"/>
    <col min="9219" max="9219" width="20.5546875" style="26" customWidth="1"/>
    <col min="9220" max="9220" width="46.77734375" style="26" customWidth="1"/>
    <col min="9221" max="9221" width="5.5546875" style="26" customWidth="1"/>
    <col min="9222" max="9467" width="9.21875" style="26"/>
    <col min="9468" max="9468" width="22.21875" style="26" customWidth="1"/>
    <col min="9469" max="9469" width="24.21875" style="26" customWidth="1"/>
    <col min="9470" max="9470" width="32.77734375" style="26" customWidth="1"/>
    <col min="9471" max="9471" width="20.5546875" style="26" customWidth="1"/>
    <col min="9472" max="9472" width="20.77734375" style="26" customWidth="1"/>
    <col min="9473" max="9473" width="15" style="26" customWidth="1"/>
    <col min="9474" max="9474" width="23.77734375" style="26" customWidth="1"/>
    <col min="9475" max="9475" width="20.5546875" style="26" customWidth="1"/>
    <col min="9476" max="9476" width="46.77734375" style="26" customWidth="1"/>
    <col min="9477" max="9477" width="5.5546875" style="26" customWidth="1"/>
    <col min="9478" max="9723" width="9.21875" style="26"/>
    <col min="9724" max="9724" width="22.21875" style="26" customWidth="1"/>
    <col min="9725" max="9725" width="24.21875" style="26" customWidth="1"/>
    <col min="9726" max="9726" width="32.77734375" style="26" customWidth="1"/>
    <col min="9727" max="9727" width="20.5546875" style="26" customWidth="1"/>
    <col min="9728" max="9728" width="20.77734375" style="26" customWidth="1"/>
    <col min="9729" max="9729" width="15" style="26" customWidth="1"/>
    <col min="9730" max="9730" width="23.77734375" style="26" customWidth="1"/>
    <col min="9731" max="9731" width="20.5546875" style="26" customWidth="1"/>
    <col min="9732" max="9732" width="46.77734375" style="26" customWidth="1"/>
    <col min="9733" max="9733" width="5.5546875" style="26" customWidth="1"/>
    <col min="9734" max="9979" width="9.21875" style="26"/>
    <col min="9980" max="9980" width="22.21875" style="26" customWidth="1"/>
    <col min="9981" max="9981" width="24.21875" style="26" customWidth="1"/>
    <col min="9982" max="9982" width="32.77734375" style="26" customWidth="1"/>
    <col min="9983" max="9983" width="20.5546875" style="26" customWidth="1"/>
    <col min="9984" max="9984" width="20.77734375" style="26" customWidth="1"/>
    <col min="9985" max="9985" width="15" style="26" customWidth="1"/>
    <col min="9986" max="9986" width="23.77734375" style="26" customWidth="1"/>
    <col min="9987" max="9987" width="20.5546875" style="26" customWidth="1"/>
    <col min="9988" max="9988" width="46.77734375" style="26" customWidth="1"/>
    <col min="9989" max="9989" width="5.5546875" style="26" customWidth="1"/>
    <col min="9990" max="10235" width="9.21875" style="26"/>
    <col min="10236" max="10236" width="22.21875" style="26" customWidth="1"/>
    <col min="10237" max="10237" width="24.21875" style="26" customWidth="1"/>
    <col min="10238" max="10238" width="32.77734375" style="26" customWidth="1"/>
    <col min="10239" max="10239" width="20.5546875" style="26" customWidth="1"/>
    <col min="10240" max="10240" width="20.77734375" style="26" customWidth="1"/>
    <col min="10241" max="10241" width="15" style="26" customWidth="1"/>
    <col min="10242" max="10242" width="23.77734375" style="26" customWidth="1"/>
    <col min="10243" max="10243" width="20.5546875" style="26" customWidth="1"/>
    <col min="10244" max="10244" width="46.77734375" style="26" customWidth="1"/>
    <col min="10245" max="10245" width="5.5546875" style="26" customWidth="1"/>
    <col min="10246" max="10491" width="9.21875" style="26"/>
    <col min="10492" max="10492" width="22.21875" style="26" customWidth="1"/>
    <col min="10493" max="10493" width="24.21875" style="26" customWidth="1"/>
    <col min="10494" max="10494" width="32.77734375" style="26" customWidth="1"/>
    <col min="10495" max="10495" width="20.5546875" style="26" customWidth="1"/>
    <col min="10496" max="10496" width="20.77734375" style="26" customWidth="1"/>
    <col min="10497" max="10497" width="15" style="26" customWidth="1"/>
    <col min="10498" max="10498" width="23.77734375" style="26" customWidth="1"/>
    <col min="10499" max="10499" width="20.5546875" style="26" customWidth="1"/>
    <col min="10500" max="10500" width="46.77734375" style="26" customWidth="1"/>
    <col min="10501" max="10501" width="5.5546875" style="26" customWidth="1"/>
    <col min="10502" max="10747" width="9.21875" style="26"/>
    <col min="10748" max="10748" width="22.21875" style="26" customWidth="1"/>
    <col min="10749" max="10749" width="24.21875" style="26" customWidth="1"/>
    <col min="10750" max="10750" width="32.77734375" style="26" customWidth="1"/>
    <col min="10751" max="10751" width="20.5546875" style="26" customWidth="1"/>
    <col min="10752" max="10752" width="20.77734375" style="26" customWidth="1"/>
    <col min="10753" max="10753" width="15" style="26" customWidth="1"/>
    <col min="10754" max="10754" width="23.77734375" style="26" customWidth="1"/>
    <col min="10755" max="10755" width="20.5546875" style="26" customWidth="1"/>
    <col min="10756" max="10756" width="46.77734375" style="26" customWidth="1"/>
    <col min="10757" max="10757" width="5.5546875" style="26" customWidth="1"/>
    <col min="10758" max="11003" width="9.21875" style="26"/>
    <col min="11004" max="11004" width="22.21875" style="26" customWidth="1"/>
    <col min="11005" max="11005" width="24.21875" style="26" customWidth="1"/>
    <col min="11006" max="11006" width="32.77734375" style="26" customWidth="1"/>
    <col min="11007" max="11007" width="20.5546875" style="26" customWidth="1"/>
    <col min="11008" max="11008" width="20.77734375" style="26" customWidth="1"/>
    <col min="11009" max="11009" width="15" style="26" customWidth="1"/>
    <col min="11010" max="11010" width="23.77734375" style="26" customWidth="1"/>
    <col min="11011" max="11011" width="20.5546875" style="26" customWidth="1"/>
    <col min="11012" max="11012" width="46.77734375" style="26" customWidth="1"/>
    <col min="11013" max="11013" width="5.5546875" style="26" customWidth="1"/>
    <col min="11014" max="11259" width="9.21875" style="26"/>
    <col min="11260" max="11260" width="22.21875" style="26" customWidth="1"/>
    <col min="11261" max="11261" width="24.21875" style="26" customWidth="1"/>
    <col min="11262" max="11262" width="32.77734375" style="26" customWidth="1"/>
    <col min="11263" max="11263" width="20.5546875" style="26" customWidth="1"/>
    <col min="11264" max="11264" width="20.77734375" style="26" customWidth="1"/>
    <col min="11265" max="11265" width="15" style="26" customWidth="1"/>
    <col min="11266" max="11266" width="23.77734375" style="26" customWidth="1"/>
    <col min="11267" max="11267" width="20.5546875" style="26" customWidth="1"/>
    <col min="11268" max="11268" width="46.77734375" style="26" customWidth="1"/>
    <col min="11269" max="11269" width="5.5546875" style="26" customWidth="1"/>
    <col min="11270" max="11515" width="9.21875" style="26"/>
    <col min="11516" max="11516" width="22.21875" style="26" customWidth="1"/>
    <col min="11517" max="11517" width="24.21875" style="26" customWidth="1"/>
    <col min="11518" max="11518" width="32.77734375" style="26" customWidth="1"/>
    <col min="11519" max="11519" width="20.5546875" style="26" customWidth="1"/>
    <col min="11520" max="11520" width="20.77734375" style="26" customWidth="1"/>
    <col min="11521" max="11521" width="15" style="26" customWidth="1"/>
    <col min="11522" max="11522" width="23.77734375" style="26" customWidth="1"/>
    <col min="11523" max="11523" width="20.5546875" style="26" customWidth="1"/>
    <col min="11524" max="11524" width="46.77734375" style="26" customWidth="1"/>
    <col min="11525" max="11525" width="5.5546875" style="26" customWidth="1"/>
    <col min="11526" max="11771" width="9.21875" style="26"/>
    <col min="11772" max="11772" width="22.21875" style="26" customWidth="1"/>
    <col min="11773" max="11773" width="24.21875" style="26" customWidth="1"/>
    <col min="11774" max="11774" width="32.77734375" style="26" customWidth="1"/>
    <col min="11775" max="11775" width="20.5546875" style="26" customWidth="1"/>
    <col min="11776" max="11776" width="20.77734375" style="26" customWidth="1"/>
    <col min="11777" max="11777" width="15" style="26" customWidth="1"/>
    <col min="11778" max="11778" width="23.77734375" style="26" customWidth="1"/>
    <col min="11779" max="11779" width="20.5546875" style="26" customWidth="1"/>
    <col min="11780" max="11780" width="46.77734375" style="26" customWidth="1"/>
    <col min="11781" max="11781" width="5.5546875" style="26" customWidth="1"/>
    <col min="11782" max="12027" width="9.21875" style="26"/>
    <col min="12028" max="12028" width="22.21875" style="26" customWidth="1"/>
    <col min="12029" max="12029" width="24.21875" style="26" customWidth="1"/>
    <col min="12030" max="12030" width="32.77734375" style="26" customWidth="1"/>
    <col min="12031" max="12031" width="20.5546875" style="26" customWidth="1"/>
    <col min="12032" max="12032" width="20.77734375" style="26" customWidth="1"/>
    <col min="12033" max="12033" width="15" style="26" customWidth="1"/>
    <col min="12034" max="12034" width="23.77734375" style="26" customWidth="1"/>
    <col min="12035" max="12035" width="20.5546875" style="26" customWidth="1"/>
    <col min="12036" max="12036" width="46.77734375" style="26" customWidth="1"/>
    <col min="12037" max="12037" width="5.5546875" style="26" customWidth="1"/>
    <col min="12038" max="12283" width="9.21875" style="26"/>
    <col min="12284" max="12284" width="22.21875" style="26" customWidth="1"/>
    <col min="12285" max="12285" width="24.21875" style="26" customWidth="1"/>
    <col min="12286" max="12286" width="32.77734375" style="26" customWidth="1"/>
    <col min="12287" max="12287" width="20.5546875" style="26" customWidth="1"/>
    <col min="12288" max="12288" width="20.77734375" style="26" customWidth="1"/>
    <col min="12289" max="12289" width="15" style="26" customWidth="1"/>
    <col min="12290" max="12290" width="23.77734375" style="26" customWidth="1"/>
    <col min="12291" max="12291" width="20.5546875" style="26" customWidth="1"/>
    <col min="12292" max="12292" width="46.77734375" style="26" customWidth="1"/>
    <col min="12293" max="12293" width="5.5546875" style="26" customWidth="1"/>
    <col min="12294" max="12539" width="9.21875" style="26"/>
    <col min="12540" max="12540" width="22.21875" style="26" customWidth="1"/>
    <col min="12541" max="12541" width="24.21875" style="26" customWidth="1"/>
    <col min="12542" max="12542" width="32.77734375" style="26" customWidth="1"/>
    <col min="12543" max="12543" width="20.5546875" style="26" customWidth="1"/>
    <col min="12544" max="12544" width="20.77734375" style="26" customWidth="1"/>
    <col min="12545" max="12545" width="15" style="26" customWidth="1"/>
    <col min="12546" max="12546" width="23.77734375" style="26" customWidth="1"/>
    <col min="12547" max="12547" width="20.5546875" style="26" customWidth="1"/>
    <col min="12548" max="12548" width="46.77734375" style="26" customWidth="1"/>
    <col min="12549" max="12549" width="5.5546875" style="26" customWidth="1"/>
    <col min="12550" max="12795" width="9.21875" style="26"/>
    <col min="12796" max="12796" width="22.21875" style="26" customWidth="1"/>
    <col min="12797" max="12797" width="24.21875" style="26" customWidth="1"/>
    <col min="12798" max="12798" width="32.77734375" style="26" customWidth="1"/>
    <col min="12799" max="12799" width="20.5546875" style="26" customWidth="1"/>
    <col min="12800" max="12800" width="20.77734375" style="26" customWidth="1"/>
    <col min="12801" max="12801" width="15" style="26" customWidth="1"/>
    <col min="12802" max="12802" width="23.77734375" style="26" customWidth="1"/>
    <col min="12803" max="12803" width="20.5546875" style="26" customWidth="1"/>
    <col min="12804" max="12804" width="46.77734375" style="26" customWidth="1"/>
    <col min="12805" max="12805" width="5.5546875" style="26" customWidth="1"/>
    <col min="12806" max="13051" width="9.21875" style="26"/>
    <col min="13052" max="13052" width="22.21875" style="26" customWidth="1"/>
    <col min="13053" max="13053" width="24.21875" style="26" customWidth="1"/>
    <col min="13054" max="13054" width="32.77734375" style="26" customWidth="1"/>
    <col min="13055" max="13055" width="20.5546875" style="26" customWidth="1"/>
    <col min="13056" max="13056" width="20.77734375" style="26" customWidth="1"/>
    <col min="13057" max="13057" width="15" style="26" customWidth="1"/>
    <col min="13058" max="13058" width="23.77734375" style="26" customWidth="1"/>
    <col min="13059" max="13059" width="20.5546875" style="26" customWidth="1"/>
    <col min="13060" max="13060" width="46.77734375" style="26" customWidth="1"/>
    <col min="13061" max="13061" width="5.5546875" style="26" customWidth="1"/>
    <col min="13062" max="13307" width="9.21875" style="26"/>
    <col min="13308" max="13308" width="22.21875" style="26" customWidth="1"/>
    <col min="13309" max="13309" width="24.21875" style="26" customWidth="1"/>
    <col min="13310" max="13310" width="32.77734375" style="26" customWidth="1"/>
    <col min="13311" max="13311" width="20.5546875" style="26" customWidth="1"/>
    <col min="13312" max="13312" width="20.77734375" style="26" customWidth="1"/>
    <col min="13313" max="13313" width="15" style="26" customWidth="1"/>
    <col min="13314" max="13314" width="23.77734375" style="26" customWidth="1"/>
    <col min="13315" max="13315" width="20.5546875" style="26" customWidth="1"/>
    <col min="13316" max="13316" width="46.77734375" style="26" customWidth="1"/>
    <col min="13317" max="13317" width="5.5546875" style="26" customWidth="1"/>
    <col min="13318" max="13563" width="9.21875" style="26"/>
    <col min="13564" max="13564" width="22.21875" style="26" customWidth="1"/>
    <col min="13565" max="13565" width="24.21875" style="26" customWidth="1"/>
    <col min="13566" max="13566" width="32.77734375" style="26" customWidth="1"/>
    <col min="13567" max="13567" width="20.5546875" style="26" customWidth="1"/>
    <col min="13568" max="13568" width="20.77734375" style="26" customWidth="1"/>
    <col min="13569" max="13569" width="15" style="26" customWidth="1"/>
    <col min="13570" max="13570" width="23.77734375" style="26" customWidth="1"/>
    <col min="13571" max="13571" width="20.5546875" style="26" customWidth="1"/>
    <col min="13572" max="13572" width="46.77734375" style="26" customWidth="1"/>
    <col min="13573" max="13573" width="5.5546875" style="26" customWidth="1"/>
    <col min="13574" max="13819" width="9.21875" style="26"/>
    <col min="13820" max="13820" width="22.21875" style="26" customWidth="1"/>
    <col min="13821" max="13821" width="24.21875" style="26" customWidth="1"/>
    <col min="13822" max="13822" width="32.77734375" style="26" customWidth="1"/>
    <col min="13823" max="13823" width="20.5546875" style="26" customWidth="1"/>
    <col min="13824" max="13824" width="20.77734375" style="26" customWidth="1"/>
    <col min="13825" max="13825" width="15" style="26" customWidth="1"/>
    <col min="13826" max="13826" width="23.77734375" style="26" customWidth="1"/>
    <col min="13827" max="13827" width="20.5546875" style="26" customWidth="1"/>
    <col min="13828" max="13828" width="46.77734375" style="26" customWidth="1"/>
    <col min="13829" max="13829" width="5.5546875" style="26" customWidth="1"/>
    <col min="13830" max="14075" width="9.21875" style="26"/>
    <col min="14076" max="14076" width="22.21875" style="26" customWidth="1"/>
    <col min="14077" max="14077" width="24.21875" style="26" customWidth="1"/>
    <col min="14078" max="14078" width="32.77734375" style="26" customWidth="1"/>
    <col min="14079" max="14079" width="20.5546875" style="26" customWidth="1"/>
    <col min="14080" max="14080" width="20.77734375" style="26" customWidth="1"/>
    <col min="14081" max="14081" width="15" style="26" customWidth="1"/>
    <col min="14082" max="14082" width="23.77734375" style="26" customWidth="1"/>
    <col min="14083" max="14083" width="20.5546875" style="26" customWidth="1"/>
    <col min="14084" max="14084" width="46.77734375" style="26" customWidth="1"/>
    <col min="14085" max="14085" width="5.5546875" style="26" customWidth="1"/>
    <col min="14086" max="14331" width="9.21875" style="26"/>
    <col min="14332" max="14332" width="22.21875" style="26" customWidth="1"/>
    <col min="14333" max="14333" width="24.21875" style="26" customWidth="1"/>
    <col min="14334" max="14334" width="32.77734375" style="26" customWidth="1"/>
    <col min="14335" max="14335" width="20.5546875" style="26" customWidth="1"/>
    <col min="14336" max="14336" width="20.77734375" style="26" customWidth="1"/>
    <col min="14337" max="14337" width="15" style="26" customWidth="1"/>
    <col min="14338" max="14338" width="23.77734375" style="26" customWidth="1"/>
    <col min="14339" max="14339" width="20.5546875" style="26" customWidth="1"/>
    <col min="14340" max="14340" width="46.77734375" style="26" customWidth="1"/>
    <col min="14341" max="14341" width="5.5546875" style="26" customWidth="1"/>
    <col min="14342" max="14587" width="9.21875" style="26"/>
    <col min="14588" max="14588" width="22.21875" style="26" customWidth="1"/>
    <col min="14589" max="14589" width="24.21875" style="26" customWidth="1"/>
    <col min="14590" max="14590" width="32.77734375" style="26" customWidth="1"/>
    <col min="14591" max="14591" width="20.5546875" style="26" customWidth="1"/>
    <col min="14592" max="14592" width="20.77734375" style="26" customWidth="1"/>
    <col min="14593" max="14593" width="15" style="26" customWidth="1"/>
    <col min="14594" max="14594" width="23.77734375" style="26" customWidth="1"/>
    <col min="14595" max="14595" width="20.5546875" style="26" customWidth="1"/>
    <col min="14596" max="14596" width="46.77734375" style="26" customWidth="1"/>
    <col min="14597" max="14597" width="5.5546875" style="26" customWidth="1"/>
    <col min="14598" max="14843" width="9.21875" style="26"/>
    <col min="14844" max="14844" width="22.21875" style="26" customWidth="1"/>
    <col min="14845" max="14845" width="24.21875" style="26" customWidth="1"/>
    <col min="14846" max="14846" width="32.77734375" style="26" customWidth="1"/>
    <col min="14847" max="14847" width="20.5546875" style="26" customWidth="1"/>
    <col min="14848" max="14848" width="20.77734375" style="26" customWidth="1"/>
    <col min="14849" max="14849" width="15" style="26" customWidth="1"/>
    <col min="14850" max="14850" width="23.77734375" style="26" customWidth="1"/>
    <col min="14851" max="14851" width="20.5546875" style="26" customWidth="1"/>
    <col min="14852" max="14852" width="46.77734375" style="26" customWidth="1"/>
    <col min="14853" max="14853" width="5.5546875" style="26" customWidth="1"/>
    <col min="14854" max="15099" width="9.21875" style="26"/>
    <col min="15100" max="15100" width="22.21875" style="26" customWidth="1"/>
    <col min="15101" max="15101" width="24.21875" style="26" customWidth="1"/>
    <col min="15102" max="15102" width="32.77734375" style="26" customWidth="1"/>
    <col min="15103" max="15103" width="20.5546875" style="26" customWidth="1"/>
    <col min="15104" max="15104" width="20.77734375" style="26" customWidth="1"/>
    <col min="15105" max="15105" width="15" style="26" customWidth="1"/>
    <col min="15106" max="15106" width="23.77734375" style="26" customWidth="1"/>
    <col min="15107" max="15107" width="20.5546875" style="26" customWidth="1"/>
    <col min="15108" max="15108" width="46.77734375" style="26" customWidth="1"/>
    <col min="15109" max="15109" width="5.5546875" style="26" customWidth="1"/>
    <col min="15110" max="15355" width="9.21875" style="26"/>
    <col min="15356" max="15356" width="22.21875" style="26" customWidth="1"/>
    <col min="15357" max="15357" width="24.21875" style="26" customWidth="1"/>
    <col min="15358" max="15358" width="32.77734375" style="26" customWidth="1"/>
    <col min="15359" max="15359" width="20.5546875" style="26" customWidth="1"/>
    <col min="15360" max="15360" width="20.77734375" style="26" customWidth="1"/>
    <col min="15361" max="15361" width="15" style="26" customWidth="1"/>
    <col min="15362" max="15362" width="23.77734375" style="26" customWidth="1"/>
    <col min="15363" max="15363" width="20.5546875" style="26" customWidth="1"/>
    <col min="15364" max="15364" width="46.77734375" style="26" customWidth="1"/>
    <col min="15365" max="15365" width="5.5546875" style="26" customWidth="1"/>
    <col min="15366" max="15611" width="9.21875" style="26"/>
    <col min="15612" max="15612" width="22.21875" style="26" customWidth="1"/>
    <col min="15613" max="15613" width="24.21875" style="26" customWidth="1"/>
    <col min="15614" max="15614" width="32.77734375" style="26" customWidth="1"/>
    <col min="15615" max="15615" width="20.5546875" style="26" customWidth="1"/>
    <col min="15616" max="15616" width="20.77734375" style="26" customWidth="1"/>
    <col min="15617" max="15617" width="15" style="26" customWidth="1"/>
    <col min="15618" max="15618" width="23.77734375" style="26" customWidth="1"/>
    <col min="15619" max="15619" width="20.5546875" style="26" customWidth="1"/>
    <col min="15620" max="15620" width="46.77734375" style="26" customWidth="1"/>
    <col min="15621" max="15621" width="5.5546875" style="26" customWidth="1"/>
    <col min="15622" max="15867" width="9.21875" style="26"/>
    <col min="15868" max="15868" width="22.21875" style="26" customWidth="1"/>
    <col min="15869" max="15869" width="24.21875" style="26" customWidth="1"/>
    <col min="15870" max="15870" width="32.77734375" style="26" customWidth="1"/>
    <col min="15871" max="15871" width="20.5546875" style="26" customWidth="1"/>
    <col min="15872" max="15872" width="20.77734375" style="26" customWidth="1"/>
    <col min="15873" max="15873" width="15" style="26" customWidth="1"/>
    <col min="15874" max="15874" width="23.77734375" style="26" customWidth="1"/>
    <col min="15875" max="15875" width="20.5546875" style="26" customWidth="1"/>
    <col min="15876" max="15876" width="46.77734375" style="26" customWidth="1"/>
    <col min="15877" max="15877" width="5.5546875" style="26" customWidth="1"/>
    <col min="15878" max="16123" width="9.21875" style="26"/>
    <col min="16124" max="16124" width="22.21875" style="26" customWidth="1"/>
    <col min="16125" max="16125" width="24.21875" style="26" customWidth="1"/>
    <col min="16126" max="16126" width="32.77734375" style="26" customWidth="1"/>
    <col min="16127" max="16127" width="20.5546875" style="26" customWidth="1"/>
    <col min="16128" max="16128" width="20.77734375" style="26" customWidth="1"/>
    <col min="16129" max="16129" width="15" style="26" customWidth="1"/>
    <col min="16130" max="16130" width="23.77734375" style="26" customWidth="1"/>
    <col min="16131" max="16131" width="20.5546875" style="26" customWidth="1"/>
    <col min="16132" max="16132" width="46.77734375" style="26" customWidth="1"/>
    <col min="16133" max="16133" width="5.5546875" style="26" customWidth="1"/>
    <col min="16134" max="16384" width="9.21875" style="26"/>
  </cols>
  <sheetData>
    <row r="1" spans="1:5" s="25" customFormat="1" ht="17.399999999999999" x14ac:dyDescent="0.3">
      <c r="A1" s="24" t="s">
        <v>101</v>
      </c>
      <c r="B1" s="24"/>
      <c r="C1" s="24"/>
      <c r="D1" s="24"/>
    </row>
    <row r="2" spans="1:5" ht="30.75" customHeight="1" x14ac:dyDescent="0.25"/>
    <row r="3" spans="1:5" ht="15.6" x14ac:dyDescent="0.25">
      <c r="A3" s="27" t="s">
        <v>58</v>
      </c>
      <c r="B3" s="27" t="s">
        <v>102</v>
      </c>
      <c r="C3" s="27" t="s">
        <v>5</v>
      </c>
      <c r="D3" s="27" t="s">
        <v>103</v>
      </c>
    </row>
    <row r="4" spans="1:5" x14ac:dyDescent="0.25">
      <c r="A4" s="28"/>
      <c r="B4" s="29"/>
      <c r="C4" s="30"/>
      <c r="D4" s="30"/>
      <c r="E4" s="31"/>
    </row>
    <row r="5" spans="1:5" x14ac:dyDescent="0.25">
      <c r="A5" s="138">
        <v>951</v>
      </c>
      <c r="B5" s="138" t="s">
        <v>105</v>
      </c>
      <c r="C5" s="138" t="s">
        <v>106</v>
      </c>
      <c r="D5" s="138" t="s">
        <v>107</v>
      </c>
      <c r="E5" s="32"/>
    </row>
    <row r="6" spans="1:5" x14ac:dyDescent="0.25">
      <c r="A6" s="138">
        <v>956</v>
      </c>
      <c r="B6" s="138" t="s">
        <v>108</v>
      </c>
      <c r="C6" s="138" t="s">
        <v>106</v>
      </c>
      <c r="D6" s="138" t="s">
        <v>107</v>
      </c>
      <c r="E6" s="32"/>
    </row>
    <row r="7" spans="1:5" x14ac:dyDescent="0.25">
      <c r="A7" s="138" t="s">
        <v>109</v>
      </c>
      <c r="B7" s="138" t="s">
        <v>105</v>
      </c>
      <c r="C7" s="138" t="s">
        <v>110</v>
      </c>
      <c r="D7" s="138" t="s">
        <v>107</v>
      </c>
      <c r="E7" s="32"/>
    </row>
    <row r="8" spans="1:5" x14ac:dyDescent="0.25">
      <c r="A8" s="138" t="s">
        <v>111</v>
      </c>
      <c r="B8" s="138" t="s">
        <v>67</v>
      </c>
      <c r="C8" s="138" t="s">
        <v>110</v>
      </c>
      <c r="D8" s="138" t="s">
        <v>107</v>
      </c>
      <c r="E8" s="32"/>
    </row>
    <row r="9" spans="1:5" x14ac:dyDescent="0.25">
      <c r="A9" s="138" t="s">
        <v>112</v>
      </c>
      <c r="B9" s="138" t="s">
        <v>113</v>
      </c>
      <c r="C9" s="138" t="s">
        <v>110</v>
      </c>
      <c r="D9" s="138" t="s">
        <v>107</v>
      </c>
      <c r="E9" s="32"/>
    </row>
    <row r="10" spans="1:5" x14ac:dyDescent="0.25">
      <c r="A10" s="138">
        <v>958</v>
      </c>
      <c r="B10" s="138" t="s">
        <v>114</v>
      </c>
      <c r="C10" s="138" t="s">
        <v>108</v>
      </c>
      <c r="D10" s="138" t="s">
        <v>107</v>
      </c>
      <c r="E10" s="32"/>
    </row>
    <row r="11" spans="1:5" x14ac:dyDescent="0.25">
      <c r="A11" s="138" t="s">
        <v>115</v>
      </c>
      <c r="B11" s="138" t="s">
        <v>114</v>
      </c>
      <c r="C11" s="138" t="s">
        <v>105</v>
      </c>
      <c r="D11" s="138" t="s">
        <v>107</v>
      </c>
      <c r="E11" s="32"/>
    </row>
    <row r="12" spans="1:5" x14ac:dyDescent="0.25">
      <c r="A12" s="138" t="s">
        <v>116</v>
      </c>
      <c r="B12" s="138" t="s">
        <v>108</v>
      </c>
      <c r="C12" s="138" t="s">
        <v>117</v>
      </c>
      <c r="D12" s="138" t="s">
        <v>107</v>
      </c>
      <c r="E12" s="32"/>
    </row>
    <row r="13" spans="1:5" x14ac:dyDescent="0.25">
      <c r="A13" s="138" t="s">
        <v>118</v>
      </c>
      <c r="B13" s="138" t="s">
        <v>117</v>
      </c>
      <c r="C13" s="138" t="s">
        <v>119</v>
      </c>
      <c r="D13" s="138" t="s">
        <v>107</v>
      </c>
      <c r="E13" s="32"/>
    </row>
    <row r="14" spans="1:5" ht="16.5" customHeight="1" x14ac:dyDescent="0.25">
      <c r="A14" s="138" t="s">
        <v>66</v>
      </c>
      <c r="B14" s="138" t="s">
        <v>120</v>
      </c>
      <c r="C14" s="138" t="s">
        <v>121</v>
      </c>
      <c r="D14" s="138" t="s">
        <v>107</v>
      </c>
      <c r="E14" s="32"/>
    </row>
    <row r="15" spans="1:5" ht="16.5" customHeight="1" x14ac:dyDescent="0.25">
      <c r="A15" s="138" t="s">
        <v>122</v>
      </c>
      <c r="B15" s="138" t="s">
        <v>123</v>
      </c>
      <c r="C15" s="138" t="s">
        <v>121</v>
      </c>
      <c r="D15" s="138" t="s">
        <v>107</v>
      </c>
      <c r="E15" s="32"/>
    </row>
    <row r="16" spans="1:5" x14ac:dyDescent="0.25">
      <c r="A16" s="138" t="s">
        <v>124</v>
      </c>
      <c r="B16" s="138" t="s">
        <v>125</v>
      </c>
      <c r="C16" s="138" t="s">
        <v>126</v>
      </c>
      <c r="D16" s="138" t="s">
        <v>107</v>
      </c>
      <c r="E16" s="32"/>
    </row>
    <row r="17" spans="1:5" ht="15.75" customHeight="1" x14ac:dyDescent="0.25">
      <c r="A17" s="138" t="s">
        <v>127</v>
      </c>
      <c r="B17" s="138" t="s">
        <v>128</v>
      </c>
      <c r="C17" s="138" t="s">
        <v>125</v>
      </c>
      <c r="D17" s="138" t="s">
        <v>107</v>
      </c>
      <c r="E17" s="32"/>
    </row>
    <row r="18" spans="1:5" x14ac:dyDescent="0.25">
      <c r="A18" s="138"/>
      <c r="B18" s="138"/>
      <c r="C18" s="138"/>
      <c r="D18" s="138"/>
      <c r="E18" s="32"/>
    </row>
    <row r="19" spans="1:5" x14ac:dyDescent="0.25">
      <c r="A19" s="138" t="s">
        <v>129</v>
      </c>
      <c r="B19" s="138" t="s">
        <v>130</v>
      </c>
      <c r="C19" s="138" t="s">
        <v>131</v>
      </c>
      <c r="D19" s="138" t="s">
        <v>132</v>
      </c>
      <c r="E19" s="31"/>
    </row>
    <row r="20" spans="1:5" x14ac:dyDescent="0.25">
      <c r="A20" s="138">
        <v>963</v>
      </c>
      <c r="B20" s="138" t="s">
        <v>130</v>
      </c>
      <c r="C20" s="138" t="s">
        <v>133</v>
      </c>
      <c r="D20" s="138" t="s">
        <v>132</v>
      </c>
      <c r="E20" s="32"/>
    </row>
    <row r="21" spans="1:5" x14ac:dyDescent="0.25">
      <c r="A21" s="138"/>
      <c r="B21" s="138"/>
      <c r="C21" s="138"/>
      <c r="D21" s="138"/>
      <c r="E21" s="32"/>
    </row>
    <row r="22" spans="1:5" x14ac:dyDescent="0.25">
      <c r="A22" s="138">
        <v>240</v>
      </c>
      <c r="B22" s="138" t="s">
        <v>134</v>
      </c>
      <c r="C22" s="138" t="s">
        <v>135</v>
      </c>
      <c r="D22" s="138" t="s">
        <v>136</v>
      </c>
      <c r="E22" s="32"/>
    </row>
    <row r="23" spans="1:5" x14ac:dyDescent="0.25">
      <c r="A23" s="138">
        <v>241</v>
      </c>
      <c r="B23" s="138" t="s">
        <v>134</v>
      </c>
      <c r="C23" s="138" t="s">
        <v>135</v>
      </c>
      <c r="D23" s="138" t="s">
        <v>136</v>
      </c>
      <c r="E23" s="32"/>
    </row>
    <row r="24" spans="1:5" x14ac:dyDescent="0.25">
      <c r="A24" s="138">
        <v>245</v>
      </c>
      <c r="B24" s="138" t="s">
        <v>137</v>
      </c>
      <c r="C24" s="138" t="s">
        <v>138</v>
      </c>
      <c r="D24" s="138" t="s">
        <v>136</v>
      </c>
      <c r="E24" s="32"/>
    </row>
    <row r="25" spans="1:5" x14ac:dyDescent="0.25">
      <c r="A25" s="138">
        <v>246</v>
      </c>
      <c r="B25" s="138" t="s">
        <v>137</v>
      </c>
      <c r="C25" s="138" t="s">
        <v>138</v>
      </c>
      <c r="D25" s="138" t="s">
        <v>136</v>
      </c>
      <c r="E25" s="32"/>
    </row>
    <row r="26" spans="1:5" x14ac:dyDescent="0.25">
      <c r="A26" s="138">
        <v>905</v>
      </c>
      <c r="B26" s="138" t="s">
        <v>139</v>
      </c>
      <c r="C26" s="138" t="s">
        <v>70</v>
      </c>
      <c r="D26" s="138" t="s">
        <v>136</v>
      </c>
      <c r="E26" s="32"/>
    </row>
    <row r="27" spans="1:5" ht="15.75" customHeight="1" x14ac:dyDescent="0.25">
      <c r="A27" s="138">
        <v>906</v>
      </c>
      <c r="B27" s="138" t="s">
        <v>140</v>
      </c>
      <c r="C27" s="138" t="s">
        <v>141</v>
      </c>
      <c r="D27" s="138" t="s">
        <v>136</v>
      </c>
      <c r="E27" s="31"/>
    </row>
    <row r="28" spans="1:5" ht="17.25" customHeight="1" x14ac:dyDescent="0.25">
      <c r="A28" s="138">
        <v>907</v>
      </c>
      <c r="B28" s="138" t="s">
        <v>70</v>
      </c>
      <c r="C28" s="138" t="s">
        <v>140</v>
      </c>
      <c r="D28" s="138" t="s">
        <v>136</v>
      </c>
      <c r="E28" s="31"/>
    </row>
    <row r="29" spans="1:5" x14ac:dyDescent="0.25">
      <c r="A29" s="138">
        <v>910</v>
      </c>
      <c r="B29" s="138" t="s">
        <v>142</v>
      </c>
      <c r="C29" s="138" t="s">
        <v>143</v>
      </c>
      <c r="D29" s="138" t="s">
        <v>136</v>
      </c>
      <c r="E29" s="32"/>
    </row>
    <row r="30" spans="1:5" x14ac:dyDescent="0.25">
      <c r="A30" s="138">
        <v>911</v>
      </c>
      <c r="B30" s="138" t="s">
        <v>142</v>
      </c>
      <c r="C30" s="138" t="s">
        <v>144</v>
      </c>
      <c r="D30" s="138" t="s">
        <v>136</v>
      </c>
      <c r="E30" s="32"/>
    </row>
    <row r="31" spans="1:5" x14ac:dyDescent="0.25">
      <c r="A31" s="138">
        <v>913</v>
      </c>
      <c r="B31" s="138" t="s">
        <v>140</v>
      </c>
      <c r="C31" s="138" t="s">
        <v>145</v>
      </c>
      <c r="D31" s="138" t="s">
        <v>136</v>
      </c>
      <c r="E31" s="32"/>
    </row>
    <row r="32" spans="1:5" x14ac:dyDescent="0.25">
      <c r="A32" s="138">
        <v>916</v>
      </c>
      <c r="B32" s="138" t="s">
        <v>142</v>
      </c>
      <c r="C32" s="138" t="s">
        <v>137</v>
      </c>
      <c r="D32" s="138" t="s">
        <v>136</v>
      </c>
      <c r="E32" s="32"/>
    </row>
    <row r="33" spans="1:5" x14ac:dyDescent="0.25">
      <c r="A33" s="138">
        <v>917</v>
      </c>
      <c r="B33" s="138" t="s">
        <v>142</v>
      </c>
      <c r="C33" s="138" t="s">
        <v>137</v>
      </c>
      <c r="D33" s="138" t="s">
        <v>136</v>
      </c>
      <c r="E33" s="32"/>
    </row>
    <row r="34" spans="1:5" x14ac:dyDescent="0.25">
      <c r="A34" s="138">
        <v>926</v>
      </c>
      <c r="B34" s="138" t="s">
        <v>146</v>
      </c>
      <c r="C34" s="138" t="s">
        <v>147</v>
      </c>
      <c r="D34" s="138" t="s">
        <v>136</v>
      </c>
      <c r="E34" s="32"/>
    </row>
    <row r="35" spans="1:5" x14ac:dyDescent="0.25">
      <c r="A35" s="138">
        <v>927</v>
      </c>
      <c r="B35" s="138" t="s">
        <v>146</v>
      </c>
      <c r="C35" s="138" t="s">
        <v>148</v>
      </c>
      <c r="D35" s="138" t="s">
        <v>136</v>
      </c>
      <c r="E35" s="32"/>
    </row>
    <row r="36" spans="1:5" x14ac:dyDescent="0.25">
      <c r="A36" s="138">
        <v>935</v>
      </c>
      <c r="B36" s="138" t="s">
        <v>148</v>
      </c>
      <c r="C36" s="138" t="s">
        <v>147</v>
      </c>
      <c r="D36" s="138" t="s">
        <v>136</v>
      </c>
      <c r="E36" s="32"/>
    </row>
    <row r="37" spans="1:5" ht="17.25" customHeight="1" x14ac:dyDescent="0.25">
      <c r="A37" s="138" t="s">
        <v>149</v>
      </c>
      <c r="B37" s="138" t="s">
        <v>147</v>
      </c>
      <c r="C37" s="138" t="s">
        <v>150</v>
      </c>
      <c r="D37" s="138" t="s">
        <v>136</v>
      </c>
      <c r="E37" s="32"/>
    </row>
    <row r="38" spans="1:5" ht="17.25" customHeight="1" x14ac:dyDescent="0.25">
      <c r="A38" s="138" t="s">
        <v>151</v>
      </c>
      <c r="B38" s="138" t="s">
        <v>147</v>
      </c>
      <c r="C38" s="138" t="s">
        <v>150</v>
      </c>
      <c r="D38" s="138" t="s">
        <v>136</v>
      </c>
      <c r="E38" s="32"/>
    </row>
    <row r="39" spans="1:5" ht="17.25" customHeight="1" x14ac:dyDescent="0.25">
      <c r="A39" s="138" t="s">
        <v>152</v>
      </c>
      <c r="B39" s="138" t="s">
        <v>153</v>
      </c>
      <c r="C39" s="138" t="s">
        <v>154</v>
      </c>
      <c r="D39" s="138" t="s">
        <v>136</v>
      </c>
      <c r="E39" s="32"/>
    </row>
    <row r="40" spans="1:5" x14ac:dyDescent="0.25">
      <c r="A40" s="138" t="s">
        <v>155</v>
      </c>
      <c r="B40" s="138" t="s">
        <v>156</v>
      </c>
      <c r="C40" s="138" t="s">
        <v>153</v>
      </c>
      <c r="D40" s="138" t="s">
        <v>136</v>
      </c>
      <c r="E40" s="32"/>
    </row>
    <row r="41" spans="1:5" x14ac:dyDescent="0.25">
      <c r="A41" s="138" t="s">
        <v>157</v>
      </c>
      <c r="B41" s="138" t="s">
        <v>158</v>
      </c>
      <c r="C41" s="138" t="s">
        <v>147</v>
      </c>
      <c r="D41" s="138" t="s">
        <v>136</v>
      </c>
      <c r="E41" s="32"/>
    </row>
    <row r="42" spans="1:5" x14ac:dyDescent="0.25">
      <c r="A42" s="138" t="s">
        <v>159</v>
      </c>
      <c r="B42" s="138" t="s">
        <v>160</v>
      </c>
      <c r="C42" s="138" t="s">
        <v>161</v>
      </c>
      <c r="D42" s="138" t="s">
        <v>136</v>
      </c>
      <c r="E42" s="32"/>
    </row>
    <row r="43" spans="1:5" x14ac:dyDescent="0.25">
      <c r="A43" s="138" t="s">
        <v>162</v>
      </c>
      <c r="B43" s="138" t="s">
        <v>161</v>
      </c>
      <c r="C43" s="138" t="s">
        <v>71</v>
      </c>
      <c r="D43" s="138" t="s">
        <v>136</v>
      </c>
      <c r="E43" s="32"/>
    </row>
    <row r="44" spans="1:5" x14ac:dyDescent="0.25">
      <c r="A44" s="138" t="s">
        <v>163</v>
      </c>
      <c r="B44" s="138" t="s">
        <v>71</v>
      </c>
      <c r="C44" s="138" t="s">
        <v>164</v>
      </c>
      <c r="D44" s="138" t="s">
        <v>136</v>
      </c>
      <c r="E44" s="32"/>
    </row>
    <row r="45" spans="1:5" x14ac:dyDescent="0.25">
      <c r="A45" s="138" t="s">
        <v>165</v>
      </c>
      <c r="B45" s="138" t="s">
        <v>161</v>
      </c>
      <c r="C45" s="138" t="s">
        <v>71</v>
      </c>
      <c r="D45" s="138" t="s">
        <v>136</v>
      </c>
      <c r="E45" s="32"/>
    </row>
    <row r="46" spans="1:5" x14ac:dyDescent="0.25">
      <c r="A46" s="138" t="s">
        <v>166</v>
      </c>
      <c r="B46" s="138" t="s">
        <v>71</v>
      </c>
      <c r="C46" s="138" t="s">
        <v>150</v>
      </c>
      <c r="D46" s="138" t="s">
        <v>136</v>
      </c>
      <c r="E46" s="32"/>
    </row>
    <row r="47" spans="1:5" x14ac:dyDescent="0.25">
      <c r="A47" s="138" t="s">
        <v>167</v>
      </c>
      <c r="B47" s="138" t="s">
        <v>168</v>
      </c>
      <c r="C47" s="138" t="s">
        <v>169</v>
      </c>
      <c r="D47" s="138" t="s">
        <v>136</v>
      </c>
      <c r="E47" s="31"/>
    </row>
    <row r="48" spans="1:5" x14ac:dyDescent="0.25">
      <c r="A48" s="138" t="s">
        <v>170</v>
      </c>
      <c r="B48" s="138" t="s">
        <v>142</v>
      </c>
      <c r="C48" s="138" t="s">
        <v>168</v>
      </c>
      <c r="D48" s="138" t="s">
        <v>136</v>
      </c>
      <c r="E48" s="32"/>
    </row>
    <row r="49" spans="1:5" x14ac:dyDescent="0.25">
      <c r="A49" s="138" t="s">
        <v>171</v>
      </c>
      <c r="B49" s="138" t="s">
        <v>169</v>
      </c>
      <c r="C49" s="138" t="s">
        <v>139</v>
      </c>
      <c r="D49" s="138" t="s">
        <v>136</v>
      </c>
      <c r="E49" s="31"/>
    </row>
    <row r="50" spans="1:5" x14ac:dyDescent="0.25">
      <c r="A50" s="138" t="s">
        <v>172</v>
      </c>
      <c r="B50" s="138" t="s">
        <v>173</v>
      </c>
      <c r="C50" s="138" t="s">
        <v>141</v>
      </c>
      <c r="D50" s="138" t="s">
        <v>136</v>
      </c>
      <c r="E50" s="31"/>
    </row>
    <row r="51" spans="1:5" x14ac:dyDescent="0.25">
      <c r="A51" s="138" t="s">
        <v>174</v>
      </c>
      <c r="B51" s="138" t="s">
        <v>142</v>
      </c>
      <c r="C51" s="138" t="s">
        <v>168</v>
      </c>
      <c r="D51" s="138" t="s">
        <v>136</v>
      </c>
      <c r="E51" s="32"/>
    </row>
    <row r="52" spans="1:5" x14ac:dyDescent="0.25">
      <c r="A52" s="138" t="s">
        <v>175</v>
      </c>
      <c r="B52" s="138" t="s">
        <v>168</v>
      </c>
      <c r="C52" s="138" t="s">
        <v>161</v>
      </c>
      <c r="D52" s="138" t="s">
        <v>136</v>
      </c>
      <c r="E52" s="32"/>
    </row>
    <row r="53" spans="1:5" x14ac:dyDescent="0.25">
      <c r="A53" s="138" t="s">
        <v>176</v>
      </c>
      <c r="B53" s="138" t="s">
        <v>177</v>
      </c>
      <c r="C53" s="138" t="s">
        <v>161</v>
      </c>
      <c r="D53" s="138" t="s">
        <v>136</v>
      </c>
      <c r="E53" s="32"/>
    </row>
    <row r="54" spans="1:5" x14ac:dyDescent="0.25">
      <c r="A54" s="138" t="s">
        <v>178</v>
      </c>
      <c r="B54" s="138" t="s">
        <v>168</v>
      </c>
      <c r="C54" s="138" t="s">
        <v>169</v>
      </c>
      <c r="D54" s="138" t="s">
        <v>136</v>
      </c>
      <c r="E54" s="31"/>
    </row>
    <row r="55" spans="1:5" x14ac:dyDescent="0.25">
      <c r="A55" s="138" t="s">
        <v>179</v>
      </c>
      <c r="B55" s="138" t="s">
        <v>180</v>
      </c>
      <c r="C55" s="138" t="s">
        <v>160</v>
      </c>
      <c r="D55" s="138" t="s">
        <v>136</v>
      </c>
      <c r="E55" s="31"/>
    </row>
    <row r="56" spans="1:5" x14ac:dyDescent="0.25">
      <c r="A56" s="138" t="s">
        <v>181</v>
      </c>
      <c r="B56" s="138" t="s">
        <v>161</v>
      </c>
      <c r="C56" s="138" t="s">
        <v>141</v>
      </c>
      <c r="D56" s="138" t="s">
        <v>136</v>
      </c>
      <c r="E56" s="31"/>
    </row>
    <row r="57" spans="1:5" x14ac:dyDescent="0.25">
      <c r="A57" s="138" t="s">
        <v>182</v>
      </c>
      <c r="B57" s="138" t="s">
        <v>169</v>
      </c>
      <c r="C57" s="138" t="s">
        <v>139</v>
      </c>
      <c r="D57" s="138" t="s">
        <v>136</v>
      </c>
      <c r="E57" s="31"/>
    </row>
    <row r="58" spans="1:5" x14ac:dyDescent="0.25">
      <c r="A58" s="138" t="s">
        <v>183</v>
      </c>
      <c r="B58" s="138" t="s">
        <v>161</v>
      </c>
      <c r="C58" s="138" t="s">
        <v>141</v>
      </c>
      <c r="D58" s="138" t="s">
        <v>136</v>
      </c>
      <c r="E58" s="32"/>
    </row>
    <row r="59" spans="1:5" x14ac:dyDescent="0.25">
      <c r="A59" s="138" t="s">
        <v>184</v>
      </c>
      <c r="B59" s="138" t="s">
        <v>150</v>
      </c>
      <c r="C59" s="138" t="s">
        <v>141</v>
      </c>
      <c r="D59" s="138" t="s">
        <v>136</v>
      </c>
      <c r="E59" s="32"/>
    </row>
    <row r="60" spans="1:5" x14ac:dyDescent="0.25">
      <c r="A60" s="138" t="s">
        <v>185</v>
      </c>
      <c r="B60" s="138" t="s">
        <v>161</v>
      </c>
      <c r="C60" s="138" t="s">
        <v>141</v>
      </c>
      <c r="D60" s="138" t="s">
        <v>136</v>
      </c>
      <c r="E60" s="32"/>
    </row>
    <row r="61" spans="1:5" x14ac:dyDescent="0.25">
      <c r="A61" s="138" t="s">
        <v>186</v>
      </c>
      <c r="B61" s="138" t="s">
        <v>150</v>
      </c>
      <c r="C61" s="138" t="s">
        <v>141</v>
      </c>
      <c r="D61" s="138" t="s">
        <v>136</v>
      </c>
      <c r="E61" s="32"/>
    </row>
    <row r="62" spans="1:5" x14ac:dyDescent="0.25">
      <c r="A62" s="138" t="s">
        <v>187</v>
      </c>
      <c r="B62" s="138" t="s">
        <v>146</v>
      </c>
      <c r="C62" s="138" t="s">
        <v>188</v>
      </c>
      <c r="D62" s="138" t="s">
        <v>136</v>
      </c>
      <c r="E62" s="32"/>
    </row>
    <row r="63" spans="1:5" x14ac:dyDescent="0.25">
      <c r="A63" s="138" t="s">
        <v>189</v>
      </c>
      <c r="B63" s="138" t="s">
        <v>146</v>
      </c>
      <c r="C63" s="138" t="s">
        <v>190</v>
      </c>
      <c r="D63" s="138" t="s">
        <v>136</v>
      </c>
      <c r="E63" s="32"/>
    </row>
    <row r="64" spans="1:5" x14ac:dyDescent="0.25">
      <c r="A64" s="138" t="s">
        <v>191</v>
      </c>
      <c r="B64" s="138" t="s">
        <v>192</v>
      </c>
      <c r="C64" s="138" t="s">
        <v>38</v>
      </c>
      <c r="D64" s="138" t="s">
        <v>136</v>
      </c>
      <c r="E64" s="32"/>
    </row>
    <row r="65" spans="1:5" x14ac:dyDescent="0.25">
      <c r="A65" s="138" t="s">
        <v>193</v>
      </c>
      <c r="B65" s="138" t="s">
        <v>194</v>
      </c>
      <c r="C65" s="138" t="s">
        <v>147</v>
      </c>
      <c r="D65" s="138" t="s">
        <v>136</v>
      </c>
      <c r="E65" s="32"/>
    </row>
    <row r="66" spans="1:5" x14ac:dyDescent="0.25">
      <c r="A66" s="138" t="s">
        <v>195</v>
      </c>
      <c r="B66" s="138" t="s">
        <v>196</v>
      </c>
      <c r="C66" s="138" t="s">
        <v>194</v>
      </c>
      <c r="D66" s="138" t="s">
        <v>136</v>
      </c>
      <c r="E66" s="31"/>
    </row>
    <row r="67" spans="1:5" x14ac:dyDescent="0.25">
      <c r="A67" s="138" t="s">
        <v>197</v>
      </c>
      <c r="B67" s="138" t="s">
        <v>198</v>
      </c>
      <c r="C67" s="138" t="s">
        <v>158</v>
      </c>
      <c r="D67" s="138" t="s">
        <v>136</v>
      </c>
      <c r="E67" s="32"/>
    </row>
    <row r="68" spans="1:5" x14ac:dyDescent="0.25">
      <c r="A68" s="138" t="s">
        <v>199</v>
      </c>
      <c r="B68" s="138" t="s">
        <v>161</v>
      </c>
      <c r="C68" s="138" t="s">
        <v>160</v>
      </c>
      <c r="D68" s="138" t="s">
        <v>136</v>
      </c>
      <c r="E68" s="31"/>
    </row>
    <row r="69" spans="1:5" x14ac:dyDescent="0.25">
      <c r="A69" s="138" t="s">
        <v>200</v>
      </c>
      <c r="B69" s="138" t="s">
        <v>154</v>
      </c>
      <c r="C69" s="138" t="s">
        <v>160</v>
      </c>
      <c r="D69" s="138" t="s">
        <v>136</v>
      </c>
      <c r="E69" s="31"/>
    </row>
    <row r="70" spans="1:5" x14ac:dyDescent="0.25">
      <c r="A70" s="138" t="s">
        <v>201</v>
      </c>
      <c r="B70" s="138" t="s">
        <v>161</v>
      </c>
      <c r="C70" s="138" t="s">
        <v>141</v>
      </c>
      <c r="D70" s="138" t="s">
        <v>136</v>
      </c>
      <c r="E70" s="31"/>
    </row>
    <row r="71" spans="1:5" x14ac:dyDescent="0.25">
      <c r="A71" s="138" t="s">
        <v>202</v>
      </c>
      <c r="B71" s="138" t="s">
        <v>180</v>
      </c>
      <c r="C71" s="138" t="s">
        <v>203</v>
      </c>
      <c r="D71" s="138" t="s">
        <v>136</v>
      </c>
      <c r="E71" s="31"/>
    </row>
    <row r="72" spans="1:5" x14ac:dyDescent="0.25">
      <c r="A72" s="138" t="s">
        <v>204</v>
      </c>
      <c r="B72" s="138" t="s">
        <v>161</v>
      </c>
      <c r="C72" s="138" t="s">
        <v>156</v>
      </c>
      <c r="D72" s="138" t="s">
        <v>136</v>
      </c>
      <c r="E72" s="31"/>
    </row>
    <row r="73" spans="1:5" x14ac:dyDescent="0.25">
      <c r="A73" s="138" t="s">
        <v>205</v>
      </c>
      <c r="B73" s="138" t="s">
        <v>161</v>
      </c>
      <c r="C73" s="138" t="s">
        <v>154</v>
      </c>
      <c r="D73" s="138" t="s">
        <v>136</v>
      </c>
      <c r="E73" s="32"/>
    </row>
    <row r="74" spans="1:5" x14ac:dyDescent="0.25">
      <c r="A74" s="138" t="s">
        <v>206</v>
      </c>
      <c r="B74" s="138" t="s">
        <v>161</v>
      </c>
      <c r="C74" s="138" t="s">
        <v>207</v>
      </c>
      <c r="D74" s="138" t="s">
        <v>136</v>
      </c>
      <c r="E74" s="32"/>
    </row>
    <row r="75" spans="1:5" x14ac:dyDescent="0.25">
      <c r="A75" s="138" t="s">
        <v>208</v>
      </c>
      <c r="B75" s="138" t="s">
        <v>154</v>
      </c>
      <c r="C75" s="138" t="s">
        <v>209</v>
      </c>
      <c r="D75" s="138" t="s">
        <v>136</v>
      </c>
      <c r="E75" s="32"/>
    </row>
    <row r="76" spans="1:5" x14ac:dyDescent="0.25">
      <c r="A76" s="138" t="s">
        <v>210</v>
      </c>
      <c r="B76" s="138" t="s">
        <v>161</v>
      </c>
      <c r="C76" s="138" t="s">
        <v>153</v>
      </c>
      <c r="D76" s="138" t="s">
        <v>136</v>
      </c>
      <c r="E76" s="32"/>
    </row>
    <row r="77" spans="1:5" x14ac:dyDescent="0.25">
      <c r="A77" s="138" t="s">
        <v>211</v>
      </c>
      <c r="B77" s="138" t="s">
        <v>207</v>
      </c>
      <c r="C77" s="138" t="s">
        <v>203</v>
      </c>
      <c r="D77" s="138" t="s">
        <v>136</v>
      </c>
      <c r="E77" s="31"/>
    </row>
    <row r="78" spans="1:5" x14ac:dyDescent="0.25">
      <c r="A78" s="138">
        <v>264</v>
      </c>
      <c r="B78" s="138" t="s">
        <v>161</v>
      </c>
      <c r="C78" s="138" t="s">
        <v>212</v>
      </c>
      <c r="D78" s="138" t="s">
        <v>136</v>
      </c>
    </row>
    <row r="79" spans="1:5" x14ac:dyDescent="0.25">
      <c r="A79" s="138">
        <v>265</v>
      </c>
      <c r="B79" s="138" t="s">
        <v>68</v>
      </c>
      <c r="C79" s="138" t="s">
        <v>138</v>
      </c>
      <c r="D79" s="138" t="s">
        <v>136</v>
      </c>
    </row>
    <row r="80" spans="1:5" x14ac:dyDescent="0.25">
      <c r="A80" s="138">
        <v>270</v>
      </c>
      <c r="B80" s="138" t="s">
        <v>68</v>
      </c>
      <c r="C80" s="138" t="s">
        <v>212</v>
      </c>
      <c r="D80" s="138" t="s">
        <v>136</v>
      </c>
    </row>
    <row r="81" spans="1:3" ht="15.6" x14ac:dyDescent="0.3">
      <c r="A81" s="33"/>
    </row>
    <row r="83" spans="1:3" ht="36" customHeight="1" x14ac:dyDescent="0.25">
      <c r="A83" s="27" t="s">
        <v>36</v>
      </c>
      <c r="B83" s="27" t="s">
        <v>103</v>
      </c>
      <c r="C83" s="27" t="s">
        <v>104</v>
      </c>
    </row>
    <row r="84" spans="1:3" ht="15.75" customHeight="1" x14ac:dyDescent="0.25">
      <c r="A84" s="139" t="s">
        <v>69</v>
      </c>
      <c r="B84" s="138" t="s">
        <v>107</v>
      </c>
      <c r="C84" s="138"/>
    </row>
    <row r="85" spans="1:3" ht="15.75" customHeight="1" x14ac:dyDescent="0.25">
      <c r="A85" s="139" t="s">
        <v>108</v>
      </c>
      <c r="B85" s="138" t="s">
        <v>107</v>
      </c>
      <c r="C85" s="138"/>
    </row>
    <row r="86" spans="1:3" ht="15.75" customHeight="1" x14ac:dyDescent="0.25">
      <c r="A86" s="139" t="s">
        <v>213</v>
      </c>
      <c r="B86" s="138" t="s">
        <v>107</v>
      </c>
      <c r="C86" s="138"/>
    </row>
    <row r="87" spans="1:3" ht="15.75" customHeight="1" x14ac:dyDescent="0.25">
      <c r="A87" s="139" t="s">
        <v>105</v>
      </c>
      <c r="B87" s="138" t="s">
        <v>107</v>
      </c>
      <c r="C87" s="138"/>
    </row>
    <row r="88" spans="1:3" ht="15.75" customHeight="1" x14ac:dyDescent="0.25">
      <c r="A88" s="139" t="s">
        <v>117</v>
      </c>
      <c r="B88" s="138" t="s">
        <v>107</v>
      </c>
      <c r="C88" s="138"/>
    </row>
    <row r="89" spans="1:3" ht="15.75" customHeight="1" x14ac:dyDescent="0.25">
      <c r="A89" s="139" t="s">
        <v>106</v>
      </c>
      <c r="B89" s="138" t="s">
        <v>107</v>
      </c>
      <c r="C89" s="138"/>
    </row>
    <row r="90" spans="1:3" ht="15.75" customHeight="1" x14ac:dyDescent="0.25">
      <c r="A90" s="139" t="s">
        <v>214</v>
      </c>
      <c r="B90" s="138" t="s">
        <v>107</v>
      </c>
      <c r="C90" s="138"/>
    </row>
    <row r="91" spans="1:3" ht="15.75" customHeight="1" x14ac:dyDescent="0.25">
      <c r="A91" s="139" t="s">
        <v>121</v>
      </c>
      <c r="B91" s="138" t="s">
        <v>107</v>
      </c>
      <c r="C91" s="138"/>
    </row>
    <row r="92" spans="1:3" ht="15.75" customHeight="1" x14ac:dyDescent="0.25">
      <c r="A92" s="139" t="s">
        <v>131</v>
      </c>
      <c r="B92" s="138" t="s">
        <v>132</v>
      </c>
      <c r="C92" s="138"/>
    </row>
    <row r="93" spans="1:3" ht="15.75" customHeight="1" x14ac:dyDescent="0.25">
      <c r="A93" s="139" t="s">
        <v>156</v>
      </c>
      <c r="B93" s="138" t="s">
        <v>136</v>
      </c>
      <c r="C93" s="138"/>
    </row>
    <row r="94" spans="1:3" ht="15.75" customHeight="1" x14ac:dyDescent="0.25">
      <c r="A94" s="139" t="s">
        <v>160</v>
      </c>
      <c r="B94" s="138" t="s">
        <v>136</v>
      </c>
      <c r="C94" s="138"/>
    </row>
    <row r="95" spans="1:3" ht="15.75" customHeight="1" x14ac:dyDescent="0.25">
      <c r="A95" s="139" t="s">
        <v>215</v>
      </c>
      <c r="B95" s="138" t="s">
        <v>136</v>
      </c>
      <c r="C95" s="138"/>
    </row>
    <row r="96" spans="1:3" ht="15.75" customHeight="1" x14ac:dyDescent="0.25">
      <c r="A96" s="139" t="s">
        <v>207</v>
      </c>
      <c r="B96" s="138" t="s">
        <v>136</v>
      </c>
      <c r="C96" s="138"/>
    </row>
    <row r="97" spans="1:3" ht="15.75" customHeight="1" x14ac:dyDescent="0.25">
      <c r="A97" s="139" t="s">
        <v>140</v>
      </c>
      <c r="B97" s="138" t="s">
        <v>136</v>
      </c>
      <c r="C97" s="138"/>
    </row>
    <row r="98" spans="1:3" ht="15.75" customHeight="1" x14ac:dyDescent="0.25">
      <c r="A98" s="139" t="s">
        <v>150</v>
      </c>
      <c r="B98" s="138" t="s">
        <v>136</v>
      </c>
      <c r="C98" s="138"/>
    </row>
    <row r="99" spans="1:3" ht="15.75" customHeight="1" x14ac:dyDescent="0.25">
      <c r="A99" s="139" t="s">
        <v>153</v>
      </c>
      <c r="B99" s="138" t="s">
        <v>136</v>
      </c>
      <c r="C99" s="138"/>
    </row>
    <row r="100" spans="1:3" ht="15.75" customHeight="1" x14ac:dyDescent="0.25">
      <c r="A100" s="139" t="s">
        <v>148</v>
      </c>
      <c r="B100" s="138" t="s">
        <v>136</v>
      </c>
      <c r="C100" s="138"/>
    </row>
    <row r="101" spans="1:3" ht="15.75" customHeight="1" x14ac:dyDescent="0.25">
      <c r="A101" s="139" t="s">
        <v>169</v>
      </c>
      <c r="B101" s="138" t="s">
        <v>136</v>
      </c>
      <c r="C101" s="138"/>
    </row>
    <row r="102" spans="1:3" ht="15.75" customHeight="1" x14ac:dyDescent="0.25">
      <c r="A102" s="139" t="s">
        <v>212</v>
      </c>
      <c r="B102" s="138" t="s">
        <v>136</v>
      </c>
      <c r="C102" s="138"/>
    </row>
    <row r="103" spans="1:3" ht="15.75" customHeight="1" x14ac:dyDescent="0.25">
      <c r="A103" s="139" t="s">
        <v>139</v>
      </c>
      <c r="B103" s="138" t="s">
        <v>136</v>
      </c>
      <c r="C103" s="138"/>
    </row>
    <row r="104" spans="1:3" ht="15.75" customHeight="1" x14ac:dyDescent="0.25">
      <c r="A104" s="139" t="s">
        <v>137</v>
      </c>
      <c r="B104" s="138" t="s">
        <v>136</v>
      </c>
      <c r="C104" s="138"/>
    </row>
    <row r="105" spans="1:3" ht="15.75" customHeight="1" x14ac:dyDescent="0.25">
      <c r="A105" s="139" t="s">
        <v>196</v>
      </c>
      <c r="B105" s="138" t="s">
        <v>136</v>
      </c>
      <c r="C105" s="138"/>
    </row>
    <row r="106" spans="1:3" ht="15.75" customHeight="1" x14ac:dyDescent="0.25">
      <c r="A106" s="139" t="s">
        <v>38</v>
      </c>
      <c r="B106" s="138" t="s">
        <v>136</v>
      </c>
      <c r="C106" s="138" t="s">
        <v>216</v>
      </c>
    </row>
    <row r="107" spans="1:3" ht="15.75" customHeight="1" x14ac:dyDescent="0.25">
      <c r="A107" s="139" t="s">
        <v>192</v>
      </c>
      <c r="B107" s="138" t="s">
        <v>136</v>
      </c>
      <c r="C107" s="138" t="s">
        <v>217</v>
      </c>
    </row>
    <row r="108" spans="1:3" ht="15.75" customHeight="1" x14ac:dyDescent="0.25">
      <c r="A108" s="139" t="s">
        <v>68</v>
      </c>
      <c r="B108" s="138" t="s">
        <v>136</v>
      </c>
      <c r="C108" s="138"/>
    </row>
    <row r="109" spans="1:3" ht="15.75" customHeight="1" x14ac:dyDescent="0.25">
      <c r="A109" s="139" t="s">
        <v>141</v>
      </c>
      <c r="B109" s="138" t="s">
        <v>136</v>
      </c>
      <c r="C109" s="138"/>
    </row>
    <row r="110" spans="1:3" ht="15.75" customHeight="1" x14ac:dyDescent="0.25">
      <c r="A110" s="139" t="s">
        <v>218</v>
      </c>
      <c r="B110" s="138" t="s">
        <v>136</v>
      </c>
      <c r="C110" s="138"/>
    </row>
    <row r="111" spans="1:3" ht="15.75" customHeight="1" x14ac:dyDescent="0.25">
      <c r="A111" s="139" t="s">
        <v>158</v>
      </c>
      <c r="B111" s="138" t="s">
        <v>136</v>
      </c>
      <c r="C111" s="138"/>
    </row>
    <row r="112" spans="1:3" ht="15.75" customHeight="1" x14ac:dyDescent="0.25">
      <c r="A112" s="139" t="s">
        <v>168</v>
      </c>
      <c r="B112" s="138" t="s">
        <v>136</v>
      </c>
      <c r="C112" s="138"/>
    </row>
    <row r="113" spans="1:5" ht="15.75" customHeight="1" x14ac:dyDescent="0.25">
      <c r="A113" s="139" t="s">
        <v>219</v>
      </c>
      <c r="B113" s="138" t="s">
        <v>136</v>
      </c>
      <c r="C113" s="138"/>
    </row>
    <row r="114" spans="1:5" ht="15.75" customHeight="1" x14ac:dyDescent="0.25">
      <c r="A114" s="139" t="s">
        <v>70</v>
      </c>
      <c r="B114" s="138" t="s">
        <v>136</v>
      </c>
      <c r="C114" s="138"/>
    </row>
    <row r="115" spans="1:5" ht="15.75" customHeight="1" x14ac:dyDescent="0.25">
      <c r="A115" s="139" t="s">
        <v>203</v>
      </c>
      <c r="B115" s="138" t="s">
        <v>136</v>
      </c>
      <c r="C115" s="138"/>
    </row>
    <row r="116" spans="1:5" ht="15.75" customHeight="1" x14ac:dyDescent="0.25">
      <c r="A116" s="139" t="s">
        <v>71</v>
      </c>
      <c r="B116" s="138" t="s">
        <v>136</v>
      </c>
      <c r="C116" s="138"/>
    </row>
    <row r="117" spans="1:5" ht="15.75" customHeight="1" x14ac:dyDescent="0.25">
      <c r="A117" s="139" t="s">
        <v>145</v>
      </c>
      <c r="B117" s="138" t="s">
        <v>136</v>
      </c>
      <c r="C117" s="138" t="s">
        <v>217</v>
      </c>
    </row>
    <row r="118" spans="1:5" ht="15.75" customHeight="1" x14ac:dyDescent="0.25">
      <c r="A118" s="139" t="s">
        <v>194</v>
      </c>
      <c r="B118" s="138" t="s">
        <v>136</v>
      </c>
      <c r="C118" s="138"/>
    </row>
    <row r="119" spans="1:5" s="34" customFormat="1" ht="15.75" customHeight="1" x14ac:dyDescent="0.25">
      <c r="A119" s="139" t="s">
        <v>180</v>
      </c>
      <c r="B119" s="138" t="s">
        <v>136</v>
      </c>
      <c r="C119" s="138"/>
      <c r="D119" s="26"/>
      <c r="E119" s="26"/>
    </row>
    <row r="120" spans="1:5" s="34" customFormat="1" ht="15.75" customHeight="1" x14ac:dyDescent="0.25">
      <c r="A120" s="140" t="s">
        <v>50</v>
      </c>
      <c r="B120" s="141" t="s">
        <v>132</v>
      </c>
      <c r="C120" s="142" t="s">
        <v>260</v>
      </c>
      <c r="D120" s="26"/>
      <c r="E120" s="26"/>
    </row>
    <row r="121" spans="1:5" s="34" customFormat="1" ht="15.75" customHeight="1" x14ac:dyDescent="0.25">
      <c r="A121" s="140" t="s">
        <v>51</v>
      </c>
      <c r="B121" s="141" t="s">
        <v>132</v>
      </c>
      <c r="C121" s="142" t="s">
        <v>260</v>
      </c>
      <c r="D121" s="26"/>
      <c r="E121" s="26"/>
    </row>
    <row r="122" spans="1:5" s="34" customFormat="1" ht="15.75" customHeight="1" x14ac:dyDescent="0.25">
      <c r="A122" s="140" t="s">
        <v>52</v>
      </c>
      <c r="B122" s="141" t="s">
        <v>132</v>
      </c>
      <c r="C122" s="142" t="s">
        <v>260</v>
      </c>
      <c r="D122" s="26"/>
      <c r="E122" s="26"/>
    </row>
    <row r="123" spans="1:5" s="34" customFormat="1" ht="15.75" customHeight="1" x14ac:dyDescent="0.25">
      <c r="A123" s="140" t="s">
        <v>53</v>
      </c>
      <c r="B123" s="141" t="s">
        <v>132</v>
      </c>
      <c r="C123" s="142" t="s">
        <v>260</v>
      </c>
      <c r="D123" s="26"/>
      <c r="E123" s="26"/>
    </row>
    <row r="124" spans="1:5" s="34" customFormat="1" ht="15.75" customHeight="1" x14ac:dyDescent="0.25">
      <c r="A124" s="140" t="s">
        <v>54</v>
      </c>
      <c r="B124" s="141" t="s">
        <v>132</v>
      </c>
      <c r="C124" s="142" t="s">
        <v>260</v>
      </c>
      <c r="D124" s="26"/>
      <c r="E124" s="26"/>
    </row>
    <row r="125" spans="1:5" s="34" customFormat="1" ht="15.75" customHeight="1" x14ac:dyDescent="0.25">
      <c r="A125" s="140" t="s">
        <v>55</v>
      </c>
      <c r="B125" s="141" t="s">
        <v>132</v>
      </c>
      <c r="C125" s="142" t="s">
        <v>260</v>
      </c>
      <c r="D125" s="26"/>
      <c r="E125" s="26"/>
    </row>
    <row r="126" spans="1:5" s="34" customFormat="1" x14ac:dyDescent="0.25">
      <c r="A126" s="26"/>
      <c r="B126" s="26"/>
      <c r="C126" s="26"/>
      <c r="D126" s="26"/>
      <c r="E126" s="26"/>
    </row>
    <row r="127" spans="1:5" s="34" customFormat="1" ht="15.6" x14ac:dyDescent="0.3">
      <c r="A127" s="33"/>
      <c r="B127" s="26"/>
      <c r="C127" s="26"/>
      <c r="D127" s="26"/>
      <c r="E127" s="26"/>
    </row>
    <row r="128" spans="1:5" s="34" customFormat="1" ht="15.6" x14ac:dyDescent="0.3">
      <c r="A128" s="39"/>
      <c r="B128" s="36"/>
      <c r="C128" s="26"/>
      <c r="D128" s="26"/>
      <c r="E128" s="26"/>
    </row>
    <row r="129" spans="1:5" s="34" customFormat="1" ht="15.6" x14ac:dyDescent="0.3">
      <c r="A129" s="40"/>
      <c r="B129" s="41"/>
      <c r="C129" s="26"/>
      <c r="D129" s="26"/>
      <c r="E129" s="26"/>
    </row>
    <row r="130" spans="1:5" s="34" customFormat="1" ht="15.6" x14ac:dyDescent="0.3">
      <c r="A130" s="40"/>
      <c r="B130" s="26"/>
      <c r="C130" s="26"/>
      <c r="D130" s="26"/>
      <c r="E130" s="26"/>
    </row>
    <row r="131" spans="1:5" s="34" customFormat="1" ht="15.6" x14ac:dyDescent="0.3">
      <c r="A131" s="33"/>
      <c r="B131" s="26"/>
      <c r="C131" s="26"/>
      <c r="D131" s="26"/>
      <c r="E131" s="26"/>
    </row>
    <row r="132" spans="1:5" s="34" customFormat="1" ht="15.6" x14ac:dyDescent="0.3">
      <c r="A132" s="33"/>
      <c r="B132" s="26"/>
      <c r="C132" s="26"/>
      <c r="D132" s="26"/>
      <c r="E132" s="26"/>
    </row>
    <row r="133" spans="1:5" s="34" customFormat="1" ht="15.6" x14ac:dyDescent="0.3">
      <c r="A133" s="33"/>
      <c r="B133" s="26"/>
      <c r="C133" s="26"/>
      <c r="D133" s="26"/>
      <c r="E133" s="26"/>
    </row>
    <row r="134" spans="1:5" ht="15.6" x14ac:dyDescent="0.3">
      <c r="A134" s="33"/>
    </row>
    <row r="135" spans="1:5" ht="15.75" customHeight="1" x14ac:dyDescent="0.3">
      <c r="A135" s="33"/>
      <c r="E135" s="42"/>
    </row>
    <row r="137" spans="1:5" ht="15.6" x14ac:dyDescent="0.3">
      <c r="A137" s="33"/>
      <c r="B137" s="35"/>
      <c r="C137" s="35"/>
      <c r="D137" s="35"/>
    </row>
    <row r="138" spans="1:5" ht="15.6" x14ac:dyDescent="0.3">
      <c r="A138" s="35"/>
      <c r="B138" s="37"/>
      <c r="C138" s="37"/>
      <c r="D138" s="37"/>
      <c r="E138" s="38"/>
    </row>
    <row r="139" spans="1:5" ht="26.25" customHeight="1" x14ac:dyDescent="0.3">
      <c r="A139" s="37"/>
      <c r="E139" s="42"/>
    </row>
    <row r="140" spans="1:5" ht="31.5" customHeight="1" x14ac:dyDescent="0.25">
      <c r="E140" s="42"/>
    </row>
  </sheetData>
  <pageMargins left="0.19685039370078741" right="0.19685039370078741" top="0.59055118110236227" bottom="0.59055118110236227" header="0.51181102362204722" footer="0.51181102362204722"/>
  <pageSetup paperSize="8" scale="33" orientation="landscape" r:id="rId1"/>
  <headerFooter alignWithMargins="0">
    <oddFooter>&amp;L&amp;1#&amp;"Calibri"&amp;8&amp;K000000For Official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CED4-D379-4D23-8A57-F8AD42B1CA53}">
  <sheetPr>
    <tabColor theme="4" tint="0.39997558519241921"/>
  </sheetPr>
  <dimension ref="A2:X48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6.21875" customWidth="1"/>
    <col min="2" max="2" width="11.77734375" customWidth="1"/>
    <col min="3" max="3" width="21.77734375" customWidth="1"/>
    <col min="4" max="4" width="18.5546875" customWidth="1"/>
    <col min="5" max="5" width="14.5546875" customWidth="1"/>
    <col min="6" max="7" width="32.5546875" customWidth="1"/>
    <col min="8" max="9" width="14.5546875" customWidth="1"/>
    <col min="10" max="10" width="17" customWidth="1"/>
    <col min="11" max="11" width="16" customWidth="1"/>
    <col min="12" max="12" width="17.77734375" customWidth="1"/>
    <col min="13" max="13" width="9" customWidth="1"/>
    <col min="14" max="14" width="13.5546875" customWidth="1"/>
    <col min="15" max="15" width="15" customWidth="1"/>
    <col min="16" max="17" width="12.44140625" customWidth="1"/>
    <col min="20" max="20" width="34.21875" customWidth="1"/>
    <col min="21" max="21" width="13.77734375" customWidth="1"/>
    <col min="23" max="23" width="38.5546875" customWidth="1"/>
    <col min="24" max="24" width="11.21875" bestFit="1" customWidth="1"/>
  </cols>
  <sheetData>
    <row r="2" spans="1:24" ht="15" customHeight="1" x14ac:dyDescent="0.3">
      <c r="E2" s="1"/>
      <c r="H2" s="80" t="s">
        <v>0</v>
      </c>
      <c r="I2" s="80" t="s">
        <v>1</v>
      </c>
      <c r="J2" s="79"/>
      <c r="K2" s="79"/>
      <c r="N2" s="147" t="s">
        <v>2</v>
      </c>
      <c r="O2" s="147"/>
      <c r="P2" s="147" t="s">
        <v>3</v>
      </c>
      <c r="Q2" s="147"/>
    </row>
    <row r="3" spans="1:24" ht="79.8" x14ac:dyDescent="0.3">
      <c r="B3" s="2" t="s">
        <v>4</v>
      </c>
      <c r="C3" s="3" t="s">
        <v>102</v>
      </c>
      <c r="D3" s="3" t="s">
        <v>5</v>
      </c>
      <c r="E3" s="4" t="s">
        <v>6</v>
      </c>
      <c r="F3" s="5" t="s">
        <v>287</v>
      </c>
      <c r="G3" s="5" t="s">
        <v>286</v>
      </c>
      <c r="H3" s="6" t="s">
        <v>285</v>
      </c>
      <c r="I3" s="6" t="s">
        <v>284</v>
      </c>
      <c r="J3" s="6" t="s">
        <v>371</v>
      </c>
      <c r="K3" s="6" t="s">
        <v>351</v>
      </c>
      <c r="L3" s="6" t="s">
        <v>357</v>
      </c>
      <c r="M3" s="7" t="s">
        <v>7</v>
      </c>
      <c r="N3" s="7" t="s">
        <v>353</v>
      </c>
      <c r="O3" s="7" t="s">
        <v>352</v>
      </c>
      <c r="P3" s="7" t="s">
        <v>355</v>
      </c>
      <c r="Q3" s="7" t="s">
        <v>354</v>
      </c>
    </row>
    <row r="4" spans="1:24" ht="14.55" customHeight="1" x14ac:dyDescent="0.3">
      <c r="A4" s="162" t="s">
        <v>224</v>
      </c>
      <c r="B4" s="143">
        <v>953</v>
      </c>
      <c r="C4" s="144" t="s">
        <v>273</v>
      </c>
      <c r="D4" s="144" t="s">
        <v>55</v>
      </c>
      <c r="E4" s="144">
        <v>100400</v>
      </c>
      <c r="F4" s="72" t="s">
        <v>26</v>
      </c>
      <c r="G4" s="72" t="s">
        <v>28</v>
      </c>
      <c r="H4" s="72" t="s">
        <v>43</v>
      </c>
      <c r="I4" s="72" t="s">
        <v>42</v>
      </c>
      <c r="J4" s="75">
        <v>5302193.7299999949</v>
      </c>
      <c r="K4" s="76">
        <v>5198975.2400000021</v>
      </c>
      <c r="L4" s="76"/>
      <c r="M4" s="75"/>
      <c r="N4" s="72"/>
      <c r="O4" s="75"/>
      <c r="P4" s="72"/>
      <c r="Q4" s="74"/>
    </row>
    <row r="5" spans="1:24" x14ac:dyDescent="0.3">
      <c r="A5" s="162"/>
      <c r="B5" s="143" t="s">
        <v>283</v>
      </c>
      <c r="C5" s="144" t="s">
        <v>281</v>
      </c>
      <c r="D5" s="144" t="s">
        <v>53</v>
      </c>
      <c r="E5" s="144">
        <v>100400</v>
      </c>
      <c r="F5" s="72" t="s">
        <v>26</v>
      </c>
      <c r="G5" s="72" t="s">
        <v>28</v>
      </c>
      <c r="H5" s="72" t="s">
        <v>43</v>
      </c>
      <c r="I5" s="72" t="s">
        <v>42</v>
      </c>
      <c r="J5" s="75">
        <v>408386.14</v>
      </c>
      <c r="K5" s="76">
        <v>399531.32999999996</v>
      </c>
      <c r="L5" s="76"/>
      <c r="M5" s="75"/>
      <c r="N5" s="72"/>
      <c r="O5" s="75"/>
      <c r="P5" s="72"/>
      <c r="Q5" s="74"/>
    </row>
    <row r="6" spans="1:24" x14ac:dyDescent="0.3">
      <c r="A6" s="162"/>
      <c r="B6" s="143" t="s">
        <v>282</v>
      </c>
      <c r="C6" s="144" t="s">
        <v>268</v>
      </c>
      <c r="D6" s="144" t="s">
        <v>281</v>
      </c>
      <c r="E6" s="144">
        <v>100400</v>
      </c>
      <c r="F6" s="72" t="s">
        <v>26</v>
      </c>
      <c r="G6" s="72" t="s">
        <v>28</v>
      </c>
      <c r="H6" s="72" t="s">
        <v>43</v>
      </c>
      <c r="I6" s="72" t="s">
        <v>42</v>
      </c>
      <c r="J6" s="75">
        <v>483797.39999999997</v>
      </c>
      <c r="K6" s="76">
        <v>467846.36</v>
      </c>
      <c r="L6" s="76"/>
      <c r="M6" s="75"/>
      <c r="N6" s="72"/>
      <c r="O6" s="75"/>
      <c r="P6" s="72"/>
      <c r="Q6" s="74"/>
      <c r="T6" s="81" t="s">
        <v>370</v>
      </c>
    </row>
    <row r="7" spans="1:24" x14ac:dyDescent="0.3">
      <c r="A7" s="162"/>
      <c r="B7" s="143" t="s">
        <v>280</v>
      </c>
      <c r="C7" s="144" t="s">
        <v>268</v>
      </c>
      <c r="D7" s="144" t="s">
        <v>53</v>
      </c>
      <c r="E7" s="144">
        <v>100400</v>
      </c>
      <c r="F7" s="72" t="s">
        <v>26</v>
      </c>
      <c r="G7" s="72" t="s">
        <v>28</v>
      </c>
      <c r="H7" s="72" t="s">
        <v>43</v>
      </c>
      <c r="I7" s="72" t="s">
        <v>42</v>
      </c>
      <c r="J7" s="75">
        <v>1045630.8900000001</v>
      </c>
      <c r="K7" s="76">
        <v>1025172.35</v>
      </c>
      <c r="L7" s="76"/>
      <c r="M7" s="75"/>
      <c r="N7" s="72"/>
      <c r="O7" s="75"/>
      <c r="P7" s="72"/>
      <c r="Q7" s="74"/>
    </row>
    <row r="8" spans="1:24" x14ac:dyDescent="0.3">
      <c r="A8" s="162"/>
      <c r="B8" s="143" t="s">
        <v>270</v>
      </c>
      <c r="C8" s="144" t="s">
        <v>55</v>
      </c>
      <c r="D8" s="144" t="s">
        <v>50</v>
      </c>
      <c r="E8" s="144">
        <v>100400</v>
      </c>
      <c r="F8" s="72" t="s">
        <v>26</v>
      </c>
      <c r="G8" s="72" t="s">
        <v>28</v>
      </c>
      <c r="H8" s="72" t="s">
        <v>43</v>
      </c>
      <c r="I8" s="72" t="s">
        <v>42</v>
      </c>
      <c r="J8" s="75">
        <v>1723604.75</v>
      </c>
      <c r="K8" s="76">
        <v>1692266.49</v>
      </c>
      <c r="L8" s="76"/>
      <c r="M8" s="75"/>
      <c r="N8" s="72"/>
      <c r="O8" s="75"/>
      <c r="P8" s="72"/>
      <c r="Q8" s="74"/>
      <c r="T8" s="62" t="s">
        <v>279</v>
      </c>
      <c r="U8" s="63"/>
      <c r="W8" s="62" t="s">
        <v>278</v>
      </c>
      <c r="X8" s="63"/>
    </row>
    <row r="9" spans="1:24" x14ac:dyDescent="0.3">
      <c r="A9" s="162"/>
      <c r="B9" s="143" t="s">
        <v>269</v>
      </c>
      <c r="C9" s="144" t="s">
        <v>268</v>
      </c>
      <c r="D9" s="144" t="s">
        <v>54</v>
      </c>
      <c r="E9" s="144">
        <v>100400</v>
      </c>
      <c r="F9" s="72" t="s">
        <v>26</v>
      </c>
      <c r="G9" s="72" t="s">
        <v>28</v>
      </c>
      <c r="H9" s="72" t="s">
        <v>43</v>
      </c>
      <c r="I9" s="72" t="s">
        <v>42</v>
      </c>
      <c r="J9" s="75">
        <v>4324676.4399999995</v>
      </c>
      <c r="K9" s="76">
        <v>4432184.4100000011</v>
      </c>
      <c r="L9" s="76"/>
      <c r="M9" s="75"/>
      <c r="N9" s="72"/>
      <c r="O9" s="75"/>
      <c r="P9" s="72"/>
      <c r="Q9" s="74"/>
    </row>
    <row r="10" spans="1:24" x14ac:dyDescent="0.3">
      <c r="A10" s="162"/>
      <c r="B10" s="143" t="s">
        <v>267</v>
      </c>
      <c r="C10" s="144" t="s">
        <v>53</v>
      </c>
      <c r="D10" s="144" t="s">
        <v>54</v>
      </c>
      <c r="E10" s="144">
        <v>100400</v>
      </c>
      <c r="F10" s="72" t="s">
        <v>26</v>
      </c>
      <c r="G10" s="72" t="s">
        <v>28</v>
      </c>
      <c r="H10" s="72" t="s">
        <v>43</v>
      </c>
      <c r="I10" s="72" t="s">
        <v>42</v>
      </c>
      <c r="J10" s="75">
        <v>168234.58000000002</v>
      </c>
      <c r="K10" s="76">
        <v>360607.57999999996</v>
      </c>
      <c r="L10" s="76"/>
      <c r="M10" s="75"/>
      <c r="N10" s="72"/>
      <c r="O10" s="75"/>
      <c r="P10" s="72"/>
      <c r="Q10" s="74"/>
      <c r="T10" s="15" t="s">
        <v>369</v>
      </c>
      <c r="U10" s="121">
        <f>U11</f>
        <v>254.04582761224592</v>
      </c>
      <c r="W10" s="15" t="s">
        <v>369</v>
      </c>
      <c r="X10" s="121">
        <f>X11</f>
        <v>201.83566786752331</v>
      </c>
    </row>
    <row r="11" spans="1:24" x14ac:dyDescent="0.3">
      <c r="A11" s="162"/>
      <c r="B11" s="143" t="s">
        <v>277</v>
      </c>
      <c r="C11" s="144" t="s">
        <v>276</v>
      </c>
      <c r="D11" s="144" t="s">
        <v>50</v>
      </c>
      <c r="E11" s="144">
        <v>100400</v>
      </c>
      <c r="F11" s="72" t="s">
        <v>26</v>
      </c>
      <c r="G11" s="72" t="s">
        <v>28</v>
      </c>
      <c r="H11" s="72" t="s">
        <v>43</v>
      </c>
      <c r="I11" s="72" t="s">
        <v>42</v>
      </c>
      <c r="J11" s="75">
        <v>1742038.55</v>
      </c>
      <c r="K11" s="76">
        <v>1709523.79</v>
      </c>
      <c r="L11" s="76"/>
      <c r="M11" s="75"/>
      <c r="N11" s="72"/>
      <c r="O11" s="75"/>
      <c r="P11" s="72"/>
      <c r="Q11" s="74"/>
      <c r="T11" s="60" t="s">
        <v>26</v>
      </c>
      <c r="U11" s="123">
        <f>U19</f>
        <v>254.04582761224592</v>
      </c>
      <c r="W11" s="60" t="s">
        <v>26</v>
      </c>
      <c r="X11" s="123">
        <f>X19</f>
        <v>201.83566786752331</v>
      </c>
    </row>
    <row r="12" spans="1:24" x14ac:dyDescent="0.3">
      <c r="A12" s="162"/>
      <c r="B12" s="143" t="s">
        <v>266</v>
      </c>
      <c r="C12" s="144" t="s">
        <v>264</v>
      </c>
      <c r="D12" s="144" t="s">
        <v>51</v>
      </c>
      <c r="E12" s="144">
        <v>100400</v>
      </c>
      <c r="F12" s="72" t="s">
        <v>26</v>
      </c>
      <c r="G12" s="72" t="s">
        <v>28</v>
      </c>
      <c r="H12" s="72" t="s">
        <v>43</v>
      </c>
      <c r="I12" s="72" t="s">
        <v>42</v>
      </c>
      <c r="J12" s="75">
        <v>1742038.55</v>
      </c>
      <c r="K12" s="76">
        <v>1709523.79</v>
      </c>
      <c r="L12" s="76"/>
      <c r="M12" s="75"/>
      <c r="N12" s="72"/>
      <c r="O12" s="75"/>
      <c r="P12" s="72"/>
      <c r="Q12" s="74"/>
    </row>
    <row r="13" spans="1:24" x14ac:dyDescent="0.3">
      <c r="A13" s="162"/>
      <c r="B13" s="143" t="s">
        <v>66</v>
      </c>
      <c r="C13" s="144" t="s">
        <v>126</v>
      </c>
      <c r="D13" s="144" t="s">
        <v>229</v>
      </c>
      <c r="E13" s="144">
        <v>100400</v>
      </c>
      <c r="F13" s="72" t="s">
        <v>26</v>
      </c>
      <c r="G13" s="72" t="s">
        <v>28</v>
      </c>
      <c r="H13" s="72" t="s">
        <v>43</v>
      </c>
      <c r="I13" s="72" t="s">
        <v>42</v>
      </c>
      <c r="J13" s="75">
        <v>5447044.5500000007</v>
      </c>
      <c r="K13" s="126">
        <v>5349545.75</v>
      </c>
      <c r="L13" s="76"/>
      <c r="M13" s="75"/>
      <c r="N13" s="72"/>
      <c r="O13" s="75"/>
      <c r="P13" s="72"/>
      <c r="Q13" s="74"/>
    </row>
    <row r="14" spans="1:24" x14ac:dyDescent="0.3">
      <c r="A14" s="162"/>
      <c r="B14" s="143"/>
      <c r="C14" s="144"/>
      <c r="D14" s="144"/>
      <c r="E14" s="144">
        <v>100400</v>
      </c>
      <c r="F14" s="72"/>
      <c r="G14" s="72"/>
      <c r="H14" s="72"/>
      <c r="I14" s="72"/>
      <c r="J14" s="75"/>
      <c r="K14" s="70">
        <f>SUM(K4:K13)</f>
        <v>22345177.090000004</v>
      </c>
      <c r="L14" s="125">
        <v>35486023.310000002</v>
      </c>
      <c r="M14" s="73">
        <f>K14/L14</f>
        <v>0.62968952296503466</v>
      </c>
      <c r="N14" s="72"/>
      <c r="O14" s="71">
        <v>49.701617777961935</v>
      </c>
      <c r="P14" s="72"/>
      <c r="Q14" s="71">
        <v>23.944379812861975</v>
      </c>
    </row>
    <row r="15" spans="1:24" x14ac:dyDescent="0.3">
      <c r="A15" s="162"/>
      <c r="B15" s="143">
        <v>265</v>
      </c>
      <c r="C15" s="144" t="s">
        <v>212</v>
      </c>
      <c r="D15" s="144" t="s">
        <v>68</v>
      </c>
      <c r="E15" s="144">
        <v>100440</v>
      </c>
      <c r="F15" s="72" t="s">
        <v>26</v>
      </c>
      <c r="G15" s="72" t="s">
        <v>30</v>
      </c>
      <c r="H15" s="72" t="s">
        <v>43</v>
      </c>
      <c r="I15" s="72" t="s">
        <v>42</v>
      </c>
      <c r="J15" s="75">
        <v>62084.45</v>
      </c>
      <c r="K15" s="126">
        <v>50702.3</v>
      </c>
      <c r="L15" s="76"/>
      <c r="M15" s="75"/>
      <c r="N15" s="72"/>
      <c r="O15" s="75"/>
      <c r="P15" s="72"/>
      <c r="Q15" s="74"/>
    </row>
    <row r="16" spans="1:24" x14ac:dyDescent="0.3">
      <c r="A16" s="162"/>
      <c r="B16" s="143">
        <v>907</v>
      </c>
      <c r="C16" s="144" t="s">
        <v>173</v>
      </c>
      <c r="D16" s="144" t="s">
        <v>140</v>
      </c>
      <c r="E16" s="144">
        <v>100440</v>
      </c>
      <c r="F16" s="72" t="s">
        <v>26</v>
      </c>
      <c r="G16" s="72" t="s">
        <v>30</v>
      </c>
      <c r="H16" s="72" t="s">
        <v>43</v>
      </c>
      <c r="I16" s="72" t="s">
        <v>42</v>
      </c>
      <c r="J16" s="75">
        <v>67400221.50999999</v>
      </c>
      <c r="K16" s="126">
        <v>66979054.289999999</v>
      </c>
      <c r="L16" s="76"/>
      <c r="M16" s="75"/>
      <c r="N16" s="72"/>
      <c r="O16" s="75"/>
      <c r="P16" s="72"/>
      <c r="Q16" s="74"/>
    </row>
    <row r="17" spans="1:24" x14ac:dyDescent="0.3">
      <c r="A17" s="162"/>
      <c r="B17" s="143" t="s">
        <v>60</v>
      </c>
      <c r="C17" s="144" t="s">
        <v>161</v>
      </c>
      <c r="D17" s="144" t="s">
        <v>71</v>
      </c>
      <c r="E17" s="144">
        <v>100440</v>
      </c>
      <c r="F17" s="72" t="s">
        <v>26</v>
      </c>
      <c r="G17" s="72" t="s">
        <v>30</v>
      </c>
      <c r="H17" s="72" t="s">
        <v>43</v>
      </c>
      <c r="I17" s="72" t="s">
        <v>42</v>
      </c>
      <c r="J17" s="75">
        <v>9301688.8900000006</v>
      </c>
      <c r="K17" s="126">
        <v>8993384.3300000001</v>
      </c>
      <c r="L17" s="76"/>
      <c r="M17" s="75"/>
      <c r="N17" s="72"/>
      <c r="O17" s="75"/>
      <c r="P17" s="72"/>
      <c r="Q17" s="74"/>
      <c r="T17" s="62" t="s">
        <v>262</v>
      </c>
      <c r="U17" s="63"/>
      <c r="W17" s="62" t="s">
        <v>261</v>
      </c>
      <c r="X17" s="63"/>
    </row>
    <row r="18" spans="1:24" x14ac:dyDescent="0.3">
      <c r="A18" s="162"/>
      <c r="B18" s="143" t="s">
        <v>61</v>
      </c>
      <c r="C18" s="144" t="s">
        <v>150</v>
      </c>
      <c r="D18" s="144" t="s">
        <v>71</v>
      </c>
      <c r="E18" s="144">
        <v>100440</v>
      </c>
      <c r="F18" s="72" t="s">
        <v>26</v>
      </c>
      <c r="G18" s="72" t="s">
        <v>30</v>
      </c>
      <c r="H18" s="72" t="s">
        <v>43</v>
      </c>
      <c r="I18" s="72" t="s">
        <v>42</v>
      </c>
      <c r="J18" s="75">
        <v>51353269.75</v>
      </c>
      <c r="K18" s="126">
        <v>49412080.859999999</v>
      </c>
      <c r="L18" s="76"/>
      <c r="M18" s="75"/>
      <c r="N18" s="72"/>
      <c r="O18" s="75"/>
      <c r="P18" s="72"/>
      <c r="Q18" s="74"/>
    </row>
    <row r="19" spans="1:24" x14ac:dyDescent="0.3">
      <c r="A19" s="162"/>
      <c r="B19" s="143" t="s">
        <v>62</v>
      </c>
      <c r="C19" s="144" t="s">
        <v>161</v>
      </c>
      <c r="D19" s="144" t="s">
        <v>71</v>
      </c>
      <c r="E19" s="144">
        <v>100440</v>
      </c>
      <c r="F19" s="72" t="s">
        <v>26</v>
      </c>
      <c r="G19" s="72" t="s">
        <v>30</v>
      </c>
      <c r="H19" s="72" t="s">
        <v>43</v>
      </c>
      <c r="I19" s="72" t="s">
        <v>42</v>
      </c>
      <c r="J19" s="75">
        <v>9676424.1500000004</v>
      </c>
      <c r="K19" s="126">
        <v>9360803.75</v>
      </c>
      <c r="L19" s="76"/>
      <c r="M19" s="75"/>
      <c r="N19" s="72"/>
      <c r="O19" s="75"/>
      <c r="P19" s="72"/>
      <c r="Q19" s="74"/>
      <c r="T19" s="15" t="s">
        <v>368</v>
      </c>
      <c r="U19" s="121">
        <f>SUM(U20:U23)</f>
        <v>254.04582761224592</v>
      </c>
      <c r="W19" s="15" t="s">
        <v>368</v>
      </c>
      <c r="X19" s="121">
        <f>SUM(X20:X23)</f>
        <v>201.83566786752331</v>
      </c>
    </row>
    <row r="20" spans="1:24" x14ac:dyDescent="0.3">
      <c r="A20" s="162"/>
      <c r="B20" s="143" t="s">
        <v>63</v>
      </c>
      <c r="C20" s="144" t="s">
        <v>150</v>
      </c>
      <c r="D20" s="144" t="s">
        <v>71</v>
      </c>
      <c r="E20" s="144">
        <v>100440</v>
      </c>
      <c r="F20" s="72" t="s">
        <v>26</v>
      </c>
      <c r="G20" s="72" t="s">
        <v>30</v>
      </c>
      <c r="H20" s="72" t="s">
        <v>43</v>
      </c>
      <c r="I20" s="72" t="s">
        <v>42</v>
      </c>
      <c r="J20" s="75">
        <v>49966788.359999992</v>
      </c>
      <c r="K20" s="126">
        <v>48081845.519999996</v>
      </c>
      <c r="L20" s="76"/>
      <c r="M20" s="75"/>
      <c r="N20" s="72"/>
      <c r="O20" s="75"/>
      <c r="P20" s="72"/>
      <c r="Q20" s="74"/>
      <c r="T20" s="60" t="s">
        <v>27</v>
      </c>
      <c r="U20" s="123">
        <f>M31*O31</f>
        <v>1.3998031141840692</v>
      </c>
      <c r="W20" s="60" t="s">
        <v>27</v>
      </c>
      <c r="X20" s="123">
        <f>M31*Q31</f>
        <v>0.85982726858558223</v>
      </c>
    </row>
    <row r="21" spans="1:24" x14ac:dyDescent="0.3">
      <c r="A21" s="162"/>
      <c r="B21" s="143" t="s">
        <v>64</v>
      </c>
      <c r="C21" s="144" t="s">
        <v>168</v>
      </c>
      <c r="D21" s="144" t="s">
        <v>161</v>
      </c>
      <c r="E21" s="144">
        <v>100440</v>
      </c>
      <c r="F21" s="72" t="s">
        <v>26</v>
      </c>
      <c r="G21" s="72" t="s">
        <v>30</v>
      </c>
      <c r="H21" s="72" t="s">
        <v>43</v>
      </c>
      <c r="I21" s="72" t="s">
        <v>42</v>
      </c>
      <c r="J21" s="75">
        <v>296291.18</v>
      </c>
      <c r="K21" s="126">
        <v>286202.61</v>
      </c>
      <c r="L21" s="76"/>
      <c r="M21" s="75"/>
      <c r="N21" s="72"/>
      <c r="O21" s="75"/>
      <c r="P21" s="72"/>
      <c r="Q21" s="74"/>
      <c r="T21" s="60" t="s">
        <v>28</v>
      </c>
      <c r="U21" s="123">
        <f>M14*O14</f>
        <v>31.296587989195338</v>
      </c>
      <c r="W21" s="60" t="s">
        <v>28</v>
      </c>
      <c r="X21" s="123">
        <f>M14*Q14</f>
        <v>15.077525102054663</v>
      </c>
    </row>
    <row r="22" spans="1:24" x14ac:dyDescent="0.3">
      <c r="A22" s="162"/>
      <c r="B22" s="143" t="s">
        <v>65</v>
      </c>
      <c r="C22" s="144" t="s">
        <v>215</v>
      </c>
      <c r="D22" s="144" t="s">
        <v>161</v>
      </c>
      <c r="E22" s="144">
        <v>100440</v>
      </c>
      <c r="F22" s="72" t="s">
        <v>26</v>
      </c>
      <c r="G22" s="72" t="s">
        <v>30</v>
      </c>
      <c r="H22" s="72" t="s">
        <v>43</v>
      </c>
      <c r="I22" s="72" t="s">
        <v>42</v>
      </c>
      <c r="J22" s="75">
        <v>1373891.9</v>
      </c>
      <c r="K22" s="126">
        <v>1333641.82</v>
      </c>
      <c r="L22" s="76"/>
      <c r="M22" s="75"/>
      <c r="N22" s="72"/>
      <c r="O22" s="75"/>
      <c r="P22" s="72"/>
      <c r="Q22" s="74"/>
      <c r="T22" s="60" t="s">
        <v>29</v>
      </c>
      <c r="U22" s="123">
        <f>M41*O41</f>
        <v>26.758383164478765</v>
      </c>
      <c r="W22" s="60" t="s">
        <v>29</v>
      </c>
      <c r="X22" s="123">
        <f>M41*Q41</f>
        <v>17.686079764310669</v>
      </c>
    </row>
    <row r="23" spans="1:24" x14ac:dyDescent="0.3">
      <c r="A23" s="162"/>
      <c r="B23" s="143" t="s">
        <v>66</v>
      </c>
      <c r="C23" s="144" t="s">
        <v>126</v>
      </c>
      <c r="D23" s="144" t="s">
        <v>229</v>
      </c>
      <c r="E23" s="144">
        <v>100440</v>
      </c>
      <c r="F23" s="72" t="s">
        <v>26</v>
      </c>
      <c r="G23" s="72" t="s">
        <v>30</v>
      </c>
      <c r="H23" s="72" t="s">
        <v>43</v>
      </c>
      <c r="I23" s="72" t="s">
        <v>42</v>
      </c>
      <c r="J23" s="75">
        <v>1183974.3499999999</v>
      </c>
      <c r="K23" s="126">
        <v>1157831.74</v>
      </c>
      <c r="L23" s="76"/>
      <c r="M23" s="75"/>
      <c r="N23" s="72"/>
      <c r="O23" s="78"/>
      <c r="P23" s="72"/>
      <c r="Q23" s="74"/>
      <c r="T23" s="59" t="s">
        <v>30</v>
      </c>
      <c r="U23" s="123">
        <f>M24*O24</f>
        <v>194.59105334438775</v>
      </c>
      <c r="W23" s="59" t="s">
        <v>30</v>
      </c>
      <c r="X23" s="123">
        <f>M24*Q24</f>
        <v>168.2122357325724</v>
      </c>
    </row>
    <row r="24" spans="1:24" x14ac:dyDescent="0.3">
      <c r="A24" s="162"/>
      <c r="B24" s="143"/>
      <c r="C24" s="144"/>
      <c r="D24" s="144"/>
      <c r="E24" s="144">
        <v>100440</v>
      </c>
      <c r="F24" s="72"/>
      <c r="G24" s="72"/>
      <c r="H24" s="72"/>
      <c r="I24" s="72"/>
      <c r="J24" s="75"/>
      <c r="K24" s="70">
        <f>SUM(K15:K23)</f>
        <v>185655547.22000003</v>
      </c>
      <c r="L24" s="125">
        <v>612641827.20000005</v>
      </c>
      <c r="M24" s="73">
        <f>K24/L24</f>
        <v>0.30304092697770019</v>
      </c>
      <c r="N24" s="72"/>
      <c r="O24" s="71">
        <v>642.12796365524275</v>
      </c>
      <c r="P24" s="72"/>
      <c r="Q24" s="71">
        <v>555.08091732094852</v>
      </c>
      <c r="T24" s="77"/>
      <c r="U24" s="56"/>
    </row>
    <row r="25" spans="1:24" x14ac:dyDescent="0.3">
      <c r="A25" s="162"/>
      <c r="B25" s="143">
        <v>265</v>
      </c>
      <c r="C25" s="144" t="s">
        <v>212</v>
      </c>
      <c r="D25" s="144" t="s">
        <v>68</v>
      </c>
      <c r="E25" s="144">
        <v>100380</v>
      </c>
      <c r="F25" s="72" t="s">
        <v>26</v>
      </c>
      <c r="G25" s="72" t="s">
        <v>27</v>
      </c>
      <c r="H25" s="72" t="s">
        <v>43</v>
      </c>
      <c r="I25" s="72" t="s">
        <v>42</v>
      </c>
      <c r="J25" s="75">
        <v>264408.28000000003</v>
      </c>
      <c r="K25" s="126">
        <v>259312.27</v>
      </c>
      <c r="L25" s="76"/>
      <c r="M25" s="75"/>
      <c r="N25" s="72"/>
      <c r="O25" s="75"/>
      <c r="P25" s="72"/>
      <c r="Q25" s="74"/>
    </row>
    <row r="26" spans="1:24" x14ac:dyDescent="0.3">
      <c r="A26" s="162"/>
      <c r="B26" s="143">
        <v>955</v>
      </c>
      <c r="C26" s="144" t="s">
        <v>54</v>
      </c>
      <c r="D26" s="144" t="s">
        <v>273</v>
      </c>
      <c r="E26" s="144">
        <v>100380</v>
      </c>
      <c r="F26" s="72" t="s">
        <v>26</v>
      </c>
      <c r="G26" s="72" t="s">
        <v>27</v>
      </c>
      <c r="H26" s="72" t="s">
        <v>43</v>
      </c>
      <c r="I26" s="72" t="s">
        <v>42</v>
      </c>
      <c r="J26" s="75">
        <v>256716.58000000007</v>
      </c>
      <c r="K26" s="126">
        <v>245683.34</v>
      </c>
      <c r="L26" s="76"/>
      <c r="M26" s="75"/>
      <c r="N26" s="72"/>
      <c r="O26" s="75"/>
      <c r="P26" s="72"/>
      <c r="Q26" s="74"/>
    </row>
    <row r="27" spans="1:24" x14ac:dyDescent="0.3">
      <c r="A27" s="162"/>
      <c r="B27" s="143">
        <v>957</v>
      </c>
      <c r="C27" s="144" t="s">
        <v>228</v>
      </c>
      <c r="D27" s="144" t="s">
        <v>105</v>
      </c>
      <c r="E27" s="144">
        <v>100380</v>
      </c>
      <c r="F27" s="72" t="s">
        <v>26</v>
      </c>
      <c r="G27" s="72" t="s">
        <v>27</v>
      </c>
      <c r="H27" s="72" t="s">
        <v>43</v>
      </c>
      <c r="I27" s="72" t="s">
        <v>42</v>
      </c>
      <c r="J27" s="75">
        <v>32447.37</v>
      </c>
      <c r="K27" s="126">
        <v>31945.38</v>
      </c>
      <c r="L27" s="76"/>
      <c r="M27" s="75"/>
      <c r="N27" s="72"/>
      <c r="O27" s="75"/>
      <c r="P27" s="72"/>
      <c r="Q27" s="74"/>
    </row>
    <row r="28" spans="1:24" x14ac:dyDescent="0.3">
      <c r="A28" s="162"/>
      <c r="B28" s="143" t="s">
        <v>275</v>
      </c>
      <c r="C28" s="144" t="s">
        <v>264</v>
      </c>
      <c r="D28" s="144" t="s">
        <v>50</v>
      </c>
      <c r="E28" s="144">
        <v>100380</v>
      </c>
      <c r="F28" s="72" t="s">
        <v>26</v>
      </c>
      <c r="G28" s="72" t="s">
        <v>27</v>
      </c>
      <c r="H28" s="72" t="s">
        <v>43</v>
      </c>
      <c r="I28" s="72" t="s">
        <v>42</v>
      </c>
      <c r="J28" s="75">
        <v>166787.27999999997</v>
      </c>
      <c r="K28" s="126">
        <v>166710.07</v>
      </c>
      <c r="L28" s="76"/>
      <c r="M28" s="75"/>
      <c r="N28" s="72"/>
      <c r="O28" s="75"/>
      <c r="P28" s="72"/>
      <c r="Q28" s="74"/>
    </row>
    <row r="29" spans="1:24" x14ac:dyDescent="0.3">
      <c r="A29" s="162"/>
      <c r="B29" s="143" t="s">
        <v>274</v>
      </c>
      <c r="C29" s="144" t="s">
        <v>264</v>
      </c>
      <c r="D29" s="144" t="s">
        <v>263</v>
      </c>
      <c r="E29" s="144">
        <v>100380</v>
      </c>
      <c r="F29" s="72" t="s">
        <v>26</v>
      </c>
      <c r="G29" s="72" t="s">
        <v>27</v>
      </c>
      <c r="H29" s="72" t="s">
        <v>43</v>
      </c>
      <c r="I29" s="72" t="s">
        <v>42</v>
      </c>
      <c r="J29" s="75">
        <v>114237.34000000003</v>
      </c>
      <c r="K29" s="76">
        <v>114329.58999999997</v>
      </c>
      <c r="L29" s="76"/>
      <c r="M29" s="75"/>
      <c r="N29" s="72"/>
      <c r="O29" s="75"/>
      <c r="P29" s="72"/>
      <c r="Q29" s="74"/>
      <c r="T29" s="81" t="s">
        <v>288</v>
      </c>
    </row>
    <row r="30" spans="1:24" x14ac:dyDescent="0.3">
      <c r="A30" s="162"/>
      <c r="B30" s="143" t="s">
        <v>265</v>
      </c>
      <c r="C30" s="144" t="s">
        <v>264</v>
      </c>
      <c r="D30" s="144" t="s">
        <v>263</v>
      </c>
      <c r="E30" s="144">
        <v>100380</v>
      </c>
      <c r="F30" s="72" t="s">
        <v>26</v>
      </c>
      <c r="G30" s="72" t="s">
        <v>27</v>
      </c>
      <c r="H30" s="72" t="s">
        <v>43</v>
      </c>
      <c r="I30" s="72" t="s">
        <v>42</v>
      </c>
      <c r="J30" s="75">
        <v>2329.02</v>
      </c>
      <c r="K30" s="76">
        <v>2292.9899999999998</v>
      </c>
      <c r="L30" s="76"/>
      <c r="M30" s="75"/>
      <c r="N30" s="72"/>
      <c r="O30" s="75"/>
      <c r="P30" s="72"/>
      <c r="Q30" s="74"/>
      <c r="T30" s="11"/>
    </row>
    <row r="31" spans="1:24" x14ac:dyDescent="0.3">
      <c r="A31" s="162"/>
      <c r="B31" s="143"/>
      <c r="C31" s="144"/>
      <c r="D31" s="144"/>
      <c r="E31" s="144">
        <v>100380</v>
      </c>
      <c r="F31" s="72"/>
      <c r="G31" s="72"/>
      <c r="H31" s="72"/>
      <c r="I31" s="72"/>
      <c r="J31" s="75"/>
      <c r="K31" s="70">
        <f>SUM(K25:K30)</f>
        <v>820273.64</v>
      </c>
      <c r="L31" s="125">
        <v>37616807.799999997</v>
      </c>
      <c r="M31" s="73">
        <f>K31/L31</f>
        <v>2.1806040649733179E-2</v>
      </c>
      <c r="N31" s="72"/>
      <c r="O31" s="71">
        <v>64.19336442909902</v>
      </c>
      <c r="P31" s="72"/>
      <c r="Q31" s="71">
        <v>39.430691815944272</v>
      </c>
      <c r="T31" s="62" t="s">
        <v>262</v>
      </c>
      <c r="U31" s="63"/>
      <c r="W31" s="62" t="s">
        <v>261</v>
      </c>
      <c r="X31" s="63"/>
    </row>
    <row r="32" spans="1:24" x14ac:dyDescent="0.3">
      <c r="A32" s="162"/>
      <c r="B32" s="143">
        <v>953</v>
      </c>
      <c r="C32" s="144" t="s">
        <v>273</v>
      </c>
      <c r="D32" s="144" t="s">
        <v>55</v>
      </c>
      <c r="E32" s="144">
        <v>100420</v>
      </c>
      <c r="F32" s="72" t="s">
        <v>26</v>
      </c>
      <c r="G32" s="72" t="s">
        <v>29</v>
      </c>
      <c r="H32" s="72" t="s">
        <v>43</v>
      </c>
      <c r="I32" s="72" t="s">
        <v>42</v>
      </c>
      <c r="J32" s="75">
        <v>46192.100000000006</v>
      </c>
      <c r="K32" s="76">
        <v>45045.609999999993</v>
      </c>
      <c r="L32" s="76"/>
      <c r="M32" s="75"/>
      <c r="N32" s="72"/>
      <c r="O32" s="75"/>
      <c r="P32" s="72"/>
      <c r="Q32" s="74"/>
    </row>
    <row r="33" spans="1:24" x14ac:dyDescent="0.3">
      <c r="A33" s="162"/>
      <c r="B33" s="143">
        <v>955</v>
      </c>
      <c r="C33" s="144" t="s">
        <v>54</v>
      </c>
      <c r="D33" s="144" t="s">
        <v>273</v>
      </c>
      <c r="E33" s="144">
        <v>100420</v>
      </c>
      <c r="F33" s="72" t="s">
        <v>26</v>
      </c>
      <c r="G33" s="72" t="s">
        <v>29</v>
      </c>
      <c r="H33" s="72" t="s">
        <v>43</v>
      </c>
      <c r="I33" s="72" t="s">
        <v>42</v>
      </c>
      <c r="J33" s="75">
        <v>2185113.1999999997</v>
      </c>
      <c r="K33" s="76">
        <v>2123680.6100000003</v>
      </c>
      <c r="L33" s="76"/>
      <c r="M33" s="75"/>
      <c r="N33" s="72"/>
      <c r="O33" s="75"/>
      <c r="P33" s="72"/>
      <c r="Q33" s="74"/>
      <c r="T33" s="15" t="s">
        <v>368</v>
      </c>
      <c r="U33" s="121">
        <f>SUM(U34:U37)</f>
        <v>208.50999182679504</v>
      </c>
      <c r="W33" s="15" t="s">
        <v>368</v>
      </c>
      <c r="X33" s="121">
        <f>SUM(X34:X37)</f>
        <v>176.04620198090043</v>
      </c>
    </row>
    <row r="34" spans="1:24" x14ac:dyDescent="0.3">
      <c r="A34" s="162"/>
      <c r="B34" s="143">
        <v>957</v>
      </c>
      <c r="C34" s="144" t="s">
        <v>228</v>
      </c>
      <c r="D34" s="144" t="s">
        <v>105</v>
      </c>
      <c r="E34" s="144">
        <v>100420</v>
      </c>
      <c r="F34" s="72" t="s">
        <v>26</v>
      </c>
      <c r="G34" s="72" t="s">
        <v>29</v>
      </c>
      <c r="H34" s="72" t="s">
        <v>43</v>
      </c>
      <c r="I34" s="72" t="s">
        <v>42</v>
      </c>
      <c r="J34" s="75">
        <v>2836897.74</v>
      </c>
      <c r="K34" s="126">
        <v>2794611.18</v>
      </c>
      <c r="L34" s="76"/>
      <c r="M34" s="75"/>
      <c r="N34" s="72"/>
      <c r="O34" s="75"/>
      <c r="P34" s="72"/>
      <c r="Q34" s="74"/>
      <c r="T34" s="82" t="s">
        <v>27</v>
      </c>
      <c r="U34" s="122">
        <f>($K25+$K27)/$L31*O31</f>
        <v>0.49703336254951891</v>
      </c>
      <c r="W34" s="82" t="s">
        <v>27</v>
      </c>
      <c r="X34" s="122">
        <f>($K25+$K27)/$L31*Q31</f>
        <v>0.30530210583648093</v>
      </c>
    </row>
    <row r="35" spans="1:24" x14ac:dyDescent="0.3">
      <c r="A35" s="162"/>
      <c r="B35" s="143" t="s">
        <v>272</v>
      </c>
      <c r="C35" s="144" t="s">
        <v>271</v>
      </c>
      <c r="D35" s="144" t="s">
        <v>50</v>
      </c>
      <c r="E35" s="144">
        <v>100420</v>
      </c>
      <c r="F35" s="72" t="s">
        <v>26</v>
      </c>
      <c r="G35" s="72" t="s">
        <v>29</v>
      </c>
      <c r="H35" s="72" t="s">
        <v>43</v>
      </c>
      <c r="I35" s="72" t="s">
        <v>42</v>
      </c>
      <c r="J35" s="75">
        <v>1142542.6000000001</v>
      </c>
      <c r="K35" s="76">
        <v>1118323.3099999998</v>
      </c>
      <c r="L35" s="76"/>
      <c r="M35" s="75"/>
      <c r="N35" s="72"/>
      <c r="O35" s="75"/>
      <c r="P35" s="72"/>
      <c r="Q35" s="74"/>
      <c r="T35" s="82" t="s">
        <v>28</v>
      </c>
      <c r="U35" s="122">
        <f>$K13/$L14*O14</f>
        <v>7.4925577270106549</v>
      </c>
      <c r="W35" s="82" t="s">
        <v>28</v>
      </c>
      <c r="X35" s="122">
        <f>$K13/$L14*Q14</f>
        <v>3.6096339718118045</v>
      </c>
    </row>
    <row r="36" spans="1:24" x14ac:dyDescent="0.3">
      <c r="A36" s="162"/>
      <c r="B36" s="143" t="s">
        <v>270</v>
      </c>
      <c r="C36" s="144" t="s">
        <v>55</v>
      </c>
      <c r="D36" s="144" t="s">
        <v>50</v>
      </c>
      <c r="E36" s="144">
        <v>100420</v>
      </c>
      <c r="F36" s="72" t="s">
        <v>26</v>
      </c>
      <c r="G36" s="72" t="s">
        <v>29</v>
      </c>
      <c r="H36" s="72" t="s">
        <v>43</v>
      </c>
      <c r="I36" s="72" t="s">
        <v>42</v>
      </c>
      <c r="J36" s="75">
        <v>207852.84</v>
      </c>
      <c r="K36" s="76">
        <v>206987.53000000003</v>
      </c>
      <c r="L36" s="76"/>
      <c r="M36" s="75"/>
      <c r="N36" s="72"/>
      <c r="O36" s="75"/>
      <c r="P36" s="72"/>
      <c r="Q36" s="74"/>
      <c r="T36" s="82" t="s">
        <v>29</v>
      </c>
      <c r="U36" s="122">
        <f>$K34/$L41*O41</f>
        <v>5.929347392847129</v>
      </c>
      <c r="W36" s="82" t="s">
        <v>29</v>
      </c>
      <c r="X36" s="122">
        <f>$K34/$L41*Q41</f>
        <v>3.9190301706797674</v>
      </c>
    </row>
    <row r="37" spans="1:24" x14ac:dyDescent="0.3">
      <c r="A37" s="162"/>
      <c r="B37" s="143" t="s">
        <v>269</v>
      </c>
      <c r="C37" s="144" t="s">
        <v>268</v>
      </c>
      <c r="D37" s="144" t="s">
        <v>54</v>
      </c>
      <c r="E37" s="144">
        <v>100420</v>
      </c>
      <c r="F37" s="72" t="s">
        <v>26</v>
      </c>
      <c r="G37" s="72" t="s">
        <v>29</v>
      </c>
      <c r="H37" s="72" t="s">
        <v>43</v>
      </c>
      <c r="I37" s="72" t="s">
        <v>42</v>
      </c>
      <c r="J37" s="75">
        <v>37090.74</v>
      </c>
      <c r="K37" s="76">
        <v>36327.760000000002</v>
      </c>
      <c r="L37" s="76"/>
      <c r="M37" s="75"/>
      <c r="N37" s="72"/>
      <c r="O37" s="75"/>
      <c r="P37" s="72"/>
      <c r="Q37" s="74"/>
      <c r="T37" s="83" t="s">
        <v>30</v>
      </c>
      <c r="U37" s="122">
        <f>SUM($K15:$K23)/$L24*O24</f>
        <v>194.59105334438775</v>
      </c>
      <c r="W37" s="83" t="s">
        <v>30</v>
      </c>
      <c r="X37" s="122">
        <f>SUM($K15:$K23)/$L24*Q24</f>
        <v>168.2122357325724</v>
      </c>
    </row>
    <row r="38" spans="1:24" x14ac:dyDescent="0.3">
      <c r="A38" s="162"/>
      <c r="B38" s="143" t="s">
        <v>267</v>
      </c>
      <c r="C38" s="144" t="s">
        <v>53</v>
      </c>
      <c r="D38" s="144" t="s">
        <v>54</v>
      </c>
      <c r="E38" s="144">
        <v>100420</v>
      </c>
      <c r="F38" s="72" t="s">
        <v>26</v>
      </c>
      <c r="G38" s="72" t="s">
        <v>29</v>
      </c>
      <c r="H38" s="72" t="s">
        <v>43</v>
      </c>
      <c r="I38" s="72" t="s">
        <v>42</v>
      </c>
      <c r="J38" s="75">
        <v>4963789.99</v>
      </c>
      <c r="K38" s="76">
        <v>4799768.3600000013</v>
      </c>
      <c r="L38" s="76"/>
      <c r="M38" s="75"/>
      <c r="N38" s="72"/>
      <c r="O38" s="75"/>
      <c r="P38" s="72"/>
      <c r="Q38" s="74"/>
    </row>
    <row r="39" spans="1:24" x14ac:dyDescent="0.3">
      <c r="A39" s="162"/>
      <c r="B39" s="143" t="s">
        <v>266</v>
      </c>
      <c r="C39" s="144" t="s">
        <v>264</v>
      </c>
      <c r="D39" s="144" t="s">
        <v>51</v>
      </c>
      <c r="E39" s="144">
        <v>100420</v>
      </c>
      <c r="F39" s="72" t="s">
        <v>26</v>
      </c>
      <c r="G39" s="72" t="s">
        <v>29</v>
      </c>
      <c r="H39" s="72" t="s">
        <v>43</v>
      </c>
      <c r="I39" s="72" t="s">
        <v>42</v>
      </c>
      <c r="J39" s="75">
        <v>1016106.81</v>
      </c>
      <c r="K39" s="76">
        <v>984559.54000000027</v>
      </c>
      <c r="L39" s="76"/>
      <c r="M39" s="75"/>
      <c r="N39" s="72"/>
      <c r="O39" s="75"/>
      <c r="P39" s="72"/>
      <c r="Q39" s="74"/>
    </row>
    <row r="40" spans="1:24" x14ac:dyDescent="0.3">
      <c r="A40" s="162"/>
      <c r="B40" s="143" t="s">
        <v>265</v>
      </c>
      <c r="C40" s="144" t="s">
        <v>264</v>
      </c>
      <c r="D40" s="144" t="s">
        <v>263</v>
      </c>
      <c r="E40" s="144">
        <v>100420</v>
      </c>
      <c r="F40" s="72" t="s">
        <v>26</v>
      </c>
      <c r="G40" s="72" t="s">
        <v>29</v>
      </c>
      <c r="H40" s="72" t="s">
        <v>43</v>
      </c>
      <c r="I40" s="72" t="s">
        <v>42</v>
      </c>
      <c r="J40" s="75">
        <v>517844.01000000007</v>
      </c>
      <c r="K40" s="76">
        <v>502417.3899999999</v>
      </c>
      <c r="L40" s="76"/>
      <c r="M40" s="75"/>
      <c r="N40" s="72"/>
      <c r="O40" s="75"/>
      <c r="P40" s="72"/>
      <c r="Q40" s="74"/>
    </row>
    <row r="41" spans="1:24" x14ac:dyDescent="0.3">
      <c r="B41" s="144"/>
      <c r="C41" s="144"/>
      <c r="D41" s="144"/>
      <c r="E41" s="144">
        <v>100420</v>
      </c>
      <c r="F41" s="72"/>
      <c r="G41" s="72"/>
      <c r="H41" s="72"/>
      <c r="I41" s="72"/>
      <c r="J41" s="72"/>
      <c r="K41" s="70">
        <f>SUM(K32:K40)</f>
        <v>12611721.290000003</v>
      </c>
      <c r="L41" s="125">
        <v>20473961.710000001</v>
      </c>
      <c r="M41" s="73">
        <f>K41/L41</f>
        <v>0.61598832061115549</v>
      </c>
      <c r="N41" s="72"/>
      <c r="O41" s="71">
        <v>43.439757328402457</v>
      </c>
      <c r="P41" s="72"/>
      <c r="Q41" s="71">
        <v>28.711712823975862</v>
      </c>
    </row>
    <row r="42" spans="1:24" x14ac:dyDescent="0.3">
      <c r="K42" s="69"/>
      <c r="L42" s="69"/>
    </row>
    <row r="43" spans="1:24" x14ac:dyDescent="0.3">
      <c r="F43" s="124" t="s">
        <v>356</v>
      </c>
      <c r="K43" s="70">
        <f>K14+K24+K31+K41</f>
        <v>221432719.24000001</v>
      </c>
      <c r="L43" s="70">
        <f>L14+L24+L31+L41</f>
        <v>706218620.01999998</v>
      </c>
      <c r="N43" s="70">
        <v>1558.1705781472874</v>
      </c>
      <c r="P43" s="70">
        <v>1083.7950362102752</v>
      </c>
    </row>
    <row r="45" spans="1:24" x14ac:dyDescent="0.3">
      <c r="A45" s="11" t="s">
        <v>220</v>
      </c>
      <c r="B45" s="11" t="s">
        <v>292</v>
      </c>
    </row>
    <row r="46" spans="1:24" x14ac:dyDescent="0.3">
      <c r="H46" s="11"/>
    </row>
    <row r="48" spans="1:24" x14ac:dyDescent="0.3">
      <c r="K48" s="69"/>
    </row>
  </sheetData>
  <mergeCells count="3">
    <mergeCell ref="N2:O2"/>
    <mergeCell ref="P2:Q2"/>
    <mergeCell ref="A4:A40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CAD2CB-4695-4A61-8F33-9BB5C0454F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75A843-D39D-46C8-AB50-8A20B44DD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Notes</vt:lpstr>
      <vt:lpstr>Summary RFM Input</vt:lpstr>
      <vt:lpstr>New Reclassifications</vt:lpstr>
      <vt:lpstr>Correction of 19-24 Reclassif'n</vt:lpstr>
      <vt:lpstr>TRANSMISSION ASSETS</vt:lpstr>
      <vt:lpstr>For reclassification 2024-29</vt:lpstr>
      <vt:lpstr>Trans Assets in July 2022</vt:lpstr>
      <vt:lpstr>Reclassifed in 2019-24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Garcia</dc:creator>
  <cp:lastModifiedBy>Alison Fox</cp:lastModifiedBy>
  <dcterms:created xsi:type="dcterms:W3CDTF">2022-09-07T22:25:55Z</dcterms:created>
  <dcterms:modified xsi:type="dcterms:W3CDTF">2023-01-20T03:29:31Z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2022-11-16T06:40:37Z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5cba8395-7db5-42d9-a06b-9722765e8feb</vt:lpwstr>
  </property>
  <property fmtid="{D5CDD505-2E9C-101B-9397-08002B2CF9AE}" pid="8" name="MSIP_Label_895930eb-db2c-4917-a4e2-4c584d225a4f_ContentBits">
    <vt:lpwstr>2</vt:lpwstr>
  </property>
</Properties>
</file>