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165" windowWidth="14805" windowHeight="7950" tabRatio="744"/>
  </bookViews>
  <sheets>
    <sheet name="Cover" sheetId="24" r:id="rId1"/>
    <sheet name="Process Diagram" sheetId="9" r:id="rId2"/>
    <sheet name="InputSheet Opening RAB" sheetId="23" r:id="rId3"/>
    <sheet name="OutputSheet METERING PTRM" sheetId="19" r:id="rId4"/>
    <sheet name="OutputSheet Dx PTRM" sheetId="18" r:id="rId5"/>
    <sheet name="CHECKSUMS" sheetId="20" r:id="rId6"/>
    <sheet name="RAB 3.1 Direct Type 5-6 Assets" sheetId="3" r:id="rId7"/>
    <sheet name="RAB 3.2 Direct Type 5-6 IT" sheetId="7" r:id="rId8"/>
    <sheet name="RAB 3.3 Indirect Assets" sheetId="1" r:id="rId9"/>
    <sheet name="Standard Control RAB" sheetId="5" r:id="rId10"/>
    <sheet name="Type 5-6 Metering RAB" sheetId="4" r:id="rId11"/>
    <sheet name="TAB 3.1 Direct Type 5-6 Assets" sheetId="12" r:id="rId12"/>
    <sheet name="TAB 3.2 Direct Type 5-6 IT" sheetId="13" r:id="rId13"/>
    <sheet name="TAB 3.3 Indirect Assets" sheetId="14" r:id="rId14"/>
    <sheet name="Revised Standard Control TAB" sheetId="16" r:id="rId15"/>
    <sheet name="Type 5-6 Metering TAB" sheetId="17" r:id="rId16"/>
  </sheets>
  <definedNames>
    <definedName name="_xlnm._FilterDatabase" localSheetId="7" hidden="1">'RAB 3.2 Direct Type 5-6 IT'!$A$37:$I$329</definedName>
    <definedName name="Asset1" localSheetId="2">'InputSheet Opening RAB'!$I$7</definedName>
    <definedName name="Asset1">#REF!</definedName>
    <definedName name="Asset10" localSheetId="2">'InputSheet Opening RAB'!$I$16</definedName>
    <definedName name="Asset10">#REF!</definedName>
    <definedName name="Asset11" localSheetId="2">'InputSheet Opening RAB'!$I$17</definedName>
    <definedName name="Asset11">#REF!</definedName>
    <definedName name="Asset12" localSheetId="2">'InputSheet Opening RAB'!$I$18</definedName>
    <definedName name="Asset12">#REF!</definedName>
    <definedName name="Asset13" localSheetId="2">'InputSheet Opening RAB'!$I$19</definedName>
    <definedName name="Asset13">#REF!</definedName>
    <definedName name="Asset14" localSheetId="2">'InputSheet Opening RAB'!$I$20</definedName>
    <definedName name="Asset14">#REF!</definedName>
    <definedName name="Asset15" localSheetId="2">'InputSheet Opening RAB'!$I$21</definedName>
    <definedName name="Asset15">#REF!</definedName>
    <definedName name="Asset16" localSheetId="2">'InputSheet Opening RAB'!$I$22</definedName>
    <definedName name="Asset16">#REF!</definedName>
    <definedName name="Asset17" localSheetId="2">'InputSheet Opening RAB'!$I$23</definedName>
    <definedName name="Asset17">#REF!</definedName>
    <definedName name="Asset18" localSheetId="2">'InputSheet Opening RAB'!$I$24</definedName>
    <definedName name="Asset18">#REF!</definedName>
    <definedName name="Asset19" localSheetId="2">'InputSheet Opening RAB'!$I$25</definedName>
    <definedName name="Asset19">#REF!</definedName>
    <definedName name="Asset2" localSheetId="2">'InputSheet Opening RAB'!$I$8</definedName>
    <definedName name="Asset2">#REF!</definedName>
    <definedName name="Asset20" localSheetId="2">'InputSheet Opening RAB'!$I$26</definedName>
    <definedName name="Asset20">#REF!</definedName>
    <definedName name="Asset21" localSheetId="2">'InputSheet Opening RAB'!$I$27</definedName>
    <definedName name="Asset21">#REF!</definedName>
    <definedName name="Asset22" localSheetId="2">'InputSheet Opening RAB'!$I$28</definedName>
    <definedName name="Asset22">#REF!</definedName>
    <definedName name="Asset23" localSheetId="2">'InputSheet Opening RAB'!$I$29</definedName>
    <definedName name="Asset23">#REF!</definedName>
    <definedName name="Asset24" localSheetId="2">'InputSheet Opening RAB'!$I$30</definedName>
    <definedName name="Asset24">#REF!</definedName>
    <definedName name="Asset25" localSheetId="2">'InputSheet Opening RAB'!$I$31</definedName>
    <definedName name="Asset25">#REF!</definedName>
    <definedName name="Asset26" localSheetId="2">'InputSheet Opening RAB'!$I$32</definedName>
    <definedName name="Asset26">#REF!</definedName>
    <definedName name="Asset27" localSheetId="2">'InputSheet Opening RAB'!$I$33</definedName>
    <definedName name="Asset27">#REF!</definedName>
    <definedName name="Asset28" localSheetId="2">'InputSheet Opening RAB'!$I$34</definedName>
    <definedName name="Asset28">#REF!</definedName>
    <definedName name="Asset29" localSheetId="2">'InputSheet Opening RAB'!$G$35</definedName>
    <definedName name="Asset29">#REF!</definedName>
    <definedName name="Asset3" localSheetId="2">'InputSheet Opening RAB'!$I$9</definedName>
    <definedName name="Asset3">#REF!</definedName>
    <definedName name="Asset30" localSheetId="5">#REF!</definedName>
    <definedName name="Asset30" localSheetId="2">'InputSheet Opening RAB'!#REF!</definedName>
    <definedName name="Asset30">#REF!</definedName>
    <definedName name="Asset4" localSheetId="2">'InputSheet Opening RAB'!$I$10</definedName>
    <definedName name="Asset4">#REF!</definedName>
    <definedName name="Asset5" localSheetId="2">'InputSheet Opening RAB'!$I$11</definedName>
    <definedName name="Asset5">#REF!</definedName>
    <definedName name="Asset6" localSheetId="2">'InputSheet Opening RAB'!$I$12</definedName>
    <definedName name="Asset6">#REF!</definedName>
    <definedName name="Asset7" localSheetId="2">'InputSheet Opening RAB'!$I$13</definedName>
    <definedName name="Asset7">#REF!</definedName>
    <definedName name="Asset8" localSheetId="2">'InputSheet Opening RAB'!$I$14</definedName>
    <definedName name="Asset8">#REF!</definedName>
    <definedName name="Asset9" localSheetId="2">'InputSheet Opening RAB'!$I$15</definedName>
    <definedName name="Asset9">#REF!</definedName>
    <definedName name="fuck" localSheetId="2">'InputSheet Opening RAB'!$I$7</definedName>
    <definedName name="fuck">#REF!</definedName>
  </definedNames>
  <calcPr calcId="145621"/>
</workbook>
</file>

<file path=xl/calcChain.xml><?xml version="1.0" encoding="utf-8"?>
<calcChain xmlns="http://schemas.openxmlformats.org/spreadsheetml/2006/main">
  <c r="B34" i="12" l="1"/>
  <c r="B33" i="3"/>
  <c r="I326" i="13" l="1"/>
  <c r="I827" i="7" l="1"/>
  <c r="I331" i="7"/>
  <c r="I328" i="13"/>
  <c r="B25" i="7" l="1"/>
  <c r="B22" i="13" l="1"/>
  <c r="M23" i="20" l="1"/>
  <c r="M24" i="20"/>
  <c r="C13" i="16"/>
  <c r="D13" i="16"/>
  <c r="B13" i="16"/>
  <c r="D9" i="12" l="1"/>
  <c r="D52" i="12" s="1"/>
  <c r="D6" i="16" s="1"/>
  <c r="D10" i="12"/>
  <c r="D53" i="12" s="1"/>
  <c r="D7" i="16" s="1"/>
  <c r="D11" i="12"/>
  <c r="D54" i="12" s="1"/>
  <c r="D8" i="16" s="1"/>
  <c r="D12" i="12"/>
  <c r="D55" i="12" s="1"/>
  <c r="D9" i="16" s="1"/>
  <c r="D13" i="12"/>
  <c r="D56" i="12" s="1"/>
  <c r="D10" i="16" s="1"/>
  <c r="D14" i="12"/>
  <c r="D57" i="12" s="1"/>
  <c r="D11" i="16" s="1"/>
  <c r="D15" i="12"/>
  <c r="D44" i="12" s="1"/>
  <c r="D12" i="17" s="1"/>
  <c r="D16" i="12"/>
  <c r="D45" i="12" s="1"/>
  <c r="D13" i="17" s="1"/>
  <c r="D17" i="12"/>
  <c r="D60" i="12" s="1"/>
  <c r="D14" i="16" s="1"/>
  <c r="D18" i="12"/>
  <c r="D61" i="12" s="1"/>
  <c r="D15" i="16" s="1"/>
  <c r="D19" i="12"/>
  <c r="D62" i="12" s="1"/>
  <c r="D16" i="16" s="1"/>
  <c r="D20" i="12"/>
  <c r="D63" i="12" s="1"/>
  <c r="D17" i="16" s="1"/>
  <c r="C21" i="12"/>
  <c r="C64" i="12" s="1"/>
  <c r="C18" i="16" s="1"/>
  <c r="D21" i="12"/>
  <c r="D64" i="12" s="1"/>
  <c r="D18" i="16" s="1"/>
  <c r="C22" i="12"/>
  <c r="C65" i="12" s="1"/>
  <c r="C19" i="16" s="1"/>
  <c r="D22" i="12"/>
  <c r="D65" i="12" s="1"/>
  <c r="D19" i="16" s="1"/>
  <c r="D23" i="12"/>
  <c r="D66" i="12" s="1"/>
  <c r="C24" i="12"/>
  <c r="C67" i="12" s="1"/>
  <c r="D24" i="12"/>
  <c r="D67" i="12" s="1"/>
  <c r="D25" i="12"/>
  <c r="D68" i="12" s="1"/>
  <c r="D26" i="12"/>
  <c r="D69" i="12" s="1"/>
  <c r="D27" i="12"/>
  <c r="D70" i="12" s="1"/>
  <c r="D28" i="12"/>
  <c r="D71" i="12" s="1"/>
  <c r="D29" i="12"/>
  <c r="D72" i="12" s="1"/>
  <c r="C7" i="12"/>
  <c r="D7" i="12"/>
  <c r="B7" i="12"/>
  <c r="B50" i="12" s="1"/>
  <c r="A10" i="12"/>
  <c r="A11" i="12"/>
  <c r="A12" i="12"/>
  <c r="A13" i="12"/>
  <c r="A14" i="12"/>
  <c r="A15" i="12"/>
  <c r="A16" i="12"/>
  <c r="A17" i="12"/>
  <c r="A18" i="12"/>
  <c r="A19" i="12"/>
  <c r="A20" i="12"/>
  <c r="A21" i="12"/>
  <c r="A22" i="12"/>
  <c r="A23" i="12"/>
  <c r="A24" i="12"/>
  <c r="A25" i="12"/>
  <c r="A26" i="12"/>
  <c r="A27" i="12"/>
  <c r="A28" i="12"/>
  <c r="A29" i="12"/>
  <c r="A9" i="12"/>
  <c r="E9" i="3"/>
  <c r="E10" i="3"/>
  <c r="E11" i="3"/>
  <c r="E12" i="3"/>
  <c r="E13" i="3"/>
  <c r="E14" i="3"/>
  <c r="E15" i="3"/>
  <c r="E16" i="3"/>
  <c r="E17" i="3"/>
  <c r="E18" i="3"/>
  <c r="E19" i="3"/>
  <c r="E20" i="3"/>
  <c r="D21" i="3"/>
  <c r="E21" i="3"/>
  <c r="D22" i="3"/>
  <c r="E22" i="3"/>
  <c r="E23" i="3"/>
  <c r="D24" i="3"/>
  <c r="E24" i="3"/>
  <c r="E25" i="3"/>
  <c r="E26" i="3"/>
  <c r="E27" i="3"/>
  <c r="E28" i="3"/>
  <c r="E29" i="3"/>
  <c r="A10" i="3"/>
  <c r="A11" i="3"/>
  <c r="A12" i="3"/>
  <c r="A13" i="3"/>
  <c r="A14" i="3"/>
  <c r="A15" i="3"/>
  <c r="A16" i="3"/>
  <c r="A17" i="3"/>
  <c r="A18" i="3"/>
  <c r="A19" i="3"/>
  <c r="A20" i="3"/>
  <c r="A21" i="3"/>
  <c r="A22" i="3"/>
  <c r="A23" i="3"/>
  <c r="A24" i="3"/>
  <c r="A25" i="3"/>
  <c r="A26" i="3"/>
  <c r="A27" i="3"/>
  <c r="A28" i="3"/>
  <c r="A29" i="3"/>
  <c r="A9" i="3"/>
  <c r="D58" i="12" l="1"/>
  <c r="D12" i="16" s="1"/>
  <c r="B15" i="3" l="1"/>
  <c r="B16" i="3"/>
  <c r="B25" i="3"/>
  <c r="B13" i="3"/>
  <c r="B19" i="3"/>
  <c r="B14" i="3"/>
  <c r="B17" i="3"/>
  <c r="B29" i="3"/>
  <c r="B10" i="3"/>
  <c r="B18" i="3" l="1"/>
  <c r="B20" i="3"/>
  <c r="B24" i="3"/>
  <c r="B21" i="3"/>
  <c r="B12" i="3"/>
  <c r="B28" i="3"/>
  <c r="B11" i="3"/>
  <c r="B23" i="3"/>
  <c r="B22" i="3"/>
  <c r="B27" i="3"/>
  <c r="C13" i="3"/>
  <c r="C21" i="3"/>
  <c r="C10" i="3"/>
  <c r="C15" i="3"/>
  <c r="C24" i="3"/>
  <c r="C12" i="3"/>
  <c r="C14" i="3"/>
  <c r="C17" i="3"/>
  <c r="C23" i="3"/>
  <c r="C26" i="3"/>
  <c r="C16" i="3"/>
  <c r="C19" i="3"/>
  <c r="C22" i="3"/>
  <c r="C29" i="3"/>
  <c r="C18" i="3"/>
  <c r="C25" i="3"/>
  <c r="C28" i="3"/>
  <c r="C9" i="3"/>
  <c r="C11" i="3"/>
  <c r="C20" i="3"/>
  <c r="C27" i="3"/>
  <c r="B26" i="3" l="1"/>
  <c r="B9" i="3" l="1"/>
  <c r="J34" i="23"/>
  <c r="C57" i="3"/>
  <c r="G24" i="20"/>
  <c r="G23" i="20"/>
  <c r="G22" i="20"/>
  <c r="G21" i="20"/>
  <c r="G20" i="20"/>
  <c r="G19" i="20"/>
  <c r="G18" i="20"/>
  <c r="G17" i="20"/>
  <c r="G16" i="20"/>
  <c r="G15" i="20"/>
  <c r="G14" i="20"/>
  <c r="G13" i="20"/>
  <c r="G12" i="20"/>
  <c r="G9" i="20"/>
  <c r="G8" i="20"/>
  <c r="G7" i="20"/>
  <c r="G6" i="20"/>
  <c r="G5" i="20"/>
  <c r="G4" i="20"/>
  <c r="P10" i="18"/>
  <c r="O11" i="18"/>
  <c r="P11" i="18"/>
  <c r="N11" i="18"/>
  <c r="K11" i="18"/>
  <c r="L11" i="18"/>
  <c r="M11" i="18"/>
  <c r="J11" i="18"/>
  <c r="C12" i="5" l="1"/>
  <c r="K10" i="18" s="1"/>
  <c r="G5" i="18"/>
  <c r="G6" i="18"/>
  <c r="G7" i="18"/>
  <c r="G8" i="18"/>
  <c r="G9" i="18"/>
  <c r="G10" i="18"/>
  <c r="G11" i="18"/>
  <c r="G12" i="18"/>
  <c r="G13" i="18"/>
  <c r="G14" i="18"/>
  <c r="G15" i="18"/>
  <c r="G16" i="18"/>
  <c r="G17" i="18"/>
  <c r="G18" i="18"/>
  <c r="G19" i="18"/>
  <c r="G20" i="18"/>
  <c r="G21" i="18"/>
  <c r="G22" i="18"/>
  <c r="G23" i="18"/>
  <c r="G24" i="18"/>
  <c r="G4" i="18"/>
  <c r="O4" i="19"/>
  <c r="P4" i="19"/>
  <c r="O5" i="19"/>
  <c r="P5" i="19"/>
  <c r="O6" i="19"/>
  <c r="P6" i="19"/>
  <c r="O7" i="19"/>
  <c r="P7" i="19"/>
  <c r="O8" i="19"/>
  <c r="P8" i="19"/>
  <c r="O9" i="19"/>
  <c r="P9" i="19"/>
  <c r="O12" i="19"/>
  <c r="P12" i="19"/>
  <c r="O13" i="19"/>
  <c r="P13" i="19"/>
  <c r="O14" i="19"/>
  <c r="P14" i="19"/>
  <c r="O15" i="19"/>
  <c r="P15" i="19"/>
  <c r="O16" i="19"/>
  <c r="P16" i="19"/>
  <c r="O17" i="19"/>
  <c r="P17" i="19"/>
  <c r="N5" i="19"/>
  <c r="N6" i="19"/>
  <c r="N7" i="19"/>
  <c r="N8" i="19"/>
  <c r="N9" i="19"/>
  <c r="N12" i="19"/>
  <c r="N13" i="19"/>
  <c r="N14" i="19"/>
  <c r="N15" i="19"/>
  <c r="N16" i="19"/>
  <c r="N17" i="19"/>
  <c r="N4" i="19"/>
  <c r="K4" i="19"/>
  <c r="L4" i="19"/>
  <c r="M4" i="19"/>
  <c r="K5" i="19"/>
  <c r="L5" i="19"/>
  <c r="M5" i="19"/>
  <c r="K6" i="19"/>
  <c r="L6" i="19"/>
  <c r="M6" i="19"/>
  <c r="K7" i="19"/>
  <c r="L7" i="19"/>
  <c r="M7" i="19"/>
  <c r="K8" i="19"/>
  <c r="L8" i="19"/>
  <c r="M8" i="19"/>
  <c r="K9" i="19"/>
  <c r="L9" i="19"/>
  <c r="M9" i="19"/>
  <c r="K12" i="19"/>
  <c r="L12" i="19"/>
  <c r="M12" i="19"/>
  <c r="K13" i="19"/>
  <c r="L13" i="19"/>
  <c r="M13" i="19"/>
  <c r="K14" i="19"/>
  <c r="L14" i="19"/>
  <c r="M14" i="19"/>
  <c r="K15" i="19"/>
  <c r="L15" i="19"/>
  <c r="M15" i="19"/>
  <c r="K16" i="19"/>
  <c r="L16" i="19"/>
  <c r="M16" i="19"/>
  <c r="K17" i="19"/>
  <c r="L17" i="19"/>
  <c r="M17" i="19"/>
  <c r="J4" i="19"/>
  <c r="J5" i="19"/>
  <c r="J6" i="19"/>
  <c r="J7" i="19"/>
  <c r="J8" i="19"/>
  <c r="J9" i="19"/>
  <c r="J12" i="19"/>
  <c r="J13" i="19"/>
  <c r="J14" i="19"/>
  <c r="J15" i="19"/>
  <c r="J16" i="19"/>
  <c r="J17" i="19"/>
  <c r="G5" i="19"/>
  <c r="G6" i="19"/>
  <c r="G7" i="19"/>
  <c r="G8" i="19"/>
  <c r="G9" i="19"/>
  <c r="G12" i="19"/>
  <c r="G13" i="19"/>
  <c r="G14" i="19"/>
  <c r="G15" i="19"/>
  <c r="G16" i="19"/>
  <c r="G17" i="19"/>
  <c r="G4" i="19"/>
  <c r="A26" i="17"/>
  <c r="A25" i="17"/>
  <c r="A24" i="17"/>
  <c r="A23" i="17"/>
  <c r="A22" i="17"/>
  <c r="A21" i="17"/>
  <c r="A20" i="17"/>
  <c r="A13" i="17"/>
  <c r="A12" i="17"/>
  <c r="B21" i="13"/>
  <c r="B20" i="13"/>
  <c r="C22" i="14"/>
  <c r="C23" i="14"/>
  <c r="C25" i="14"/>
  <c r="A72" i="12"/>
  <c r="A71" i="12"/>
  <c r="A70" i="12"/>
  <c r="A69" i="12"/>
  <c r="A68" i="12"/>
  <c r="A67" i="12"/>
  <c r="A66" i="12"/>
  <c r="A65" i="12"/>
  <c r="A64" i="12"/>
  <c r="A63" i="12"/>
  <c r="A62" i="12"/>
  <c r="A61" i="12"/>
  <c r="A60" i="12"/>
  <c r="A57" i="12"/>
  <c r="A56" i="12"/>
  <c r="A55" i="12"/>
  <c r="A54" i="12"/>
  <c r="A53" i="12"/>
  <c r="A52" i="12"/>
  <c r="C10" i="1"/>
  <c r="A52" i="3"/>
  <c r="A53" i="3"/>
  <c r="A54" i="3"/>
  <c r="A55" i="3"/>
  <c r="A56" i="3"/>
  <c r="A59" i="3"/>
  <c r="A60" i="3"/>
  <c r="A61" i="3"/>
  <c r="A62" i="3"/>
  <c r="A63" i="3"/>
  <c r="A64" i="3"/>
  <c r="A65" i="3"/>
  <c r="A66" i="3"/>
  <c r="A67" i="3"/>
  <c r="A68" i="3"/>
  <c r="A69" i="3"/>
  <c r="A70" i="3"/>
  <c r="A71" i="3"/>
  <c r="A51" i="3"/>
  <c r="C23" i="4"/>
  <c r="A21" i="4"/>
  <c r="G19" i="19" s="1"/>
  <c r="C21" i="4"/>
  <c r="K19" i="19" s="1"/>
  <c r="A22" i="4"/>
  <c r="G20" i="19" s="1"/>
  <c r="C22" i="4"/>
  <c r="A23" i="4"/>
  <c r="G21" i="19" s="1"/>
  <c r="A24" i="4"/>
  <c r="G22" i="19" s="1"/>
  <c r="C24" i="4"/>
  <c r="A25" i="4"/>
  <c r="G23" i="19" s="1"/>
  <c r="C25" i="4"/>
  <c r="A26" i="4"/>
  <c r="G24" i="19" s="1"/>
  <c r="C26" i="4"/>
  <c r="C20" i="4"/>
  <c r="A20" i="4"/>
  <c r="G18" i="19" s="1"/>
  <c r="A13" i="4"/>
  <c r="G11" i="19" s="1"/>
  <c r="A12" i="4"/>
  <c r="G10" i="19" s="1"/>
  <c r="C11" i="1"/>
  <c r="C12" i="1"/>
  <c r="C13" i="1"/>
  <c r="C14" i="1"/>
  <c r="C15" i="1"/>
  <c r="C16" i="1"/>
  <c r="C17" i="1"/>
  <c r="C18" i="1"/>
  <c r="C19" i="1"/>
  <c r="C20" i="1"/>
  <c r="C21" i="1"/>
  <c r="C22" i="1"/>
  <c r="C23" i="1"/>
  <c r="C24" i="1"/>
  <c r="C47" i="1" s="1"/>
  <c r="C20" i="5" s="1"/>
  <c r="K18" i="18" s="1"/>
  <c r="C25" i="1"/>
  <c r="C48" i="1" s="1"/>
  <c r="C21" i="5" s="1"/>
  <c r="K19" i="18" s="1"/>
  <c r="C26" i="1"/>
  <c r="C49" i="1" s="1"/>
  <c r="C22" i="5" s="1"/>
  <c r="K20" i="18" s="1"/>
  <c r="C27" i="1"/>
  <c r="C50" i="1" s="1"/>
  <c r="C23" i="5" s="1"/>
  <c r="K21" i="18" s="1"/>
  <c r="C28" i="1"/>
  <c r="C51" i="1" s="1"/>
  <c r="C24" i="5" s="1"/>
  <c r="K22" i="18" s="1"/>
  <c r="C29" i="1"/>
  <c r="C52" i="1" s="1"/>
  <c r="C25" i="5" s="1"/>
  <c r="K23" i="18" s="1"/>
  <c r="C30" i="1"/>
  <c r="C53" i="1" s="1"/>
  <c r="C26" i="5" s="1"/>
  <c r="K24" i="18" s="1"/>
  <c r="B21" i="7"/>
  <c r="C52" i="3"/>
  <c r="C7" i="5" s="1"/>
  <c r="K5" i="18" s="1"/>
  <c r="C53" i="3"/>
  <c r="C8" i="5" s="1"/>
  <c r="K6" i="18" s="1"/>
  <c r="C54" i="3"/>
  <c r="C9" i="5" s="1"/>
  <c r="K7" i="18" s="1"/>
  <c r="C55" i="3"/>
  <c r="C10" i="5" s="1"/>
  <c r="K8" i="18" s="1"/>
  <c r="C56" i="3"/>
  <c r="C11" i="5" s="1"/>
  <c r="K9" i="18" s="1"/>
  <c r="C59" i="3"/>
  <c r="C14" i="5" s="1"/>
  <c r="K12" i="18" s="1"/>
  <c r="C60" i="3"/>
  <c r="C15" i="5" s="1"/>
  <c r="K13" i="18" s="1"/>
  <c r="C61" i="3"/>
  <c r="C16" i="5" s="1"/>
  <c r="K14" i="18" s="1"/>
  <c r="C62" i="3"/>
  <c r="C17" i="5" s="1"/>
  <c r="K15" i="18" s="1"/>
  <c r="C63" i="3"/>
  <c r="C18" i="5" s="1"/>
  <c r="K16" i="18" s="1"/>
  <c r="C64" i="3"/>
  <c r="C19" i="5" s="1"/>
  <c r="K17" i="18" s="1"/>
  <c r="C65" i="3"/>
  <c r="C66" i="3"/>
  <c r="C67" i="3"/>
  <c r="C68" i="3"/>
  <c r="C69" i="3"/>
  <c r="C70" i="3"/>
  <c r="C71" i="3"/>
  <c r="C43" i="3"/>
  <c r="C12" i="4" s="1"/>
  <c r="K10" i="19" s="1"/>
  <c r="C44" i="3"/>
  <c r="C13" i="4" s="1"/>
  <c r="K14" i="20" l="1"/>
  <c r="K8" i="20"/>
  <c r="K15" i="20"/>
  <c r="K9" i="20"/>
  <c r="K5" i="20"/>
  <c r="K16" i="20"/>
  <c r="K12" i="20"/>
  <c r="K6" i="20"/>
  <c r="K19" i="20"/>
  <c r="K17" i="20"/>
  <c r="K13" i="20"/>
  <c r="K7" i="20"/>
  <c r="K10" i="20"/>
  <c r="C61" i="14"/>
  <c r="C21" i="17" s="1"/>
  <c r="O19" i="19" s="1"/>
  <c r="C48" i="14"/>
  <c r="C21" i="16" s="1"/>
  <c r="O19" i="18" s="1"/>
  <c r="E25" i="4"/>
  <c r="E26" i="4"/>
  <c r="K23" i="19"/>
  <c r="K23" i="20" s="1"/>
  <c r="K11" i="19"/>
  <c r="K22" i="19"/>
  <c r="K22" i="20" s="1"/>
  <c r="K18" i="19"/>
  <c r="K18" i="20" s="1"/>
  <c r="K21" i="19"/>
  <c r="K21" i="20" s="1"/>
  <c r="K24" i="19"/>
  <c r="K24" i="20" s="1"/>
  <c r="K20" i="19"/>
  <c r="K20" i="20" s="1"/>
  <c r="C51" i="3"/>
  <c r="C6" i="5" s="1"/>
  <c r="D30" i="14"/>
  <c r="B19" i="13"/>
  <c r="B20" i="7"/>
  <c r="B19" i="7" s="1"/>
  <c r="O19" i="20" l="1"/>
  <c r="K11" i="20"/>
  <c r="D66" i="14"/>
  <c r="D26" i="17" s="1"/>
  <c r="P24" i="19" s="1"/>
  <c r="D53" i="14"/>
  <c r="D26" i="16" s="1"/>
  <c r="P24" i="18" s="1"/>
  <c r="D25" i="4"/>
  <c r="D26" i="4"/>
  <c r="O17" i="18"/>
  <c r="O16" i="18"/>
  <c r="K4" i="18"/>
  <c r="O16" i="20" l="1"/>
  <c r="K4" i="20"/>
  <c r="P24" i="20"/>
  <c r="O17" i="20"/>
  <c r="E8" i="7" l="1"/>
  <c r="E15" i="7"/>
  <c r="B17" i="1"/>
  <c r="B44" i="3"/>
  <c r="B13" i="4" s="1"/>
  <c r="J11" i="19" s="1"/>
  <c r="B70" i="3"/>
  <c r="B29" i="1"/>
  <c r="E11" i="1"/>
  <c r="E52" i="3"/>
  <c r="E7" i="5" s="1"/>
  <c r="M5" i="18" s="1"/>
  <c r="E54" i="3"/>
  <c r="E9" i="5" s="1"/>
  <c r="M7" i="18" s="1"/>
  <c r="E13" i="1"/>
  <c r="E56" i="3"/>
  <c r="E11" i="5" s="1"/>
  <c r="M9" i="18" s="1"/>
  <c r="E15" i="1"/>
  <c r="E17" i="1"/>
  <c r="E44" i="3"/>
  <c r="E13" i="4" s="1"/>
  <c r="M11" i="19" s="1"/>
  <c r="E19" i="1"/>
  <c r="E60" i="3"/>
  <c r="E15" i="5" s="1"/>
  <c r="M13" i="18" s="1"/>
  <c r="E62" i="3"/>
  <c r="E17" i="5" s="1"/>
  <c r="M15" i="18" s="1"/>
  <c r="E21" i="1"/>
  <c r="E64" i="3"/>
  <c r="E19" i="5" s="1"/>
  <c r="M17" i="18" s="1"/>
  <c r="E23" i="1"/>
  <c r="E66" i="3"/>
  <c r="E25" i="1"/>
  <c r="E68" i="3"/>
  <c r="E27" i="1"/>
  <c r="D22" i="1"/>
  <c r="D63" i="3"/>
  <c r="D18" i="5" s="1"/>
  <c r="L16" i="18" s="1"/>
  <c r="B71" i="3"/>
  <c r="B30" i="1"/>
  <c r="P4" i="18"/>
  <c r="D10" i="14"/>
  <c r="P6" i="18"/>
  <c r="D12" i="14"/>
  <c r="P8" i="18"/>
  <c r="D14" i="14"/>
  <c r="P10" i="19"/>
  <c r="D16" i="14"/>
  <c r="P12" i="18"/>
  <c r="D18" i="14"/>
  <c r="D20" i="14"/>
  <c r="P14" i="18"/>
  <c r="D24" i="14"/>
  <c r="D26" i="14"/>
  <c r="D28" i="14"/>
  <c r="E10" i="1"/>
  <c r="E51" i="3"/>
  <c r="E6" i="5" s="1"/>
  <c r="M4" i="18" s="1"/>
  <c r="E53" i="3"/>
  <c r="E8" i="5" s="1"/>
  <c r="M6" i="18" s="1"/>
  <c r="E12" i="1"/>
  <c r="E55" i="3"/>
  <c r="E10" i="5" s="1"/>
  <c r="M8" i="18" s="1"/>
  <c r="E14" i="1"/>
  <c r="E57" i="3"/>
  <c r="E43" i="3"/>
  <c r="E12" i="4" s="1"/>
  <c r="M10" i="19" s="1"/>
  <c r="E16" i="1"/>
  <c r="E18" i="1"/>
  <c r="E59" i="3"/>
  <c r="E14" i="5" s="1"/>
  <c r="M12" i="18" s="1"/>
  <c r="E61" i="3"/>
  <c r="E16" i="5" s="1"/>
  <c r="M14" i="18" s="1"/>
  <c r="E20" i="1"/>
  <c r="E22" i="1"/>
  <c r="E63" i="3"/>
  <c r="E18" i="5" s="1"/>
  <c r="M16" i="18" s="1"/>
  <c r="E65" i="3"/>
  <c r="E24" i="1"/>
  <c r="E26" i="1"/>
  <c r="E67" i="3"/>
  <c r="E69" i="3"/>
  <c r="E28" i="1"/>
  <c r="D25" i="1"/>
  <c r="D66" i="3"/>
  <c r="B69" i="3"/>
  <c r="B28" i="1"/>
  <c r="B25" i="1"/>
  <c r="B66" i="3"/>
  <c r="P5" i="18"/>
  <c r="D11" i="14"/>
  <c r="D13" i="14"/>
  <c r="P7" i="18"/>
  <c r="D15" i="14"/>
  <c r="P9" i="18"/>
  <c r="D17" i="14"/>
  <c r="P11" i="19"/>
  <c r="P13" i="18"/>
  <c r="D19" i="14"/>
  <c r="D21" i="14"/>
  <c r="P15" i="18"/>
  <c r="P17" i="18"/>
  <c r="D23" i="14"/>
  <c r="D25" i="14"/>
  <c r="D15" i="13"/>
  <c r="D8" i="13" s="1"/>
  <c r="D27" i="14"/>
  <c r="D29" i="14"/>
  <c r="D64" i="3"/>
  <c r="D19" i="5" s="1"/>
  <c r="L17" i="18" s="1"/>
  <c r="D23" i="1"/>
  <c r="P11" i="20" l="1"/>
  <c r="P10" i="20"/>
  <c r="J11" i="20"/>
  <c r="M10" i="20"/>
  <c r="M11" i="20"/>
  <c r="P17" i="20"/>
  <c r="P5" i="20"/>
  <c r="L16" i="20"/>
  <c r="P9" i="20"/>
  <c r="M4" i="20"/>
  <c r="P6" i="20"/>
  <c r="P15" i="20"/>
  <c r="P7" i="20"/>
  <c r="M14" i="20"/>
  <c r="P12" i="20"/>
  <c r="P8" i="20"/>
  <c r="P4" i="20"/>
  <c r="M15" i="20"/>
  <c r="M7" i="20"/>
  <c r="M8" i="20"/>
  <c r="P13" i="20"/>
  <c r="M17" i="20"/>
  <c r="M9" i="20"/>
  <c r="L17" i="20"/>
  <c r="M16" i="20"/>
  <c r="M12" i="20"/>
  <c r="M6" i="20"/>
  <c r="P14" i="20"/>
  <c r="M13" i="20"/>
  <c r="M5" i="20"/>
  <c r="E12" i="5"/>
  <c r="M10" i="18" s="1"/>
  <c r="B30" i="3"/>
  <c r="D52" i="14"/>
  <c r="D25" i="16" s="1"/>
  <c r="P23" i="18" s="1"/>
  <c r="D65" i="14"/>
  <c r="D25" i="17" s="1"/>
  <c r="P23" i="19" s="1"/>
  <c r="B15" i="1"/>
  <c r="B56" i="3"/>
  <c r="B11" i="5" s="1"/>
  <c r="J9" i="18" s="1"/>
  <c r="B26" i="1"/>
  <c r="B67" i="3"/>
  <c r="E30" i="1"/>
  <c r="E53" i="1" s="1"/>
  <c r="E26" i="5" s="1"/>
  <c r="M24" i="18" s="1"/>
  <c r="E71" i="3"/>
  <c r="B62" i="3"/>
  <c r="B17" i="5" s="1"/>
  <c r="J15" i="18" s="1"/>
  <c r="B21" i="1"/>
  <c r="B59" i="3"/>
  <c r="B14" i="5" s="1"/>
  <c r="J12" i="18" s="1"/>
  <c r="B18" i="1"/>
  <c r="D64" i="14"/>
  <c r="D24" i="17" s="1"/>
  <c r="P22" i="19" s="1"/>
  <c r="D51" i="14"/>
  <c r="D24" i="16" s="1"/>
  <c r="P22" i="18" s="1"/>
  <c r="B20" i="1"/>
  <c r="B61" i="3"/>
  <c r="B16" i="5" s="1"/>
  <c r="J14" i="18" s="1"/>
  <c r="D48" i="14"/>
  <c r="D21" i="16" s="1"/>
  <c r="P19" i="18" s="1"/>
  <c r="D61" i="14"/>
  <c r="D21" i="17" s="1"/>
  <c r="P19" i="19" s="1"/>
  <c r="D47" i="14"/>
  <c r="D20" i="16" s="1"/>
  <c r="P18" i="18" s="1"/>
  <c r="D60" i="14"/>
  <c r="D20" i="17" s="1"/>
  <c r="P18" i="19" s="1"/>
  <c r="E63" i="1"/>
  <c r="E23" i="4" s="1"/>
  <c r="M21" i="19" s="1"/>
  <c r="E50" i="1"/>
  <c r="E23" i="5" s="1"/>
  <c r="M21" i="18" s="1"/>
  <c r="B22" i="1"/>
  <c r="B63" i="3"/>
  <c r="B18" i="5" s="1"/>
  <c r="J16" i="18" s="1"/>
  <c r="D50" i="14"/>
  <c r="D23" i="16" s="1"/>
  <c r="P21" i="18" s="1"/>
  <c r="D63" i="14"/>
  <c r="D23" i="17" s="1"/>
  <c r="P21" i="19" s="1"/>
  <c r="B19" i="1"/>
  <c r="B60" i="3"/>
  <c r="B15" i="5" s="1"/>
  <c r="J13" i="18" s="1"/>
  <c r="B16" i="1"/>
  <c r="B53" i="3"/>
  <c r="B8" i="5" s="1"/>
  <c r="J6" i="18" s="1"/>
  <c r="B12" i="1"/>
  <c r="E64" i="1"/>
  <c r="E24" i="4" s="1"/>
  <c r="M22" i="19" s="1"/>
  <c r="E51" i="1"/>
  <c r="E24" i="5" s="1"/>
  <c r="M22" i="18" s="1"/>
  <c r="E60" i="1"/>
  <c r="E20" i="4" s="1"/>
  <c r="M18" i="19" s="1"/>
  <c r="E47" i="1"/>
  <c r="E20" i="5" s="1"/>
  <c r="M18" i="18" s="1"/>
  <c r="B13" i="1"/>
  <c r="B54" i="3"/>
  <c r="B9" i="5" s="1"/>
  <c r="J7" i="18" s="1"/>
  <c r="B14" i="1"/>
  <c r="B55" i="3"/>
  <c r="B10" i="5" s="1"/>
  <c r="J8" i="18" s="1"/>
  <c r="B23" i="1"/>
  <c r="B64" i="3"/>
  <c r="B19" i="5" s="1"/>
  <c r="J17" i="18" s="1"/>
  <c r="B65" i="3"/>
  <c r="B24" i="1"/>
  <c r="D48" i="1"/>
  <c r="D21" i="5" s="1"/>
  <c r="L19" i="18" s="1"/>
  <c r="D61" i="1"/>
  <c r="D21" i="4" s="1"/>
  <c r="L19" i="19" s="1"/>
  <c r="E62" i="1"/>
  <c r="E22" i="4" s="1"/>
  <c r="M20" i="19" s="1"/>
  <c r="E49" i="1"/>
  <c r="E22" i="5" s="1"/>
  <c r="M20" i="18" s="1"/>
  <c r="D49" i="14"/>
  <c r="D22" i="16" s="1"/>
  <c r="P20" i="18" s="1"/>
  <c r="D62" i="14"/>
  <c r="D22" i="17" s="1"/>
  <c r="P20" i="19" s="1"/>
  <c r="P16" i="18"/>
  <c r="D22" i="14"/>
  <c r="B10" i="1"/>
  <c r="B51" i="3"/>
  <c r="B6" i="5" s="1"/>
  <c r="J4" i="18" s="1"/>
  <c r="E70" i="3"/>
  <c r="E29" i="1"/>
  <c r="E52" i="1" s="1"/>
  <c r="E25" i="5" s="1"/>
  <c r="M23" i="18" s="1"/>
  <c r="E48" i="1"/>
  <c r="E21" i="5" s="1"/>
  <c r="M19" i="18" s="1"/>
  <c r="E61" i="1"/>
  <c r="E21" i="4" s="1"/>
  <c r="M19" i="19" s="1"/>
  <c r="B26" i="7"/>
  <c r="B68" i="3"/>
  <c r="B11" i="1"/>
  <c r="B52" i="3"/>
  <c r="B7" i="5" s="1"/>
  <c r="J5" i="18" s="1"/>
  <c r="B38" i="1" l="1"/>
  <c r="M21" i="20"/>
  <c r="P23" i="20"/>
  <c r="P20" i="20"/>
  <c r="M18" i="20"/>
  <c r="P18" i="20"/>
  <c r="P22" i="20"/>
  <c r="M20" i="20"/>
  <c r="M22" i="20"/>
  <c r="P21" i="20"/>
  <c r="J5" i="20"/>
  <c r="J13" i="20"/>
  <c r="J4" i="20"/>
  <c r="J6" i="20"/>
  <c r="J17" i="20"/>
  <c r="J8" i="20"/>
  <c r="L19" i="20"/>
  <c r="J12" i="20"/>
  <c r="J9" i="20"/>
  <c r="P16" i="20"/>
  <c r="J7" i="20"/>
  <c r="J16" i="20"/>
  <c r="J14" i="20"/>
  <c r="J15" i="20"/>
  <c r="P19" i="20"/>
  <c r="M19" i="20"/>
  <c r="B8" i="7"/>
  <c r="B15" i="7" l="1"/>
  <c r="B27" i="1" s="1"/>
  <c r="B43" i="3" l="1"/>
  <c r="B57" i="3"/>
  <c r="B12" i="5" s="1"/>
  <c r="J10" i="18" l="1"/>
  <c r="B72" i="3"/>
  <c r="B45" i="3"/>
  <c r="B37" i="1"/>
  <c r="B40" i="1" s="1"/>
  <c r="B63" i="1" s="1"/>
  <c r="B23" i="4" s="1"/>
  <c r="J21" i="19" s="1"/>
  <c r="B12" i="4"/>
  <c r="J10" i="19" s="1"/>
  <c r="J10" i="20" l="1"/>
  <c r="B50" i="1"/>
  <c r="B23" i="5" s="1"/>
  <c r="J21" i="18" s="1"/>
  <c r="B48" i="1"/>
  <c r="B21" i="5" s="1"/>
  <c r="J19" i="18" s="1"/>
  <c r="B47" i="1"/>
  <c r="B20" i="5" s="1"/>
  <c r="J18" i="18" s="1"/>
  <c r="B73" i="3"/>
  <c r="C73" i="3" s="1"/>
  <c r="B60" i="1"/>
  <c r="B20" i="4" s="1"/>
  <c r="J18" i="19" s="1"/>
  <c r="B51" i="1"/>
  <c r="B24" i="5" s="1"/>
  <c r="J22" i="18" s="1"/>
  <c r="B52" i="1"/>
  <c r="B25" i="5" s="1"/>
  <c r="J23" i="18" s="1"/>
  <c r="B49" i="1"/>
  <c r="B22" i="5" s="1"/>
  <c r="J20" i="18" s="1"/>
  <c r="B64" i="1"/>
  <c r="B24" i="4" s="1"/>
  <c r="J22" i="19" s="1"/>
  <c r="B61" i="1"/>
  <c r="B21" i="4" s="1"/>
  <c r="J19" i="19" s="1"/>
  <c r="B62" i="1"/>
  <c r="B22" i="4" s="1"/>
  <c r="J20" i="19" s="1"/>
  <c r="B53" i="1"/>
  <c r="B26" i="5" s="1"/>
  <c r="J24" i="18" s="1"/>
  <c r="B65" i="1"/>
  <c r="B25" i="4" s="1"/>
  <c r="J23" i="19" s="1"/>
  <c r="B66" i="1"/>
  <c r="B26" i="4" s="1"/>
  <c r="J24" i="19" s="1"/>
  <c r="J21" i="20" l="1"/>
  <c r="J19" i="20"/>
  <c r="J18" i="20"/>
  <c r="J23" i="20"/>
  <c r="J22" i="20"/>
  <c r="J24" i="20"/>
  <c r="J20" i="20"/>
  <c r="J34" i="18"/>
  <c r="B28" i="4"/>
  <c r="J34" i="19"/>
  <c r="J34" i="20" l="1"/>
  <c r="B22" i="12" l="1"/>
  <c r="B21" i="12"/>
  <c r="B29" i="12" l="1"/>
  <c r="B64" i="12"/>
  <c r="B18" i="16" s="1"/>
  <c r="N16" i="18" s="1"/>
  <c r="B22" i="14"/>
  <c r="B65" i="12"/>
  <c r="B19" i="16" s="1"/>
  <c r="N17" i="18" s="1"/>
  <c r="B23" i="14"/>
  <c r="B15" i="12"/>
  <c r="B27" i="12"/>
  <c r="B14" i="12" l="1"/>
  <c r="B17" i="12"/>
  <c r="B28" i="12"/>
  <c r="N16" i="20"/>
  <c r="B26" i="12"/>
  <c r="B20" i="12"/>
  <c r="B23" i="12"/>
  <c r="B16" i="14"/>
  <c r="B11" i="12"/>
  <c r="B24" i="12"/>
  <c r="B12" i="12"/>
  <c r="B13" i="12"/>
  <c r="B19" i="12"/>
  <c r="B10" i="12"/>
  <c r="B25" i="12"/>
  <c r="B9" i="12"/>
  <c r="B70" i="12"/>
  <c r="B28" i="14"/>
  <c r="B18" i="12"/>
  <c r="N17" i="20"/>
  <c r="B72" i="12"/>
  <c r="B30" i="14"/>
  <c r="B52" i="12" l="1"/>
  <c r="B10" i="14"/>
  <c r="B53" i="12"/>
  <c r="B7" i="16" s="1"/>
  <c r="N5" i="18" s="1"/>
  <c r="B11" i="14"/>
  <c r="B56" i="12"/>
  <c r="B10" i="16" s="1"/>
  <c r="N8" i="18" s="1"/>
  <c r="B14" i="14"/>
  <c r="B67" i="12"/>
  <c r="B25" i="14"/>
  <c r="B63" i="12"/>
  <c r="B17" i="16" s="1"/>
  <c r="N15" i="18" s="1"/>
  <c r="B21" i="14"/>
  <c r="B60" i="12"/>
  <c r="B14" i="16" s="1"/>
  <c r="N12" i="18" s="1"/>
  <c r="B18" i="14"/>
  <c r="B68" i="12"/>
  <c r="B26" i="14"/>
  <c r="B62" i="12"/>
  <c r="B16" i="16" s="1"/>
  <c r="N14" i="18" s="1"/>
  <c r="B20" i="14"/>
  <c r="B55" i="12"/>
  <c r="B9" i="16" s="1"/>
  <c r="N7" i="18" s="1"/>
  <c r="B13" i="14"/>
  <c r="B54" i="12"/>
  <c r="B8" i="16" s="1"/>
  <c r="N6" i="18" s="1"/>
  <c r="B12" i="14"/>
  <c r="B61" i="12"/>
  <c r="B15" i="16" s="1"/>
  <c r="N13" i="18" s="1"/>
  <c r="B19" i="14"/>
  <c r="B66" i="12"/>
  <c r="B24" i="14"/>
  <c r="B69" i="12"/>
  <c r="B23" i="13"/>
  <c r="B71" i="12"/>
  <c r="B29" i="14"/>
  <c r="B57" i="12"/>
  <c r="B11" i="16" s="1"/>
  <c r="N9" i="18" s="1"/>
  <c r="B15" i="14"/>
  <c r="C29" i="12"/>
  <c r="L24" i="20"/>
  <c r="D29" i="3"/>
  <c r="N6" i="20" l="1"/>
  <c r="N14" i="20"/>
  <c r="N12" i="20"/>
  <c r="N5" i="20"/>
  <c r="B8" i="13"/>
  <c r="B15" i="13" s="1"/>
  <c r="B27" i="14" s="1"/>
  <c r="B38" i="14"/>
  <c r="N9" i="20"/>
  <c r="N13" i="20"/>
  <c r="N7" i="20"/>
  <c r="N15" i="20"/>
  <c r="N8" i="20"/>
  <c r="B6" i="16"/>
  <c r="C23" i="12"/>
  <c r="D23" i="3"/>
  <c r="D11" i="3"/>
  <c r="C11" i="12"/>
  <c r="C28" i="12"/>
  <c r="D28" i="3"/>
  <c r="L23" i="20"/>
  <c r="C19" i="12"/>
  <c r="D19" i="3"/>
  <c r="D10" i="3"/>
  <c r="C10" i="12"/>
  <c r="C12" i="12"/>
  <c r="D12" i="3"/>
  <c r="C17" i="12"/>
  <c r="D17" i="3"/>
  <c r="D13" i="3"/>
  <c r="C13" i="12"/>
  <c r="C16" i="12"/>
  <c r="D16" i="3"/>
  <c r="D71" i="3"/>
  <c r="D30" i="1"/>
  <c r="D53" i="1" s="1"/>
  <c r="D26" i="5" s="1"/>
  <c r="L24" i="18" s="1"/>
  <c r="D18" i="3"/>
  <c r="C18" i="12"/>
  <c r="D20" i="3"/>
  <c r="C20" i="12"/>
  <c r="C9" i="12"/>
  <c r="D9" i="3"/>
  <c r="C15" i="12"/>
  <c r="D15" i="3"/>
  <c r="D26" i="3"/>
  <c r="C26" i="12"/>
  <c r="D27" i="3"/>
  <c r="C27" i="12"/>
  <c r="C14" i="12"/>
  <c r="D14" i="3"/>
  <c r="D25" i="3"/>
  <c r="C25" i="12"/>
  <c r="C72" i="12"/>
  <c r="C30" i="14"/>
  <c r="N4" i="18" l="1"/>
  <c r="D26" i="1"/>
  <c r="D67" i="3"/>
  <c r="D28" i="1"/>
  <c r="D69" i="3"/>
  <c r="C44" i="12"/>
  <c r="C12" i="17" s="1"/>
  <c r="O10" i="19" s="1"/>
  <c r="O10" i="20" s="1"/>
  <c r="C16" i="14"/>
  <c r="C58" i="12"/>
  <c r="C12" i="16" s="1"/>
  <c r="O10" i="18" s="1"/>
  <c r="D62" i="3"/>
  <c r="D17" i="5" s="1"/>
  <c r="L15" i="18" s="1"/>
  <c r="D21" i="1"/>
  <c r="D55" i="3"/>
  <c r="D10" i="5" s="1"/>
  <c r="L8" i="18" s="1"/>
  <c r="D14" i="1"/>
  <c r="C55" i="12"/>
  <c r="C9" i="16" s="1"/>
  <c r="O7" i="18" s="1"/>
  <c r="C13" i="14"/>
  <c r="C62" i="12"/>
  <c r="C16" i="16" s="1"/>
  <c r="O14" i="18" s="1"/>
  <c r="C20" i="14"/>
  <c r="C12" i="14"/>
  <c r="C54" i="12"/>
  <c r="C8" i="16" s="1"/>
  <c r="O6" i="18" s="1"/>
  <c r="C66" i="14"/>
  <c r="C26" i="17" s="1"/>
  <c r="O24" i="19" s="1"/>
  <c r="O24" i="20" s="1"/>
  <c r="C53" i="14"/>
  <c r="C26" i="16" s="1"/>
  <c r="O24" i="18" s="1"/>
  <c r="D15" i="1"/>
  <c r="D56" i="3"/>
  <c r="D11" i="5" s="1"/>
  <c r="L9" i="18" s="1"/>
  <c r="C15" i="13"/>
  <c r="C8" i="13" s="1"/>
  <c r="C27" i="14"/>
  <c r="C69" i="12"/>
  <c r="D10" i="1"/>
  <c r="D51" i="3"/>
  <c r="D6" i="5" s="1"/>
  <c r="L4" i="18" s="1"/>
  <c r="C19" i="14"/>
  <c r="C61" i="12"/>
  <c r="C15" i="16" s="1"/>
  <c r="O13" i="18" s="1"/>
  <c r="D44" i="3"/>
  <c r="D13" i="4" s="1"/>
  <c r="L11" i="19" s="1"/>
  <c r="L11" i="20" s="1"/>
  <c r="D17" i="1"/>
  <c r="D18" i="1"/>
  <c r="D59" i="3"/>
  <c r="D14" i="5" s="1"/>
  <c r="L12" i="18" s="1"/>
  <c r="C53" i="12"/>
  <c r="C7" i="16" s="1"/>
  <c r="O5" i="18" s="1"/>
  <c r="C11" i="14"/>
  <c r="D53" i="3"/>
  <c r="D8" i="5" s="1"/>
  <c r="L6" i="18" s="1"/>
  <c r="D12" i="1"/>
  <c r="C57" i="12"/>
  <c r="C11" i="16" s="1"/>
  <c r="O9" i="18" s="1"/>
  <c r="C15" i="14"/>
  <c r="D15" i="7"/>
  <c r="D68" i="3"/>
  <c r="D8" i="7"/>
  <c r="D27" i="1"/>
  <c r="C52" i="12"/>
  <c r="C6" i="16" s="1"/>
  <c r="O4" i="18" s="1"/>
  <c r="C10" i="14"/>
  <c r="D60" i="3"/>
  <c r="D15" i="5" s="1"/>
  <c r="L13" i="18" s="1"/>
  <c r="D19" i="1"/>
  <c r="C45" i="12"/>
  <c r="C13" i="17" s="1"/>
  <c r="O11" i="19" s="1"/>
  <c r="O11" i="20" s="1"/>
  <c r="C17" i="14"/>
  <c r="C60" i="12"/>
  <c r="C14" i="16" s="1"/>
  <c r="O12" i="18" s="1"/>
  <c r="C18" i="14"/>
  <c r="D11" i="1"/>
  <c r="D52" i="3"/>
  <c r="D7" i="5" s="1"/>
  <c r="L5" i="18" s="1"/>
  <c r="D29" i="1"/>
  <c r="D52" i="1" s="1"/>
  <c r="D25" i="5" s="1"/>
  <c r="L23" i="18" s="1"/>
  <c r="D70" i="3"/>
  <c r="D65" i="3"/>
  <c r="D24" i="1"/>
  <c r="C68" i="12"/>
  <c r="C26" i="14"/>
  <c r="C70" i="12"/>
  <c r="C28" i="14"/>
  <c r="D16" i="1"/>
  <c r="D57" i="3"/>
  <c r="D12" i="5" s="1"/>
  <c r="L10" i="18" s="1"/>
  <c r="D43" i="3"/>
  <c r="D12" i="4" s="1"/>
  <c r="L10" i="19" s="1"/>
  <c r="L10" i="20" s="1"/>
  <c r="C21" i="14"/>
  <c r="C63" i="12"/>
  <c r="C17" i="16" s="1"/>
  <c r="O15" i="18" s="1"/>
  <c r="C14" i="14"/>
  <c r="C56" i="12"/>
  <c r="C10" i="16" s="1"/>
  <c r="O8" i="18" s="1"/>
  <c r="D54" i="3"/>
  <c r="D9" i="5" s="1"/>
  <c r="L7" i="18" s="1"/>
  <c r="D13" i="1"/>
  <c r="D20" i="1"/>
  <c r="D61" i="3"/>
  <c r="D16" i="5" s="1"/>
  <c r="L14" i="18" s="1"/>
  <c r="C29" i="14"/>
  <c r="C71" i="12"/>
  <c r="C66" i="12"/>
  <c r="C24" i="14"/>
  <c r="N4" i="20" l="1"/>
  <c r="L14" i="20"/>
  <c r="O8" i="20"/>
  <c r="O4" i="20"/>
  <c r="L6" i="20"/>
  <c r="L13" i="20"/>
  <c r="O9" i="20"/>
  <c r="L9" i="20"/>
  <c r="O6" i="20"/>
  <c r="L4" i="20"/>
  <c r="O14" i="20"/>
  <c r="L8" i="20"/>
  <c r="O15" i="20"/>
  <c r="O12" i="20"/>
  <c r="O5" i="20"/>
  <c r="L7" i="20"/>
  <c r="L5" i="20"/>
  <c r="L12" i="20"/>
  <c r="O13" i="20"/>
  <c r="O7" i="20"/>
  <c r="L15" i="20"/>
  <c r="C52" i="14"/>
  <c r="C25" i="16" s="1"/>
  <c r="O23" i="18" s="1"/>
  <c r="C65" i="14"/>
  <c r="C25" i="17" s="1"/>
  <c r="O23" i="19" s="1"/>
  <c r="O23" i="20" s="1"/>
  <c r="C64" i="14"/>
  <c r="C24" i="17" s="1"/>
  <c r="O22" i="19" s="1"/>
  <c r="O22" i="20" s="1"/>
  <c r="C51" i="14"/>
  <c r="C24" i="16" s="1"/>
  <c r="O22" i="18" s="1"/>
  <c r="D60" i="1"/>
  <c r="D20" i="4" s="1"/>
  <c r="L18" i="19" s="1"/>
  <c r="L18" i="20" s="1"/>
  <c r="D47" i="1"/>
  <c r="D20" i="5" s="1"/>
  <c r="L18" i="18" s="1"/>
  <c r="C47" i="14"/>
  <c r="C20" i="16" s="1"/>
  <c r="O18" i="18" s="1"/>
  <c r="C60" i="14"/>
  <c r="C20" i="17" s="1"/>
  <c r="O18" i="19" s="1"/>
  <c r="O18" i="20" s="1"/>
  <c r="C50" i="14"/>
  <c r="C23" i="16" s="1"/>
  <c r="O21" i="18" s="1"/>
  <c r="C63" i="14"/>
  <c r="C23" i="17" s="1"/>
  <c r="O21" i="19" s="1"/>
  <c r="O21" i="20" s="1"/>
  <c r="D51" i="1"/>
  <c r="D24" i="5" s="1"/>
  <c r="L22" i="18" s="1"/>
  <c r="D64" i="1"/>
  <c r="D24" i="4" s="1"/>
  <c r="L22" i="19" s="1"/>
  <c r="L22" i="20" s="1"/>
  <c r="C62" i="14"/>
  <c r="C22" i="17" s="1"/>
  <c r="O20" i="19" s="1"/>
  <c r="O20" i="20" s="1"/>
  <c r="C49" i="14"/>
  <c r="C22" i="16" s="1"/>
  <c r="O20" i="18" s="1"/>
  <c r="D63" i="1"/>
  <c r="D23" i="4" s="1"/>
  <c r="L21" i="19" s="1"/>
  <c r="L21" i="20" s="1"/>
  <c r="D50" i="1"/>
  <c r="D23" i="5" s="1"/>
  <c r="L21" i="18" s="1"/>
  <c r="D49" i="1"/>
  <c r="D22" i="5" s="1"/>
  <c r="L20" i="18" s="1"/>
  <c r="D62" i="1"/>
  <c r="D22" i="4" s="1"/>
  <c r="L20" i="19" s="1"/>
  <c r="L20" i="20" s="1"/>
  <c r="B16" i="12" l="1"/>
  <c r="N34" i="23"/>
  <c r="B45" i="12" l="1"/>
  <c r="B13" i="17" s="1"/>
  <c r="N11" i="19" s="1"/>
  <c r="N11" i="20" s="1"/>
  <c r="B17" i="14"/>
  <c r="B31" i="14" s="1"/>
  <c r="B30" i="12"/>
  <c r="B58" i="12" l="1"/>
  <c r="B44" i="12"/>
  <c r="B46" i="12" l="1"/>
  <c r="B12" i="17"/>
  <c r="B37" i="14"/>
  <c r="B40" i="14" s="1"/>
  <c r="B12" i="16"/>
  <c r="B73" i="12"/>
  <c r="B51" i="14" l="1"/>
  <c r="B24" i="16" s="1"/>
  <c r="N22" i="18" s="1"/>
  <c r="B60" i="14"/>
  <c r="B66" i="14"/>
  <c r="B26" i="17" s="1"/>
  <c r="N24" i="19" s="1"/>
  <c r="B62" i="14"/>
  <c r="B22" i="17" s="1"/>
  <c r="N20" i="19" s="1"/>
  <c r="B64" i="14"/>
  <c r="B24" i="17" s="1"/>
  <c r="N22" i="19" s="1"/>
  <c r="N22" i="20" s="1"/>
  <c r="B48" i="14"/>
  <c r="B21" i="16" s="1"/>
  <c r="N19" i="18" s="1"/>
  <c r="B50" i="14"/>
  <c r="B23" i="16" s="1"/>
  <c r="N21" i="18" s="1"/>
  <c r="B53" i="14"/>
  <c r="B26" i="16" s="1"/>
  <c r="N24" i="18" s="1"/>
  <c r="B49" i="14"/>
  <c r="B22" i="16" s="1"/>
  <c r="N20" i="18" s="1"/>
  <c r="B63" i="14"/>
  <c r="B23" i="17" s="1"/>
  <c r="N21" i="19" s="1"/>
  <c r="B61" i="14"/>
  <c r="B21" i="17" s="1"/>
  <c r="N19" i="19" s="1"/>
  <c r="B65" i="14"/>
  <c r="B25" i="17" s="1"/>
  <c r="N23" i="19" s="1"/>
  <c r="B52" i="14"/>
  <c r="B25" i="16" s="1"/>
  <c r="N23" i="18" s="1"/>
  <c r="B47" i="14"/>
  <c r="N10" i="19"/>
  <c r="N10" i="18"/>
  <c r="B75" i="12"/>
  <c r="N23" i="20" l="1"/>
  <c r="N19" i="20"/>
  <c r="N24" i="20"/>
  <c r="B20" i="16"/>
  <c r="B54" i="14"/>
  <c r="N21" i="20"/>
  <c r="B67" i="14"/>
  <c r="B20" i="17"/>
  <c r="N10" i="20"/>
  <c r="N20" i="20"/>
  <c r="N18" i="19" l="1"/>
  <c r="B28" i="17"/>
  <c r="N18" i="18"/>
  <c r="B27" i="16"/>
  <c r="B69" i="14"/>
  <c r="B30" i="17" l="1"/>
  <c r="N34" i="18"/>
  <c r="N18" i="20"/>
  <c r="N34" i="19"/>
  <c r="N34" i="20" l="1"/>
  <c r="P1" i="20"/>
  <c r="P1" i="18" l="1"/>
  <c r="P1" i="19"/>
  <c r="P1" i="23" s="1"/>
</calcChain>
</file>

<file path=xl/comments1.xml><?xml version="1.0" encoding="utf-8"?>
<comments xmlns="http://schemas.openxmlformats.org/spreadsheetml/2006/main">
  <authors>
    <author>Author</author>
  </authors>
  <commentList>
    <comment ref="J3" authorId="0">
      <text>
        <r>
          <rPr>
            <b/>
            <sz val="8"/>
            <color indexed="81"/>
            <rFont val="Tahoma"/>
            <family val="2"/>
          </rPr>
          <t>Author:</t>
        </r>
        <r>
          <rPr>
            <sz val="8"/>
            <color indexed="81"/>
            <rFont val="Tahoma"/>
            <family val="2"/>
          </rPr>
          <t xml:space="preserve">
From Dx RAB RFM</t>
        </r>
      </text>
    </comment>
    <comment ref="O4" authorId="0">
      <text>
        <r>
          <rPr>
            <b/>
            <sz val="8"/>
            <color indexed="81"/>
            <rFont val="Tahoma"/>
            <family val="2"/>
          </rPr>
          <t>Author:</t>
        </r>
        <r>
          <rPr>
            <sz val="8"/>
            <color indexed="81"/>
            <rFont val="Tahoma"/>
            <family val="2"/>
          </rPr>
          <t xml:space="preserve">
As at 1 July 2014
From RFM's asset life roll forward worksheet</t>
        </r>
      </text>
    </comment>
  </commentList>
</comments>
</file>

<file path=xl/comments2.xml><?xml version="1.0" encoding="utf-8"?>
<comments xmlns="http://schemas.openxmlformats.org/spreadsheetml/2006/main">
  <authors>
    <author>Author</author>
  </authors>
  <commentList>
    <comment ref="E36" authorId="0">
      <text>
        <r>
          <rPr>
            <sz val="8"/>
            <color indexed="81"/>
            <rFont val="Tahoma"/>
            <family val="2"/>
          </rPr>
          <t>Exclude half year rate of return. Inputs are assumed to be in end of year terms.</t>
        </r>
      </text>
    </comment>
    <comment ref="G58" authorId="0">
      <text>
        <r>
          <rPr>
            <b/>
            <sz val="8"/>
            <color indexed="81"/>
            <rFont val="Tahoma"/>
            <family val="2"/>
          </rPr>
          <t>Author:</t>
        </r>
        <r>
          <rPr>
            <sz val="8"/>
            <color indexed="81"/>
            <rFont val="Tahoma"/>
            <family val="2"/>
          </rPr>
          <t xml:space="preserve">
Needs to be updated based on capex used</t>
        </r>
      </text>
    </comment>
  </commentList>
</comments>
</file>

<file path=xl/comments3.xml><?xml version="1.0" encoding="utf-8"?>
<comments xmlns="http://schemas.openxmlformats.org/spreadsheetml/2006/main">
  <authors>
    <author>Author</author>
  </authors>
  <commentList>
    <comment ref="M24" authorId="0">
      <text>
        <r>
          <rPr>
            <b/>
            <sz val="8"/>
            <color indexed="81"/>
            <rFont val="Tahoma"/>
            <family val="2"/>
          </rPr>
          <t>Author:</t>
        </r>
        <r>
          <rPr>
            <sz val="8"/>
            <color indexed="81"/>
            <rFont val="Tahoma"/>
            <family val="2"/>
          </rPr>
          <t xml:space="preserve">
Note - asset lives adjusted to suit metering lives
</t>
        </r>
      </text>
    </comment>
  </commentList>
</comments>
</file>

<file path=xl/comments4.xml><?xml version="1.0" encoding="utf-8"?>
<comments xmlns="http://schemas.openxmlformats.org/spreadsheetml/2006/main">
  <authors>
    <author>Author</author>
  </authors>
  <commentList>
    <comment ref="B23" authorId="0">
      <text>
        <r>
          <rPr>
            <b/>
            <sz val="8"/>
            <color indexed="81"/>
            <rFont val="Tahoma"/>
            <family val="2"/>
          </rPr>
          <t>Author:</t>
        </r>
        <r>
          <rPr>
            <sz val="8"/>
            <color indexed="81"/>
            <rFont val="Tahoma"/>
            <family val="2"/>
          </rPr>
          <t xml:space="preserve">
Includes direct Metering IT and indirect metering IT</t>
        </r>
      </text>
    </comment>
  </commentList>
</comments>
</file>

<file path=xl/sharedStrings.xml><?xml version="1.0" encoding="utf-8"?>
<sst xmlns="http://schemas.openxmlformats.org/spreadsheetml/2006/main" count="3876" uniqueCount="646">
  <si>
    <t>Sub-transmission lines and cables</t>
  </si>
  <si>
    <t>Cable tunnel (dx)</t>
  </si>
  <si>
    <t>Distribution lines and cables</t>
  </si>
  <si>
    <t>Substations</t>
  </si>
  <si>
    <t>Transformers</t>
  </si>
  <si>
    <t>Low Voltage Lines and Cables</t>
  </si>
  <si>
    <t>Customer Metering and Load Control</t>
  </si>
  <si>
    <t>Customer Metering (digital)</t>
  </si>
  <si>
    <t>Communications (digital) - dx</t>
  </si>
  <si>
    <t>Total Communications</t>
  </si>
  <si>
    <t>System IT (dx)</t>
  </si>
  <si>
    <t>Ancillary substation equipment (dx)</t>
  </si>
  <si>
    <t>Land and Easements</t>
  </si>
  <si>
    <t>Emergency Spares (Major Plant, Excludes Inventory)</t>
  </si>
  <si>
    <t>Furniture, fittings, plant and equipment</t>
  </si>
  <si>
    <t>Land (non-system)</t>
  </si>
  <si>
    <t>Other non system assets</t>
  </si>
  <si>
    <t>IT systems</t>
  </si>
  <si>
    <t>Motor vehicles</t>
  </si>
  <si>
    <t>Buildings</t>
  </si>
  <si>
    <t>Equity raising costs</t>
  </si>
  <si>
    <t>No</t>
  </si>
  <si>
    <t>Yes</t>
  </si>
  <si>
    <t>Source: 2012 09 26 - Dx PTRM - 2014-19 (Sept SCI).xls</t>
  </si>
  <si>
    <t xml:space="preserve">Calculating FY15 Opening values for metering RAB asset classes </t>
  </si>
  <si>
    <r>
      <t xml:space="preserve">Method 3.1. 
</t>
    </r>
    <r>
      <rPr>
        <i/>
        <sz val="11"/>
        <color theme="1"/>
        <rFont val="Calibri"/>
        <family val="2"/>
        <scheme val="minor"/>
      </rPr>
      <t>Removing the RAB categories  directly related to metering assets from the standard control RAB
a) Identify which asset categories in the RAB are wholly attributable to type 5-6 metering. These are:
• “Customer metering and load control”
• “Electronic metering”
b) Take their values unmodified from the standard control RAB and place them in the RAB for metering</t>
    </r>
  </si>
  <si>
    <t>Asset Class Name</t>
  </si>
  <si>
    <t>Opening Asset Value</t>
  </si>
  <si>
    <t>Assets Under Construction</t>
  </si>
  <si>
    <t>Remaining Life</t>
  </si>
  <si>
    <t>Standard Life</t>
  </si>
  <si>
    <t>Years</t>
  </si>
  <si>
    <t xml:space="preserve">$M (FY15 Nominal) </t>
  </si>
  <si>
    <t xml:space="preserve">Bundled RAB (FY15 Opening value) </t>
  </si>
  <si>
    <t xml:space="preserve">Unbundled Asset to be added to  Type 5-6 metering RAB (FY15 Opening value) </t>
  </si>
  <si>
    <t xml:space="preserve">Assets remaing in  standard control RAB (FY15 Opening value) </t>
  </si>
  <si>
    <t>02.07.2013</t>
  </si>
  <si>
    <t xml:space="preserve">       Report date:</t>
  </si>
  <si>
    <t>30.06.2013</t>
  </si>
  <si>
    <t>Asset Balances - 01 Book deprec.</t>
  </si>
  <si>
    <t>CompanyCode</t>
  </si>
  <si>
    <t xml:space="preserve">        Created on:</t>
  </si>
  <si>
    <t>EA01</t>
  </si>
  <si>
    <t>Asset Class</t>
  </si>
  <si>
    <t>Description</t>
  </si>
  <si>
    <t>Hardware</t>
  </si>
  <si>
    <t>IT Portable</t>
  </si>
  <si>
    <t>Telco Devel.</t>
  </si>
  <si>
    <t>Software CCS</t>
  </si>
  <si>
    <t>Software</t>
  </si>
  <si>
    <t>Class</t>
  </si>
  <si>
    <t>Rsp.CCtr</t>
  </si>
  <si>
    <t>Asset</t>
  </si>
  <si>
    <t>SNo.</t>
  </si>
  <si>
    <t>Cap.date</t>
  </si>
  <si>
    <t>Asset description</t>
  </si>
  <si>
    <t xml:space="preserve">    Acquis.val.</t>
  </si>
  <si>
    <t xml:space="preserve">     Accum.dep.</t>
  </si>
  <si>
    <t xml:space="preserve">      Book val.</t>
  </si>
  <si>
    <t>30.04.2012</t>
  </si>
  <si>
    <t>SMART METER ROLLOUT - RETAIL BILLING SOLUTION</t>
  </si>
  <si>
    <t>19.05.2009</t>
  </si>
  <si>
    <t>SCANNER (1) FUJITSU 5650C EZESCAN PRO WITH SOFTWA</t>
  </si>
  <si>
    <t>19.07.2010</t>
  </si>
  <si>
    <t>SCANNER FUJITSU FI-5530C WITH EZESCAN DM PACKAGE</t>
  </si>
  <si>
    <t>06.06.2011</t>
  </si>
  <si>
    <t>LEXMARK X546DTN</t>
  </si>
  <si>
    <t>17.06.2005</t>
  </si>
  <si>
    <t>MBS ENHANCEMENTS</t>
  </si>
  <si>
    <t>30.06.2005</t>
  </si>
  <si>
    <t>ENHANCEMENTS TO MBS</t>
  </si>
  <si>
    <t>01.07.2006</t>
  </si>
  <si>
    <t>30.06.2009</t>
  </si>
  <si>
    <t>31.03.2010</t>
  </si>
  <si>
    <t>MBS ENHANCEMENTS -MARKET COMPLIANCE</t>
  </si>
  <si>
    <t>31.12.2010</t>
  </si>
  <si>
    <t>31.03.2011</t>
  </si>
  <si>
    <t>31.05.2011</t>
  </si>
  <si>
    <t>31.08.2011</t>
  </si>
  <si>
    <t>30.09.2011</t>
  </si>
  <si>
    <t>MBS ENHANCEMENTS FY 11</t>
  </si>
  <si>
    <t>MBS ENHANCEMENTS FY09</t>
  </si>
  <si>
    <t>29.02.2012</t>
  </si>
  <si>
    <t>30.09.2012</t>
  </si>
  <si>
    <t>MBS ENHANCEMENTS DTS OPERATIONAL EFFICIENCY 2012</t>
  </si>
  <si>
    <t>31.12.2012</t>
  </si>
  <si>
    <t>METERING PROVISION SERVICE ORDER IMPROVEMENT</t>
  </si>
  <si>
    <t>31.05.2013</t>
  </si>
  <si>
    <t>MBS (AFC) ENTRY SCREENS &amp; DB</t>
  </si>
  <si>
    <t>01.07.2004</t>
  </si>
  <si>
    <t>CREATION OF METERING DATABASE</t>
  </si>
  <si>
    <t>CAP MARKET SYSTEMS UPGRADE TCA GATEWAYCC4606 JUN03</t>
  </si>
  <si>
    <t>30.06.2007</t>
  </si>
  <si>
    <t>CAP FIREWALL &amp; REMOTE ACCE SOFTWARE.</t>
  </si>
  <si>
    <t>METERING BUSINESS SYSTEM</t>
  </si>
  <si>
    <t>METERING BUSINESS SYSTEM ENHANCEMENTS</t>
  </si>
  <si>
    <t>15.02.2007</t>
  </si>
  <si>
    <t>TOU MIGRATION 40 160 MWH CUSTOMERS</t>
  </si>
  <si>
    <t>AUTOMATIC SCHEDULING OF MBS REPORTS</t>
  </si>
  <si>
    <t>MBS SECURITY CHANGES</t>
  </si>
  <si>
    <t>MBS APPLICATION DEVELOPMENT JUNE DECEMBER 2006</t>
  </si>
  <si>
    <t>11.03.2008</t>
  </si>
  <si>
    <t>SS07054 - US QRT 1 ENHANCEMENTS FOR MBS</t>
  </si>
  <si>
    <t>30.06.2010</t>
  </si>
  <si>
    <t>METERING BUSINESS SYSTEM MDA T6 TRANSFER LOGIC</t>
  </si>
  <si>
    <t>30.11.2010</t>
  </si>
  <si>
    <t>METERING BUSINESS SYSTEM FY 11</t>
  </si>
  <si>
    <t>30.06.2012</t>
  </si>
  <si>
    <t>14.08.2006</t>
  </si>
  <si>
    <t>OUT OF AREA TYPE 5 METERS MBS</t>
  </si>
  <si>
    <t>31.05.2012</t>
  </si>
  <si>
    <t>VICTORIAN AMI (SMART METER ROLLOUT)</t>
  </si>
  <si>
    <t>25.05.2007</t>
  </si>
  <si>
    <t>METER PROVISION COMPLIANCE 2006</t>
  </si>
  <si>
    <t>31.07.2007</t>
  </si>
  <si>
    <t>Meter Provision Compliance 2006</t>
  </si>
  <si>
    <t>30.11.2008</t>
  </si>
  <si>
    <t>USS DEVELOPMENTS QTR 1</t>
  </si>
  <si>
    <t>METERING SYSTEMS SERV ENHANCEM'T CAP QTR 3 2009</t>
  </si>
  <si>
    <t>METERING SYSTEMS SERV ENHANCEM'T CAP QTR 4 2009</t>
  </si>
  <si>
    <t>31.07.2010</t>
  </si>
  <si>
    <t>IEE-XI APPLICATION</t>
  </si>
  <si>
    <t>31.01.2012</t>
  </si>
  <si>
    <t>IEE UPGRADE TO VERSION 7 (SP4)</t>
  </si>
  <si>
    <t>30.04.2013</t>
  </si>
  <si>
    <t>MSS MDA XML LOADER ENHANCEMENT</t>
  </si>
  <si>
    <t>IEE TYPE 1-4 METER LICENSE TRUE UP 2012</t>
  </si>
  <si>
    <t>NEM STAR MIGRATION (2013)</t>
  </si>
  <si>
    <t>TCA GATEWAY MINOR ENHACEMENTS QI FY 09/10</t>
  </si>
  <si>
    <t>TCA GATEWAY MINOR ENHACEMENTS Q2 FY 09/10</t>
  </si>
  <si>
    <t>TCA GATEWAY MINOR ENHACEMENTS Q3 FY 09/10</t>
  </si>
  <si>
    <t>TCA GATEWAY MINOR ENHACEMENTS Q4 FY 09/10</t>
  </si>
  <si>
    <t>TCA GATEWAY MINOR ENHACEMENTS FY 11</t>
  </si>
  <si>
    <t>31.07.2012</t>
  </si>
  <si>
    <t>MSS TCA GATEWAY WIN2003 TO WIN2008</t>
  </si>
  <si>
    <t>30.06.2011</t>
  </si>
  <si>
    <t>DCC BC#6 WAL TCA MIGRATION</t>
  </si>
  <si>
    <t>31.03.2012</t>
  </si>
  <si>
    <t>31.07.2011</t>
  </si>
  <si>
    <t>METER DATA WAREHOUSE</t>
  </si>
  <si>
    <t>METER DATA WAREHOUSE FY 12</t>
  </si>
  <si>
    <t>METER DATA WAREHOUSE BAU RELEASE 1.1</t>
  </si>
  <si>
    <t>eFORMS (e810) MINOR ENHANCEMENTS FY 11</t>
  </si>
  <si>
    <t>eFORMS (e810) MINOR ENHANCEMENTS FY 12</t>
  </si>
  <si>
    <t>HHF MINOR ENHANCEMENTS FY12</t>
  </si>
  <si>
    <t>31.10.2012</t>
  </si>
  <si>
    <t>B2B MINOR ENHANCEMENTS FY12</t>
  </si>
  <si>
    <t>30.09.2007</t>
  </si>
  <si>
    <t>COMPUTER SERVER UPGRADE 9 TCA MDA</t>
  </si>
  <si>
    <t>07.09.1998</t>
  </si>
  <si>
    <t>METER DATA AGENCY LOGICA IT SYSTEM</t>
  </si>
  <si>
    <t>10.06.1999</t>
  </si>
  <si>
    <t>22.09.2003</t>
  </si>
  <si>
    <t>HARDWARE FOR MDA NEMSTAT SYSTEM COST CENTRE 4608</t>
  </si>
  <si>
    <t>28.04.2005</t>
  </si>
  <si>
    <t>CAP NEMSTAR DISK &amp; BACKUP HARDWARE UPG</t>
  </si>
  <si>
    <t>NEMSTAR PERFORM UPGRADE HARDWARE</t>
  </si>
  <si>
    <t>19.07.2012</t>
  </si>
  <si>
    <t>OCE COLORwAVE 300 INTEGRATED DIGITAL COLOUR</t>
  </si>
  <si>
    <t>METERING TRANSLATION SOFTWARE MV 90 NETWORK LICEN</t>
  </si>
  <si>
    <t>SOFTWARE SUPPLY OF ENHANCEMENTS TO THE VALIDATION</t>
  </si>
  <si>
    <t>DEVELOPMENT OF MV90</t>
  </si>
  <si>
    <t>SOFTWARE MV90 IMPORT FILE UPGRADE</t>
  </si>
  <si>
    <t>SOFTWARE CSV LOADER AS PER LETTER</t>
  </si>
  <si>
    <t>LOGICA NEMMSTAR SOFTWARE FOR MDA</t>
  </si>
  <si>
    <t>CAP TCA WEBGRAPHS ENHANCEMENTS CC 4609 FEB 2003</t>
  </si>
  <si>
    <t>TCA WEBGRAPHS 2.1 ENHANCEMENTS</t>
  </si>
  <si>
    <t>30.04.2011</t>
  </si>
  <si>
    <t>TCA WEBGRAPHS 2.7 ENHANCEMENTS</t>
  </si>
  <si>
    <t>30.11.2011</t>
  </si>
  <si>
    <t>31.08.2012</t>
  </si>
  <si>
    <t>METERING DATABASE SYSTEM UPDATE</t>
  </si>
  <si>
    <t>MDA TYPE 5 AUTOMATION PROJECT</t>
  </si>
  <si>
    <t>FIREWALL &amp; REMOTE ACCESS MDA</t>
  </si>
  <si>
    <t>29.12.2005</t>
  </si>
  <si>
    <t>NATIONAL METER DATA FORMAT NEMSTAR</t>
  </si>
  <si>
    <t>31.01.2008</t>
  </si>
  <si>
    <t>21.06.2005</t>
  </si>
  <si>
    <t>NEMSTAR ORACLE UPGRADE PROJECT IT</t>
  </si>
  <si>
    <t>MDA DATA QUALITY MANAGEMENT PHASE 2</t>
  </si>
  <si>
    <t>30.11.2012</t>
  </si>
  <si>
    <t>31.01.2013</t>
  </si>
  <si>
    <t>NEMSTAR PLATFORM RISK REMEDIATION</t>
  </si>
  <si>
    <t>30.06.2006</t>
  </si>
  <si>
    <t>B2B METER DATA AGENCY</t>
  </si>
  <si>
    <t>10.08.2006</t>
  </si>
  <si>
    <t>OUT OF AREA TYPE 5 METERS ENHANCEMENT TO NEMSTAR</t>
  </si>
  <si>
    <t>METER CONFIGURATION SYSTEMS (MCS) APPLICATION</t>
  </si>
  <si>
    <t>METER CONFIGURATION SYSTEMS (MCS) APPLICATION 2012</t>
  </si>
  <si>
    <t>MCS / MBS WEB SERVICES UPGRADE</t>
  </si>
  <si>
    <t>31.03.2013</t>
  </si>
  <si>
    <t>METER CORRECTOR SERVICE POINT &amp; NMI REVISIONS</t>
  </si>
  <si>
    <t>BLOCK TARIFF (IBT) TIME IN USE (TOU) TARIFF MIGR'T</t>
  </si>
  <si>
    <t>GEM &amp; BSP ENHANCEMENTS PHASE 3B</t>
  </si>
  <si>
    <t>BILLING DATA MGT (BDM) MRIM UPDATE 2012</t>
  </si>
  <si>
    <t>21.07.2009</t>
  </si>
  <si>
    <t>LAPTOP COMPUTER ACER EXTENSA 4230 - 162G 16MN</t>
  </si>
  <si>
    <t>31.08.2010</t>
  </si>
  <si>
    <t>CANON iRA-C5035 COLOUR MULTIFUNCTION COPIER/SCANNE</t>
  </si>
  <si>
    <t>ADODE SMARTFORMS e810 METER PRIVISIONING</t>
  </si>
  <si>
    <t>E810 WEB SERVICES UPGRADE</t>
  </si>
  <si>
    <t>31.12.2009</t>
  </si>
  <si>
    <t>EMT760 SIGNAL STRENGTH METER</t>
  </si>
  <si>
    <t>11.08.2011</t>
  </si>
  <si>
    <t>PRINTER - BMP71 WITH LABLEMARK SOFTWARE</t>
  </si>
  <si>
    <t>23.06.2008</t>
  </si>
  <si>
    <t>DMA FIELD UNITS ASSOCIATED WITH AMI PILOT SERVERS</t>
  </si>
  <si>
    <t>30.05.2001</t>
  </si>
  <si>
    <t>MVRS METER READING SYSTEM CONTACT PETER NAVIN</t>
  </si>
  <si>
    <t>28.03.2002</t>
  </si>
  <si>
    <t>METER READING SYSTEM</t>
  </si>
  <si>
    <t>MVRS METER READING SYSTEM COMMUNICATION</t>
  </si>
  <si>
    <t>MVRS UPGRADE TO VERSION 8.3</t>
  </si>
  <si>
    <t>18.07.2011</t>
  </si>
  <si>
    <t>FUJI XEROX- APEOSPORT IV COLOUR C3371</t>
  </si>
  <si>
    <t>19.08.2010</t>
  </si>
  <si>
    <t>SCANNER FUJITSU FI-6010N</t>
  </si>
  <si>
    <t>17.05.2011</t>
  </si>
  <si>
    <t>MOBILE COMPUTING TABLET SETUP SWIVEL BRACKET ADR</t>
  </si>
  <si>
    <t>MOBILE COMPUTING - TABLET DEVICES, INSTALLATION</t>
  </si>
  <si>
    <t>WEBGRAPHS REVOLUTION</t>
  </si>
  <si>
    <t>WEBGRAPHS REVOLUTION RELEASE 1.1</t>
  </si>
  <si>
    <t>30.11.2009</t>
  </si>
  <si>
    <t>REMOTELY READ MRIM TAGGING ENHANCEMENTS</t>
  </si>
  <si>
    <t>MDA WIN98/2000 DATABASE UPGRADE TO XP</t>
  </si>
  <si>
    <t>MODEMS - IEE DIALER DR RELOCATION</t>
  </si>
  <si>
    <t>RACKS  - MVRS DIALER DIASTER RECOVERY</t>
  </si>
  <si>
    <t>ISDN CARDS  - MVRS DIALER DIASTER RECOVERY</t>
  </si>
  <si>
    <t>NETWORK SERVICES - MVRS DIALER DIASTER RECOVERY</t>
  </si>
  <si>
    <t>DATA CENTRE CONSOLIDATION - WAL TCA MIGRATION</t>
  </si>
  <si>
    <t>NEMSTAR CAPACITY UPGRADE 2010</t>
  </si>
  <si>
    <t>12.12.2007</t>
  </si>
  <si>
    <t>nemSTAR BACKUP DRIVE UPGRADE</t>
  </si>
  <si>
    <t>16.04.2008</t>
  </si>
  <si>
    <t>MDA's ALPHA SERVER STORAGE UPGRADE</t>
  </si>
  <si>
    <t>IEE-XI IMPLEMENTATION LICENSING &amp; PCM</t>
  </si>
  <si>
    <t>28.02.2011</t>
  </si>
  <si>
    <t>SERVER MV90 / IEE IBM X3650</t>
  </si>
  <si>
    <t>SERVER MV90 / IEE IBM P590 (LPAR)</t>
  </si>
  <si>
    <t>REMOTE ACCESS KIT MV90 / IEE KVM</t>
  </si>
  <si>
    <t>SAN STORAGE 16TB METER DATA WAREHOUSE DC 2</t>
  </si>
  <si>
    <t>SERVER - MVRS DIALER DIASTER RECOVERY</t>
  </si>
  <si>
    <t>MODEMS - MVRS DIALER DIASTER RECOVERY</t>
  </si>
  <si>
    <t>MDA SOFTWARE</t>
  </si>
  <si>
    <t>MDA DR MODEM REPLACEMENT SOFTWARE</t>
  </si>
  <si>
    <t>AMI PILOT SERVERS ASSOCIATED WITH DMA FIELD UNITS</t>
  </si>
  <si>
    <t>23.07.2008</t>
  </si>
  <si>
    <t>MBS RESILIANCE &amp; MIGRATION TO MIDRANGE</t>
  </si>
  <si>
    <t>MBS MSATS2 (METERING BUSINESS SYSTEM)</t>
  </si>
  <si>
    <t>31.08.2005</t>
  </si>
  <si>
    <t>MBS DEVELOPMENTS 2004/2005</t>
  </si>
  <si>
    <t>30.09.2005</t>
  </si>
  <si>
    <t>NATIONAL METER DATA FORMAT</t>
  </si>
  <si>
    <t>B2B TCA METER DATA BUSINESS</t>
  </si>
  <si>
    <t>13.03.2007</t>
  </si>
  <si>
    <t>MIGRATION OF DEREG APPLICATI ACCESS97 TO ACCESS03</t>
  </si>
  <si>
    <t>01.09.2010</t>
  </si>
  <si>
    <t>DEREG APPLICATION DISASTER RECOVERY ENHANCEMENTS</t>
  </si>
  <si>
    <t>MSATS 46.79 REGULATORY ENHANCEMENTS</t>
  </si>
  <si>
    <t>METERING SYSTEMS COMPLIANCE IMPROVEMENT PRIJECT</t>
  </si>
  <si>
    <t>UTILITY SYSTEM SERVICES Q 2 07/08 DEVELOPMENTS</t>
  </si>
  <si>
    <t>30.06.2008</t>
  </si>
  <si>
    <t>GEN &amp; BSP ENHANCEMENT PHASE 3</t>
  </si>
  <si>
    <t>HHF PRE-PROCESSOR ENHANCEMENT</t>
  </si>
  <si>
    <t>UTILITY SYSTEMS SERVICES ENHANCEMENTS Q4 FY07/08</t>
  </si>
  <si>
    <t>CFS MS ACCESS BACKEND DATABASE UPGRADE</t>
  </si>
  <si>
    <t>nemStar HARDWARE UPGRADE</t>
  </si>
  <si>
    <t>USS DEVELOPMENTS  QUARTER 2 FY 07-08</t>
  </si>
  <si>
    <t>MSATS 46.71 UPGRADE TO ASEXML R22 &amp; CATS 2.8</t>
  </si>
  <si>
    <t>31.10.2008</t>
  </si>
  <si>
    <t>USS DEVELOPMENTS  QUARTER 3 FY 07-08</t>
  </si>
  <si>
    <t>MDA STATS / DASHBOARD DEVELOPMENT APPLICATION</t>
  </si>
  <si>
    <t>WEBGRAPHS DMA ENHANCEMENTS</t>
  </si>
  <si>
    <t>WEBGRAPHS NEXT GENERATION  ENHANCEMENTS</t>
  </si>
  <si>
    <t>WEBGRAPHS NEXT GENERATION ENHANCEMENTS</t>
  </si>
  <si>
    <t>31.05.2010</t>
  </si>
  <si>
    <t>WEBGRAPHS DMA ENHANCEMENTS - QRT 3 FY0910</t>
  </si>
  <si>
    <t>WEBGRAPHS DMA ENHANCEMENTS - QRT 4 FY0910</t>
  </si>
  <si>
    <t>WEBGRAPHS DMA ENHANCEMENTS FY 11</t>
  </si>
  <si>
    <t>18.08.2008</t>
  </si>
  <si>
    <t>UPGRADE TO iTRON'S NEXT GENERATION PRODUCT IEE-Xi.</t>
  </si>
  <si>
    <t>MBS BATCH ACCEPTANCE SERVER IMPLEMENTATION</t>
  </si>
  <si>
    <t>31.10.2009</t>
  </si>
  <si>
    <t>ENHANCEMENTS TO MBS PUMS</t>
  </si>
  <si>
    <t>CATS 2.9 UPGRADE MSATS RELEASE 46.72</t>
  </si>
  <si>
    <t>MDA DAISY CHAIN FUNCTIONALITY</t>
  </si>
  <si>
    <t>METERING SYSTEMS SERV ENHANCEM'T CAP QTR 2 2009</t>
  </si>
  <si>
    <t>AMI METER LICENCES TYPE 5</t>
  </si>
  <si>
    <t>MSATS 46.75 RELEASE ENHANCEMENTS</t>
  </si>
  <si>
    <t>MSATS 46.78 REGULATORY ENHANCEMENT</t>
  </si>
  <si>
    <t>MSATS 46.80 REGULATORY ENHANCEMENT</t>
  </si>
  <si>
    <t>MSS GUPTA UPGRADE OF METERING APPLICATIONS</t>
  </si>
  <si>
    <t>MRVS DIALLER DISASTER RECOVERY</t>
  </si>
  <si>
    <t>Source: metering_assets_300613.xlsx</t>
  </si>
  <si>
    <t>Index to get into FY15 dollars</t>
  </si>
  <si>
    <t>Partially attributable to metering?</t>
  </si>
  <si>
    <t>Calculating allocation %</t>
  </si>
  <si>
    <t>Direct Standard Control RAB</t>
  </si>
  <si>
    <t>Ratio</t>
  </si>
  <si>
    <t>Wholly attributable to Standard control services?</t>
  </si>
  <si>
    <t>Total metering RAB value</t>
  </si>
  <si>
    <t>Removed</t>
  </si>
  <si>
    <t>Changed</t>
  </si>
  <si>
    <t>Unchanged</t>
  </si>
  <si>
    <t xml:space="preserve">Aleternative process to striip out type 5-6 metering IT from overall IT bucket </t>
  </si>
  <si>
    <t>CAP "TCS UPGRADE" (NOW EWFM) TELE CENTRE SYSTEM</t>
  </si>
  <si>
    <t>SOFTPHONE GENESYS</t>
  </si>
  <si>
    <t>SOFTPHONE GENESYS ADDITIONAL LICENCES</t>
  </si>
  <si>
    <t>25.02.2013</t>
  </si>
  <si>
    <t>(1) MVLT XI Upgrade for 6 - 38 Computers</t>
  </si>
  <si>
    <t>DONGLE &amp; PACKAGE IEC61850</t>
  </si>
  <si>
    <t>IAMS PROJECT PHASE 3</t>
  </si>
  <si>
    <t>IAMS PROJECT PHASE 3 FY 10/11</t>
  </si>
  <si>
    <t>IAMS PROJECT PHASE 3 FY 12</t>
  </si>
  <si>
    <t>PDC NETWORK UPGRADE DISK STORAGE</t>
  </si>
  <si>
    <t>PDC NETWORK UPGRADE</t>
  </si>
  <si>
    <t>HARDWARE - EOL SWITCHES &amp; ROUTERS</t>
  </si>
  <si>
    <t>31.08.2009</t>
  </si>
  <si>
    <t>SERVER - HARDWARE</t>
  </si>
  <si>
    <t>IP TELEPHONY ALCATEL ACD REPLACEMENT</t>
  </si>
  <si>
    <t>MODEM NSC ENTERPRISE</t>
  </si>
  <si>
    <t>SERVER 3850 IBM</t>
  </si>
  <si>
    <t>VOICE MAIL HARDWARE</t>
  </si>
  <si>
    <t>31.07.2006</t>
  </si>
  <si>
    <t>PABX UPGRADE PHASE 2 2004/2005</t>
  </si>
  <si>
    <t>TELCO MINOR CAPITAL WORKS Q1 &amp; Q2 2009</t>
  </si>
  <si>
    <t>TELCO MINOR CAPITAL WORKS Q3</t>
  </si>
  <si>
    <t>TELCO MINOR CAPITAL WORKS Q3 2009/10</t>
  </si>
  <si>
    <t>TELCO MINOR CAPITAL WORKS FY 2011</t>
  </si>
  <si>
    <t>30.04.2010</t>
  </si>
  <si>
    <t>FUJITSU DATA CENTRE NO.1 NORTH RYDE</t>
  </si>
  <si>
    <t>DATA CENTRE FIREWALL REPLSCEMENT</t>
  </si>
  <si>
    <t>DATA CENTRE FIREWALL REPLACEMENT</t>
  </si>
  <si>
    <t>HANDSETS IP TELEPHONY WITH LICENSCES</t>
  </si>
  <si>
    <t>TELECOMMS DC 2</t>
  </si>
  <si>
    <t>INFRASTRUCTURE EXPANSION DC1 &amp; DC2 ALCATEL</t>
  </si>
  <si>
    <t>TELECO MINOR CAPITAL ENHANCEMENTS Q1 FY 10</t>
  </si>
  <si>
    <t>TELECO MINOR CAPITAL ENHANCEMENTS Q2 FY 10</t>
  </si>
  <si>
    <t>ISDN IEE DIALER DR RELOCATION</t>
  </si>
  <si>
    <t>NETWORK SERVICES IEE DIALER DR RELOCATION</t>
  </si>
  <si>
    <t>SECURITY LOG MANAGEMENT - DLD COSTS</t>
  </si>
  <si>
    <t>AVALANCHE CALL HANDLING NETWORK CONNECTIVITY</t>
  </si>
  <si>
    <t>ENTERPRISE TELEPHONY PLATFORM CONSOLIDATION</t>
  </si>
  <si>
    <t>OTI VIDEO CONFERENCING EQUIPMENT</t>
  </si>
  <si>
    <t>PORTABLE TELCO DR RACK &amp; DR01</t>
  </si>
  <si>
    <t>PORTABLE TELCO DR RACK &amp; DR02</t>
  </si>
  <si>
    <t>PORTABLE TELCO DR RACK &amp; DR03</t>
  </si>
  <si>
    <t>PORTABLE TELCO DR RACK &amp; DR04</t>
  </si>
  <si>
    <t>PORTABLE TELCO DR RACK &amp; DR05</t>
  </si>
  <si>
    <t>ROUTER - VM SWITCH / TEST LAB, ALCATEL LUCENT/ALU</t>
  </si>
  <si>
    <t>DATA CENTRE FIREWALL REPLACEMENT IMPLEMENTATION</t>
  </si>
  <si>
    <t>P595 SERVER - FUJITSU DATA CENTRE NO.1</t>
  </si>
  <si>
    <t>31.10.2011</t>
  </si>
  <si>
    <t>DC1 HARDWARE - PDC/SDC MIGRATION</t>
  </si>
  <si>
    <t>P770 SERVER - PSERIES CAPACITY Upgrade 2012</t>
  </si>
  <si>
    <t>P770 SERVER - P SERIES CAPACITY Upgrade 2012</t>
  </si>
  <si>
    <t>30.08.2012</t>
  </si>
  <si>
    <t>STORAGE CAPACITY UPGRAGE 2012</t>
  </si>
  <si>
    <t>SERVER - VM SWITCH / TEST LAB</t>
  </si>
  <si>
    <t>FUJITSU DATA CENTRE NO.2 HOMEBUSH</t>
  </si>
  <si>
    <t>P595 SERVER - FUJITSU DATA CENTRE NO.2</t>
  </si>
  <si>
    <t>DC2 HARDWARE - PDC/SDC MIGRATION</t>
  </si>
  <si>
    <t>STORAGE CAPACITY UPGRADE 2012</t>
  </si>
  <si>
    <t>TS3500 LIBRARY EXPANSION FRAME</t>
  </si>
  <si>
    <t>LT05 TAPE DRIVE</t>
  </si>
  <si>
    <t>28.02.2013</t>
  </si>
  <si>
    <t>FUJISTU DATA CENTRE NO.2 HOMEBUSH</t>
  </si>
  <si>
    <t>ITSIP PHASE 1</t>
  </si>
  <si>
    <t>ITSIP PHASE 2</t>
  </si>
  <si>
    <t>FIELD COMPUTING ARCHITECTURE PLATFORM</t>
  </si>
  <si>
    <t>IT AER CAPITAL PLANNING &amp; EFFICIENCY MODEL</t>
  </si>
  <si>
    <t>LOTUS NOTES R8.5.2 TECHNICAL UPGRADE</t>
  </si>
  <si>
    <t>TRIM - LOTUS NOTES ADD-IN (R8.5.2)</t>
  </si>
  <si>
    <t>31.01.2011</t>
  </si>
  <si>
    <t>eNET TECHNOLOGY REFRESH</t>
  </si>
  <si>
    <t>LOTUS NOTES LICENSE TRUE UP 2011</t>
  </si>
  <si>
    <t>LOTUS NOTES LICENSE TRUE UP</t>
  </si>
  <si>
    <t>BLACKBERRY RESILIENCE (NEVERFAIL FOR BLACKBERRY)</t>
  </si>
  <si>
    <t>SCANMAIL ADDITIONAL LICENCES FY 10/11</t>
  </si>
  <si>
    <t>LICENCES SCANMAIL TRUE UP 600 TREND</t>
  </si>
  <si>
    <t>SYSTEM CENTRE CONFIG MANAGER 2012</t>
  </si>
  <si>
    <t>MICROSOFT LICENSE UPGRADE</t>
  </si>
  <si>
    <t>UPGRADE OF ICMS PLATFORM (INFRASTRUCTURE PROG 04)</t>
  </si>
  <si>
    <t>BACKUP INFRASTRUCTURE UPGRADE HOMEBUSH</t>
  </si>
  <si>
    <t>SAN STORAGE</t>
  </si>
  <si>
    <t>SAN STORAGE ARRAY 2011</t>
  </si>
  <si>
    <t>SERVER SERIES MODEL 3650</t>
  </si>
  <si>
    <t>SERVER IBM</t>
  </si>
  <si>
    <t>HARDWARE MODEM RACKS INCLUDING 45 MODEM CARDS</t>
  </si>
  <si>
    <t>HARDWARE MODEM RACKS INCLUDING 80 MODEM CARDS</t>
  </si>
  <si>
    <t>SERVER IBM SERIES MODEL 520</t>
  </si>
  <si>
    <t>SERVERS BPC SAP APPL PROD &amp; DEV DC1 NORTH RYDE</t>
  </si>
  <si>
    <t>SERVER BPC SAP APPL PROD &amp; DEV DC2 HOMEBUSH</t>
  </si>
  <si>
    <t>EQUIPMENT SAN STORAGE &amp; SERVER TCA WALLSEND</t>
  </si>
  <si>
    <t>EQUIPMENT SAN STORAGE &amp; SERVER DC1 NORTH RYDE</t>
  </si>
  <si>
    <t>INFRASTRUCTURE EXPANSION DC1 &amp; DC2 SERVER RACKS</t>
  </si>
  <si>
    <t>INFRASTRUCTURE EXPANSION DC1 &amp; DC2 48 PORT SAN</t>
  </si>
  <si>
    <t>SECONDARY DATA CENTRE P SERIES CAPACITY  SERVER</t>
  </si>
  <si>
    <t>STGORAGE UPGRADE 2009 - DS8300 DISK UPGRADE</t>
  </si>
  <si>
    <t>STGORAGE UPGRADE 2009 - DS5300 DISK ARRAY</t>
  </si>
  <si>
    <t>STGORAGE UPGRADE 2009 - SAN DIRECTORS</t>
  </si>
  <si>
    <t>STGORAGE UPGRADE 2009 - SVC CLUSTER</t>
  </si>
  <si>
    <t>STGORAGE UPGRADE 2009 - TAPE LIBRARY</t>
  </si>
  <si>
    <t>STGORAGE UPGRADE 2009 - SYSTEM RACKS</t>
  </si>
  <si>
    <t>STGORAGE UPGRADE 2009 - SVC LICENSE</t>
  </si>
  <si>
    <t>STGORAGE UPGRADE 2009 - SVC METRO MIRROR LICENCE</t>
  </si>
  <si>
    <t>SECONDARY DC STORAGE CAP UPGRADE 2009</t>
  </si>
  <si>
    <t>SECONDARY DC STORAGE CAP UPGRADE 2009 IBM SAN</t>
  </si>
  <si>
    <t>SECONDARY DC STORAGE CAP UPGRADE 2009 SVC</t>
  </si>
  <si>
    <t>SECONDARY DC STORAGE CAP UPGRADE 2009 ATL</t>
  </si>
  <si>
    <t>SERVER WITH STORAGE EXPANSION</t>
  </si>
  <si>
    <t>SERVER BUSINESS OBJECTS</t>
  </si>
  <si>
    <t>SERVER IBM / 3650 SERIES EA 41560</t>
  </si>
  <si>
    <t>SERVER IBM / 3650 SERIES EA 41562</t>
  </si>
  <si>
    <t>SERVER IBM / 3650 SERIES EA 41561</t>
  </si>
  <si>
    <t>SERVER IBM / 3650 SERIES EA 41563</t>
  </si>
  <si>
    <t>SERVER P72-00426 WINDOWS 2003 ENTERPRISE</t>
  </si>
  <si>
    <t>SERVER P73-00452 WINDOWS 2003 STANDARD</t>
  </si>
  <si>
    <t>INFRASTRUCTURE HARDWARE TRIM DC1</t>
  </si>
  <si>
    <t>UPGRADE VM SERVER TO WINDOWS 2008</t>
  </si>
  <si>
    <t>TRIM APPLICATION SERVER</t>
  </si>
  <si>
    <t>INFRASTRUCTURE HARDWARE TRIM DC2</t>
  </si>
  <si>
    <t>ADAPTPORS AND DIGI ACCELEPORT</t>
  </si>
  <si>
    <t>DMZ CAPACITY DATA CENTRE 1</t>
  </si>
  <si>
    <t>DMZ CAPACITY DATA CENTRE 2</t>
  </si>
  <si>
    <t>READER SECURITY CARD DC1</t>
  </si>
  <si>
    <t>READER SECURITY CARD DC2</t>
  </si>
  <si>
    <t>SERVER - TCA GATEWAY RESILIENCE</t>
  </si>
  <si>
    <t>SERVER LMC FOR MOBILE COMPUTING SOLUTION</t>
  </si>
  <si>
    <t>SERVER SOTI MOBILCONTROL FOR COMPUTING SOLUTION</t>
  </si>
  <si>
    <t>SERVER CREDANT GATEWAY MOBILE COMPUTING SOLUTION</t>
  </si>
  <si>
    <t>SERVER CREDANT ENTERPRISE COMPUTING SOLUTION</t>
  </si>
  <si>
    <t>SERVER WINDOWS 2003 SQL CLUSTER HOST 1</t>
  </si>
  <si>
    <t>SERVER WINDOWS 2003 SQL CLUSTER HOST 2</t>
  </si>
  <si>
    <t>SERVER DME FIELD COMPUTING</t>
  </si>
  <si>
    <t>SERVER LMC MOBILE FIELD COMPUTING</t>
  </si>
  <si>
    <t>SERVER SOTI MOBICONTROL FIELD COMPUTING</t>
  </si>
  <si>
    <t>SERVER CREDANT GATEWAY FIELD COMPUTING</t>
  </si>
  <si>
    <t>SERVER CREDANT ENTERPRISE FIELD COMPUTING</t>
  </si>
  <si>
    <t>SERVER SQL CLUSTER FIELD COMPUTING</t>
  </si>
  <si>
    <t>TOKENS 170 RSA SECURID FIELD COMPUTING PLATFORM</t>
  </si>
  <si>
    <t>NETSCALLER CITRIX CONSOLIDATION DATA CENTRE 1</t>
  </si>
  <si>
    <t>NETSCALLER CITRIX CONSOLIDATION DATA CENTRE 2</t>
  </si>
  <si>
    <t>SERVER IVR GENESYS FOR SAP ECC 6.0</t>
  </si>
  <si>
    <t>SERVER SPATIAL DEMAND FORECASTING</t>
  </si>
  <si>
    <t>WINDOWS AD SERVER</t>
  </si>
  <si>
    <t>MODEM MULTITECH RACK 32</t>
  </si>
  <si>
    <t>SAN &amp; TIVOLI STORAGE MANAGEMENT UPGRADE</t>
  </si>
  <si>
    <t>TSM SOFTWARE LICENSES 2009</t>
  </si>
  <si>
    <t>TSM BACKUP SOFTWARE LICENSES STORSGE MANAGER</t>
  </si>
  <si>
    <t>TSM BACKUP SOFTWARE LICENSES</t>
  </si>
  <si>
    <t>TSM CONSOLIDATION DATA</t>
  </si>
  <si>
    <t>FACILITY CONTINUITY TECHNOLOGY ENABLER</t>
  </si>
  <si>
    <t>ADDITIONAL SOE LICENSING</t>
  </si>
  <si>
    <t>CITRIX ACCESS GATEWAY PILOT</t>
  </si>
  <si>
    <t>MICROSOFT WINDOWS SERVER 2003 R2</t>
  </si>
  <si>
    <t>SVC LICENSING 10TB SDC STORAGE 2010</t>
  </si>
  <si>
    <t>REMOTE ACCESS &amp; CONNECTIVELTY IMPLEMENTATION</t>
  </si>
  <si>
    <t>PDC TACTICAL SOLUTION IMPLEMENTATION</t>
  </si>
  <si>
    <t>AUSGRID BACKUP DASHBOARD 1.1</t>
  </si>
  <si>
    <t>WINDOWS AD UPGRADE IMPLEMENTATION</t>
  </si>
  <si>
    <t>WINDOWS 2000 SERVER UPGRADE</t>
  </si>
  <si>
    <t>SECURITY LOG MANAGEMENT - SECURITY LOG COLLECTOR</t>
  </si>
  <si>
    <t>SECURITY LOG MANAGEMENT - SECURITY LOGGER</t>
  </si>
  <si>
    <t>SECURITY LOG MANAGEMENT - APPLIANCE IMPLEMENTATION</t>
  </si>
  <si>
    <t>SECURITY LOG MANAGEMENT - SHELDE CONFIGURATION</t>
  </si>
  <si>
    <t>SERVER IDO EFORMS BTS</t>
  </si>
  <si>
    <t>CUSTOMER CARE SYSTEM SOFTWARE ERP UPGRADE 6.0</t>
  </si>
  <si>
    <t>CUSTOMER CARE SYSTEM SOFTWARE</t>
  </si>
  <si>
    <t>CONTACT CENTRE TELEPHONY PLATFORM UPGRADE HARDWARE</t>
  </si>
  <si>
    <t>CALL CENTRE EXPANSION ICMS</t>
  </si>
  <si>
    <t>CALL CENTRE EXPANSION ICMS TO DCC</t>
  </si>
  <si>
    <t>CREDIT CARD SECURITY PAYMENT CARD INDUSTRY RM07016</t>
  </si>
  <si>
    <t>CONTACT CENTRE TELEPHONY PLATFORM UPGRADE INTANGIB</t>
  </si>
  <si>
    <t>ENTERPRISE TELEPHONY PLATFORM PROGRAM</t>
  </si>
  <si>
    <t>IVR &amp; GENESYS BUILD NON PROD ENVIROS FOR SAP</t>
  </si>
  <si>
    <t>AVALANCHE CALL HANDLING</t>
  </si>
  <si>
    <t>AVALANCHE CALL HANDLING SMS GATEWAY</t>
  </si>
  <si>
    <t>AVALANCHE CALL HANDLING LICENCE &amp; SOFTWARE</t>
  </si>
  <si>
    <t>AVALANCHE CALL HANDLING ON SITE LICENCE &amp; SOFTWARE</t>
  </si>
  <si>
    <t>AVALANCHE CALL HANDLING CTI</t>
  </si>
  <si>
    <t>LICENCE SYMANTEC T KEITH</t>
  </si>
  <si>
    <t>MICROSOFT SHARE POINT LICENCE 2011 SHAREPOINT</t>
  </si>
  <si>
    <t>BUSINESS OBJECTS UPGRADE XI 3.1</t>
  </si>
  <si>
    <t>NETWORK OPERATIONS REPORTING DASHBOARD</t>
  </si>
  <si>
    <t>SAP MODELLING PLANNING &amp; ANALYSIS CAPABILITY</t>
  </si>
  <si>
    <t>SAP MODELLING PLANNING &amp; ANALYSIS CAP PHASE 2</t>
  </si>
  <si>
    <t>SAP MODELLING PLANNING &amp; ANALYSIS CAP PHASE 5</t>
  </si>
  <si>
    <t>NEXT GENERATION ENERGY REPORT - ENERGY MANAGEMENT</t>
  </si>
  <si>
    <t>BUSINESS CONTINUITY MGT SOFTWARE TOOLSET</t>
  </si>
  <si>
    <t>SERVER MICROSOFT REMOTE DESKTOP TERMINAL CAL</t>
  </si>
  <si>
    <t>SAP 6.0 UPGRADE</t>
  </si>
  <si>
    <t>SAP ERP UPGRADE ECC 6.0</t>
  </si>
  <si>
    <t>SAP GOV. RISK &amp; COMPLIANCE (GRC) IMPLEMENTATION</t>
  </si>
  <si>
    <t>SAP-GRC GOVERNANCE RISKS &amp; COMPLIANCE</t>
  </si>
  <si>
    <t>ORACLE ENTERPRISE LICENSING</t>
  </si>
  <si>
    <t>31.12.2011</t>
  </si>
  <si>
    <t>SAP ARCHIEVE SOFTWARE OPEN TEST LICENSING 2008</t>
  </si>
  <si>
    <t>AUTOMATION SUITE UC4 WORKLOAD ELA</t>
  </si>
  <si>
    <t>UC4 JOB SCHEDULER IMPLEMENTATION FOR SAP</t>
  </si>
  <si>
    <t>TIBCO ENTERPRISE LICENSE AGREEMENT 3 YEARS</t>
  </si>
  <si>
    <t>SAP FTE LICENSE MODEL IMPLEMENTATION</t>
  </si>
  <si>
    <t>EAI DISASTER RECOVERY ENHANCEMENTS</t>
  </si>
  <si>
    <t>THE WIRE SHAREPOINT ( eNET REPLACEMENT)</t>
  </si>
  <si>
    <t>SIMS REMEDIATION</t>
  </si>
  <si>
    <t>HR MINI MASTER</t>
  </si>
  <si>
    <t>CHEMICAL MANAGEMENT SYSTEM</t>
  </si>
  <si>
    <t>AIR / SHE SAFETY MANAGEMENT SYSTEM</t>
  </si>
  <si>
    <t>JOBFIT SYSTEM SOLUTION</t>
  </si>
  <si>
    <t>EHS ENHANCEMENTS ABODE FORM CORP HR</t>
  </si>
  <si>
    <t>CHRIS PAYROLL SYSTEM - TECHNICAL UPGRADE</t>
  </si>
  <si>
    <t>CHRIS21 UPGRADE TO V7.07.05</t>
  </si>
  <si>
    <t>INFOHRM REPORTING SOLUTION</t>
  </si>
  <si>
    <t>CORPORATE HR SHAREPOINT (CIP)</t>
  </si>
  <si>
    <t>CIP SAP HR RECITIFACTION PHASE 1</t>
  </si>
  <si>
    <t>31.01.2010</t>
  </si>
  <si>
    <t>CORPORATE TRAINING MANAGEMENT SOFTWARE</t>
  </si>
  <si>
    <t>INFOSPAN RISK MITIGATION AND DR</t>
  </si>
  <si>
    <t>09.05.2013</t>
  </si>
  <si>
    <t>EXPENSE MANGAMENT SOLUTION</t>
  </si>
  <si>
    <t>TM1 REPORT BUDGETING TOOL FY 2011</t>
  </si>
  <si>
    <t>TRIM MOBILE UNIT'S</t>
  </si>
  <si>
    <t>TRIM RECORDS MGT SYSTEM</t>
  </si>
  <si>
    <t>TRIM RECORDS MGT SYSTEM LICENCE TRUE UP</t>
  </si>
  <si>
    <t>TRIM RECORDS MGT SYSTEM PHASE 2</t>
  </si>
  <si>
    <t>HP TRIM UPGRADE (2012) TO V7.21</t>
  </si>
  <si>
    <t>PMIS MSS ENHANCEMENTS REL 8.2 &amp; 8.3</t>
  </si>
  <si>
    <t>PMIS MSS ENHANCEMENTS REL 8.2 &amp; 8.3 FY 11</t>
  </si>
  <si>
    <t>PMIS MSS ENHANCEMENTS REL 8.2 &amp; 8.3 FY12</t>
  </si>
  <si>
    <t>Total  IT  assets</t>
  </si>
  <si>
    <t>Ratio between book value of IT metering assets and total IT assets</t>
  </si>
  <si>
    <t>Source: Calc</t>
  </si>
  <si>
    <t>Source: Calcs</t>
  </si>
  <si>
    <t>Note</t>
  </si>
  <si>
    <t>This is the updated value from the output from step 3.2</t>
  </si>
  <si>
    <t>Ratio between Dx/Tx</t>
  </si>
  <si>
    <t>Source: Dx/Tx ratio is a at hand value to be updated when the capex numbers are finalised</t>
  </si>
  <si>
    <t>IT metering assets</t>
  </si>
  <si>
    <t>Book value of (Tx+Dx) IT systems</t>
  </si>
  <si>
    <t>RAB value of Dx IT systems</t>
  </si>
  <si>
    <t>Allocation Method</t>
  </si>
  <si>
    <t xml:space="preserve">Book value of Direct Type 5-6 IT systems </t>
  </si>
  <si>
    <t>Type 5-6 Furniture, fittings, plant and equipment</t>
  </si>
  <si>
    <t>Type 5-6 Land (non-system)</t>
  </si>
  <si>
    <t>Type 5-6 Other non system assets</t>
  </si>
  <si>
    <t>Type 5-6 IT systems</t>
  </si>
  <si>
    <t>Type 5-6 Motor vehicles</t>
  </si>
  <si>
    <t>Type 5-6 Buildings</t>
  </si>
  <si>
    <t>Type 5-6 Equity raising costs</t>
  </si>
  <si>
    <t>Type 5-6 Customer Metering (digital)</t>
  </si>
  <si>
    <t xml:space="preserve">Direct Type 5-6 Metering RAB </t>
  </si>
  <si>
    <t xml:space="preserve">Direct Type 5-6 metering IT </t>
  </si>
  <si>
    <t>(blank)</t>
  </si>
  <si>
    <t>Opening Tax Value</t>
  </si>
  <si>
    <t>Tax Remaining Life</t>
  </si>
  <si>
    <t>Tax Standard Life</t>
  </si>
  <si>
    <t>Base Financial Year</t>
  </si>
  <si>
    <t>Asset Class 1</t>
  </si>
  <si>
    <t>2014-15</t>
  </si>
  <si>
    <t>Asset Class 2</t>
  </si>
  <si>
    <t>Asset Class 3</t>
  </si>
  <si>
    <t>Asset Class 4</t>
  </si>
  <si>
    <t>Asset Class 5</t>
  </si>
  <si>
    <t>Asset Class 6</t>
  </si>
  <si>
    <t>Asset Class 7</t>
  </si>
  <si>
    <t>Asset Class 8</t>
  </si>
  <si>
    <t>Asset Class 9</t>
  </si>
  <si>
    <t>Asset Class 10</t>
  </si>
  <si>
    <t>Asset Class 11</t>
  </si>
  <si>
    <t>Asset Class 12</t>
  </si>
  <si>
    <t>Asset Class 13</t>
  </si>
  <si>
    <t>Asset Class 14</t>
  </si>
  <si>
    <t>Asset Class 15</t>
  </si>
  <si>
    <t>Asset Class 16</t>
  </si>
  <si>
    <t>Asset Class 17</t>
  </si>
  <si>
    <t>Asset Class 18</t>
  </si>
  <si>
    <t>Asset Class 19</t>
  </si>
  <si>
    <t>Asset Class 20</t>
  </si>
  <si>
    <t>Asset Class 21</t>
  </si>
  <si>
    <t>Asset Class 22</t>
  </si>
  <si>
    <t>Asset Class 23</t>
  </si>
  <si>
    <t>Asset Class 24</t>
  </si>
  <si>
    <t>Asset Class 25</t>
  </si>
  <si>
    <t>Asset Class 26</t>
  </si>
  <si>
    <t>Asset Class 27</t>
  </si>
  <si>
    <t>Asset Class 28</t>
  </si>
  <si>
    <t>Asset Class 29</t>
  </si>
  <si>
    <t>Asset Class 30</t>
  </si>
  <si>
    <t>Total</t>
  </si>
  <si>
    <t>Opening Regulated Asset Base for 2014-15 ($m Nominal)</t>
  </si>
  <si>
    <t xml:space="preserve">Calculating FY15 Opening values for metering TAB asset classes </t>
  </si>
  <si>
    <t>TAB value of Dx IT systems</t>
  </si>
  <si>
    <t xml:space="preserve">Bundled TAB (FY15 Opening value) </t>
  </si>
  <si>
    <t>Remaining TaLife</t>
  </si>
  <si>
    <t>Total metering TAB value</t>
  </si>
  <si>
    <t xml:space="preserve">Unbundled Asset to be added to  Type 5-6 metering TAB (FY15 Opening value) </t>
  </si>
  <si>
    <t xml:space="preserve">Direct Type 5-6 Metering TAB </t>
  </si>
  <si>
    <t>Direct Standard Control TAB</t>
  </si>
  <si>
    <t xml:space="preserve">Assets remaing in  standard control TAB (FY15 Opening value) </t>
  </si>
  <si>
    <t>Direct meter TAB @ FY15 (opening_ value)</t>
  </si>
  <si>
    <t>Using the ratio of the book values for Type 5-6 metering IT assets to overall ICT assets to allocate the bundled IT TAB value. 
3.2. 
Remove IT assets from the standard control TAB which directly relate to the provision of type 5-6 metering [method to be confirmed]
a) Calculate the ratio of dook values  of direct IT metering to book value of Ditribution IT  systems
b) Multuiple the IT systems TAB found in the distribution PTRM by the ratio calculated in a)
c) Adjust the remaining IT systems TAB downwards by subtracting the “Type 5-6 metering” value to from the original IT assets to give the remaining ICT value
d) Do not adjust the asset age for either “Type 5-6 metering IT” or “IT assets”</t>
  </si>
  <si>
    <t>Data for Metering PTRM</t>
  </si>
  <si>
    <t>Data for Distribution PTRM</t>
  </si>
  <si>
    <t>Model Status</t>
  </si>
  <si>
    <t>CHECKSUMS</t>
  </si>
  <si>
    <t xml:space="preserve">Process to strip out type 5-6 metering IT from overall IT bucket </t>
  </si>
  <si>
    <t>Source: Load Control Calculation - based on replacement cost.xlsx</t>
  </si>
  <si>
    <t>Load control splitting (to remain in standard control RAB</t>
  </si>
  <si>
    <t>$M nominal FY15</t>
  </si>
  <si>
    <t>Load Control</t>
  </si>
  <si>
    <t>Adjusted to suit remaining metering lives</t>
  </si>
  <si>
    <t xml:space="preserve"> </t>
  </si>
  <si>
    <t>Amount of load control in "Customer Metering and Load Control" based on depreciated replacement cost proportion of opening RAB metering component</t>
  </si>
  <si>
    <t>Reconciliation</t>
  </si>
  <si>
    <t>Total ($m)</t>
  </si>
  <si>
    <t xml:space="preserve">Assets to be added to Type 5-6 metering RAB (FY15 Opening value) </t>
  </si>
  <si>
    <t>Metering RAB FY15 Opening</t>
  </si>
  <si>
    <t xml:space="preserve">Assets remaining in standard control RAB (FY15 Opening value) </t>
  </si>
  <si>
    <t>Book value of Direct Type 5-6 IT systems ($Fy13)</t>
  </si>
  <si>
    <t>Book value of (Tx+Dx) IT systems ($FY13)</t>
  </si>
  <si>
    <t>Opening RAB Input Page</t>
  </si>
  <si>
    <r>
      <t xml:space="preserve">Method 3.2 
</t>
    </r>
    <r>
      <rPr>
        <sz val="11"/>
        <color theme="1"/>
        <rFont val="Calibri"/>
        <family val="2"/>
        <scheme val="minor"/>
      </rPr>
      <t xml:space="preserve">Using the ratio of the book values for Type 5-6 metering IT assets to overall ICT assets to allocate the bundled IT RAB value. </t>
    </r>
    <r>
      <rPr>
        <b/>
        <sz val="11"/>
        <color theme="1"/>
        <rFont val="Calibri"/>
        <family val="2"/>
        <scheme val="minor"/>
      </rPr>
      <t xml:space="preserve">
</t>
    </r>
    <r>
      <rPr>
        <i/>
        <sz val="11"/>
        <color theme="1"/>
        <rFont val="Calibri"/>
        <family val="2"/>
        <scheme val="minor"/>
      </rPr>
      <t xml:space="preserve">3.2. </t>
    </r>
    <r>
      <rPr>
        <b/>
        <sz val="11"/>
        <color theme="1"/>
        <rFont val="Calibri"/>
        <family val="2"/>
        <scheme val="minor"/>
      </rPr>
      <t xml:space="preserve">
</t>
    </r>
    <r>
      <rPr>
        <i/>
        <sz val="11"/>
        <color theme="1"/>
        <rFont val="Calibri"/>
        <family val="2"/>
        <scheme val="minor"/>
      </rPr>
      <t>Remove IT assets from the standard control RAB which directly relate to the provision of type 5-6 metering [method to be confirmed]
a) Calculate the ratio of book values  of direct IT metering to book value of Distribution IT  systems
b) Multiple the IT systems RAB found in the distribution PTRM by the ratio calculated in a)
c) Adjust the remaining IT systems RAB downwards by subtracting the “Type 5-6 metering” value to from the original IT assets to give the remaining ICT value
d) Do not adjust the asset age for either “Type 5-6 metering IT” or “IT assets”
Note: Last updated book values - June 2013</t>
    </r>
  </si>
  <si>
    <t>IT systems*</t>
  </si>
  <si>
    <t>*Direct metering removed</t>
  </si>
  <si>
    <t xml:space="preserve">New SCS RAB (FY15 Opening value) </t>
  </si>
  <si>
    <r>
      <t xml:space="preserve">Type 5-6 Customer Metering </t>
    </r>
    <r>
      <rPr>
        <sz val="11"/>
        <color rgb="FFFF0000"/>
        <rFont val="Calibri"/>
        <family val="2"/>
        <scheme val="minor"/>
      </rPr>
      <t>and Load Control</t>
    </r>
  </si>
  <si>
    <t>Total Metering RAB (direct)</t>
  </si>
  <si>
    <r>
      <t xml:space="preserve">Method 3.1. 
</t>
    </r>
    <r>
      <rPr>
        <i/>
        <sz val="11"/>
        <color theme="1"/>
        <rFont val="Calibri"/>
        <family val="2"/>
        <scheme val="minor"/>
      </rPr>
      <t>Removing the TAB categories  directly related to metering assets from the standard control TAB
a) Identify which asset categories in the TAB are wholly attributable to type 5-6 metering. These are:
• “Customer metering and load control”
• “Customer Metering (digital)”
b) Take their values unmodified from the standard control TAB and place them in the TAB for metering</t>
    </r>
  </si>
  <si>
    <t>Load Control in SCS</t>
  </si>
  <si>
    <t>% of depreciated repl. Cost of opening RAB</t>
  </si>
  <si>
    <t>$</t>
  </si>
  <si>
    <t>Total Indirect Metering RAB</t>
  </si>
  <si>
    <t>Total SCS RAB</t>
  </si>
  <si>
    <r>
      <t xml:space="preserve">Customer Metering and </t>
    </r>
    <r>
      <rPr>
        <sz val="11"/>
        <color rgb="FF00B050"/>
        <rFont val="Calibri"/>
        <family val="2"/>
        <scheme val="minor"/>
      </rPr>
      <t>Load Control</t>
    </r>
  </si>
  <si>
    <t>n/a</t>
  </si>
  <si>
    <t>Dx IT Systems (Closing RAB FY13, Dx RFM) ($m, nominal)</t>
  </si>
  <si>
    <t>Tx IT Systems (Closing RAB FY13, Tx RFM) ($m, nominal)</t>
  </si>
  <si>
    <t>Note: linked to RAB 3.2 Direct Type 5-6 IT sheet calculation</t>
  </si>
  <si>
    <t>Total ($FY13)</t>
  </si>
  <si>
    <t>Direct meter RAB @ FY15 ($FY14)</t>
  </si>
  <si>
    <t>Assumed Index to get into FY14 dollars</t>
  </si>
  <si>
    <t>Total ($Fy13)</t>
  </si>
  <si>
    <t>Source File:</t>
  </si>
  <si>
    <r>
      <t xml:space="preserve">3.3 
</t>
    </r>
    <r>
      <rPr>
        <i/>
        <sz val="11"/>
        <color theme="1"/>
        <rFont val="Calibri"/>
        <family val="2"/>
        <scheme val="minor"/>
      </rPr>
      <t xml:space="preserve">Remove a proportion of all Asset Classes from that standard control RAB which can be partially attributed to type 5-6 metering
a) Identify which Asset classes are partially attributed to the provision of type 5-6 metering services:
b) Use an allocation procedure to proportion some amount of each Asset class to the type 5-6 metering RAB. The remainder stays in the standard control RAB. The allocation proportion is given by the ratio of total asset class values directly related to standard control
Allocation %= (Direct Type 5-6 Metering RAB)/(Direct Stand Control RAB)  
 Where the Direct Type 5-6 Metering RAB is the sum of all assets which can be fully attributable to the provision of type 5-6 metering
 Where the Direct Standard Control RAB is the sum of all assets which can be fully attributed to the provision of standard control services
</t>
    </r>
  </si>
  <si>
    <r>
      <t xml:space="preserve">3.3 
</t>
    </r>
    <r>
      <rPr>
        <i/>
        <sz val="11"/>
        <color theme="1"/>
        <rFont val="Calibri"/>
        <family val="2"/>
        <scheme val="minor"/>
      </rPr>
      <t xml:space="preserve">Remove a proportion of all Asset Classes from that standard control  TAB which can be partially attributed to type 5-6 metering
a) Identify which Asset classes are partially attributed to the provision of type 5-6 metering services:
b) Use an allocation procedure to proportion some amount of each Asset class to the type 5-6 metering  TAB. The remainder stays in the standard control TAB. The allocation proportion is given by the ratio of total asset class values directly related to standard control
Allocation %= (Direct Type 5-6 Metering TAB)/(Direct Stand Control TAB)  
 Where the Direct Type 5-6 Metering TAB is the sum of all assets which can be fully attributable to the provision of type 5-6 metering
 Where the Direct Standard Control TAB is the sum of all assets which can be fully attributed to the provision of standard control services
</t>
    </r>
  </si>
  <si>
    <t>(Modelling Assumptions)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</si>
</sst>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4" formatCode="_-&quot;$&quot;* #,##0.00_-;\-&quot;$&quot;* #,##0.00_-;_-&quot;$&quot;* &quot;-&quot;??_-;_-@_-"/>
    <numFmt numFmtId="43" formatCode="_-* #,##0.00_-;\-* #,##0.00_-;_-* &quot;-&quot;??_-;_-@_-"/>
    <numFmt numFmtId="164" formatCode="_(* #,##0_);_(* \(#,##0\);_(* &quot;-&quot;_);_(@_)"/>
    <numFmt numFmtId="165" formatCode="0.0%"/>
    <numFmt numFmtId="166" formatCode="_(* #,##0.0_);_(* \(#,##0.0\);_(* &quot;-&quot;?_);_(@_)"/>
    <numFmt numFmtId="167" formatCode="_(* #,##0_);_(* \(#,##0\);_(* &quot;-&quot;?_);_(@_)"/>
    <numFmt numFmtId="168" formatCode="0.000"/>
    <numFmt numFmtId="169" formatCode="0.0"/>
    <numFmt numFmtId="170" formatCode="0.00000"/>
    <numFmt numFmtId="171" formatCode="0.00000%"/>
    <numFmt numFmtId="172" formatCode="_-* #,##0.0_-;\-* #,##0.0_-;_-* &quot;-&quot;??_-;_-@_-"/>
    <numFmt numFmtId="173" formatCode="0.000%"/>
  </numFmts>
  <fonts count="45" x14ac:knownFonts="1">
    <font>
      <sz val="11"/>
      <color theme="1"/>
      <name val="Calibri"/>
      <family val="2"/>
      <scheme val="minor"/>
    </font>
    <font>
      <b/>
      <sz val="10"/>
      <color theme="1"/>
      <name val="Arial"/>
      <family val="2"/>
    </font>
    <font>
      <sz val="10"/>
      <name val="Arial"/>
      <family val="2"/>
    </font>
    <font>
      <sz val="10"/>
      <name val="Arial"/>
      <family val="2"/>
    </font>
    <font>
      <b/>
      <sz val="10"/>
      <name val="Arial"/>
      <family val="2"/>
    </font>
    <font>
      <b/>
      <sz val="9"/>
      <name val="Arial"/>
      <family val="2"/>
    </font>
    <font>
      <b/>
      <sz val="18"/>
      <color indexed="56"/>
      <name val="Cambria"/>
      <family val="2"/>
    </font>
    <font>
      <u/>
      <sz val="11"/>
      <color indexed="12"/>
      <name val="Calibri"/>
      <family val="2"/>
    </font>
    <font>
      <sz val="9"/>
      <name val="Arial"/>
      <family val="2"/>
    </font>
    <font>
      <b/>
      <sz val="9"/>
      <color indexed="9"/>
      <name val="Arial"/>
      <family val="2"/>
    </font>
    <font>
      <sz val="11"/>
      <color indexed="8"/>
      <name val="Calibri"/>
      <family val="2"/>
    </font>
    <font>
      <sz val="1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rgb="FFFF000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theme="1"/>
      <name val="Calibri"/>
      <family val="2"/>
      <scheme val="minor"/>
    </font>
    <font>
      <sz val="11"/>
      <color rgb="FF9C6500"/>
      <name val="Calibri"/>
      <family val="2"/>
      <scheme val="minor"/>
    </font>
    <font>
      <b/>
      <sz val="11"/>
      <color rgb="FF9C6500"/>
      <name val="Calibri"/>
      <family val="2"/>
      <scheme val="minor"/>
    </font>
    <font>
      <sz val="10"/>
      <color theme="0"/>
      <name val="Arial"/>
      <family val="2"/>
    </font>
    <font>
      <sz val="72"/>
      <color rgb="FFFF0000"/>
      <name val="Calibri"/>
      <family val="2"/>
      <scheme val="minor"/>
    </font>
    <font>
      <sz val="11"/>
      <color rgb="FF006100"/>
      <name val="Calibri"/>
      <family val="2"/>
      <scheme val="minor"/>
    </font>
    <font>
      <sz val="8"/>
      <color indexed="81"/>
      <name val="Tahoma"/>
      <family val="2"/>
    </font>
    <font>
      <b/>
      <sz val="8"/>
      <color indexed="81"/>
      <name val="Tahoma"/>
      <family val="2"/>
    </font>
    <font>
      <b/>
      <sz val="16"/>
      <color theme="1"/>
      <name val="Calibri"/>
      <family val="2"/>
      <scheme val="minor"/>
    </font>
    <font>
      <sz val="26"/>
      <color rgb="FF006100"/>
      <name val="Calibri"/>
      <family val="2"/>
      <scheme val="minor"/>
    </font>
    <font>
      <sz val="11"/>
      <color rgb="FF9C0006"/>
      <name val="Calibri"/>
      <family val="2"/>
      <scheme val="minor"/>
    </font>
    <font>
      <b/>
      <sz val="11"/>
      <color theme="0"/>
      <name val="Calibri"/>
      <family val="2"/>
      <scheme val="minor"/>
    </font>
    <font>
      <sz val="11"/>
      <color rgb="FF00B050"/>
      <name val="Calibri"/>
      <family val="2"/>
      <scheme val="minor"/>
    </font>
    <font>
      <b/>
      <sz val="11"/>
      <color rgb="FFFF0000"/>
      <name val="Calibri"/>
      <family val="2"/>
      <scheme val="minor"/>
    </font>
  </fonts>
  <fills count="45">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9"/>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55"/>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rgb="FF00B0F0"/>
        <bgColor indexed="64"/>
      </patternFill>
    </fill>
    <fill>
      <patternFill patternType="solid">
        <fgColor rgb="FFFFEB9C"/>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rgb="FF92D05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23"/>
      </bottom>
      <diagonal/>
    </border>
    <border>
      <left/>
      <right/>
      <top style="thin">
        <color indexed="64"/>
      </top>
      <bottom style="thin">
        <color indexed="23"/>
      </bottom>
      <diagonal/>
    </border>
    <border>
      <left/>
      <right style="thin">
        <color indexed="23"/>
      </right>
      <top/>
      <bottom/>
      <diagonal/>
    </border>
    <border>
      <left style="thin">
        <color indexed="23"/>
      </left>
      <right/>
      <top style="thin">
        <color indexed="23"/>
      </top>
      <bottom/>
      <diagonal/>
    </border>
    <border>
      <left/>
      <right/>
      <top style="thin">
        <color indexed="23"/>
      </top>
      <bottom/>
      <diagonal/>
    </border>
    <border>
      <left style="thin">
        <color indexed="23"/>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s>
  <cellStyleXfs count="84">
    <xf numFmtId="0" fontId="0" fillId="0" borderId="0"/>
    <xf numFmtId="0" fontId="2" fillId="0" borderId="0"/>
    <xf numFmtId="0" fontId="3" fillId="0" borderId="0"/>
    <xf numFmtId="0" fontId="10" fillId="3"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0"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0" borderId="0" applyNumberFormat="0" applyBorder="0" applyAlignment="0" applyProtection="0"/>
    <xf numFmtId="0" fontId="12" fillId="23" borderId="0" applyNumberFormat="0" applyBorder="0" applyAlignment="0" applyProtection="0"/>
    <xf numFmtId="0" fontId="13" fillId="5" borderId="0" applyNumberFormat="0" applyBorder="0" applyAlignment="0" applyProtection="0"/>
    <xf numFmtId="164" fontId="2" fillId="24" borderId="0" applyNumberFormat="0" applyFont="0" applyBorder="0" applyAlignment="0">
      <alignment horizontal="right"/>
    </xf>
    <xf numFmtId="0" fontId="14" fillId="15" borderId="6" applyNumberFormat="0" applyAlignment="0" applyProtection="0"/>
    <xf numFmtId="0" fontId="15" fillId="25" borderId="7" applyNumberFormat="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8" applyNumberFormat="0" applyFill="0" applyAlignment="0" applyProtection="0"/>
    <xf numFmtId="0" fontId="19" fillId="0" borderId="9" applyNumberFormat="0" applyFill="0" applyAlignment="0" applyProtection="0"/>
    <xf numFmtId="0" fontId="20" fillId="0" borderId="10" applyNumberFormat="0" applyFill="0" applyAlignment="0" applyProtection="0"/>
    <xf numFmtId="0" fontId="20" fillId="0" borderId="0" applyNumberFormat="0" applyFill="0" applyBorder="0" applyAlignment="0" applyProtection="0"/>
    <xf numFmtId="0" fontId="7" fillId="0" borderId="0" applyNumberFormat="0" applyFill="0" applyBorder="0" applyAlignment="0" applyProtection="0">
      <alignment vertical="top"/>
      <protection locked="0"/>
    </xf>
    <xf numFmtId="41" fontId="8" fillId="24" borderId="0" applyFont="0" applyBorder="0" applyAlignment="0"/>
    <xf numFmtId="165" fontId="8" fillId="24" borderId="0" applyFont="0" applyBorder="0" applyAlignment="0"/>
    <xf numFmtId="166" fontId="2" fillId="26" borderId="0" applyFont="0" applyBorder="0">
      <alignment horizontal="right"/>
    </xf>
    <xf numFmtId="0" fontId="21" fillId="4" borderId="6" applyNumberFormat="0" applyAlignment="0" applyProtection="0"/>
    <xf numFmtId="164" fontId="3" fillId="27" borderId="0" applyFont="0" applyBorder="0" applyAlignment="0">
      <alignment horizontal="right"/>
      <protection locked="0"/>
    </xf>
    <xf numFmtId="164" fontId="2" fillId="27" borderId="0" applyFont="0" applyBorder="0" applyAlignment="0">
      <alignment horizontal="right"/>
      <protection locked="0"/>
    </xf>
    <xf numFmtId="164" fontId="2" fillId="27" borderId="0" applyFont="0" applyBorder="0" applyAlignment="0">
      <alignment horizontal="right"/>
      <protection locked="0"/>
    </xf>
    <xf numFmtId="10" fontId="2" fillId="28" borderId="0" applyFont="0" applyBorder="0">
      <alignment horizontal="right"/>
      <protection locked="0"/>
    </xf>
    <xf numFmtId="164" fontId="2" fillId="28" borderId="0" applyFont="0" applyBorder="0" applyAlignment="0">
      <alignment horizontal="right"/>
      <protection locked="0"/>
    </xf>
    <xf numFmtId="3" fontId="2" fillId="29" borderId="0" applyFont="0" applyBorder="0">
      <protection locked="0"/>
    </xf>
    <xf numFmtId="10" fontId="8" fillId="29" borderId="0" applyBorder="0" applyAlignment="0">
      <protection locked="0"/>
    </xf>
    <xf numFmtId="167" fontId="2" fillId="30" borderId="0" applyFont="0" applyBorder="0">
      <alignment horizontal="right"/>
      <protection locked="0"/>
    </xf>
    <xf numFmtId="10" fontId="4" fillId="30" borderId="0" applyFont="0" applyBorder="0" applyAlignment="0">
      <alignment horizontal="left"/>
      <protection locked="0"/>
    </xf>
    <xf numFmtId="164" fontId="3" fillId="26" borderId="0" applyFont="0" applyBorder="0">
      <alignment horizontal="right"/>
      <protection locked="0"/>
    </xf>
    <xf numFmtId="164" fontId="2" fillId="26" borderId="0" applyFont="0" applyBorder="0">
      <alignment horizontal="right"/>
      <protection locked="0"/>
    </xf>
    <xf numFmtId="164" fontId="2" fillId="26" borderId="0" applyFont="0" applyBorder="0">
      <alignment horizontal="right"/>
      <protection locked="0"/>
    </xf>
    <xf numFmtId="9" fontId="4" fillId="26" borderId="0" applyFont="0" applyBorder="0">
      <alignment horizontal="right"/>
      <protection locked="0"/>
    </xf>
    <xf numFmtId="165" fontId="9" fillId="31" borderId="0" applyBorder="0" applyAlignment="0"/>
    <xf numFmtId="0" fontId="22" fillId="0" borderId="11" applyNumberFormat="0" applyFill="0" applyAlignment="0" applyProtection="0"/>
    <xf numFmtId="166" fontId="8" fillId="24" borderId="12" applyFont="0" applyBorder="0" applyAlignment="0"/>
    <xf numFmtId="165" fontId="5" fillId="24" borderId="0" applyFont="0" applyBorder="0" applyAlignment="0"/>
    <xf numFmtId="0" fontId="23" fillId="13" borderId="0" applyNumberFormat="0" applyBorder="0" applyAlignment="0" applyProtection="0"/>
    <xf numFmtId="0" fontId="10" fillId="0" borderId="0"/>
    <xf numFmtId="0" fontId="2" fillId="0" borderId="0"/>
    <xf numFmtId="0" fontId="2" fillId="6" borderId="13" applyNumberFormat="0" applyFont="0" applyAlignment="0" applyProtection="0"/>
    <xf numFmtId="0" fontId="24" fillId="15" borderId="14"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0" borderId="0" applyFill="0">
      <alignment horizontal="left" indent="3"/>
    </xf>
    <xf numFmtId="0" fontId="6" fillId="0" borderId="0" applyNumberFormat="0" applyFill="0" applyBorder="0" applyAlignment="0" applyProtection="0"/>
    <xf numFmtId="0" fontId="25" fillId="0" borderId="15" applyNumberFormat="0" applyFill="0" applyAlignment="0" applyProtection="0"/>
    <xf numFmtId="0" fontId="26" fillId="0" borderId="0" applyNumberFormat="0" applyFill="0" applyBorder="0" applyAlignment="0" applyProtection="0"/>
    <xf numFmtId="9" fontId="31" fillId="0" borderId="0" applyFont="0" applyFill="0" applyBorder="0" applyAlignment="0" applyProtection="0"/>
    <xf numFmtId="0" fontId="32" fillId="36" borderId="0" applyNumberFormat="0" applyBorder="0" applyAlignment="0" applyProtection="0"/>
    <xf numFmtId="0" fontId="36" fillId="41" borderId="0" applyNumberFormat="0" applyBorder="0" applyAlignment="0" applyProtection="0"/>
    <xf numFmtId="43" fontId="2" fillId="0" borderId="0" applyFont="0" applyFill="0" applyBorder="0" applyAlignment="0" applyProtection="0"/>
    <xf numFmtId="0" fontId="41" fillId="42" borderId="0" applyNumberFormat="0" applyBorder="0" applyAlignment="0" applyProtection="0"/>
    <xf numFmtId="44" fontId="31" fillId="0" borderId="0" applyFont="0" applyFill="0" applyBorder="0" applyAlignment="0" applyProtection="0"/>
    <xf numFmtId="0" fontId="42" fillId="43" borderId="33" applyNumberFormat="0" applyAlignment="0" applyProtection="0"/>
  </cellStyleXfs>
  <cellXfs count="209">
    <xf numFmtId="0" fontId="0" fillId="0" borderId="0" xfId="0"/>
    <xf numFmtId="0" fontId="1" fillId="2" borderId="1" xfId="0" applyFont="1" applyFill="1" applyBorder="1" applyAlignment="1">
      <alignment wrapText="1"/>
    </xf>
    <xf numFmtId="0" fontId="1" fillId="2" borderId="2" xfId="0" applyFont="1" applyFill="1" applyBorder="1" applyAlignment="1">
      <alignment wrapText="1"/>
    </xf>
    <xf numFmtId="0" fontId="1" fillId="0" borderId="1" xfId="0" applyFont="1" applyFill="1" applyBorder="1" applyAlignment="1">
      <alignment horizontal="center" wrapText="1"/>
    </xf>
    <xf numFmtId="0" fontId="1" fillId="2" borderId="3" xfId="0" applyFont="1" applyFill="1" applyBorder="1" applyAlignment="1">
      <alignment wrapText="1"/>
    </xf>
    <xf numFmtId="0" fontId="0" fillId="0" borderId="4" xfId="0" applyBorder="1"/>
    <xf numFmtId="0" fontId="0" fillId="0" borderId="0" xfId="0" applyBorder="1"/>
    <xf numFmtId="0" fontId="0" fillId="0" borderId="5" xfId="0" applyBorder="1"/>
    <xf numFmtId="0" fontId="0" fillId="0" borderId="19" xfId="0" applyBorder="1"/>
    <xf numFmtId="0" fontId="0" fillId="0" borderId="3" xfId="0" applyBorder="1"/>
    <xf numFmtId="0" fontId="1" fillId="0" borderId="0" xfId="0" applyFont="1" applyFill="1" applyBorder="1" applyAlignment="1">
      <alignment wrapText="1"/>
    </xf>
    <xf numFmtId="0" fontId="28" fillId="0" borderId="0" xfId="0" applyFont="1"/>
    <xf numFmtId="0" fontId="0" fillId="0" borderId="20" xfId="0" applyBorder="1"/>
    <xf numFmtId="0" fontId="0" fillId="0" borderId="0" xfId="0" applyAlignment="1"/>
    <xf numFmtId="0" fontId="0" fillId="0" borderId="0" xfId="0" applyFill="1"/>
    <xf numFmtId="0" fontId="0" fillId="32" borderId="0" xfId="0" applyFill="1"/>
    <xf numFmtId="0" fontId="0" fillId="33" borderId="0" xfId="0" applyFill="1"/>
    <xf numFmtId="0" fontId="0" fillId="0" borderId="0" xfId="0" applyAlignment="1">
      <alignment horizontal="center"/>
    </xf>
    <xf numFmtId="10" fontId="4" fillId="0" borderId="2" xfId="71" applyNumberFormat="1" applyFont="1" applyFill="1" applyBorder="1" applyAlignment="1">
      <alignment horizontal="center" wrapText="1"/>
    </xf>
    <xf numFmtId="0" fontId="4" fillId="0" borderId="2" xfId="0" applyFont="1" applyFill="1" applyBorder="1" applyAlignment="1">
      <alignment horizontal="center" wrapText="1"/>
    </xf>
    <xf numFmtId="0" fontId="4" fillId="0" borderId="20" xfId="0" applyFont="1" applyFill="1" applyBorder="1" applyAlignment="1">
      <alignment horizontal="center" wrapText="1"/>
    </xf>
    <xf numFmtId="0" fontId="0" fillId="0" borderId="16" xfId="0" applyFill="1" applyBorder="1"/>
    <xf numFmtId="0" fontId="0" fillId="0" borderId="0" xfId="0" applyFill="1" applyBorder="1"/>
    <xf numFmtId="0" fontId="0" fillId="0" borderId="4" xfId="0" applyFill="1" applyBorder="1"/>
    <xf numFmtId="0" fontId="0" fillId="0" borderId="5" xfId="0" applyFill="1" applyBorder="1"/>
    <xf numFmtId="0" fontId="0" fillId="33" borderId="4" xfId="0" applyFill="1" applyBorder="1"/>
    <xf numFmtId="0" fontId="0" fillId="0" borderId="1" xfId="0" applyFont="1" applyFill="1" applyBorder="1"/>
    <xf numFmtId="0" fontId="0" fillId="0" borderId="2" xfId="0" applyFont="1" applyFill="1" applyBorder="1" applyAlignment="1">
      <alignment horizontal="center"/>
    </xf>
    <xf numFmtId="0" fontId="0" fillId="0" borderId="20" xfId="0" applyFont="1" applyFill="1" applyBorder="1" applyAlignment="1">
      <alignment horizontal="center"/>
    </xf>
    <xf numFmtId="0" fontId="0" fillId="0" borderId="2" xfId="0" applyFill="1" applyBorder="1" applyAlignment="1">
      <alignment horizontal="center"/>
    </xf>
    <xf numFmtId="168" fontId="0" fillId="0" borderId="0" xfId="0" applyNumberFormat="1" applyFill="1" applyBorder="1"/>
    <xf numFmtId="168" fontId="0" fillId="0" borderId="12" xfId="0" applyNumberFormat="1" applyFill="1" applyBorder="1"/>
    <xf numFmtId="168" fontId="0" fillId="0" borderId="0" xfId="0" applyNumberFormat="1" applyBorder="1"/>
    <xf numFmtId="168" fontId="0" fillId="0" borderId="12" xfId="0" applyNumberFormat="1" applyBorder="1"/>
    <xf numFmtId="168" fontId="0" fillId="33" borderId="0" xfId="0" applyNumberFormat="1" applyFill="1" applyBorder="1"/>
    <xf numFmtId="168" fontId="0" fillId="0" borderId="21" xfId="0" applyNumberFormat="1" applyBorder="1"/>
    <xf numFmtId="168" fontId="0" fillId="0" borderId="18" xfId="0" applyNumberFormat="1" applyBorder="1"/>
    <xf numFmtId="168" fontId="0" fillId="0" borderId="0" xfId="0" applyNumberFormat="1" applyBorder="1" applyAlignment="1">
      <alignment horizontal="right"/>
    </xf>
    <xf numFmtId="168" fontId="0" fillId="0" borderId="12" xfId="0" applyNumberFormat="1" applyBorder="1" applyAlignment="1">
      <alignment horizontal="right"/>
    </xf>
    <xf numFmtId="0" fontId="0" fillId="0" borderId="0" xfId="0" applyAlignment="1">
      <alignment horizontal="center" vertical="center"/>
    </xf>
    <xf numFmtId="0" fontId="29" fillId="34" borderId="3" xfId="0" applyFont="1" applyFill="1" applyBorder="1" applyAlignment="1">
      <alignment horizontal="center" vertical="center"/>
    </xf>
    <xf numFmtId="0" fontId="0" fillId="0" borderId="3" xfId="0" applyBorder="1" applyAlignment="1">
      <alignment horizontal="center" vertical="center"/>
    </xf>
    <xf numFmtId="0" fontId="28" fillId="35" borderId="3" xfId="0" applyFont="1" applyFill="1" applyBorder="1" applyAlignment="1">
      <alignment horizontal="center" vertical="center"/>
    </xf>
    <xf numFmtId="0" fontId="0" fillId="0" borderId="3" xfId="0" applyBorder="1" applyAlignment="1">
      <alignment horizontal="center"/>
    </xf>
    <xf numFmtId="4" fontId="0" fillId="0" borderId="3" xfId="0" applyNumberFormat="1" applyBorder="1"/>
    <xf numFmtId="0" fontId="27" fillId="0" borderId="3" xfId="0" applyFont="1" applyBorder="1" applyAlignment="1">
      <alignment horizontal="center" vertical="center"/>
    </xf>
    <xf numFmtId="0" fontId="27" fillId="0" borderId="3" xfId="0" applyFont="1" applyBorder="1" applyAlignment="1">
      <alignment horizontal="center"/>
    </xf>
    <xf numFmtId="0" fontId="27" fillId="0" borderId="3" xfId="0" applyFont="1" applyBorder="1"/>
    <xf numFmtId="4" fontId="27" fillId="0" borderId="3" xfId="0" applyNumberFormat="1" applyFont="1" applyBorder="1"/>
    <xf numFmtId="4" fontId="0" fillId="0" borderId="0" xfId="0" applyNumberFormat="1"/>
    <xf numFmtId="4" fontId="28" fillId="0" borderId="0" xfId="0" applyNumberFormat="1" applyFont="1"/>
    <xf numFmtId="0" fontId="1" fillId="2" borderId="1" xfId="0" applyFont="1" applyFill="1" applyBorder="1" applyAlignment="1">
      <alignment horizontal="left"/>
    </xf>
    <xf numFmtId="0" fontId="1" fillId="2" borderId="1" xfId="0" applyFont="1" applyFill="1" applyBorder="1" applyAlignment="1"/>
    <xf numFmtId="0" fontId="1" fillId="2" borderId="3" xfId="0" applyFont="1" applyFill="1" applyBorder="1" applyAlignment="1"/>
    <xf numFmtId="0" fontId="0" fillId="0" borderId="0" xfId="0" applyAlignment="1">
      <alignment wrapText="1"/>
    </xf>
    <xf numFmtId="168" fontId="0" fillId="0" borderId="0" xfId="0" applyNumberFormat="1" applyFill="1" applyBorder="1" applyAlignment="1">
      <alignment horizontal="right"/>
    </xf>
    <xf numFmtId="168" fontId="0" fillId="0" borderId="12" xfId="0" applyNumberFormat="1" applyFill="1" applyBorder="1" applyAlignment="1">
      <alignment horizontal="right"/>
    </xf>
    <xf numFmtId="168" fontId="0" fillId="0" borderId="16" xfId="0" applyNumberFormat="1" applyBorder="1"/>
    <xf numFmtId="168" fontId="0" fillId="0" borderId="16" xfId="0" applyNumberFormat="1" applyBorder="1" applyAlignment="1">
      <alignment horizontal="right"/>
    </xf>
    <xf numFmtId="168" fontId="0" fillId="0" borderId="17" xfId="0" applyNumberFormat="1" applyBorder="1" applyAlignment="1">
      <alignment horizontal="right"/>
    </xf>
    <xf numFmtId="0" fontId="1" fillId="0" borderId="1" xfId="0" applyFont="1" applyFill="1" applyBorder="1" applyAlignment="1">
      <alignment horizontal="left"/>
    </xf>
    <xf numFmtId="0" fontId="0" fillId="0" borderId="19" xfId="0" applyFont="1" applyFill="1" applyBorder="1"/>
    <xf numFmtId="0" fontId="0" fillId="0" borderId="19" xfId="0" applyFill="1" applyBorder="1"/>
    <xf numFmtId="168" fontId="0" fillId="0" borderId="18" xfId="0" applyNumberFormat="1" applyBorder="1" applyAlignment="1">
      <alignment horizontal="right"/>
    </xf>
    <xf numFmtId="0" fontId="0" fillId="0" borderId="1" xfId="0" applyBorder="1"/>
    <xf numFmtId="0" fontId="1" fillId="2" borderId="2" xfId="0" applyFont="1" applyFill="1" applyBorder="1" applyAlignment="1"/>
    <xf numFmtId="0" fontId="0" fillId="32" borderId="4" xfId="0" applyFill="1" applyBorder="1"/>
    <xf numFmtId="168" fontId="0" fillId="32" borderId="0" xfId="0" applyNumberFormat="1" applyFill="1" applyBorder="1"/>
    <xf numFmtId="168" fontId="0" fillId="32" borderId="0" xfId="0" applyNumberFormat="1" applyFill="1" applyBorder="1" applyAlignment="1">
      <alignment horizontal="right"/>
    </xf>
    <xf numFmtId="0" fontId="0" fillId="32" borderId="5" xfId="0" applyFill="1" applyBorder="1"/>
    <xf numFmtId="168" fontId="0" fillId="0" borderId="16" xfId="0" applyNumberFormat="1" applyFill="1" applyBorder="1"/>
    <xf numFmtId="168" fontId="0" fillId="0" borderId="17" xfId="0" applyNumberFormat="1" applyFill="1" applyBorder="1" applyAlignment="1">
      <alignment horizontal="right"/>
    </xf>
    <xf numFmtId="168" fontId="0" fillId="33" borderId="0" xfId="0" applyNumberFormat="1" applyFill="1" applyBorder="1" applyAlignment="1">
      <alignment horizontal="right"/>
    </xf>
    <xf numFmtId="168" fontId="0" fillId="33" borderId="12" xfId="0" applyNumberFormat="1" applyFill="1" applyBorder="1" applyAlignment="1">
      <alignment horizontal="right"/>
    </xf>
    <xf numFmtId="168" fontId="0" fillId="0" borderId="2" xfId="0" applyNumberFormat="1" applyBorder="1"/>
    <xf numFmtId="10" fontId="0" fillId="0" borderId="0" xfId="77" applyNumberFormat="1" applyFont="1" applyBorder="1"/>
    <xf numFmtId="0" fontId="4" fillId="0" borderId="3" xfId="0"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4" fillId="0" borderId="3" xfId="0" applyFont="1" applyFill="1"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4" fillId="0" borderId="0" xfId="0" applyFont="1" applyFill="1" applyBorder="1" applyAlignment="1">
      <alignment horizontal="center" wrapText="1"/>
    </xf>
    <xf numFmtId="2" fontId="0" fillId="0" borderId="4" xfId="0" applyNumberFormat="1" applyBorder="1"/>
    <xf numFmtId="169" fontId="0" fillId="0" borderId="1" xfId="0" applyNumberFormat="1" applyBorder="1"/>
    <xf numFmtId="2" fontId="0" fillId="0" borderId="1" xfId="0" applyNumberFormat="1" applyBorder="1"/>
    <xf numFmtId="168" fontId="0" fillId="0" borderId="17" xfId="0" applyNumberFormat="1" applyFill="1" applyBorder="1"/>
    <xf numFmtId="168" fontId="0" fillId="0" borderId="21" xfId="0" applyNumberFormat="1" applyFill="1" applyBorder="1"/>
    <xf numFmtId="168" fontId="0" fillId="0" borderId="18" xfId="0" applyNumberFormat="1" applyFill="1" applyBorder="1"/>
    <xf numFmtId="168" fontId="0" fillId="0" borderId="21" xfId="0" applyNumberFormat="1" applyFill="1" applyBorder="1" applyAlignment="1">
      <alignment horizontal="right"/>
    </xf>
    <xf numFmtId="168" fontId="0" fillId="0" borderId="18" xfId="0" applyNumberFormat="1" applyFill="1" applyBorder="1" applyAlignment="1">
      <alignment horizontal="right"/>
    </xf>
    <xf numFmtId="0" fontId="1" fillId="0" borderId="19" xfId="0" applyFont="1" applyFill="1" applyBorder="1" applyAlignment="1">
      <alignment horizontal="center" wrapText="1"/>
    </xf>
    <xf numFmtId="10" fontId="4" fillId="0" borderId="16" xfId="71" applyNumberFormat="1" applyFont="1" applyFill="1" applyBorder="1" applyAlignment="1">
      <alignment horizontal="center" wrapText="1"/>
    </xf>
    <xf numFmtId="0" fontId="4" fillId="0" borderId="16" xfId="0" applyFont="1" applyFill="1" applyBorder="1" applyAlignment="1">
      <alignment horizontal="center" wrapText="1"/>
    </xf>
    <xf numFmtId="0" fontId="4" fillId="0" borderId="17" xfId="0" applyFont="1" applyFill="1" applyBorder="1" applyAlignment="1">
      <alignment horizontal="center" wrapText="1"/>
    </xf>
    <xf numFmtId="169" fontId="0" fillId="0" borderId="21" xfId="0" applyNumberFormat="1" applyBorder="1"/>
    <xf numFmtId="0" fontId="0" fillId="0" borderId="21" xfId="0" applyBorder="1"/>
    <xf numFmtId="2" fontId="0" fillId="0" borderId="21" xfId="0" applyNumberFormat="1" applyBorder="1"/>
    <xf numFmtId="0" fontId="0" fillId="0" borderId="18" xfId="0" applyBorder="1"/>
    <xf numFmtId="0" fontId="28" fillId="0" borderId="16" xfId="0" applyFont="1" applyFill="1" applyBorder="1" applyAlignment="1">
      <alignment horizontal="center"/>
    </xf>
    <xf numFmtId="0" fontId="28" fillId="0" borderId="17" xfId="0" applyFont="1" applyFill="1" applyBorder="1" applyAlignment="1">
      <alignment horizontal="center"/>
    </xf>
    <xf numFmtId="0" fontId="0" fillId="0" borderId="4" xfId="0" applyFill="1" applyBorder="1" applyAlignment="1">
      <alignment horizontal="center"/>
    </xf>
    <xf numFmtId="0" fontId="0" fillId="0" borderId="12" xfId="0" applyFill="1" applyBorder="1" applyAlignment="1">
      <alignment horizontal="center"/>
    </xf>
    <xf numFmtId="170" fontId="0" fillId="0" borderId="21" xfId="0" applyNumberFormat="1" applyBorder="1" applyAlignment="1">
      <alignment horizontal="right"/>
    </xf>
    <xf numFmtId="0" fontId="0" fillId="0" borderId="23" xfId="0" applyBorder="1"/>
    <xf numFmtId="0" fontId="0" fillId="0" borderId="24" xfId="0" applyBorder="1"/>
    <xf numFmtId="2" fontId="0" fillId="0" borderId="23" xfId="0" applyNumberFormat="1" applyFill="1" applyBorder="1"/>
    <xf numFmtId="2" fontId="0" fillId="0" borderId="23" xfId="0" applyNumberFormat="1" applyBorder="1"/>
    <xf numFmtId="168" fontId="0" fillId="0" borderId="22" xfId="0" applyNumberFormat="1" applyFill="1" applyBorder="1"/>
    <xf numFmtId="2" fontId="0" fillId="0" borderId="4" xfId="0" applyNumberFormat="1" applyFill="1" applyBorder="1"/>
    <xf numFmtId="10" fontId="4" fillId="0" borderId="2" xfId="71" applyNumberFormat="1" applyFont="1" applyFill="1" applyBorder="1" applyAlignment="1">
      <alignment horizontal="center"/>
    </xf>
    <xf numFmtId="0" fontId="4" fillId="0" borderId="2" xfId="0" applyFont="1" applyFill="1" applyBorder="1" applyAlignment="1">
      <alignment horizontal="center"/>
    </xf>
    <xf numFmtId="0" fontId="4" fillId="0" borderId="20" xfId="0" applyFont="1" applyFill="1" applyBorder="1" applyAlignment="1">
      <alignment horizont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2" fontId="0" fillId="0" borderId="23" xfId="0" applyNumberFormat="1" applyBorder="1" applyAlignment="1">
      <alignment horizontal="center" vertical="center"/>
    </xf>
    <xf numFmtId="0" fontId="4" fillId="37" borderId="0" xfId="0" applyFont="1" applyFill="1" applyBorder="1" applyAlignment="1">
      <alignment vertical="center"/>
    </xf>
    <xf numFmtId="0" fontId="0" fillId="37" borderId="0" xfId="0" applyFill="1"/>
    <xf numFmtId="10" fontId="4" fillId="37" borderId="0" xfId="71" applyNumberFormat="1" applyFont="1" applyFill="1" applyAlignment="1">
      <alignment horizontal="center" wrapText="1"/>
    </xf>
    <xf numFmtId="0" fontId="4" fillId="37" borderId="0" xfId="0" applyFont="1" applyFill="1" applyAlignment="1">
      <alignment horizontal="center" wrapText="1"/>
    </xf>
    <xf numFmtId="0" fontId="0" fillId="37" borderId="0" xfId="0" applyFill="1" applyBorder="1" applyAlignment="1">
      <alignment wrapText="1"/>
    </xf>
    <xf numFmtId="0" fontId="2" fillId="37" borderId="0" xfId="32" applyNumberFormat="1" applyFont="1" applyFill="1" applyBorder="1" applyAlignment="1">
      <alignment horizontal="right" vertical="center"/>
    </xf>
    <xf numFmtId="43" fontId="2" fillId="38" borderId="0" xfId="32" applyFont="1" applyFill="1" applyBorder="1" applyAlignment="1">
      <alignment horizontal="center" vertical="center"/>
    </xf>
    <xf numFmtId="2" fontId="0" fillId="28" borderId="0" xfId="0" applyNumberFormat="1" applyFill="1" applyBorder="1"/>
    <xf numFmtId="169" fontId="2" fillId="38" borderId="0" xfId="0" applyNumberFormat="1" applyFont="1" applyFill="1" applyBorder="1" applyAlignment="1">
      <alignment horizontal="center" vertical="center" wrapText="1"/>
    </xf>
    <xf numFmtId="169" fontId="0" fillId="38" borderId="0" xfId="0" applyNumberFormat="1" applyFill="1" applyBorder="1" applyAlignment="1">
      <alignment horizontal="center" wrapText="1"/>
    </xf>
    <xf numFmtId="2" fontId="0" fillId="37" borderId="0" xfId="0" applyNumberFormat="1" applyFill="1" applyBorder="1" applyAlignment="1">
      <alignment wrapText="1"/>
    </xf>
    <xf numFmtId="0" fontId="0" fillId="39" borderId="2" xfId="0" applyFill="1" applyBorder="1"/>
    <xf numFmtId="0" fontId="4" fillId="39" borderId="2" xfId="0" applyFont="1" applyFill="1" applyBorder="1" applyAlignment="1">
      <alignment vertical="center"/>
    </xf>
    <xf numFmtId="0" fontId="0" fillId="39" borderId="2" xfId="0" applyFill="1" applyBorder="1" applyAlignment="1">
      <alignment wrapText="1"/>
    </xf>
    <xf numFmtId="44" fontId="4" fillId="39" borderId="2" xfId="0" applyNumberFormat="1" applyFont="1" applyFill="1" applyBorder="1" applyAlignment="1">
      <alignment horizontal="center" wrapText="1"/>
    </xf>
    <xf numFmtId="0" fontId="2" fillId="37" borderId="0" xfId="0" applyFont="1" applyFill="1" applyBorder="1"/>
    <xf numFmtId="0" fontId="34" fillId="37" borderId="0" xfId="0" applyFont="1" applyFill="1" applyBorder="1"/>
    <xf numFmtId="0" fontId="2" fillId="40" borderId="28" xfId="32" applyNumberFormat="1" applyFont="1" applyFill="1" applyBorder="1" applyAlignment="1">
      <alignment horizontal="right" vertical="center"/>
    </xf>
    <xf numFmtId="0" fontId="0" fillId="37" borderId="0" xfId="0" applyFill="1" applyBorder="1"/>
    <xf numFmtId="43" fontId="2" fillId="40" borderId="0" xfId="32" applyFont="1" applyFill="1" applyBorder="1" applyAlignment="1">
      <alignment horizontal="center" vertical="center"/>
    </xf>
    <xf numFmtId="10" fontId="4" fillId="0" borderId="3" xfId="71" applyNumberFormat="1" applyFont="1" applyFill="1" applyBorder="1" applyAlignment="1">
      <alignment horizontal="center" wrapText="1"/>
    </xf>
    <xf numFmtId="0" fontId="0" fillId="0" borderId="3" xfId="0" applyFont="1" applyFill="1" applyBorder="1" applyAlignment="1">
      <alignment horizontal="center"/>
    </xf>
    <xf numFmtId="0" fontId="0" fillId="38" borderId="30" xfId="0" applyFill="1" applyBorder="1" applyAlignment="1">
      <alignment horizontal="left"/>
    </xf>
    <xf numFmtId="0" fontId="0" fillId="38" borderId="0" xfId="0" applyFill="1" applyBorder="1" applyAlignment="1">
      <alignment horizontal="left"/>
    </xf>
    <xf numFmtId="0" fontId="4" fillId="37" borderId="25" xfId="0" applyFont="1" applyFill="1" applyBorder="1" applyAlignment="1">
      <alignment horizontal="center" wrapText="1"/>
    </xf>
    <xf numFmtId="0" fontId="4" fillId="37" borderId="26" xfId="0" applyFont="1" applyFill="1" applyBorder="1" applyAlignment="1">
      <alignment horizontal="center" wrapText="1"/>
    </xf>
    <xf numFmtId="2" fontId="0" fillId="0" borderId="4" xfId="0" applyNumberFormat="1" applyBorder="1" applyAlignment="1">
      <alignment horizontal="right" vertical="center"/>
    </xf>
    <xf numFmtId="2" fontId="0" fillId="0" borderId="23" xfId="0" applyNumberFormat="1" applyBorder="1" applyAlignment="1">
      <alignment horizontal="right" vertical="center"/>
    </xf>
    <xf numFmtId="2" fontId="0" fillId="0" borderId="4" xfId="0" applyNumberFormat="1" applyBorder="1" applyAlignment="1">
      <alignment horizontal="right"/>
    </xf>
    <xf numFmtId="2" fontId="0" fillId="0" borderId="23" xfId="0" applyNumberFormat="1" applyBorder="1" applyAlignment="1">
      <alignment horizontal="right"/>
    </xf>
    <xf numFmtId="2" fontId="0" fillId="0" borderId="4" xfId="0" applyNumberFormat="1" applyFill="1" applyBorder="1" applyAlignment="1">
      <alignment horizontal="right"/>
    </xf>
    <xf numFmtId="2" fontId="0" fillId="0" borderId="23" xfId="0" applyNumberFormat="1" applyFill="1" applyBorder="1" applyAlignment="1">
      <alignment horizontal="right"/>
    </xf>
    <xf numFmtId="0" fontId="0" fillId="0" borderId="23" xfId="0" applyBorder="1" applyAlignment="1">
      <alignment horizontal="right"/>
    </xf>
    <xf numFmtId="43" fontId="0" fillId="40" borderId="29" xfId="0" applyNumberFormat="1" applyFill="1" applyBorder="1" applyAlignment="1">
      <alignment horizontal="right"/>
    </xf>
    <xf numFmtId="0" fontId="35" fillId="0" borderId="21" xfId="0" applyFont="1" applyBorder="1" applyAlignment="1">
      <alignment vertical="center"/>
    </xf>
    <xf numFmtId="0" fontId="39" fillId="0" borderId="1" xfId="0" applyFont="1" applyBorder="1" applyAlignment="1">
      <alignment horizontal="center" vertical="center"/>
    </xf>
    <xf numFmtId="0" fontId="0" fillId="0" borderId="22" xfId="0" applyFill="1" applyBorder="1" applyAlignment="1">
      <alignment horizontal="center"/>
    </xf>
    <xf numFmtId="168" fontId="0" fillId="0" borderId="17" xfId="0" applyNumberFormat="1" applyBorder="1"/>
    <xf numFmtId="0" fontId="40" fillId="0" borderId="20" xfId="79" applyFont="1" applyFill="1" applyBorder="1" applyAlignment="1">
      <alignment horizontal="center" vertical="center"/>
    </xf>
    <xf numFmtId="43" fontId="0" fillId="0" borderId="0" xfId="0" applyNumberFormat="1"/>
    <xf numFmtId="43" fontId="41" fillId="42" borderId="29" xfId="81" applyNumberFormat="1" applyBorder="1" applyAlignment="1">
      <alignment horizontal="right"/>
    </xf>
    <xf numFmtId="169" fontId="0" fillId="40" borderId="29" xfId="0" applyNumberFormat="1" applyFill="1" applyBorder="1" applyAlignment="1">
      <alignment horizontal="right" wrapText="1"/>
    </xf>
    <xf numFmtId="168" fontId="0" fillId="0" borderId="0" xfId="0" applyNumberFormat="1"/>
    <xf numFmtId="0" fontId="42" fillId="43" borderId="33" xfId="83"/>
    <xf numFmtId="44" fontId="0" fillId="0" borderId="0" xfId="82" applyFont="1" applyBorder="1"/>
    <xf numFmtId="44" fontId="0" fillId="0" borderId="0" xfId="82" applyFont="1" applyFill="1" applyBorder="1"/>
    <xf numFmtId="171" fontId="0" fillId="0" borderId="21" xfId="77" applyNumberFormat="1" applyFont="1" applyBorder="1"/>
    <xf numFmtId="44" fontId="0" fillId="0" borderId="0" xfId="0" applyNumberFormat="1" applyFill="1" applyBorder="1"/>
    <xf numFmtId="0" fontId="0" fillId="32" borderId="0" xfId="0" applyFill="1" applyBorder="1"/>
    <xf numFmtId="168" fontId="27" fillId="32" borderId="0" xfId="0" applyNumberFormat="1" applyFont="1" applyFill="1" applyBorder="1"/>
    <xf numFmtId="0" fontId="28" fillId="0" borderId="0" xfId="0" applyFont="1" applyBorder="1"/>
    <xf numFmtId="168" fontId="28" fillId="0" borderId="0" xfId="0" applyNumberFormat="1" applyFont="1" applyBorder="1"/>
    <xf numFmtId="0" fontId="0" fillId="0" borderId="12" xfId="0" applyBorder="1"/>
    <xf numFmtId="0" fontId="0" fillId="0" borderId="1" xfId="0" applyFill="1" applyBorder="1"/>
    <xf numFmtId="168" fontId="0" fillId="0" borderId="20" xfId="0" applyNumberFormat="1" applyFill="1" applyBorder="1" applyAlignment="1">
      <alignment horizontal="right"/>
    </xf>
    <xf numFmtId="0" fontId="0" fillId="0" borderId="0" xfId="0"/>
    <xf numFmtId="0" fontId="0" fillId="0" borderId="34" xfId="0" applyBorder="1"/>
    <xf numFmtId="168" fontId="0" fillId="0" borderId="35" xfId="0" applyNumberFormat="1" applyFill="1" applyBorder="1"/>
    <xf numFmtId="0" fontId="0" fillId="0" borderId="3" xfId="0" applyFill="1" applyBorder="1"/>
    <xf numFmtId="168" fontId="0" fillId="0" borderId="3" xfId="0" applyNumberFormat="1" applyFill="1" applyBorder="1"/>
    <xf numFmtId="0" fontId="0" fillId="0" borderId="36" xfId="0" applyFill="1" applyBorder="1"/>
    <xf numFmtId="168" fontId="0" fillId="0" borderId="36" xfId="0" applyNumberFormat="1" applyFill="1" applyBorder="1"/>
    <xf numFmtId="173" fontId="0" fillId="0" borderId="5" xfId="77" applyNumberFormat="1" applyFont="1" applyBorder="1"/>
    <xf numFmtId="168" fontId="0" fillId="33" borderId="4" xfId="0" applyNumberFormat="1" applyFill="1" applyBorder="1"/>
    <xf numFmtId="168" fontId="27" fillId="32" borderId="0" xfId="0" applyNumberFormat="1" applyFont="1" applyFill="1" applyBorder="1" applyAlignment="1">
      <alignment horizontal="right"/>
    </xf>
    <xf numFmtId="0" fontId="0" fillId="0" borderId="23" xfId="0" applyFill="1" applyBorder="1"/>
    <xf numFmtId="0" fontId="0" fillId="0" borderId="0" xfId="0" quotePrefix="1"/>
    <xf numFmtId="172" fontId="2" fillId="40" borderId="0" xfId="32" applyNumberFormat="1" applyFont="1" applyFill="1" applyBorder="1" applyAlignment="1">
      <alignment horizontal="center" vertical="center"/>
    </xf>
    <xf numFmtId="0" fontId="0" fillId="0" borderId="0" xfId="0"/>
    <xf numFmtId="0" fontId="28" fillId="0" borderId="0" xfId="0" applyFont="1" applyFill="1" applyBorder="1"/>
    <xf numFmtId="44" fontId="0" fillId="0" borderId="0" xfId="82" quotePrefix="1" applyFont="1" applyBorder="1"/>
    <xf numFmtId="165" fontId="44" fillId="0" borderId="0" xfId="77" applyNumberFormat="1" applyFont="1" applyBorder="1"/>
    <xf numFmtId="10" fontId="27" fillId="0" borderId="0" xfId="77" applyNumberFormat="1" applyFont="1"/>
    <xf numFmtId="44" fontId="28" fillId="0" borderId="0" xfId="82" applyFont="1"/>
    <xf numFmtId="10" fontId="0" fillId="0" borderId="0" xfId="0" applyNumberFormat="1"/>
    <xf numFmtId="9" fontId="0" fillId="44" borderId="0" xfId="77" applyFont="1" applyFill="1"/>
    <xf numFmtId="173" fontId="0" fillId="44" borderId="0" xfId="77" applyNumberFormat="1" applyFont="1" applyFill="1"/>
    <xf numFmtId="0" fontId="0" fillId="0" borderId="0" xfId="0"/>
    <xf numFmtId="0" fontId="2" fillId="37" borderId="0" xfId="0" applyFont="1" applyFill="1" applyBorder="1" applyAlignment="1">
      <alignment horizontal="left" vertical="center"/>
    </xf>
    <xf numFmtId="0" fontId="2" fillId="37" borderId="27" xfId="0" applyFont="1" applyFill="1" applyBorder="1" applyAlignment="1">
      <alignment horizontal="left" vertical="center"/>
    </xf>
    <xf numFmtId="0" fontId="0" fillId="40" borderId="31" xfId="0" applyFill="1" applyBorder="1" applyAlignment="1">
      <alignment horizontal="left"/>
    </xf>
    <xf numFmtId="0" fontId="0" fillId="40" borderId="32" xfId="0" applyFill="1" applyBorder="1" applyAlignment="1">
      <alignment horizontal="left"/>
    </xf>
    <xf numFmtId="0" fontId="28"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20" xfId="0" applyFont="1" applyBorder="1" applyAlignment="1">
      <alignment horizontal="left" vertical="top" wrapText="1"/>
    </xf>
    <xf numFmtId="0" fontId="0" fillId="0" borderId="3" xfId="0" applyBorder="1" applyAlignment="1">
      <alignment horizontal="left" vertical="center"/>
    </xf>
    <xf numFmtId="0" fontId="33" fillId="0" borderId="21" xfId="78" applyFont="1" applyFill="1" applyBorder="1" applyAlignment="1">
      <alignment horizontal="center"/>
    </xf>
    <xf numFmtId="0" fontId="29" fillId="34" borderId="3" xfId="0" applyFont="1" applyFill="1" applyBorder="1" applyAlignment="1">
      <alignment horizontal="left" vertical="center"/>
    </xf>
    <xf numFmtId="0" fontId="28" fillId="0" borderId="16" xfId="0" applyFont="1" applyBorder="1" applyAlignment="1">
      <alignment vertical="top" wrapText="1"/>
    </xf>
    <xf numFmtId="0" fontId="28" fillId="0" borderId="0" xfId="0" applyFont="1" applyBorder="1" applyAlignment="1">
      <alignment vertical="top" wrapText="1"/>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20" xfId="0" applyFont="1" applyBorder="1" applyAlignment="1">
      <alignment horizontal="left" vertical="top" wrapText="1"/>
    </xf>
  </cellXfs>
  <cellStyles count="8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xfId="81" builtinId="27"/>
    <cellStyle name="Bad 2" xfId="27"/>
    <cellStyle name="Blockout" xfId="28"/>
    <cellStyle name="Calculation 2" xfId="29"/>
    <cellStyle name="Check Cell" xfId="83" builtinId="23"/>
    <cellStyle name="Check Cell 2" xfId="30"/>
    <cellStyle name="Comma 2" xfId="32"/>
    <cellStyle name="Comma 2 2" xfId="80"/>
    <cellStyle name="Comma 3" xfId="33"/>
    <cellStyle name="Comma 4" xfId="31"/>
    <cellStyle name="Currency" xfId="82" builtinId="4"/>
    <cellStyle name="Currency 2" xfId="35"/>
    <cellStyle name="Currency 3" xfId="36"/>
    <cellStyle name="Currency 4" xfId="34"/>
    <cellStyle name="Explanatory Text 2" xfId="37"/>
    <cellStyle name="Good" xfId="79" builtinId="26"/>
    <cellStyle name="Good 2" xfId="38"/>
    <cellStyle name="Heading 1 2" xfId="39"/>
    <cellStyle name="Heading 2 2" xfId="40"/>
    <cellStyle name="Heading 3 2" xfId="41"/>
    <cellStyle name="Heading 4 2" xfId="42"/>
    <cellStyle name="Hyperlink 2" xfId="43"/>
    <cellStyle name="Import" xfId="44"/>
    <cellStyle name="Import%" xfId="45"/>
    <cellStyle name="import_AER final decision for EA distribution - RFM" xfId="46"/>
    <cellStyle name="Input 2" xfId="47"/>
    <cellStyle name="Input1" xfId="48"/>
    <cellStyle name="Input1 2" xfId="49"/>
    <cellStyle name="Input1 3" xfId="50"/>
    <cellStyle name="Input1%" xfId="51"/>
    <cellStyle name="Input1_GLOBAL CAPEX model final" xfId="52"/>
    <cellStyle name="Input1default" xfId="53"/>
    <cellStyle name="Input1default%" xfId="54"/>
    <cellStyle name="Input2" xfId="55"/>
    <cellStyle name="Input2%" xfId="56"/>
    <cellStyle name="Input3" xfId="57"/>
    <cellStyle name="Input3 2" xfId="58"/>
    <cellStyle name="Input3 3" xfId="59"/>
    <cellStyle name="Input3%" xfId="60"/>
    <cellStyle name="key result" xfId="61"/>
    <cellStyle name="Linked Cell 2" xfId="62"/>
    <cellStyle name="Local import" xfId="63"/>
    <cellStyle name="Local import %" xfId="64"/>
    <cellStyle name="Neutral" xfId="78" builtinId="28"/>
    <cellStyle name="Neutral 2" xfId="65"/>
    <cellStyle name="Normal" xfId="0" builtinId="0"/>
    <cellStyle name="Normal 2" xfId="1"/>
    <cellStyle name="Normal 3" xfId="66"/>
    <cellStyle name="Normal 4" xfId="67"/>
    <cellStyle name="Normal 5" xfId="2"/>
    <cellStyle name="Note 2" xfId="68"/>
    <cellStyle name="Output 2" xfId="69"/>
    <cellStyle name="Percent" xfId="77" builtinId="5"/>
    <cellStyle name="Percent 2" xfId="71"/>
    <cellStyle name="Percent 3" xfId="72"/>
    <cellStyle name="Percent 4" xfId="70"/>
    <cellStyle name="R04L" xfId="73"/>
    <cellStyle name="Title 2" xfId="74"/>
    <cellStyle name="Total 2" xfId="75"/>
    <cellStyle name="Warning Text 2" xfId="76"/>
  </cellStyles>
  <dxfs count="10">
    <dxf>
      <fill>
        <patternFill>
          <bgColor rgb="FFFF000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FF0000"/>
        </patternFill>
      </fill>
    </dxf>
    <dxf>
      <font>
        <condense val="0"/>
        <extend val="0"/>
        <color rgb="FF006100"/>
      </font>
      <fill>
        <patternFill>
          <bgColor rgb="FFC6EFCE"/>
        </patternFill>
      </fill>
    </dxf>
    <dxf>
      <fill>
        <patternFill>
          <bgColor rgb="FFFF0000"/>
        </patternFill>
      </fill>
    </dxf>
    <dxf>
      <font>
        <condense val="0"/>
        <extend val="0"/>
        <color rgb="FF006100"/>
      </font>
      <fill>
        <patternFill>
          <bgColor rgb="FFC6EF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523124</xdr:colOff>
      <xdr:row>43</xdr:row>
      <xdr:rowOff>46620</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190500"/>
          <a:ext cx="6009524" cy="804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381000</xdr:colOff>
      <xdr:row>7</xdr:row>
      <xdr:rowOff>114300</xdr:rowOff>
    </xdr:from>
    <xdr:to>
      <xdr:col>18</xdr:col>
      <xdr:colOff>152400</xdr:colOff>
      <xdr:row>21</xdr:row>
      <xdr:rowOff>38100</xdr:rowOff>
    </xdr:to>
    <xdr:sp macro="" textlink="">
      <xdr:nvSpPr>
        <xdr:cNvPr id="2" name="Flowchart: Process 1"/>
        <xdr:cNvSpPr/>
      </xdr:nvSpPr>
      <xdr:spPr>
        <a:xfrm>
          <a:off x="1600200" y="1447800"/>
          <a:ext cx="9525000" cy="25908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r>
            <a:rPr lang="en-AU" sz="1600" b="1"/>
            <a:t>Standard</a:t>
          </a:r>
          <a:r>
            <a:rPr lang="en-AU" sz="1000" b="1"/>
            <a:t> </a:t>
          </a:r>
          <a:r>
            <a:rPr lang="en-AU" sz="1600" b="1"/>
            <a:t>control</a:t>
          </a:r>
          <a:r>
            <a:rPr lang="en-AU" sz="1000" b="1"/>
            <a:t> </a:t>
          </a:r>
          <a:r>
            <a:rPr lang="en-AU" sz="1600" b="1"/>
            <a:t>RAB</a:t>
          </a:r>
        </a:p>
        <a:p>
          <a:endParaRPr lang="en-AU" sz="1600" b="1"/>
        </a:p>
        <a:p>
          <a:endParaRPr lang="en-AU" sz="1600" b="1"/>
        </a:p>
        <a:p>
          <a:endParaRPr lang="en-AU" sz="1600" b="1"/>
        </a:p>
        <a:p>
          <a:endParaRPr lang="en-AU" sz="1600" b="1"/>
        </a:p>
        <a:p>
          <a:endParaRPr lang="en-AU" sz="1600" b="1"/>
        </a:p>
        <a:p>
          <a:endParaRPr lang="en-AU" sz="1600" b="1"/>
        </a:p>
      </xdr:txBody>
    </xdr:sp>
    <xdr:clientData/>
  </xdr:twoCellAnchor>
  <xdr:twoCellAnchor>
    <xdr:from>
      <xdr:col>4</xdr:col>
      <xdr:colOff>228600</xdr:colOff>
      <xdr:row>15</xdr:row>
      <xdr:rowOff>114300</xdr:rowOff>
    </xdr:from>
    <xdr:to>
      <xdr:col>6</xdr:col>
      <xdr:colOff>140607</xdr:colOff>
      <xdr:row>19</xdr:row>
      <xdr:rowOff>50800</xdr:rowOff>
    </xdr:to>
    <xdr:sp macro="" textlink="">
      <xdr:nvSpPr>
        <xdr:cNvPr id="3" name="Flowchart: Process 2"/>
        <xdr:cNvSpPr/>
      </xdr:nvSpPr>
      <xdr:spPr>
        <a:xfrm>
          <a:off x="2667000" y="2971800"/>
          <a:ext cx="1131207" cy="6985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Customer metering and load control</a:t>
          </a:r>
        </a:p>
      </xdr:txBody>
    </xdr:sp>
    <xdr:clientData/>
  </xdr:twoCellAnchor>
  <xdr:twoCellAnchor>
    <xdr:from>
      <xdr:col>6</xdr:col>
      <xdr:colOff>533400</xdr:colOff>
      <xdr:row>15</xdr:row>
      <xdr:rowOff>114300</xdr:rowOff>
    </xdr:from>
    <xdr:to>
      <xdr:col>8</xdr:col>
      <xdr:colOff>445407</xdr:colOff>
      <xdr:row>19</xdr:row>
      <xdr:rowOff>50800</xdr:rowOff>
    </xdr:to>
    <xdr:sp macro="" textlink="">
      <xdr:nvSpPr>
        <xdr:cNvPr id="4" name="Flowchart: Process 3"/>
        <xdr:cNvSpPr/>
      </xdr:nvSpPr>
      <xdr:spPr>
        <a:xfrm>
          <a:off x="4191000" y="2971800"/>
          <a:ext cx="1131207" cy="6985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Electronic metering</a:t>
          </a:r>
        </a:p>
      </xdr:txBody>
    </xdr:sp>
    <xdr:clientData/>
  </xdr:twoCellAnchor>
  <xdr:twoCellAnchor>
    <xdr:from>
      <xdr:col>13</xdr:col>
      <xdr:colOff>511630</xdr:colOff>
      <xdr:row>9</xdr:row>
      <xdr:rowOff>114300</xdr:rowOff>
    </xdr:from>
    <xdr:to>
      <xdr:col>17</xdr:col>
      <xdr:colOff>435430</xdr:colOff>
      <xdr:row>19</xdr:row>
      <xdr:rowOff>38100</xdr:rowOff>
    </xdr:to>
    <xdr:sp macro="" textlink="">
      <xdr:nvSpPr>
        <xdr:cNvPr id="5" name="Flowchart: Process 4"/>
        <xdr:cNvSpPr/>
      </xdr:nvSpPr>
      <xdr:spPr>
        <a:xfrm>
          <a:off x="8436430" y="1828800"/>
          <a:ext cx="2362200" cy="18288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Furniture, fittings, plant and equipment </a:t>
          </a:r>
        </a:p>
        <a:p>
          <a:pPr algn="ctr"/>
          <a:r>
            <a:rPr lang="en-AU" sz="1000" b="1"/>
            <a:t>Land (non-system) </a:t>
          </a:r>
        </a:p>
        <a:p>
          <a:pPr algn="ctr"/>
          <a:r>
            <a:rPr lang="en-AU" sz="1000" b="1"/>
            <a:t>Other non system assets</a:t>
          </a:r>
        </a:p>
        <a:p>
          <a:pPr algn="ctr"/>
          <a:r>
            <a:rPr lang="en-AU" sz="1000" b="1"/>
            <a:t>Motor vehicles</a:t>
          </a:r>
        </a:p>
        <a:p>
          <a:pPr algn="ctr"/>
          <a:r>
            <a:rPr lang="en-AU" sz="1000" b="1"/>
            <a:t> Buildings</a:t>
          </a:r>
        </a:p>
      </xdr:txBody>
    </xdr:sp>
    <xdr:clientData/>
  </xdr:twoCellAnchor>
  <xdr:twoCellAnchor>
    <xdr:from>
      <xdr:col>0</xdr:col>
      <xdr:colOff>152400</xdr:colOff>
      <xdr:row>37</xdr:row>
      <xdr:rowOff>114300</xdr:rowOff>
    </xdr:from>
    <xdr:to>
      <xdr:col>2</xdr:col>
      <xdr:colOff>266700</xdr:colOff>
      <xdr:row>44</xdr:row>
      <xdr:rowOff>125399</xdr:rowOff>
    </xdr:to>
    <xdr:sp macro="" textlink="">
      <xdr:nvSpPr>
        <xdr:cNvPr id="6" name="TextBox 5"/>
        <xdr:cNvSpPr txBox="1"/>
      </xdr:nvSpPr>
      <xdr:spPr>
        <a:xfrm>
          <a:off x="152400" y="7162800"/>
          <a:ext cx="1333500" cy="1344599"/>
        </a:xfrm>
        <a:prstGeom prst="rect">
          <a:avLst/>
        </a:prstGeom>
        <a:noFill/>
      </xdr:spPr>
      <xdr:txBody>
        <a:bodyPr wrap="square" rtlCol="0">
          <a:spAutoFit/>
        </a:bodyPr>
        <a:lstStyle>
          <a:defPPr>
            <a:defRPr lang="en-US"/>
          </a:defPPr>
          <a:lvl1pPr marL="0" algn="l" defTabSz="1221913" rtl="0" eaLnBrk="1" latinLnBrk="0" hangingPunct="1">
            <a:defRPr sz="2400" kern="1200">
              <a:solidFill>
                <a:schemeClr val="tx1"/>
              </a:solidFill>
              <a:latin typeface="+mn-lt"/>
              <a:ea typeface="+mn-ea"/>
              <a:cs typeface="+mn-cs"/>
            </a:defRPr>
          </a:lvl1pPr>
          <a:lvl2pPr marL="610956" algn="l" defTabSz="1221913" rtl="0" eaLnBrk="1" latinLnBrk="0" hangingPunct="1">
            <a:defRPr sz="2400" kern="1200">
              <a:solidFill>
                <a:schemeClr val="tx1"/>
              </a:solidFill>
              <a:latin typeface="+mn-lt"/>
              <a:ea typeface="+mn-ea"/>
              <a:cs typeface="+mn-cs"/>
            </a:defRPr>
          </a:lvl2pPr>
          <a:lvl3pPr marL="1221913" algn="l" defTabSz="1221913" rtl="0" eaLnBrk="1" latinLnBrk="0" hangingPunct="1">
            <a:defRPr sz="2400" kern="1200">
              <a:solidFill>
                <a:schemeClr val="tx1"/>
              </a:solidFill>
              <a:latin typeface="+mn-lt"/>
              <a:ea typeface="+mn-ea"/>
              <a:cs typeface="+mn-cs"/>
            </a:defRPr>
          </a:lvl3pPr>
          <a:lvl4pPr marL="1832869" algn="l" defTabSz="1221913" rtl="0" eaLnBrk="1" latinLnBrk="0" hangingPunct="1">
            <a:defRPr sz="2400" kern="1200">
              <a:solidFill>
                <a:schemeClr val="tx1"/>
              </a:solidFill>
              <a:latin typeface="+mn-lt"/>
              <a:ea typeface="+mn-ea"/>
              <a:cs typeface="+mn-cs"/>
            </a:defRPr>
          </a:lvl4pPr>
          <a:lvl5pPr marL="2443825" algn="l" defTabSz="1221913" rtl="0" eaLnBrk="1" latinLnBrk="0" hangingPunct="1">
            <a:defRPr sz="2400" kern="1200">
              <a:solidFill>
                <a:schemeClr val="tx1"/>
              </a:solidFill>
              <a:latin typeface="+mn-lt"/>
              <a:ea typeface="+mn-ea"/>
              <a:cs typeface="+mn-cs"/>
            </a:defRPr>
          </a:lvl5pPr>
          <a:lvl6pPr marL="3054782" algn="l" defTabSz="1221913" rtl="0" eaLnBrk="1" latinLnBrk="0" hangingPunct="1">
            <a:defRPr sz="2400" kern="1200">
              <a:solidFill>
                <a:schemeClr val="tx1"/>
              </a:solidFill>
              <a:latin typeface="+mn-lt"/>
              <a:ea typeface="+mn-ea"/>
              <a:cs typeface="+mn-cs"/>
            </a:defRPr>
          </a:lvl6pPr>
          <a:lvl7pPr marL="3665738" algn="l" defTabSz="1221913" rtl="0" eaLnBrk="1" latinLnBrk="0" hangingPunct="1">
            <a:defRPr sz="2400" kern="1200">
              <a:solidFill>
                <a:schemeClr val="tx1"/>
              </a:solidFill>
              <a:latin typeface="+mn-lt"/>
              <a:ea typeface="+mn-ea"/>
              <a:cs typeface="+mn-cs"/>
            </a:defRPr>
          </a:lvl7pPr>
          <a:lvl8pPr marL="4276695" algn="l" defTabSz="1221913" rtl="0" eaLnBrk="1" latinLnBrk="0" hangingPunct="1">
            <a:defRPr sz="2400" kern="1200">
              <a:solidFill>
                <a:schemeClr val="tx1"/>
              </a:solidFill>
              <a:latin typeface="+mn-lt"/>
              <a:ea typeface="+mn-ea"/>
              <a:cs typeface="+mn-cs"/>
            </a:defRPr>
          </a:lvl8pPr>
          <a:lvl9pPr marL="4887651" algn="l" defTabSz="1221913" rtl="0" eaLnBrk="1" latinLnBrk="0" hangingPunct="1">
            <a:defRPr sz="2400" kern="1200">
              <a:solidFill>
                <a:schemeClr val="tx1"/>
              </a:solidFill>
              <a:latin typeface="+mn-lt"/>
              <a:ea typeface="+mn-ea"/>
              <a:cs typeface="+mn-cs"/>
            </a:defRPr>
          </a:lvl9pPr>
        </a:lstStyle>
        <a:p>
          <a:r>
            <a:rPr lang="en-AU" sz="1600" b="1"/>
            <a:t>Unbundled arrangement, Forthcoming</a:t>
          </a:r>
          <a:r>
            <a:rPr lang="en-AU" sz="1600" b="1" baseline="0"/>
            <a:t> Regulatory Period</a:t>
          </a:r>
          <a:endParaRPr lang="en-AU" sz="1600" b="1"/>
        </a:p>
      </xdr:txBody>
    </xdr:sp>
    <xdr:clientData/>
  </xdr:twoCellAnchor>
  <xdr:twoCellAnchor>
    <xdr:from>
      <xdr:col>0</xdr:col>
      <xdr:colOff>0</xdr:colOff>
      <xdr:row>13</xdr:row>
      <xdr:rowOff>114300</xdr:rowOff>
    </xdr:from>
    <xdr:to>
      <xdr:col>2</xdr:col>
      <xdr:colOff>114300</xdr:colOff>
      <xdr:row>20</xdr:row>
      <xdr:rowOff>125399</xdr:rowOff>
    </xdr:to>
    <xdr:sp macro="" textlink="">
      <xdr:nvSpPr>
        <xdr:cNvPr id="7" name="TextBox 6"/>
        <xdr:cNvSpPr txBox="1"/>
      </xdr:nvSpPr>
      <xdr:spPr>
        <a:xfrm>
          <a:off x="0" y="2590800"/>
          <a:ext cx="1333500" cy="1344599"/>
        </a:xfrm>
        <a:prstGeom prst="rect">
          <a:avLst/>
        </a:prstGeom>
        <a:noFill/>
      </xdr:spPr>
      <xdr:txBody>
        <a:bodyPr wrap="square" rtlCol="0">
          <a:spAutoFit/>
        </a:bodyPr>
        <a:lstStyle>
          <a:defPPr>
            <a:defRPr lang="en-US"/>
          </a:defPPr>
          <a:lvl1pPr marL="0" algn="l" defTabSz="1221913" rtl="0" eaLnBrk="1" latinLnBrk="0" hangingPunct="1">
            <a:defRPr sz="2400" kern="1200">
              <a:solidFill>
                <a:schemeClr val="tx1"/>
              </a:solidFill>
              <a:latin typeface="+mn-lt"/>
              <a:ea typeface="+mn-ea"/>
              <a:cs typeface="+mn-cs"/>
            </a:defRPr>
          </a:lvl1pPr>
          <a:lvl2pPr marL="610956" algn="l" defTabSz="1221913" rtl="0" eaLnBrk="1" latinLnBrk="0" hangingPunct="1">
            <a:defRPr sz="2400" kern="1200">
              <a:solidFill>
                <a:schemeClr val="tx1"/>
              </a:solidFill>
              <a:latin typeface="+mn-lt"/>
              <a:ea typeface="+mn-ea"/>
              <a:cs typeface="+mn-cs"/>
            </a:defRPr>
          </a:lvl2pPr>
          <a:lvl3pPr marL="1221913" algn="l" defTabSz="1221913" rtl="0" eaLnBrk="1" latinLnBrk="0" hangingPunct="1">
            <a:defRPr sz="2400" kern="1200">
              <a:solidFill>
                <a:schemeClr val="tx1"/>
              </a:solidFill>
              <a:latin typeface="+mn-lt"/>
              <a:ea typeface="+mn-ea"/>
              <a:cs typeface="+mn-cs"/>
            </a:defRPr>
          </a:lvl3pPr>
          <a:lvl4pPr marL="1832869" algn="l" defTabSz="1221913" rtl="0" eaLnBrk="1" latinLnBrk="0" hangingPunct="1">
            <a:defRPr sz="2400" kern="1200">
              <a:solidFill>
                <a:schemeClr val="tx1"/>
              </a:solidFill>
              <a:latin typeface="+mn-lt"/>
              <a:ea typeface="+mn-ea"/>
              <a:cs typeface="+mn-cs"/>
            </a:defRPr>
          </a:lvl4pPr>
          <a:lvl5pPr marL="2443825" algn="l" defTabSz="1221913" rtl="0" eaLnBrk="1" latinLnBrk="0" hangingPunct="1">
            <a:defRPr sz="2400" kern="1200">
              <a:solidFill>
                <a:schemeClr val="tx1"/>
              </a:solidFill>
              <a:latin typeface="+mn-lt"/>
              <a:ea typeface="+mn-ea"/>
              <a:cs typeface="+mn-cs"/>
            </a:defRPr>
          </a:lvl5pPr>
          <a:lvl6pPr marL="3054782" algn="l" defTabSz="1221913" rtl="0" eaLnBrk="1" latinLnBrk="0" hangingPunct="1">
            <a:defRPr sz="2400" kern="1200">
              <a:solidFill>
                <a:schemeClr val="tx1"/>
              </a:solidFill>
              <a:latin typeface="+mn-lt"/>
              <a:ea typeface="+mn-ea"/>
              <a:cs typeface="+mn-cs"/>
            </a:defRPr>
          </a:lvl6pPr>
          <a:lvl7pPr marL="3665738" algn="l" defTabSz="1221913" rtl="0" eaLnBrk="1" latinLnBrk="0" hangingPunct="1">
            <a:defRPr sz="2400" kern="1200">
              <a:solidFill>
                <a:schemeClr val="tx1"/>
              </a:solidFill>
              <a:latin typeface="+mn-lt"/>
              <a:ea typeface="+mn-ea"/>
              <a:cs typeface="+mn-cs"/>
            </a:defRPr>
          </a:lvl7pPr>
          <a:lvl8pPr marL="4276695" algn="l" defTabSz="1221913" rtl="0" eaLnBrk="1" latinLnBrk="0" hangingPunct="1">
            <a:defRPr sz="2400" kern="1200">
              <a:solidFill>
                <a:schemeClr val="tx1"/>
              </a:solidFill>
              <a:latin typeface="+mn-lt"/>
              <a:ea typeface="+mn-ea"/>
              <a:cs typeface="+mn-cs"/>
            </a:defRPr>
          </a:lvl8pPr>
          <a:lvl9pPr marL="4887651" algn="l" defTabSz="1221913" rtl="0" eaLnBrk="1" latinLnBrk="0" hangingPunct="1">
            <a:defRPr sz="2400" kern="1200">
              <a:solidFill>
                <a:schemeClr val="tx1"/>
              </a:solidFill>
              <a:latin typeface="+mn-lt"/>
              <a:ea typeface="+mn-ea"/>
              <a:cs typeface="+mn-cs"/>
            </a:defRPr>
          </a:lvl9pPr>
        </a:lstStyle>
        <a:p>
          <a:r>
            <a:rPr lang="en-AU" sz="1600" b="1"/>
            <a:t>Bundled arrangement, Current Regulatory</a:t>
          </a:r>
          <a:r>
            <a:rPr lang="en-AU" sz="1600" b="1" baseline="0"/>
            <a:t> Period</a:t>
          </a:r>
          <a:endParaRPr lang="en-AU" sz="1600" b="1"/>
        </a:p>
      </xdr:txBody>
    </xdr:sp>
    <xdr:clientData/>
  </xdr:twoCellAnchor>
  <xdr:twoCellAnchor>
    <xdr:from>
      <xdr:col>13</xdr:col>
      <xdr:colOff>0</xdr:colOff>
      <xdr:row>32</xdr:row>
      <xdr:rowOff>152400</xdr:rowOff>
    </xdr:from>
    <xdr:to>
      <xdr:col>18</xdr:col>
      <xdr:colOff>0</xdr:colOff>
      <xdr:row>46</xdr:row>
      <xdr:rowOff>76200</xdr:rowOff>
    </xdr:to>
    <xdr:sp macro="" textlink="">
      <xdr:nvSpPr>
        <xdr:cNvPr id="8" name="Flowchart: Process 7"/>
        <xdr:cNvSpPr/>
      </xdr:nvSpPr>
      <xdr:spPr>
        <a:xfrm>
          <a:off x="7924800" y="6248400"/>
          <a:ext cx="3048000" cy="25908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r>
            <a:rPr lang="en-AU" sz="1600" b="1"/>
            <a:t>Standard control RAB</a:t>
          </a:r>
        </a:p>
        <a:p>
          <a:endParaRPr lang="en-AU" sz="1000" b="1"/>
        </a:p>
        <a:p>
          <a:endParaRPr lang="en-AU" sz="1000" b="1"/>
        </a:p>
        <a:p>
          <a:endParaRPr lang="en-AU" sz="1000" b="1"/>
        </a:p>
        <a:p>
          <a:endParaRPr lang="en-AU" sz="1000" b="1"/>
        </a:p>
        <a:p>
          <a:endParaRPr lang="en-AU" sz="1000" b="1"/>
        </a:p>
        <a:p>
          <a:endParaRPr lang="en-AU" sz="1000" b="1"/>
        </a:p>
        <a:p>
          <a:endParaRPr lang="en-AU" sz="1000" b="1"/>
        </a:p>
        <a:p>
          <a:endParaRPr lang="en-AU" sz="1000" b="1"/>
        </a:p>
        <a:p>
          <a:endParaRPr lang="en-AU" sz="1000" b="1"/>
        </a:p>
        <a:p>
          <a:endParaRPr lang="en-AU" sz="1000" b="1"/>
        </a:p>
        <a:p>
          <a:endParaRPr lang="en-AU" sz="1000" b="1"/>
        </a:p>
        <a:p>
          <a:endParaRPr lang="en-AU" sz="1000" b="1"/>
        </a:p>
        <a:p>
          <a:endParaRPr lang="en-AU" sz="1000" b="1"/>
        </a:p>
      </xdr:txBody>
    </xdr:sp>
    <xdr:clientData/>
  </xdr:twoCellAnchor>
  <xdr:twoCellAnchor>
    <xdr:from>
      <xdr:col>3</xdr:col>
      <xdr:colOff>228600</xdr:colOff>
      <xdr:row>34</xdr:row>
      <xdr:rowOff>0</xdr:rowOff>
    </xdr:from>
    <xdr:to>
      <xdr:col>5</xdr:col>
      <xdr:colOff>152400</xdr:colOff>
      <xdr:row>42</xdr:row>
      <xdr:rowOff>76200</xdr:rowOff>
    </xdr:to>
    <xdr:sp macro="" textlink="">
      <xdr:nvSpPr>
        <xdr:cNvPr id="9" name="Flowchart: Process 8"/>
        <xdr:cNvSpPr/>
      </xdr:nvSpPr>
      <xdr:spPr>
        <a:xfrm>
          <a:off x="2057400" y="6477000"/>
          <a:ext cx="1143000" cy="16002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Customer metering </a:t>
          </a:r>
        </a:p>
      </xdr:txBody>
    </xdr:sp>
    <xdr:clientData/>
  </xdr:twoCellAnchor>
  <xdr:twoCellAnchor>
    <xdr:from>
      <xdr:col>5</xdr:col>
      <xdr:colOff>152400</xdr:colOff>
      <xdr:row>34</xdr:row>
      <xdr:rowOff>0</xdr:rowOff>
    </xdr:from>
    <xdr:to>
      <xdr:col>7</xdr:col>
      <xdr:colOff>64407</xdr:colOff>
      <xdr:row>42</xdr:row>
      <xdr:rowOff>76200</xdr:rowOff>
    </xdr:to>
    <xdr:sp macro="" textlink="">
      <xdr:nvSpPr>
        <xdr:cNvPr id="10" name="Flowchart: Process 9"/>
        <xdr:cNvSpPr/>
      </xdr:nvSpPr>
      <xdr:spPr>
        <a:xfrm>
          <a:off x="3200400" y="6477000"/>
          <a:ext cx="1131207" cy="16002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Electronic metering</a:t>
          </a:r>
        </a:p>
      </xdr:txBody>
    </xdr:sp>
    <xdr:clientData/>
  </xdr:twoCellAnchor>
  <xdr:twoCellAnchor>
    <xdr:from>
      <xdr:col>9</xdr:col>
      <xdr:colOff>76200</xdr:colOff>
      <xdr:row>13</xdr:row>
      <xdr:rowOff>38100</xdr:rowOff>
    </xdr:from>
    <xdr:to>
      <xdr:col>12</xdr:col>
      <xdr:colOff>597807</xdr:colOff>
      <xdr:row>18</xdr:row>
      <xdr:rowOff>12700</xdr:rowOff>
    </xdr:to>
    <xdr:sp macro="" textlink="">
      <xdr:nvSpPr>
        <xdr:cNvPr id="11" name="Flowchart: Process 10"/>
        <xdr:cNvSpPr/>
      </xdr:nvSpPr>
      <xdr:spPr>
        <a:xfrm>
          <a:off x="5562600" y="2514600"/>
          <a:ext cx="2350407" cy="9271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r"/>
          <a:r>
            <a:rPr lang="en-AU" sz="1000" b="1"/>
            <a:t>IT systems</a:t>
          </a:r>
        </a:p>
      </xdr:txBody>
    </xdr:sp>
    <xdr:clientData/>
  </xdr:twoCellAnchor>
  <xdr:twoCellAnchor>
    <xdr:from>
      <xdr:col>9</xdr:col>
      <xdr:colOff>0</xdr:colOff>
      <xdr:row>34</xdr:row>
      <xdr:rowOff>0</xdr:rowOff>
    </xdr:from>
    <xdr:to>
      <xdr:col>10</xdr:col>
      <xdr:colOff>521607</xdr:colOff>
      <xdr:row>42</xdr:row>
      <xdr:rowOff>76200</xdr:rowOff>
    </xdr:to>
    <xdr:sp macro="" textlink="">
      <xdr:nvSpPr>
        <xdr:cNvPr id="12" name="Flowchart: Process 11"/>
        <xdr:cNvSpPr/>
      </xdr:nvSpPr>
      <xdr:spPr>
        <a:xfrm>
          <a:off x="5486400" y="6477000"/>
          <a:ext cx="1131207" cy="16002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Furniture, fittings, plant and equipment </a:t>
          </a:r>
        </a:p>
        <a:p>
          <a:pPr algn="ctr"/>
          <a:r>
            <a:rPr lang="en-AU" sz="1000" b="1"/>
            <a:t>Land (non-system) </a:t>
          </a:r>
        </a:p>
        <a:p>
          <a:pPr algn="ctr"/>
          <a:r>
            <a:rPr lang="en-AU" sz="1000" b="1"/>
            <a:t>Other non system assets</a:t>
          </a:r>
        </a:p>
        <a:p>
          <a:pPr algn="ctr"/>
          <a:r>
            <a:rPr lang="en-AU" sz="1000" b="1"/>
            <a:t>Motor vehicles</a:t>
          </a:r>
        </a:p>
        <a:p>
          <a:pPr algn="ctr"/>
          <a:r>
            <a:rPr lang="en-AU" sz="1000" b="1"/>
            <a:t> Buildings + </a:t>
          </a:r>
          <a:r>
            <a:rPr lang="en-AU" sz="1000" b="1">
              <a:solidFill>
                <a:srgbClr val="FF0000"/>
              </a:solidFill>
            </a:rPr>
            <a:t>IT systems</a:t>
          </a:r>
        </a:p>
      </xdr:txBody>
    </xdr:sp>
    <xdr:clientData/>
  </xdr:twoCellAnchor>
  <xdr:twoCellAnchor>
    <xdr:from>
      <xdr:col>7</xdr:col>
      <xdr:colOff>76200</xdr:colOff>
      <xdr:row>34</xdr:row>
      <xdr:rowOff>0</xdr:rowOff>
    </xdr:from>
    <xdr:to>
      <xdr:col>8</xdr:col>
      <xdr:colOff>597807</xdr:colOff>
      <xdr:row>42</xdr:row>
      <xdr:rowOff>76200</xdr:rowOff>
    </xdr:to>
    <xdr:sp macro="" textlink="">
      <xdr:nvSpPr>
        <xdr:cNvPr id="13" name="Flowchart: Process 12"/>
        <xdr:cNvSpPr/>
      </xdr:nvSpPr>
      <xdr:spPr>
        <a:xfrm>
          <a:off x="4343400" y="6477000"/>
          <a:ext cx="1131207" cy="16002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Metering IT</a:t>
          </a:r>
        </a:p>
      </xdr:txBody>
    </xdr:sp>
    <xdr:clientData/>
  </xdr:twoCellAnchor>
  <xdr:twoCellAnchor>
    <xdr:from>
      <xdr:col>13</xdr:col>
      <xdr:colOff>215152</xdr:colOff>
      <xdr:row>38</xdr:row>
      <xdr:rowOff>0</xdr:rowOff>
    </xdr:from>
    <xdr:to>
      <xdr:col>17</xdr:col>
      <xdr:colOff>443752</xdr:colOff>
      <xdr:row>45</xdr:row>
      <xdr:rowOff>38100</xdr:rowOff>
    </xdr:to>
    <xdr:sp macro="" textlink="">
      <xdr:nvSpPr>
        <xdr:cNvPr id="14" name="Flowchart: Process 13"/>
        <xdr:cNvSpPr/>
      </xdr:nvSpPr>
      <xdr:spPr>
        <a:xfrm>
          <a:off x="8081681" y="7239000"/>
          <a:ext cx="2649071" cy="13716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Furniture, fittings, plant and equipment </a:t>
          </a:r>
        </a:p>
        <a:p>
          <a:pPr algn="ctr"/>
          <a:r>
            <a:rPr lang="en-AU" sz="1000" b="1"/>
            <a:t>Land (non-system) </a:t>
          </a:r>
        </a:p>
        <a:p>
          <a:pPr algn="ctr"/>
          <a:r>
            <a:rPr lang="en-AU" sz="1000" b="1"/>
            <a:t>Other non system assets</a:t>
          </a:r>
        </a:p>
        <a:p>
          <a:pPr algn="ctr"/>
          <a:r>
            <a:rPr lang="en-AU" sz="1000" b="1"/>
            <a:t>Motor vehicles</a:t>
          </a:r>
        </a:p>
        <a:p>
          <a:pPr algn="ctr"/>
          <a:r>
            <a:rPr lang="en-AU" sz="1000" b="1"/>
            <a:t> Buildings + </a:t>
          </a:r>
          <a:r>
            <a:rPr lang="en-AU" sz="1000" b="1">
              <a:solidFill>
                <a:srgbClr val="FF0000"/>
              </a:solidFill>
            </a:rPr>
            <a:t>IT systems</a:t>
          </a:r>
        </a:p>
      </xdr:txBody>
    </xdr:sp>
    <xdr:clientData/>
  </xdr:twoCellAnchor>
  <xdr:twoCellAnchor>
    <xdr:from>
      <xdr:col>5</xdr:col>
      <xdr:colOff>123825</xdr:colOff>
      <xdr:row>19</xdr:row>
      <xdr:rowOff>50800</xdr:rowOff>
    </xdr:from>
    <xdr:to>
      <xdr:col>5</xdr:col>
      <xdr:colOff>184604</xdr:colOff>
      <xdr:row>24</xdr:row>
      <xdr:rowOff>38100</xdr:rowOff>
    </xdr:to>
    <xdr:cxnSp macro="">
      <xdr:nvCxnSpPr>
        <xdr:cNvPr id="15" name="Straight Arrow Connector 14"/>
        <xdr:cNvCxnSpPr>
          <a:stCxn id="3" idx="2"/>
          <a:endCxn id="32" idx="0"/>
        </xdr:cNvCxnSpPr>
      </xdr:nvCxnSpPr>
      <xdr:spPr>
        <a:xfrm flipH="1">
          <a:off x="3171825" y="3670300"/>
          <a:ext cx="60779" cy="939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108404</xdr:colOff>
      <xdr:row>19</xdr:row>
      <xdr:rowOff>50800</xdr:rowOff>
    </xdr:from>
    <xdr:to>
      <xdr:col>7</xdr:col>
      <xdr:colOff>489404</xdr:colOff>
      <xdr:row>34</xdr:row>
      <xdr:rowOff>0</xdr:rowOff>
    </xdr:to>
    <xdr:cxnSp macro="">
      <xdr:nvCxnSpPr>
        <xdr:cNvPr id="16" name="Straight Arrow Connector 15"/>
        <xdr:cNvCxnSpPr>
          <a:stCxn id="4" idx="2"/>
          <a:endCxn id="10" idx="0"/>
        </xdr:cNvCxnSpPr>
      </xdr:nvCxnSpPr>
      <xdr:spPr>
        <a:xfrm flipH="1">
          <a:off x="3766004" y="3670300"/>
          <a:ext cx="990600" cy="280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32204</xdr:colOff>
      <xdr:row>18</xdr:row>
      <xdr:rowOff>12700</xdr:rowOff>
    </xdr:from>
    <xdr:to>
      <xdr:col>12</xdr:col>
      <xdr:colOff>70304</xdr:colOff>
      <xdr:row>26</xdr:row>
      <xdr:rowOff>57150</xdr:rowOff>
    </xdr:to>
    <xdr:cxnSp macro="">
      <xdr:nvCxnSpPr>
        <xdr:cNvPr id="17" name="Straight Arrow Connector 16"/>
        <xdr:cNvCxnSpPr>
          <a:stCxn id="11" idx="2"/>
          <a:endCxn id="24" idx="0"/>
        </xdr:cNvCxnSpPr>
      </xdr:nvCxnSpPr>
      <xdr:spPr>
        <a:xfrm>
          <a:off x="6737804" y="3441700"/>
          <a:ext cx="647700" cy="1568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32204</xdr:colOff>
      <xdr:row>16</xdr:row>
      <xdr:rowOff>165100</xdr:rowOff>
    </xdr:from>
    <xdr:to>
      <xdr:col>10</xdr:col>
      <xdr:colOff>375104</xdr:colOff>
      <xdr:row>34</xdr:row>
      <xdr:rowOff>0</xdr:rowOff>
    </xdr:to>
    <xdr:cxnSp macro="">
      <xdr:nvCxnSpPr>
        <xdr:cNvPr id="18" name="Straight Arrow Connector 17"/>
        <xdr:cNvCxnSpPr>
          <a:stCxn id="19" idx="2"/>
          <a:endCxn id="13" idx="0"/>
        </xdr:cNvCxnSpPr>
      </xdr:nvCxnSpPr>
      <xdr:spPr>
        <a:xfrm flipH="1">
          <a:off x="4909004" y="3213100"/>
          <a:ext cx="1562100" cy="326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533400</xdr:colOff>
      <xdr:row>14</xdr:row>
      <xdr:rowOff>0</xdr:rowOff>
    </xdr:from>
    <xdr:to>
      <xdr:col>11</xdr:col>
      <xdr:colOff>216807</xdr:colOff>
      <xdr:row>16</xdr:row>
      <xdr:rowOff>165100</xdr:rowOff>
    </xdr:to>
    <xdr:sp macro="" textlink="">
      <xdr:nvSpPr>
        <xdr:cNvPr id="19" name="Flowchart: Process 18"/>
        <xdr:cNvSpPr/>
      </xdr:nvSpPr>
      <xdr:spPr>
        <a:xfrm>
          <a:off x="6019800" y="2667000"/>
          <a:ext cx="902607" cy="5461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Metering IT</a:t>
          </a:r>
        </a:p>
      </xdr:txBody>
    </xdr:sp>
    <xdr:clientData/>
  </xdr:twoCellAnchor>
  <xdr:twoCellAnchor>
    <xdr:from>
      <xdr:col>15</xdr:col>
      <xdr:colOff>329452</xdr:colOff>
      <xdr:row>30</xdr:row>
      <xdr:rowOff>152400</xdr:rowOff>
    </xdr:from>
    <xdr:to>
      <xdr:col>15</xdr:col>
      <xdr:colOff>454959</xdr:colOff>
      <xdr:row>38</xdr:row>
      <xdr:rowOff>0</xdr:rowOff>
    </xdr:to>
    <xdr:cxnSp macro="">
      <xdr:nvCxnSpPr>
        <xdr:cNvPr id="20" name="Straight Arrow Connector 19"/>
        <xdr:cNvCxnSpPr>
          <a:stCxn id="22" idx="4"/>
          <a:endCxn id="14" idx="0"/>
        </xdr:cNvCxnSpPr>
      </xdr:nvCxnSpPr>
      <xdr:spPr>
        <a:xfrm flipH="1">
          <a:off x="9406217" y="5867400"/>
          <a:ext cx="125507" cy="1371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565604</xdr:colOff>
      <xdr:row>29</xdr:row>
      <xdr:rowOff>76200</xdr:rowOff>
    </xdr:from>
    <xdr:to>
      <xdr:col>14</xdr:col>
      <xdr:colOff>304800</xdr:colOff>
      <xdr:row>34</xdr:row>
      <xdr:rowOff>0</xdr:rowOff>
    </xdr:to>
    <xdr:cxnSp macro="">
      <xdr:nvCxnSpPr>
        <xdr:cNvPr id="21" name="Straight Arrow Connector 20"/>
        <xdr:cNvCxnSpPr>
          <a:stCxn id="22" idx="2"/>
          <a:endCxn id="12" idx="0"/>
        </xdr:cNvCxnSpPr>
      </xdr:nvCxnSpPr>
      <xdr:spPr>
        <a:xfrm flipH="1">
          <a:off x="6052004" y="5600700"/>
          <a:ext cx="2787196" cy="87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28</xdr:row>
      <xdr:rowOff>0</xdr:rowOff>
    </xdr:from>
    <xdr:to>
      <xdr:col>17</xdr:col>
      <xdr:colOff>0</xdr:colOff>
      <xdr:row>30</xdr:row>
      <xdr:rowOff>152400</xdr:rowOff>
    </xdr:to>
    <xdr:sp macro="" textlink="">
      <xdr:nvSpPr>
        <xdr:cNvPr id="22" name="Oval 21"/>
        <xdr:cNvSpPr/>
      </xdr:nvSpPr>
      <xdr:spPr>
        <a:xfrm>
          <a:off x="8839200" y="5334000"/>
          <a:ext cx="1524000" cy="533400"/>
        </a:xfrm>
        <a:prstGeom prst="ellipse">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a:t>CAM Allocation process</a:t>
          </a:r>
        </a:p>
      </xdr:txBody>
    </xdr:sp>
    <xdr:clientData/>
  </xdr:twoCellAnchor>
  <xdr:twoCellAnchor>
    <xdr:from>
      <xdr:col>15</xdr:col>
      <xdr:colOff>457200</xdr:colOff>
      <xdr:row>19</xdr:row>
      <xdr:rowOff>38100</xdr:rowOff>
    </xdr:from>
    <xdr:to>
      <xdr:col>15</xdr:col>
      <xdr:colOff>473530</xdr:colOff>
      <xdr:row>24</xdr:row>
      <xdr:rowOff>0</xdr:rowOff>
    </xdr:to>
    <xdr:cxnSp macro="">
      <xdr:nvCxnSpPr>
        <xdr:cNvPr id="23" name="Straight Arrow Connector 22"/>
        <xdr:cNvCxnSpPr>
          <a:stCxn id="5" idx="2"/>
          <a:endCxn id="26" idx="0"/>
        </xdr:cNvCxnSpPr>
      </xdr:nvCxnSpPr>
      <xdr:spPr>
        <a:xfrm flipH="1">
          <a:off x="9601200" y="3657600"/>
          <a:ext cx="16330" cy="914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26</xdr:row>
      <xdr:rowOff>57150</xdr:rowOff>
    </xdr:from>
    <xdr:to>
      <xdr:col>13</xdr:col>
      <xdr:colOff>64407</xdr:colOff>
      <xdr:row>29</xdr:row>
      <xdr:rowOff>107950</xdr:rowOff>
    </xdr:to>
    <xdr:sp macro="" textlink="">
      <xdr:nvSpPr>
        <xdr:cNvPr id="24" name="Flowchart: Process 23"/>
        <xdr:cNvSpPr/>
      </xdr:nvSpPr>
      <xdr:spPr>
        <a:xfrm>
          <a:off x="6781800" y="5010150"/>
          <a:ext cx="1207407" cy="62230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IT systems </a:t>
          </a:r>
          <a:r>
            <a:rPr lang="en-AU" sz="1000" b="1">
              <a:solidFill>
                <a:srgbClr val="FF0000"/>
              </a:solidFill>
            </a:rPr>
            <a:t>(less metering IT)</a:t>
          </a:r>
        </a:p>
      </xdr:txBody>
    </xdr:sp>
    <xdr:clientData/>
  </xdr:twoCellAnchor>
  <xdr:twoCellAnchor>
    <xdr:from>
      <xdr:col>13</xdr:col>
      <xdr:colOff>64407</xdr:colOff>
      <xdr:row>25</xdr:row>
      <xdr:rowOff>0</xdr:rowOff>
    </xdr:from>
    <xdr:to>
      <xdr:col>15</xdr:col>
      <xdr:colOff>228600</xdr:colOff>
      <xdr:row>27</xdr:row>
      <xdr:rowOff>177800</xdr:rowOff>
    </xdr:to>
    <xdr:cxnSp macro="">
      <xdr:nvCxnSpPr>
        <xdr:cNvPr id="25" name="Straight Arrow Connector 24"/>
        <xdr:cNvCxnSpPr>
          <a:stCxn id="24" idx="3"/>
          <a:endCxn id="26" idx="2"/>
        </xdr:cNvCxnSpPr>
      </xdr:nvCxnSpPr>
      <xdr:spPr>
        <a:xfrm flipV="1">
          <a:off x="7989207" y="4762500"/>
          <a:ext cx="1383393" cy="558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228600</xdr:colOff>
      <xdr:row>24</xdr:row>
      <xdr:rowOff>0</xdr:rowOff>
    </xdr:from>
    <xdr:to>
      <xdr:col>16</xdr:col>
      <xdr:colOff>76200</xdr:colOff>
      <xdr:row>26</xdr:row>
      <xdr:rowOff>0</xdr:rowOff>
    </xdr:to>
    <xdr:sp macro="" textlink="">
      <xdr:nvSpPr>
        <xdr:cNvPr id="26" name="Flowchart: Or 25"/>
        <xdr:cNvSpPr/>
      </xdr:nvSpPr>
      <xdr:spPr>
        <a:xfrm>
          <a:off x="9372600" y="4572000"/>
          <a:ext cx="457200" cy="381000"/>
        </a:xfrm>
        <a:prstGeom prst="flowChartOr">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221913" rtl="0" eaLnBrk="1" latinLnBrk="0" hangingPunct="1">
            <a:defRPr sz="2400" kern="1200">
              <a:solidFill>
                <a:schemeClr val="lt1"/>
              </a:solidFill>
              <a:latin typeface="+mn-lt"/>
              <a:ea typeface="+mn-ea"/>
              <a:cs typeface="+mn-cs"/>
            </a:defRPr>
          </a:lvl1pPr>
          <a:lvl2pPr marL="610956" algn="l" defTabSz="1221913" rtl="0" eaLnBrk="1" latinLnBrk="0" hangingPunct="1">
            <a:defRPr sz="2400" kern="1200">
              <a:solidFill>
                <a:schemeClr val="lt1"/>
              </a:solidFill>
              <a:latin typeface="+mn-lt"/>
              <a:ea typeface="+mn-ea"/>
              <a:cs typeface="+mn-cs"/>
            </a:defRPr>
          </a:lvl2pPr>
          <a:lvl3pPr marL="1221913" algn="l" defTabSz="1221913" rtl="0" eaLnBrk="1" latinLnBrk="0" hangingPunct="1">
            <a:defRPr sz="2400" kern="1200">
              <a:solidFill>
                <a:schemeClr val="lt1"/>
              </a:solidFill>
              <a:latin typeface="+mn-lt"/>
              <a:ea typeface="+mn-ea"/>
              <a:cs typeface="+mn-cs"/>
            </a:defRPr>
          </a:lvl3pPr>
          <a:lvl4pPr marL="1832869" algn="l" defTabSz="1221913" rtl="0" eaLnBrk="1" latinLnBrk="0" hangingPunct="1">
            <a:defRPr sz="2400" kern="1200">
              <a:solidFill>
                <a:schemeClr val="lt1"/>
              </a:solidFill>
              <a:latin typeface="+mn-lt"/>
              <a:ea typeface="+mn-ea"/>
              <a:cs typeface="+mn-cs"/>
            </a:defRPr>
          </a:lvl4pPr>
          <a:lvl5pPr marL="2443825" algn="l" defTabSz="1221913" rtl="0" eaLnBrk="1" latinLnBrk="0" hangingPunct="1">
            <a:defRPr sz="2400" kern="1200">
              <a:solidFill>
                <a:schemeClr val="lt1"/>
              </a:solidFill>
              <a:latin typeface="+mn-lt"/>
              <a:ea typeface="+mn-ea"/>
              <a:cs typeface="+mn-cs"/>
            </a:defRPr>
          </a:lvl5pPr>
          <a:lvl6pPr marL="3054782" algn="l" defTabSz="1221913" rtl="0" eaLnBrk="1" latinLnBrk="0" hangingPunct="1">
            <a:defRPr sz="2400" kern="1200">
              <a:solidFill>
                <a:schemeClr val="lt1"/>
              </a:solidFill>
              <a:latin typeface="+mn-lt"/>
              <a:ea typeface="+mn-ea"/>
              <a:cs typeface="+mn-cs"/>
            </a:defRPr>
          </a:lvl6pPr>
          <a:lvl7pPr marL="3665738" algn="l" defTabSz="1221913" rtl="0" eaLnBrk="1" latinLnBrk="0" hangingPunct="1">
            <a:defRPr sz="2400" kern="1200">
              <a:solidFill>
                <a:schemeClr val="lt1"/>
              </a:solidFill>
              <a:latin typeface="+mn-lt"/>
              <a:ea typeface="+mn-ea"/>
              <a:cs typeface="+mn-cs"/>
            </a:defRPr>
          </a:lvl7pPr>
          <a:lvl8pPr marL="4276695" algn="l" defTabSz="1221913" rtl="0" eaLnBrk="1" latinLnBrk="0" hangingPunct="1">
            <a:defRPr sz="2400" kern="1200">
              <a:solidFill>
                <a:schemeClr val="lt1"/>
              </a:solidFill>
              <a:latin typeface="+mn-lt"/>
              <a:ea typeface="+mn-ea"/>
              <a:cs typeface="+mn-cs"/>
            </a:defRPr>
          </a:lvl8pPr>
          <a:lvl9pPr marL="4887651" algn="l" defTabSz="1221913" rtl="0" eaLnBrk="1" latinLnBrk="0" hangingPunct="1">
            <a:defRPr sz="2400" kern="1200">
              <a:solidFill>
                <a:schemeClr val="lt1"/>
              </a:solidFill>
              <a:latin typeface="+mn-lt"/>
              <a:ea typeface="+mn-ea"/>
              <a:cs typeface="+mn-cs"/>
            </a:defRPr>
          </a:lvl9pPr>
        </a:lstStyle>
        <a:p>
          <a:pPr algn="ctr"/>
          <a:endParaRPr lang="en-AU"/>
        </a:p>
      </xdr:txBody>
    </xdr:sp>
    <xdr:clientData/>
  </xdr:twoCellAnchor>
  <xdr:twoCellAnchor>
    <xdr:from>
      <xdr:col>15</xdr:col>
      <xdr:colOff>457200</xdr:colOff>
      <xdr:row>26</xdr:row>
      <xdr:rowOff>0</xdr:rowOff>
    </xdr:from>
    <xdr:to>
      <xdr:col>15</xdr:col>
      <xdr:colOff>457200</xdr:colOff>
      <xdr:row>28</xdr:row>
      <xdr:rowOff>0</xdr:rowOff>
    </xdr:to>
    <xdr:cxnSp macro="">
      <xdr:nvCxnSpPr>
        <xdr:cNvPr id="27" name="Straight Arrow Connector 26"/>
        <xdr:cNvCxnSpPr>
          <a:stCxn id="26" idx="4"/>
          <a:endCxn id="22" idx="0"/>
        </xdr:cNvCxnSpPr>
      </xdr:nvCxnSpPr>
      <xdr:spPr>
        <a:xfrm>
          <a:off x="9601200" y="4953000"/>
          <a:ext cx="0" cy="381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0</xdr:row>
      <xdr:rowOff>0</xdr:rowOff>
    </xdr:from>
    <xdr:to>
      <xdr:col>15</xdr:col>
      <xdr:colOff>152400</xdr:colOff>
      <xdr:row>2</xdr:row>
      <xdr:rowOff>80665</xdr:rowOff>
    </xdr:to>
    <xdr:sp macro="" textlink="">
      <xdr:nvSpPr>
        <xdr:cNvPr id="28" name="TextBox 28"/>
        <xdr:cNvSpPr txBox="1"/>
      </xdr:nvSpPr>
      <xdr:spPr>
        <a:xfrm>
          <a:off x="4495800" y="0"/>
          <a:ext cx="4800600" cy="461665"/>
        </a:xfrm>
        <a:prstGeom prst="rect">
          <a:avLst/>
        </a:prstGeom>
        <a:noFill/>
      </xdr:spPr>
      <xdr:txBody>
        <a:bodyPr wrap="square" rtlCol="0">
          <a:spAutoFit/>
        </a:bodyPr>
        <a:lstStyle>
          <a:defPPr>
            <a:defRPr lang="en-US"/>
          </a:defPPr>
          <a:lvl1pPr marL="0" algn="l" defTabSz="1221913" rtl="0" eaLnBrk="1" latinLnBrk="0" hangingPunct="1">
            <a:defRPr sz="2400" kern="1200">
              <a:solidFill>
                <a:schemeClr val="tx1"/>
              </a:solidFill>
              <a:latin typeface="+mn-lt"/>
              <a:ea typeface="+mn-ea"/>
              <a:cs typeface="+mn-cs"/>
            </a:defRPr>
          </a:lvl1pPr>
          <a:lvl2pPr marL="610956" algn="l" defTabSz="1221913" rtl="0" eaLnBrk="1" latinLnBrk="0" hangingPunct="1">
            <a:defRPr sz="2400" kern="1200">
              <a:solidFill>
                <a:schemeClr val="tx1"/>
              </a:solidFill>
              <a:latin typeface="+mn-lt"/>
              <a:ea typeface="+mn-ea"/>
              <a:cs typeface="+mn-cs"/>
            </a:defRPr>
          </a:lvl2pPr>
          <a:lvl3pPr marL="1221913" algn="l" defTabSz="1221913" rtl="0" eaLnBrk="1" latinLnBrk="0" hangingPunct="1">
            <a:defRPr sz="2400" kern="1200">
              <a:solidFill>
                <a:schemeClr val="tx1"/>
              </a:solidFill>
              <a:latin typeface="+mn-lt"/>
              <a:ea typeface="+mn-ea"/>
              <a:cs typeface="+mn-cs"/>
            </a:defRPr>
          </a:lvl3pPr>
          <a:lvl4pPr marL="1832869" algn="l" defTabSz="1221913" rtl="0" eaLnBrk="1" latinLnBrk="0" hangingPunct="1">
            <a:defRPr sz="2400" kern="1200">
              <a:solidFill>
                <a:schemeClr val="tx1"/>
              </a:solidFill>
              <a:latin typeface="+mn-lt"/>
              <a:ea typeface="+mn-ea"/>
              <a:cs typeface="+mn-cs"/>
            </a:defRPr>
          </a:lvl4pPr>
          <a:lvl5pPr marL="2443825" algn="l" defTabSz="1221913" rtl="0" eaLnBrk="1" latinLnBrk="0" hangingPunct="1">
            <a:defRPr sz="2400" kern="1200">
              <a:solidFill>
                <a:schemeClr val="tx1"/>
              </a:solidFill>
              <a:latin typeface="+mn-lt"/>
              <a:ea typeface="+mn-ea"/>
              <a:cs typeface="+mn-cs"/>
            </a:defRPr>
          </a:lvl5pPr>
          <a:lvl6pPr marL="3054782" algn="l" defTabSz="1221913" rtl="0" eaLnBrk="1" latinLnBrk="0" hangingPunct="1">
            <a:defRPr sz="2400" kern="1200">
              <a:solidFill>
                <a:schemeClr val="tx1"/>
              </a:solidFill>
              <a:latin typeface="+mn-lt"/>
              <a:ea typeface="+mn-ea"/>
              <a:cs typeface="+mn-cs"/>
            </a:defRPr>
          </a:lvl6pPr>
          <a:lvl7pPr marL="3665738" algn="l" defTabSz="1221913" rtl="0" eaLnBrk="1" latinLnBrk="0" hangingPunct="1">
            <a:defRPr sz="2400" kern="1200">
              <a:solidFill>
                <a:schemeClr val="tx1"/>
              </a:solidFill>
              <a:latin typeface="+mn-lt"/>
              <a:ea typeface="+mn-ea"/>
              <a:cs typeface="+mn-cs"/>
            </a:defRPr>
          </a:lvl7pPr>
          <a:lvl8pPr marL="4276695" algn="l" defTabSz="1221913" rtl="0" eaLnBrk="1" latinLnBrk="0" hangingPunct="1">
            <a:defRPr sz="2400" kern="1200">
              <a:solidFill>
                <a:schemeClr val="tx1"/>
              </a:solidFill>
              <a:latin typeface="+mn-lt"/>
              <a:ea typeface="+mn-ea"/>
              <a:cs typeface="+mn-cs"/>
            </a:defRPr>
          </a:lvl8pPr>
          <a:lvl9pPr marL="4887651" algn="l" defTabSz="1221913" rtl="0" eaLnBrk="1" latinLnBrk="0" hangingPunct="1">
            <a:defRPr sz="2400" kern="1200">
              <a:solidFill>
                <a:schemeClr val="tx1"/>
              </a:solidFill>
              <a:latin typeface="+mn-lt"/>
              <a:ea typeface="+mn-ea"/>
              <a:cs typeface="+mn-cs"/>
            </a:defRPr>
          </a:lvl9pPr>
        </a:lstStyle>
        <a:p>
          <a:r>
            <a:rPr lang="en-AU"/>
            <a:t>Unbundling of RAB</a:t>
          </a:r>
        </a:p>
      </xdr:txBody>
    </xdr:sp>
    <xdr:clientData/>
  </xdr:twoCellAnchor>
  <xdr:twoCellAnchor>
    <xdr:from>
      <xdr:col>3</xdr:col>
      <xdr:colOff>228600</xdr:colOff>
      <xdr:row>32</xdr:row>
      <xdr:rowOff>42446</xdr:rowOff>
    </xdr:from>
    <xdr:to>
      <xdr:col>7</xdr:col>
      <xdr:colOff>381000</xdr:colOff>
      <xdr:row>34</xdr:row>
      <xdr:rowOff>4232</xdr:rowOff>
    </xdr:to>
    <xdr:sp macro="" textlink="">
      <xdr:nvSpPr>
        <xdr:cNvPr id="29" name="TextBox 37"/>
        <xdr:cNvSpPr txBox="1"/>
      </xdr:nvSpPr>
      <xdr:spPr>
        <a:xfrm>
          <a:off x="2057400" y="6138446"/>
          <a:ext cx="2590800" cy="342786"/>
        </a:xfrm>
        <a:prstGeom prst="rect">
          <a:avLst/>
        </a:prstGeom>
        <a:noFill/>
      </xdr:spPr>
      <xdr:txBody>
        <a:bodyPr wrap="square" rtlCol="0">
          <a:spAutoFit/>
        </a:bodyPr>
        <a:lstStyle>
          <a:defPPr>
            <a:defRPr lang="en-US"/>
          </a:defPPr>
          <a:lvl1pPr marL="0" algn="l" defTabSz="1221913" rtl="0" eaLnBrk="1" latinLnBrk="0" hangingPunct="1">
            <a:defRPr sz="2400" kern="1200">
              <a:solidFill>
                <a:schemeClr val="tx1"/>
              </a:solidFill>
              <a:latin typeface="+mn-lt"/>
              <a:ea typeface="+mn-ea"/>
              <a:cs typeface="+mn-cs"/>
            </a:defRPr>
          </a:lvl1pPr>
          <a:lvl2pPr marL="610956" algn="l" defTabSz="1221913" rtl="0" eaLnBrk="1" latinLnBrk="0" hangingPunct="1">
            <a:defRPr sz="2400" kern="1200">
              <a:solidFill>
                <a:schemeClr val="tx1"/>
              </a:solidFill>
              <a:latin typeface="+mn-lt"/>
              <a:ea typeface="+mn-ea"/>
              <a:cs typeface="+mn-cs"/>
            </a:defRPr>
          </a:lvl2pPr>
          <a:lvl3pPr marL="1221913" algn="l" defTabSz="1221913" rtl="0" eaLnBrk="1" latinLnBrk="0" hangingPunct="1">
            <a:defRPr sz="2400" kern="1200">
              <a:solidFill>
                <a:schemeClr val="tx1"/>
              </a:solidFill>
              <a:latin typeface="+mn-lt"/>
              <a:ea typeface="+mn-ea"/>
              <a:cs typeface="+mn-cs"/>
            </a:defRPr>
          </a:lvl3pPr>
          <a:lvl4pPr marL="1832869" algn="l" defTabSz="1221913" rtl="0" eaLnBrk="1" latinLnBrk="0" hangingPunct="1">
            <a:defRPr sz="2400" kern="1200">
              <a:solidFill>
                <a:schemeClr val="tx1"/>
              </a:solidFill>
              <a:latin typeface="+mn-lt"/>
              <a:ea typeface="+mn-ea"/>
              <a:cs typeface="+mn-cs"/>
            </a:defRPr>
          </a:lvl4pPr>
          <a:lvl5pPr marL="2443825" algn="l" defTabSz="1221913" rtl="0" eaLnBrk="1" latinLnBrk="0" hangingPunct="1">
            <a:defRPr sz="2400" kern="1200">
              <a:solidFill>
                <a:schemeClr val="tx1"/>
              </a:solidFill>
              <a:latin typeface="+mn-lt"/>
              <a:ea typeface="+mn-ea"/>
              <a:cs typeface="+mn-cs"/>
            </a:defRPr>
          </a:lvl5pPr>
          <a:lvl6pPr marL="3054782" algn="l" defTabSz="1221913" rtl="0" eaLnBrk="1" latinLnBrk="0" hangingPunct="1">
            <a:defRPr sz="2400" kern="1200">
              <a:solidFill>
                <a:schemeClr val="tx1"/>
              </a:solidFill>
              <a:latin typeface="+mn-lt"/>
              <a:ea typeface="+mn-ea"/>
              <a:cs typeface="+mn-cs"/>
            </a:defRPr>
          </a:lvl6pPr>
          <a:lvl7pPr marL="3665738" algn="l" defTabSz="1221913" rtl="0" eaLnBrk="1" latinLnBrk="0" hangingPunct="1">
            <a:defRPr sz="2400" kern="1200">
              <a:solidFill>
                <a:schemeClr val="tx1"/>
              </a:solidFill>
              <a:latin typeface="+mn-lt"/>
              <a:ea typeface="+mn-ea"/>
              <a:cs typeface="+mn-cs"/>
            </a:defRPr>
          </a:lvl7pPr>
          <a:lvl8pPr marL="4276695" algn="l" defTabSz="1221913" rtl="0" eaLnBrk="1" latinLnBrk="0" hangingPunct="1">
            <a:defRPr sz="2400" kern="1200">
              <a:solidFill>
                <a:schemeClr val="tx1"/>
              </a:solidFill>
              <a:latin typeface="+mn-lt"/>
              <a:ea typeface="+mn-ea"/>
              <a:cs typeface="+mn-cs"/>
            </a:defRPr>
          </a:lvl8pPr>
          <a:lvl9pPr marL="4887651" algn="l" defTabSz="1221913" rtl="0" eaLnBrk="1" latinLnBrk="0" hangingPunct="1">
            <a:defRPr sz="2400" kern="1200">
              <a:solidFill>
                <a:schemeClr val="tx1"/>
              </a:solidFill>
              <a:latin typeface="+mn-lt"/>
              <a:ea typeface="+mn-ea"/>
              <a:cs typeface="+mn-cs"/>
            </a:defRPr>
          </a:lvl9pPr>
        </a:lstStyle>
        <a:p>
          <a:r>
            <a:rPr lang="en-AU" sz="1600" b="1"/>
            <a:t>Metering RAB</a:t>
          </a:r>
        </a:p>
      </xdr:txBody>
    </xdr:sp>
    <xdr:clientData/>
  </xdr:twoCellAnchor>
  <xdr:twoCellAnchor>
    <xdr:from>
      <xdr:col>6</xdr:col>
      <xdr:colOff>53040</xdr:colOff>
      <xdr:row>26</xdr:row>
      <xdr:rowOff>112385</xdr:rowOff>
    </xdr:from>
    <xdr:to>
      <xdr:col>13</xdr:col>
      <xdr:colOff>342900</xdr:colOff>
      <xdr:row>36</xdr:row>
      <xdr:rowOff>142875</xdr:rowOff>
    </xdr:to>
    <xdr:cxnSp macro="">
      <xdr:nvCxnSpPr>
        <xdr:cNvPr id="30" name="Straight Arrow Connector 29"/>
        <xdr:cNvCxnSpPr>
          <a:stCxn id="32" idx="5"/>
        </xdr:cNvCxnSpPr>
      </xdr:nvCxnSpPr>
      <xdr:spPr>
        <a:xfrm>
          <a:off x="3710640" y="5065385"/>
          <a:ext cx="4557060" cy="19354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24</xdr:row>
      <xdr:rowOff>38100</xdr:rowOff>
    </xdr:from>
    <xdr:to>
      <xdr:col>6</xdr:col>
      <xdr:colOff>276225</xdr:colOff>
      <xdr:row>27</xdr:row>
      <xdr:rowOff>0</xdr:rowOff>
    </xdr:to>
    <xdr:sp macro="" textlink="">
      <xdr:nvSpPr>
        <xdr:cNvPr id="32" name="Oval 31"/>
        <xdr:cNvSpPr/>
      </xdr:nvSpPr>
      <xdr:spPr>
        <a:xfrm>
          <a:off x="2409825" y="4610100"/>
          <a:ext cx="1524000" cy="533400"/>
        </a:xfrm>
        <a:prstGeom prst="ellipse">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a:t>Allocation process</a:t>
          </a:r>
        </a:p>
      </xdr:txBody>
    </xdr:sp>
    <xdr:clientData/>
  </xdr:twoCellAnchor>
  <xdr:twoCellAnchor>
    <xdr:from>
      <xdr:col>4</xdr:col>
      <xdr:colOff>219075</xdr:colOff>
      <xdr:row>27</xdr:row>
      <xdr:rowOff>0</xdr:rowOff>
    </xdr:from>
    <xdr:to>
      <xdr:col>5</xdr:col>
      <xdr:colOff>123825</xdr:colOff>
      <xdr:row>34</xdr:row>
      <xdr:rowOff>19050</xdr:rowOff>
    </xdr:to>
    <xdr:cxnSp macro="">
      <xdr:nvCxnSpPr>
        <xdr:cNvPr id="35" name="Straight Arrow Connector 34"/>
        <xdr:cNvCxnSpPr>
          <a:stCxn id="32" idx="4"/>
        </xdr:cNvCxnSpPr>
      </xdr:nvCxnSpPr>
      <xdr:spPr>
        <a:xfrm flipH="1">
          <a:off x="2657475" y="5143500"/>
          <a:ext cx="514350"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342901</xdr:colOff>
      <xdr:row>36</xdr:row>
      <xdr:rowOff>0</xdr:rowOff>
    </xdr:from>
    <xdr:to>
      <xdr:col>14</xdr:col>
      <xdr:colOff>571501</xdr:colOff>
      <xdr:row>37</xdr:row>
      <xdr:rowOff>133350</xdr:rowOff>
    </xdr:to>
    <xdr:sp macro="" textlink="">
      <xdr:nvSpPr>
        <xdr:cNvPr id="39" name="Flowchart: Process 38"/>
        <xdr:cNvSpPr/>
      </xdr:nvSpPr>
      <xdr:spPr>
        <a:xfrm>
          <a:off x="8267701" y="6858000"/>
          <a:ext cx="838200" cy="323850"/>
        </a:xfrm>
        <a:prstGeom prst="flowChartProcess">
          <a:avLst/>
        </a:prstGeom>
      </xdr:spPr>
      <xdr:style>
        <a:lnRef idx="2">
          <a:schemeClr val="accent1"/>
        </a:lnRef>
        <a:fillRef idx="1">
          <a:schemeClr val="lt1"/>
        </a:fillRef>
        <a:effectRef idx="0">
          <a:schemeClr val="accent1"/>
        </a:effectRef>
        <a:fontRef idx="minor">
          <a:schemeClr val="dk1"/>
        </a:fontRef>
      </xdr:style>
      <xdr:txBody>
        <a:bodyPr wrap="square" lIns="122191" tIns="61096" rIns="122191" bIns="61096" rtlCol="0" anchor="ctr"/>
        <a:lstStyle>
          <a:defPPr>
            <a:defRPr lang="en-US"/>
          </a:defPPr>
          <a:lvl1pPr marL="0" algn="l" defTabSz="1221913" rtl="0" eaLnBrk="1" latinLnBrk="0" hangingPunct="1">
            <a:defRPr sz="2400" kern="1200">
              <a:solidFill>
                <a:schemeClr val="dk1"/>
              </a:solidFill>
              <a:latin typeface="+mn-lt"/>
              <a:ea typeface="+mn-ea"/>
              <a:cs typeface="+mn-cs"/>
            </a:defRPr>
          </a:lvl1pPr>
          <a:lvl2pPr marL="610956" algn="l" defTabSz="1221913" rtl="0" eaLnBrk="1" latinLnBrk="0" hangingPunct="1">
            <a:defRPr sz="2400" kern="1200">
              <a:solidFill>
                <a:schemeClr val="dk1"/>
              </a:solidFill>
              <a:latin typeface="+mn-lt"/>
              <a:ea typeface="+mn-ea"/>
              <a:cs typeface="+mn-cs"/>
            </a:defRPr>
          </a:lvl2pPr>
          <a:lvl3pPr marL="1221913" algn="l" defTabSz="1221913" rtl="0" eaLnBrk="1" latinLnBrk="0" hangingPunct="1">
            <a:defRPr sz="2400" kern="1200">
              <a:solidFill>
                <a:schemeClr val="dk1"/>
              </a:solidFill>
              <a:latin typeface="+mn-lt"/>
              <a:ea typeface="+mn-ea"/>
              <a:cs typeface="+mn-cs"/>
            </a:defRPr>
          </a:lvl3pPr>
          <a:lvl4pPr marL="1832869" algn="l" defTabSz="1221913" rtl="0" eaLnBrk="1" latinLnBrk="0" hangingPunct="1">
            <a:defRPr sz="2400" kern="1200">
              <a:solidFill>
                <a:schemeClr val="dk1"/>
              </a:solidFill>
              <a:latin typeface="+mn-lt"/>
              <a:ea typeface="+mn-ea"/>
              <a:cs typeface="+mn-cs"/>
            </a:defRPr>
          </a:lvl4pPr>
          <a:lvl5pPr marL="2443825" algn="l" defTabSz="1221913" rtl="0" eaLnBrk="1" latinLnBrk="0" hangingPunct="1">
            <a:defRPr sz="2400" kern="1200">
              <a:solidFill>
                <a:schemeClr val="dk1"/>
              </a:solidFill>
              <a:latin typeface="+mn-lt"/>
              <a:ea typeface="+mn-ea"/>
              <a:cs typeface="+mn-cs"/>
            </a:defRPr>
          </a:lvl5pPr>
          <a:lvl6pPr marL="3054782" algn="l" defTabSz="1221913" rtl="0" eaLnBrk="1" latinLnBrk="0" hangingPunct="1">
            <a:defRPr sz="2400" kern="1200">
              <a:solidFill>
                <a:schemeClr val="dk1"/>
              </a:solidFill>
              <a:latin typeface="+mn-lt"/>
              <a:ea typeface="+mn-ea"/>
              <a:cs typeface="+mn-cs"/>
            </a:defRPr>
          </a:lvl6pPr>
          <a:lvl7pPr marL="3665738" algn="l" defTabSz="1221913" rtl="0" eaLnBrk="1" latinLnBrk="0" hangingPunct="1">
            <a:defRPr sz="2400" kern="1200">
              <a:solidFill>
                <a:schemeClr val="dk1"/>
              </a:solidFill>
              <a:latin typeface="+mn-lt"/>
              <a:ea typeface="+mn-ea"/>
              <a:cs typeface="+mn-cs"/>
            </a:defRPr>
          </a:lvl7pPr>
          <a:lvl8pPr marL="4276695" algn="l" defTabSz="1221913" rtl="0" eaLnBrk="1" latinLnBrk="0" hangingPunct="1">
            <a:defRPr sz="2400" kern="1200">
              <a:solidFill>
                <a:schemeClr val="dk1"/>
              </a:solidFill>
              <a:latin typeface="+mn-lt"/>
              <a:ea typeface="+mn-ea"/>
              <a:cs typeface="+mn-cs"/>
            </a:defRPr>
          </a:lvl8pPr>
          <a:lvl9pPr marL="4887651" algn="l" defTabSz="1221913" rtl="0" eaLnBrk="1" latinLnBrk="0" hangingPunct="1">
            <a:defRPr sz="2400" kern="1200">
              <a:solidFill>
                <a:schemeClr val="dk1"/>
              </a:solidFill>
              <a:latin typeface="+mn-lt"/>
              <a:ea typeface="+mn-ea"/>
              <a:cs typeface="+mn-cs"/>
            </a:defRPr>
          </a:lvl9pPr>
        </a:lstStyle>
        <a:p>
          <a:pPr algn="ctr"/>
          <a:r>
            <a:rPr lang="en-AU" sz="1000" b="1"/>
            <a:t>load</a:t>
          </a:r>
          <a:r>
            <a:rPr lang="en-AU" sz="1000" b="1" baseline="0"/>
            <a:t> control</a:t>
          </a:r>
          <a:endParaRPr lang="en-AU" sz="10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30</xdr:row>
          <xdr:rowOff>104775</xdr:rowOff>
        </xdr:from>
        <xdr:to>
          <xdr:col>4</xdr:col>
          <xdr:colOff>1828800</xdr:colOff>
          <xdr:row>34</xdr:row>
          <xdr:rowOff>28575</xdr:rowOff>
        </xdr:to>
        <xdr:sp macro="" textlink="">
          <xdr:nvSpPr>
            <xdr:cNvPr id="17409" name="Object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package" Target="../embeddings/Microsoft_Excel_Worksheet1.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9" sqref="Q19"/>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sheetPr>
  <dimension ref="A1:E30"/>
  <sheetViews>
    <sheetView zoomScaleNormal="100" workbookViewId="0">
      <selection activeCell="E12" sqref="E12"/>
    </sheetView>
  </sheetViews>
  <sheetFormatPr defaultRowHeight="15" x14ac:dyDescent="0.25"/>
  <cols>
    <col min="1" max="1" width="44.140625" customWidth="1"/>
    <col min="2" max="5" width="28.7109375" customWidth="1"/>
  </cols>
  <sheetData>
    <row r="1" spans="1:5" s="13" customFormat="1" x14ac:dyDescent="0.25">
      <c r="A1" s="52" t="s">
        <v>624</v>
      </c>
      <c r="B1" s="53"/>
      <c r="C1" s="65"/>
      <c r="D1" s="52"/>
      <c r="E1" s="53"/>
    </row>
    <row r="2" spans="1:5" x14ac:dyDescent="0.25">
      <c r="A2" s="11" t="s">
        <v>531</v>
      </c>
      <c r="D2" s="21"/>
      <c r="E2" s="21"/>
    </row>
    <row r="3" spans="1:5" x14ac:dyDescent="0.25">
      <c r="A3" s="11"/>
      <c r="D3" s="22"/>
      <c r="E3" s="22"/>
    </row>
    <row r="4" spans="1:5" ht="15" customHeight="1" x14ac:dyDescent="0.25">
      <c r="A4" s="3" t="s">
        <v>26</v>
      </c>
      <c r="B4" s="18" t="s">
        <v>27</v>
      </c>
      <c r="C4" s="18" t="s">
        <v>28</v>
      </c>
      <c r="D4" s="19" t="s">
        <v>29</v>
      </c>
      <c r="E4" s="20" t="s">
        <v>30</v>
      </c>
    </row>
    <row r="5" spans="1:5" x14ac:dyDescent="0.25">
      <c r="A5" s="26"/>
      <c r="B5" s="29" t="s">
        <v>32</v>
      </c>
      <c r="C5" s="27"/>
      <c r="D5" s="27" t="s">
        <v>31</v>
      </c>
      <c r="E5" s="28" t="s">
        <v>31</v>
      </c>
    </row>
    <row r="6" spans="1:5" x14ac:dyDescent="0.25">
      <c r="A6" s="23" t="s">
        <v>0</v>
      </c>
      <c r="B6" s="30">
        <f>'RAB 3.1 Direct Type 5-6 Assets'!B51</f>
        <v>1394.29130879185</v>
      </c>
      <c r="C6" s="30">
        <f>'RAB 3.1 Direct Type 5-6 Assets'!C51</f>
        <v>0</v>
      </c>
      <c r="D6" s="30">
        <f>'RAB 3.1 Direct Type 5-6 Assets'!D51</f>
        <v>32.874129822620603</v>
      </c>
      <c r="E6" s="30">
        <f>'RAB 3.1 Direct Type 5-6 Assets'!E51</f>
        <v>46.298951338166589</v>
      </c>
    </row>
    <row r="7" spans="1:5" x14ac:dyDescent="0.25">
      <c r="A7" s="23" t="s">
        <v>1</v>
      </c>
      <c r="B7" s="30">
        <f>'RAB 3.1 Direct Type 5-6 Assets'!B52</f>
        <v>131.30293169499129</v>
      </c>
      <c r="C7" s="30">
        <f>'RAB 3.1 Direct Type 5-6 Assets'!C52</f>
        <v>0</v>
      </c>
      <c r="D7" s="30">
        <f>'RAB 3.1 Direct Type 5-6 Assets'!D52</f>
        <v>67.417426953616527</v>
      </c>
      <c r="E7" s="30">
        <f>'RAB 3.1 Direct Type 5-6 Assets'!E52</f>
        <v>70</v>
      </c>
    </row>
    <row r="8" spans="1:5" x14ac:dyDescent="0.25">
      <c r="A8" s="5" t="s">
        <v>2</v>
      </c>
      <c r="B8" s="30">
        <f>'RAB 3.1 Direct Type 5-6 Assets'!B53</f>
        <v>3176.4250551856212</v>
      </c>
      <c r="C8" s="30">
        <f>'RAB 3.1 Direct Type 5-6 Assets'!C53</f>
        <v>0</v>
      </c>
      <c r="D8" s="30">
        <f>'RAB 3.1 Direct Type 5-6 Assets'!D53</f>
        <v>46.823960442040182</v>
      </c>
      <c r="E8" s="30">
        <f>'RAB 3.1 Direct Type 5-6 Assets'!E53</f>
        <v>58.033383369141177</v>
      </c>
    </row>
    <row r="9" spans="1:5" x14ac:dyDescent="0.25">
      <c r="A9" s="5" t="s">
        <v>3</v>
      </c>
      <c r="B9" s="30">
        <f>'RAB 3.1 Direct Type 5-6 Assets'!B54</f>
        <v>3483.2919442629805</v>
      </c>
      <c r="C9" s="30">
        <f>'RAB 3.1 Direct Type 5-6 Assets'!C54</f>
        <v>0</v>
      </c>
      <c r="D9" s="30">
        <f>'RAB 3.1 Direct Type 5-6 Assets'!D54</f>
        <v>34.83184042416061</v>
      </c>
      <c r="E9" s="30">
        <f>'RAB 3.1 Direct Type 5-6 Assets'!E54</f>
        <v>46.842831924321999</v>
      </c>
    </row>
    <row r="10" spans="1:5" x14ac:dyDescent="0.25">
      <c r="A10" s="5" t="s">
        <v>4</v>
      </c>
      <c r="B10" s="30">
        <f>'RAB 3.1 Direct Type 5-6 Assets'!B55</f>
        <v>690.37459553116366</v>
      </c>
      <c r="C10" s="30">
        <f>'RAB 3.1 Direct Type 5-6 Assets'!C55</f>
        <v>0</v>
      </c>
      <c r="D10" s="30">
        <f>'RAB 3.1 Direct Type 5-6 Assets'!D55</f>
        <v>30.484968653424065</v>
      </c>
      <c r="E10" s="30">
        <f>'RAB 3.1 Direct Type 5-6 Assets'!E55</f>
        <v>45.887214388616371</v>
      </c>
    </row>
    <row r="11" spans="1:5" x14ac:dyDescent="0.25">
      <c r="A11" s="5" t="s">
        <v>5</v>
      </c>
      <c r="B11" s="30">
        <f>'RAB 3.1 Direct Type 5-6 Assets'!B56</f>
        <v>1604.0144280526883</v>
      </c>
      <c r="C11" s="30">
        <f>'RAB 3.1 Direct Type 5-6 Assets'!C56</f>
        <v>0</v>
      </c>
      <c r="D11" s="30">
        <f>'RAB 3.1 Direct Type 5-6 Assets'!D56</f>
        <v>39.973155550696212</v>
      </c>
      <c r="E11" s="30">
        <f>'RAB 3.1 Direct Type 5-6 Assets'!E56</f>
        <v>52.073244732796169</v>
      </c>
    </row>
    <row r="12" spans="1:5" x14ac:dyDescent="0.25">
      <c r="A12" s="164" t="s">
        <v>6</v>
      </c>
      <c r="B12" s="67">
        <f>'RAB 3.1 Direct Type 5-6 Assets'!B57</f>
        <v>37.774586420488376</v>
      </c>
      <c r="C12" s="67">
        <f>'RAB 3.1 Direct Type 5-6 Assets'!C57</f>
        <v>0</v>
      </c>
      <c r="D12" s="165">
        <f>'RAB 3.1 Direct Type 5-6 Assets'!D57</f>
        <v>14.509167584846777</v>
      </c>
      <c r="E12" s="165">
        <f>'RAB 3.1 Direct Type 5-6 Assets'!E57</f>
        <v>25</v>
      </c>
    </row>
    <row r="13" spans="1:5" x14ac:dyDescent="0.25">
      <c r="A13" s="34" t="s">
        <v>7</v>
      </c>
      <c r="B13" s="34">
        <v>0</v>
      </c>
      <c r="C13" s="34">
        <v>0</v>
      </c>
      <c r="D13" s="72">
        <v>0</v>
      </c>
      <c r="E13" s="73">
        <v>0</v>
      </c>
    </row>
    <row r="14" spans="1:5" x14ac:dyDescent="0.25">
      <c r="A14" s="5" t="s">
        <v>8</v>
      </c>
      <c r="B14" s="32">
        <f>'RAB 3.1 Direct Type 5-6 Assets'!B59</f>
        <v>13.996097547074466</v>
      </c>
      <c r="C14" s="32">
        <f>'RAB 3.1 Direct Type 5-6 Assets'!C59</f>
        <v>0</v>
      </c>
      <c r="D14" s="32">
        <f>'RAB 3.1 Direct Type 5-6 Assets'!D59</f>
        <v>5.6496072630426371</v>
      </c>
      <c r="E14" s="32">
        <f>'RAB 3.1 Direct Type 5-6 Assets'!E59</f>
        <v>10</v>
      </c>
    </row>
    <row r="15" spans="1:5" x14ac:dyDescent="0.25">
      <c r="A15" s="5" t="s">
        <v>9</v>
      </c>
      <c r="B15" s="32">
        <f>'RAB 3.1 Direct Type 5-6 Assets'!B60</f>
        <v>80.756354356741085</v>
      </c>
      <c r="C15" s="32">
        <f>'RAB 3.1 Direct Type 5-6 Assets'!C60</f>
        <v>0</v>
      </c>
      <c r="D15" s="32">
        <f>'RAB 3.1 Direct Type 5-6 Assets'!D60</f>
        <v>3.0798479502212994</v>
      </c>
      <c r="E15" s="32">
        <f>'RAB 3.1 Direct Type 5-6 Assets'!E60</f>
        <v>10.221009481131924</v>
      </c>
    </row>
    <row r="16" spans="1:5" x14ac:dyDescent="0.25">
      <c r="A16" s="5" t="s">
        <v>10</v>
      </c>
      <c r="B16" s="32">
        <f>'RAB 3.1 Direct Type 5-6 Assets'!B61</f>
        <v>209.19746549808724</v>
      </c>
      <c r="C16" s="32">
        <f>'RAB 3.1 Direct Type 5-6 Assets'!C61</f>
        <v>0</v>
      </c>
      <c r="D16" s="32">
        <f>'RAB 3.1 Direct Type 5-6 Assets'!D61</f>
        <v>4.8726233150080009</v>
      </c>
      <c r="E16" s="32">
        <f>'RAB 3.1 Direct Type 5-6 Assets'!E61</f>
        <v>7</v>
      </c>
    </row>
    <row r="17" spans="1:5" x14ac:dyDescent="0.25">
      <c r="A17" s="5" t="s">
        <v>11</v>
      </c>
      <c r="B17" s="32">
        <f>'RAB 3.1 Direct Type 5-6 Assets'!B62</f>
        <v>57.411430576440907</v>
      </c>
      <c r="C17" s="32">
        <f>'RAB 3.1 Direct Type 5-6 Assets'!C62</f>
        <v>0</v>
      </c>
      <c r="D17" s="32">
        <f>'RAB 3.1 Direct Type 5-6 Assets'!D62</f>
        <v>12.438356311036991</v>
      </c>
      <c r="E17" s="32">
        <f>'RAB 3.1 Direct Type 5-6 Assets'!E62</f>
        <v>15</v>
      </c>
    </row>
    <row r="18" spans="1:5" x14ac:dyDescent="0.25">
      <c r="A18" s="5" t="s">
        <v>12</v>
      </c>
      <c r="B18" s="32">
        <f>'RAB 3.1 Direct Type 5-6 Assets'!B63</f>
        <v>753.43446536062095</v>
      </c>
      <c r="C18" s="32">
        <f>'RAB 3.1 Direct Type 5-6 Assets'!C63</f>
        <v>0</v>
      </c>
      <c r="D18" s="32" t="str">
        <f>'RAB 3.1 Direct Type 5-6 Assets'!D63</f>
        <v>n/a</v>
      </c>
      <c r="E18" s="32" t="str">
        <f>'RAB 3.1 Direct Type 5-6 Assets'!E63</f>
        <v>n/a</v>
      </c>
    </row>
    <row r="19" spans="1:5" x14ac:dyDescent="0.25">
      <c r="A19" s="5" t="s">
        <v>13</v>
      </c>
      <c r="B19" s="32">
        <f>'RAB 3.1 Direct Type 5-6 Assets'!B64</f>
        <v>0</v>
      </c>
      <c r="C19" s="32">
        <f>'RAB 3.1 Direct Type 5-6 Assets'!C64</f>
        <v>0</v>
      </c>
      <c r="D19" s="32" t="str">
        <f>'RAB 3.1 Direct Type 5-6 Assets'!D64</f>
        <v>n/a</v>
      </c>
      <c r="E19" s="32" t="str">
        <f>'RAB 3.1 Direct Type 5-6 Assets'!E64</f>
        <v>n/a</v>
      </c>
    </row>
    <row r="20" spans="1:5" x14ac:dyDescent="0.25">
      <c r="A20" s="66" t="s">
        <v>14</v>
      </c>
      <c r="B20" s="67">
        <f>'RAB 3.3 Indirect Assets'!B47</f>
        <v>46.253749410559742</v>
      </c>
      <c r="C20" s="67">
        <f>'RAB 3.3 Indirect Assets'!C47</f>
        <v>0</v>
      </c>
      <c r="D20" s="67">
        <f>'RAB 3.3 Indirect Assets'!D47</f>
        <v>12.503618124454491</v>
      </c>
      <c r="E20" s="67">
        <f>'RAB 3.3 Indirect Assets'!E47</f>
        <v>17.439221952066688</v>
      </c>
    </row>
    <row r="21" spans="1:5" x14ac:dyDescent="0.25">
      <c r="A21" s="66" t="s">
        <v>15</v>
      </c>
      <c r="B21" s="67">
        <f>'RAB 3.3 Indirect Assets'!B48</f>
        <v>12.323894680672703</v>
      </c>
      <c r="C21" s="67">
        <f>'RAB 3.3 Indirect Assets'!C48</f>
        <v>0</v>
      </c>
      <c r="D21" s="67" t="str">
        <f>'RAB 3.3 Indirect Assets'!D48</f>
        <v>n/a</v>
      </c>
      <c r="E21" s="67" t="str">
        <f>'RAB 3.3 Indirect Assets'!E48</f>
        <v>n/a</v>
      </c>
    </row>
    <row r="22" spans="1:5" x14ac:dyDescent="0.25">
      <c r="A22" s="66" t="s">
        <v>16</v>
      </c>
      <c r="B22" s="67">
        <f>'RAB 3.3 Indirect Assets'!B49</f>
        <v>71.781712892447985</v>
      </c>
      <c r="C22" s="67">
        <f>'RAB 3.3 Indirect Assets'!C49</f>
        <v>0</v>
      </c>
      <c r="D22" s="67">
        <f>'RAB 3.3 Indirect Assets'!D49</f>
        <v>7.6583908325161456</v>
      </c>
      <c r="E22" s="67">
        <f>'RAB 3.3 Indirect Assets'!E49</f>
        <v>29.444039815489198</v>
      </c>
    </row>
    <row r="23" spans="1:5" x14ac:dyDescent="0.25">
      <c r="A23" s="66" t="s">
        <v>17</v>
      </c>
      <c r="B23" s="67">
        <f>'RAB 3.3 Indirect Assets'!B50</f>
        <v>113.14559326815559</v>
      </c>
      <c r="C23" s="67">
        <f>'RAB 3.3 Indirect Assets'!C50</f>
        <v>0</v>
      </c>
      <c r="D23" s="67">
        <f>'RAB 3.3 Indirect Assets'!D50</f>
        <v>3.2985411051511244</v>
      </c>
      <c r="E23" s="67">
        <f>'RAB 3.3 Indirect Assets'!E50</f>
        <v>5</v>
      </c>
    </row>
    <row r="24" spans="1:5" x14ac:dyDescent="0.25">
      <c r="A24" s="66" t="s">
        <v>18</v>
      </c>
      <c r="B24" s="67">
        <f>'RAB 3.3 Indirect Assets'!B51</f>
        <v>117.3154922771477</v>
      </c>
      <c r="C24" s="67">
        <f>'RAB 3.3 Indirect Assets'!C51</f>
        <v>0</v>
      </c>
      <c r="D24" s="67">
        <f>'RAB 3.3 Indirect Assets'!D51</f>
        <v>6.3110631925304101</v>
      </c>
      <c r="E24" s="67">
        <f>'RAB 3.3 Indirect Assets'!E51</f>
        <v>10.244186762015632</v>
      </c>
    </row>
    <row r="25" spans="1:5" x14ac:dyDescent="0.25">
      <c r="A25" s="66" t="s">
        <v>19</v>
      </c>
      <c r="B25" s="67">
        <f>'RAB 3.3 Indirect Assets'!B52</f>
        <v>231.75769212829817</v>
      </c>
      <c r="C25" s="67">
        <f>'RAB 3.3 Indirect Assets'!C52</f>
        <v>0</v>
      </c>
      <c r="D25" s="67">
        <f>'RAB 3.3 Indirect Assets'!D52</f>
        <v>29.966979315054747</v>
      </c>
      <c r="E25" s="67">
        <f>'RAB 3.3 Indirect Assets'!E52</f>
        <v>35.916896031439698</v>
      </c>
    </row>
    <row r="26" spans="1:5" x14ac:dyDescent="0.25">
      <c r="A26" s="69" t="s">
        <v>20</v>
      </c>
      <c r="B26" s="67">
        <f>'RAB 3.3 Indirect Assets'!B53</f>
        <v>26.835177939693367</v>
      </c>
      <c r="C26" s="67">
        <f>'RAB 3.3 Indirect Assets'!C53</f>
        <v>0</v>
      </c>
      <c r="D26" s="67">
        <f>'RAB 3.3 Indirect Assets'!D53</f>
        <v>43.42815308482453</v>
      </c>
      <c r="E26" s="67">
        <f>'RAB 3.3 Indirect Assets'!E53</f>
        <v>47.42815308482453</v>
      </c>
    </row>
    <row r="28" spans="1:5" x14ac:dyDescent="0.25">
      <c r="A28" s="16" t="s">
        <v>301</v>
      </c>
    </row>
    <row r="29" spans="1:5" x14ac:dyDescent="0.25">
      <c r="A29" s="15" t="s">
        <v>302</v>
      </c>
    </row>
    <row r="30" spans="1:5" x14ac:dyDescent="0.25">
      <c r="A30"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39997558519241921"/>
  </sheetPr>
  <dimension ref="A1:E36"/>
  <sheetViews>
    <sheetView zoomScaleNormal="100" workbookViewId="0">
      <selection activeCell="B20" sqref="B20"/>
    </sheetView>
  </sheetViews>
  <sheetFormatPr defaultRowHeight="15" x14ac:dyDescent="0.25"/>
  <cols>
    <col min="1" max="1" width="62.7109375" customWidth="1"/>
    <col min="2" max="5" width="31.5703125" customWidth="1"/>
  </cols>
  <sheetData>
    <row r="1" spans="1:5" x14ac:dyDescent="0.25">
      <c r="A1" s="52" t="s">
        <v>34</v>
      </c>
      <c r="B1" s="4"/>
      <c r="C1" s="2"/>
      <c r="D1" s="1"/>
      <c r="E1" s="4"/>
    </row>
    <row r="2" spans="1:5" x14ac:dyDescent="0.25">
      <c r="A2" s="11" t="s">
        <v>532</v>
      </c>
    </row>
    <row r="3" spans="1:5" x14ac:dyDescent="0.25">
      <c r="A3" s="11"/>
    </row>
    <row r="4" spans="1:5" x14ac:dyDescent="0.25">
      <c r="A4" s="60" t="s">
        <v>26</v>
      </c>
      <c r="B4" s="110" t="s">
        <v>27</v>
      </c>
      <c r="C4" s="110" t="s">
        <v>28</v>
      </c>
      <c r="D4" s="111" t="s">
        <v>29</v>
      </c>
      <c r="E4" s="112" t="s">
        <v>30</v>
      </c>
    </row>
    <row r="5" spans="1:5" x14ac:dyDescent="0.25">
      <c r="A5" s="5"/>
      <c r="B5" s="113" t="s">
        <v>32</v>
      </c>
      <c r="C5" s="113"/>
      <c r="D5" s="114" t="s">
        <v>31</v>
      </c>
      <c r="E5" s="115" t="s">
        <v>31</v>
      </c>
    </row>
    <row r="6" spans="1:5" x14ac:dyDescent="0.25">
      <c r="A6" s="5" t="s">
        <v>552</v>
      </c>
      <c r="B6" s="5"/>
      <c r="C6" s="5"/>
      <c r="D6" s="83"/>
      <c r="E6" s="107"/>
    </row>
    <row r="7" spans="1:5" x14ac:dyDescent="0.25">
      <c r="A7" s="5" t="s">
        <v>552</v>
      </c>
      <c r="B7" s="5"/>
      <c r="C7" s="5"/>
      <c r="D7" s="83"/>
      <c r="E7" s="107"/>
    </row>
    <row r="8" spans="1:5" x14ac:dyDescent="0.25">
      <c r="A8" s="5" t="s">
        <v>552</v>
      </c>
      <c r="B8" s="5"/>
      <c r="C8" s="5"/>
      <c r="D8" s="83"/>
      <c r="E8" s="107"/>
    </row>
    <row r="9" spans="1:5" x14ac:dyDescent="0.25">
      <c r="A9" s="5" t="s">
        <v>552</v>
      </c>
      <c r="B9" s="23"/>
      <c r="C9" s="23"/>
      <c r="D9" s="109"/>
      <c r="E9" s="106"/>
    </row>
    <row r="10" spans="1:5" x14ac:dyDescent="0.25">
      <c r="A10" s="5" t="s">
        <v>552</v>
      </c>
      <c r="B10" s="23"/>
      <c r="C10" s="23"/>
      <c r="D10" s="109"/>
      <c r="E10" s="106"/>
    </row>
    <row r="11" spans="1:5" x14ac:dyDescent="0.25">
      <c r="A11" s="5" t="s">
        <v>552</v>
      </c>
      <c r="B11" s="23"/>
      <c r="C11" s="23"/>
      <c r="D11" s="109"/>
      <c r="E11" s="106"/>
    </row>
    <row r="12" spans="1:5" x14ac:dyDescent="0.25">
      <c r="A12" s="23" t="str">
        <f>'RAB 3.1 Direct Type 5-6 Assets'!A43</f>
        <v>Type 5-6 Customer Metering and Load Control</v>
      </c>
      <c r="B12" s="23">
        <f>'RAB 3.1 Direct Type 5-6 Assets'!B43</f>
        <v>125.99053839568172</v>
      </c>
      <c r="C12" s="23">
        <f>'RAB 3.1 Direct Type 5-6 Assets'!C43</f>
        <v>0</v>
      </c>
      <c r="D12" s="109">
        <f>'RAB 3.1 Direct Type 5-6 Assets'!D43</f>
        <v>14.509167584846777</v>
      </c>
      <c r="E12" s="106">
        <f>'RAB 3.1 Direct Type 5-6 Assets'!E43</f>
        <v>25</v>
      </c>
    </row>
    <row r="13" spans="1:5" x14ac:dyDescent="0.25">
      <c r="A13" s="23" t="str">
        <f>'RAB 3.1 Direct Type 5-6 Assets'!A44</f>
        <v>Type 5-6 Customer Metering (digital)</v>
      </c>
      <c r="B13" s="23">
        <f>'RAB 3.1 Direct Type 5-6 Assets'!B44</f>
        <v>100.86131177148374</v>
      </c>
      <c r="C13" s="23">
        <f>'RAB 3.1 Direct Type 5-6 Assets'!C44</f>
        <v>0</v>
      </c>
      <c r="D13" s="109">
        <f>'RAB 3.1 Direct Type 5-6 Assets'!D44</f>
        <v>12.872765149087957</v>
      </c>
      <c r="E13" s="106">
        <f>'RAB 3.1 Direct Type 5-6 Assets'!E44</f>
        <v>15</v>
      </c>
    </row>
    <row r="14" spans="1:5" x14ac:dyDescent="0.25">
      <c r="A14" s="5" t="s">
        <v>552</v>
      </c>
      <c r="B14" s="23"/>
      <c r="C14" s="23"/>
      <c r="D14" s="109"/>
      <c r="E14" s="106"/>
    </row>
    <row r="15" spans="1:5" x14ac:dyDescent="0.25">
      <c r="A15" s="5" t="s">
        <v>552</v>
      </c>
      <c r="B15" s="23"/>
      <c r="C15" s="23"/>
      <c r="D15" s="109"/>
      <c r="E15" s="106"/>
    </row>
    <row r="16" spans="1:5" x14ac:dyDescent="0.25">
      <c r="A16" s="5" t="s">
        <v>552</v>
      </c>
      <c r="B16" s="23"/>
      <c r="C16" s="23"/>
      <c r="D16" s="109"/>
      <c r="E16" s="106"/>
    </row>
    <row r="17" spans="1:5" x14ac:dyDescent="0.25">
      <c r="A17" s="5" t="s">
        <v>552</v>
      </c>
      <c r="B17" s="23"/>
      <c r="C17" s="23"/>
      <c r="D17" s="109"/>
      <c r="E17" s="106"/>
    </row>
    <row r="18" spans="1:5" x14ac:dyDescent="0.25">
      <c r="A18" s="5" t="s">
        <v>552</v>
      </c>
      <c r="B18" s="23"/>
      <c r="C18" s="23"/>
      <c r="D18" s="109"/>
      <c r="E18" s="106"/>
    </row>
    <row r="19" spans="1:5" x14ac:dyDescent="0.25">
      <c r="A19" s="5" t="s">
        <v>552</v>
      </c>
      <c r="B19" s="23"/>
      <c r="C19" s="23"/>
      <c r="D19" s="109"/>
      <c r="E19" s="106"/>
    </row>
    <row r="20" spans="1:5" x14ac:dyDescent="0.25">
      <c r="A20" s="5" t="str">
        <f>'RAB 3.3 Indirect Assets'!A60</f>
        <v>Type 5-6 Furniture, fittings, plant and equipment</v>
      </c>
      <c r="B20" s="104">
        <f>'RAB 3.3 Indirect Assets'!B60</f>
        <v>1.0088970929901375</v>
      </c>
      <c r="C20" s="5">
        <f>'RAB 3.3 Indirect Assets'!C60</f>
        <v>0</v>
      </c>
      <c r="D20" s="83">
        <f>'RAB 3.3 Indirect Assets'!D60</f>
        <v>12.503618124454491</v>
      </c>
      <c r="E20" s="107">
        <f>'RAB 3.3 Indirect Assets'!E60</f>
        <v>17.439221952066688</v>
      </c>
    </row>
    <row r="21" spans="1:5" x14ac:dyDescent="0.25">
      <c r="A21" s="5" t="str">
        <f>'RAB 3.3 Indirect Assets'!A61</f>
        <v>Type 5-6 Land (non-system)</v>
      </c>
      <c r="B21" s="5">
        <f>'RAB 3.3 Indirect Assets'!B61</f>
        <v>0.26881153800709456</v>
      </c>
      <c r="C21" s="5">
        <f>'RAB 3.3 Indirect Assets'!C61</f>
        <v>0</v>
      </c>
      <c r="D21" s="83" t="str">
        <f>'RAB 3.3 Indirect Assets'!D61</f>
        <v>n/a</v>
      </c>
      <c r="E21" s="107" t="str">
        <f>'RAB 3.3 Indirect Assets'!E61</f>
        <v>n/a</v>
      </c>
    </row>
    <row r="22" spans="1:5" x14ac:dyDescent="0.25">
      <c r="A22" s="5" t="str">
        <f>'RAB 3.3 Indirect Assets'!A62</f>
        <v>Type 5-6 Other non system assets</v>
      </c>
      <c r="B22" s="5">
        <f>'RAB 3.3 Indirect Assets'!B62</f>
        <v>1.5657187231292833</v>
      </c>
      <c r="C22" s="5">
        <f>'RAB 3.3 Indirect Assets'!C62</f>
        <v>0</v>
      </c>
      <c r="D22" s="83">
        <f>'RAB 3.3 Indirect Assets'!D62</f>
        <v>7.6583908325161456</v>
      </c>
      <c r="E22" s="107">
        <f>'RAB 3.3 Indirect Assets'!E62</f>
        <v>29.444039815489198</v>
      </c>
    </row>
    <row r="23" spans="1:5" x14ac:dyDescent="0.25">
      <c r="A23" s="5" t="str">
        <f>'RAB 3.3 Indirect Assets'!A63</f>
        <v>Type 5-6 IT systems</v>
      </c>
      <c r="B23" s="5">
        <f>'RAB 3.3 Indirect Assets'!B63+'RAB 3.2 Direct Type 5-6 IT'!B8</f>
        <v>29.341787498972238</v>
      </c>
      <c r="C23" s="5">
        <f>'RAB 3.3 Indirect Assets'!C63</f>
        <v>0</v>
      </c>
      <c r="D23" s="83">
        <f>'RAB 3.3 Indirect Assets'!D63</f>
        <v>3.2985411051511244</v>
      </c>
      <c r="E23" s="107">
        <f>'RAB 3.3 Indirect Assets'!E63</f>
        <v>5</v>
      </c>
    </row>
    <row r="24" spans="1:5" x14ac:dyDescent="0.25">
      <c r="A24" s="5" t="str">
        <f>'RAB 3.3 Indirect Assets'!A64</f>
        <v>Type 5-6 Motor vehicles</v>
      </c>
      <c r="B24" s="5">
        <f>'RAB 3.3 Indirect Assets'!B64</f>
        <v>2.5589116694202478</v>
      </c>
      <c r="C24" s="5">
        <f>'RAB 3.3 Indirect Assets'!C64</f>
        <v>0</v>
      </c>
      <c r="D24" s="83">
        <f>'RAB 3.3 Indirect Assets'!D64</f>
        <v>6.3110631925304101</v>
      </c>
      <c r="E24" s="107">
        <f>'RAB 3.3 Indirect Assets'!E64</f>
        <v>10.244186762015632</v>
      </c>
    </row>
    <row r="25" spans="1:5" x14ac:dyDescent="0.25">
      <c r="A25" s="5" t="str">
        <f>'RAB 3.3 Indirect Assets'!A65</f>
        <v>Type 5-6 Buildings</v>
      </c>
      <c r="B25" s="5">
        <f>'RAB 3.3 Indirect Assets'!B65</f>
        <v>5.0551504439327077</v>
      </c>
      <c r="C25" s="5">
        <f>'RAB 3.3 Indirect Assets'!C65</f>
        <v>0</v>
      </c>
      <c r="D25" s="83">
        <f>'RAB 3.3 Indirect Assets'!D65</f>
        <v>15</v>
      </c>
      <c r="E25" s="107">
        <f>'RAB 3.3 Indirect Assets'!E65</f>
        <v>15</v>
      </c>
    </row>
    <row r="26" spans="1:5" x14ac:dyDescent="0.25">
      <c r="A26" s="5" t="str">
        <f>'RAB 3.3 Indirect Assets'!A66</f>
        <v>Type 5-6 Equity raising costs</v>
      </c>
      <c r="B26" s="5">
        <f>'RAB 3.3 Indirect Assets'!B66</f>
        <v>0.58533488329594141</v>
      </c>
      <c r="C26" s="5">
        <f>'RAB 3.3 Indirect Assets'!C66</f>
        <v>0</v>
      </c>
      <c r="D26" s="83">
        <f>'RAB 3.3 Indirect Assets'!D66</f>
        <v>15</v>
      </c>
      <c r="E26" s="107">
        <f>'RAB 3.3 Indirect Assets'!E66</f>
        <v>15</v>
      </c>
    </row>
    <row r="27" spans="1:5" x14ac:dyDescent="0.25">
      <c r="A27" s="5"/>
      <c r="B27" s="5"/>
      <c r="C27" s="5"/>
      <c r="D27" s="5"/>
      <c r="E27" s="105"/>
    </row>
    <row r="28" spans="1:5" x14ac:dyDescent="0.25">
      <c r="A28" s="64" t="s">
        <v>300</v>
      </c>
      <c r="B28" s="74">
        <f>SUM(B12:B26)</f>
        <v>267.23646201691315</v>
      </c>
      <c r="C28" s="9"/>
      <c r="D28" s="9"/>
      <c r="E28" s="9"/>
    </row>
    <row r="36" spans="2:2" x14ac:dyDescent="0.25">
      <c r="B36" s="6"/>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59999389629810485"/>
  </sheetPr>
  <dimension ref="A1:H75"/>
  <sheetViews>
    <sheetView topLeftCell="A16" zoomScaleNormal="100" workbookViewId="0">
      <selection activeCell="M42" sqref="M42"/>
    </sheetView>
  </sheetViews>
  <sheetFormatPr defaultRowHeight="15" x14ac:dyDescent="0.25"/>
  <cols>
    <col min="1" max="1" width="71.85546875" customWidth="1"/>
    <col min="2" max="2" width="23.85546875" customWidth="1"/>
    <col min="3" max="3" width="35.5703125" customWidth="1"/>
    <col min="4" max="4" width="23.85546875" customWidth="1"/>
    <col min="5" max="5" width="20.5703125" customWidth="1"/>
  </cols>
  <sheetData>
    <row r="1" spans="1:4" x14ac:dyDescent="0.25">
      <c r="A1" s="1" t="s">
        <v>590</v>
      </c>
      <c r="B1" s="4"/>
      <c r="C1" s="2"/>
      <c r="D1" s="1"/>
    </row>
    <row r="2" spans="1:4" ht="126.75" customHeight="1" x14ac:dyDescent="0.25">
      <c r="A2" s="198" t="s">
        <v>627</v>
      </c>
      <c r="B2" s="199"/>
      <c r="C2" s="199"/>
      <c r="D2" s="199"/>
    </row>
    <row r="4" spans="1:4" x14ac:dyDescent="0.25">
      <c r="A4" s="1" t="s">
        <v>33</v>
      </c>
      <c r="B4" s="4"/>
      <c r="C4" s="2"/>
      <c r="D4" s="1"/>
    </row>
    <row r="5" spans="1:4" x14ac:dyDescent="0.25">
      <c r="A5" s="11" t="s">
        <v>23</v>
      </c>
      <c r="D5" s="21"/>
    </row>
    <row r="6" spans="1:4" x14ac:dyDescent="0.25">
      <c r="A6" s="11"/>
      <c r="D6" s="22"/>
    </row>
    <row r="7" spans="1:4" ht="18.75" customHeight="1" x14ac:dyDescent="0.25">
      <c r="A7" s="3" t="s">
        <v>26</v>
      </c>
      <c r="B7" s="20" t="str">
        <f>'InputSheet Opening RAB'!N3</f>
        <v>Opening Tax Value</v>
      </c>
      <c r="C7" s="20" t="str">
        <f>'InputSheet Opening RAB'!O3</f>
        <v>Tax Remaining Life</v>
      </c>
      <c r="D7" s="20" t="str">
        <f>'InputSheet Opening RAB'!P3</f>
        <v>Tax Standard Life</v>
      </c>
    </row>
    <row r="8" spans="1:4" x14ac:dyDescent="0.25">
      <c r="A8" s="26"/>
      <c r="B8" s="9" t="s">
        <v>32</v>
      </c>
      <c r="C8" s="9" t="s">
        <v>31</v>
      </c>
      <c r="D8" s="9" t="s">
        <v>31</v>
      </c>
    </row>
    <row r="9" spans="1:4" x14ac:dyDescent="0.25">
      <c r="A9" s="62" t="str">
        <f>'InputSheet Opening RAB'!G4</f>
        <v>Sub-transmission lines and cables</v>
      </c>
      <c r="B9" s="71">
        <f>'InputSheet Opening RAB'!N4</f>
        <v>934.37997282641049</v>
      </c>
      <c r="C9" s="71">
        <f>'InputSheet Opening RAB'!O4</f>
        <v>33.726922995926195</v>
      </c>
      <c r="D9" s="71">
        <f>'InputSheet Opening RAB'!P4</f>
        <v>47.5</v>
      </c>
    </row>
    <row r="10" spans="1:4" x14ac:dyDescent="0.25">
      <c r="A10" s="62" t="str">
        <f>'InputSheet Opening RAB'!G5</f>
        <v>Cable tunnel (dx)</v>
      </c>
      <c r="B10" s="71">
        <f>'InputSheet Opening RAB'!N5</f>
        <v>128.85613054089143</v>
      </c>
      <c r="C10" s="71">
        <f>'InputSheet Opening RAB'!O5</f>
        <v>38.52424397349516</v>
      </c>
      <c r="D10" s="71">
        <f>'InputSheet Opening RAB'!P5</f>
        <v>40</v>
      </c>
    </row>
    <row r="11" spans="1:4" x14ac:dyDescent="0.25">
      <c r="A11" s="62" t="str">
        <f>'InputSheet Opening RAB'!G6</f>
        <v>Distribution lines and cables</v>
      </c>
      <c r="B11" s="71">
        <f>'InputSheet Opening RAB'!N6</f>
        <v>1867.02702410344</v>
      </c>
      <c r="C11" s="71">
        <f>'InputSheet Opening RAB'!O6</f>
        <v>39.293364286940815</v>
      </c>
      <c r="D11" s="71">
        <f>'InputSheet Opening RAB'!P6</f>
        <v>48.7</v>
      </c>
    </row>
    <row r="12" spans="1:4" x14ac:dyDescent="0.25">
      <c r="A12" s="62" t="str">
        <f>'InputSheet Opening RAB'!G7</f>
        <v>Substations</v>
      </c>
      <c r="B12" s="71">
        <f>'InputSheet Opening RAB'!N7</f>
        <v>2568.6717638234641</v>
      </c>
      <c r="C12" s="71">
        <f>'InputSheet Opening RAB'!O7</f>
        <v>29.743582096346337</v>
      </c>
      <c r="D12" s="71">
        <f>'InputSheet Opening RAB'!P7</f>
        <v>40</v>
      </c>
    </row>
    <row r="13" spans="1:4" x14ac:dyDescent="0.25">
      <c r="A13" s="62" t="str">
        <f>'InputSheet Opening RAB'!G8</f>
        <v>Transformers</v>
      </c>
      <c r="B13" s="71">
        <f>'InputSheet Opening RAB'!N8</f>
        <v>463.21478969842332</v>
      </c>
      <c r="C13" s="71">
        <f>'InputSheet Opening RAB'!O8</f>
        <v>27.902514905359837</v>
      </c>
      <c r="D13" s="71">
        <f>'InputSheet Opening RAB'!P8</f>
        <v>42</v>
      </c>
    </row>
    <row r="14" spans="1:4" x14ac:dyDescent="0.25">
      <c r="A14" s="62" t="str">
        <f>'InputSheet Opening RAB'!G9</f>
        <v>Low Voltage Lines and Cables</v>
      </c>
      <c r="B14" s="71">
        <f>'InputSheet Opening RAB'!N9</f>
        <v>1294.2362362398121</v>
      </c>
      <c r="C14" s="71">
        <f>'InputSheet Opening RAB'!O9</f>
        <v>35.157604132719847</v>
      </c>
      <c r="D14" s="71">
        <f>'InputSheet Opening RAB'!P9</f>
        <v>45.8</v>
      </c>
    </row>
    <row r="15" spans="1:4" x14ac:dyDescent="0.25">
      <c r="A15" s="62" t="str">
        <f>'InputSheet Opening RAB'!G10</f>
        <v>Customer Metering and Load Control</v>
      </c>
      <c r="B15" s="71">
        <f>'InputSheet Opening RAB'!N10</f>
        <v>149.697364034</v>
      </c>
      <c r="C15" s="71">
        <f>'InputSheet Opening RAB'!O10</f>
        <v>14.509167584846777</v>
      </c>
      <c r="D15" s="71">
        <f>'InputSheet Opening RAB'!P10</f>
        <v>25</v>
      </c>
    </row>
    <row r="16" spans="1:4" x14ac:dyDescent="0.25">
      <c r="A16" s="62" t="str">
        <f>'InputSheet Opening RAB'!G11</f>
        <v>Customer Metering (digital)</v>
      </c>
      <c r="B16" s="71">
        <f>'InputSheet Opening RAB'!N11</f>
        <v>96.565858490349655</v>
      </c>
      <c r="C16" s="71">
        <f>'InputSheet Opening RAB'!O11</f>
        <v>12.872765149087957</v>
      </c>
      <c r="D16" s="71">
        <f>'InputSheet Opening RAB'!P11</f>
        <v>15</v>
      </c>
    </row>
    <row r="17" spans="1:8" x14ac:dyDescent="0.25">
      <c r="A17" s="62" t="str">
        <f>'InputSheet Opening RAB'!G12</f>
        <v>Communications (digital) - dx</v>
      </c>
      <c r="B17" s="71">
        <f>'InputSheet Opening RAB'!N12</f>
        <v>17.004905441150001</v>
      </c>
      <c r="C17" s="71">
        <f>'InputSheet Opening RAB'!O12</f>
        <v>5.6496072630426379</v>
      </c>
      <c r="D17" s="71">
        <f>'InputSheet Opening RAB'!P12</f>
        <v>10</v>
      </c>
    </row>
    <row r="18" spans="1:8" x14ac:dyDescent="0.25">
      <c r="A18" s="62" t="str">
        <f>'InputSheet Opening RAB'!G13</f>
        <v>Total Communications</v>
      </c>
      <c r="B18" s="71">
        <f>'InputSheet Opening RAB'!N13</f>
        <v>30.497520606900721</v>
      </c>
      <c r="C18" s="71">
        <f>'InputSheet Opening RAB'!O13</f>
        <v>2.2298066422607059</v>
      </c>
      <c r="D18" s="71">
        <f>'InputSheet Opening RAB'!P13</f>
        <v>7.4</v>
      </c>
    </row>
    <row r="19" spans="1:8" x14ac:dyDescent="0.25">
      <c r="A19" s="62" t="str">
        <f>'InputSheet Opening RAB'!G14</f>
        <v>System IT (dx)</v>
      </c>
      <c r="B19" s="71">
        <f>'InputSheet Opening RAB'!N14</f>
        <v>214.34132411381216</v>
      </c>
      <c r="C19" s="71">
        <f>'InputSheet Opening RAB'!O14</f>
        <v>4.8726233150080009</v>
      </c>
      <c r="D19" s="71">
        <f>'InputSheet Opening RAB'!P14</f>
        <v>7</v>
      </c>
    </row>
    <row r="20" spans="1:8" x14ac:dyDescent="0.25">
      <c r="A20" s="62" t="str">
        <f>'InputSheet Opening RAB'!G15</f>
        <v>Ancillary substation equipment (dx)</v>
      </c>
      <c r="B20" s="71">
        <f>'InputSheet Opening RAB'!N15</f>
        <v>51.410485750058932</v>
      </c>
      <c r="C20" s="71">
        <f>'InputSheet Opening RAB'!O15</f>
        <v>12.438356311036991</v>
      </c>
      <c r="D20" s="71">
        <f>'InputSheet Opening RAB'!P15</f>
        <v>15</v>
      </c>
    </row>
    <row r="21" spans="1:8" x14ac:dyDescent="0.25">
      <c r="A21" s="62" t="str">
        <f>'InputSheet Opening RAB'!G16</f>
        <v>Land and Easements</v>
      </c>
      <c r="B21" s="71">
        <f>'InputSheet Opening RAB'!N16</f>
        <v>420.48625605611659</v>
      </c>
      <c r="C21" s="71" t="str">
        <f>'InputSheet Opening RAB'!O16</f>
        <v>n/a</v>
      </c>
      <c r="D21" s="71" t="str">
        <f>'InputSheet Opening RAB'!P16</f>
        <v>n/a</v>
      </c>
    </row>
    <row r="22" spans="1:8" x14ac:dyDescent="0.25">
      <c r="A22" s="62" t="str">
        <f>'InputSheet Opening RAB'!G17</f>
        <v>Emergency Spares (Major Plant, Excludes Inventory)</v>
      </c>
      <c r="B22" s="71">
        <f>'InputSheet Opening RAB'!N17</f>
        <v>0</v>
      </c>
      <c r="C22" s="71" t="str">
        <f>'InputSheet Opening RAB'!O17</f>
        <v>n/a</v>
      </c>
      <c r="D22" s="71" t="str">
        <f>'InputSheet Opening RAB'!P17</f>
        <v>n/a</v>
      </c>
    </row>
    <row r="23" spans="1:8" x14ac:dyDescent="0.25">
      <c r="A23" s="62" t="str">
        <f>'InputSheet Opening RAB'!G18</f>
        <v>Furniture, fittings, plant and equipment</v>
      </c>
      <c r="B23" s="71">
        <f>'InputSheet Opening RAB'!N18</f>
        <v>30.731741131043918</v>
      </c>
      <c r="C23" s="71">
        <f>'InputSheet Opening RAB'!O18</f>
        <v>7.6000152118891258</v>
      </c>
      <c r="D23" s="71">
        <f>'InputSheet Opening RAB'!P18</f>
        <v>10.6</v>
      </c>
    </row>
    <row r="24" spans="1:8" x14ac:dyDescent="0.25">
      <c r="A24" s="62" t="str">
        <f>'InputSheet Opening RAB'!G19</f>
        <v>Land (non-system)</v>
      </c>
      <c r="B24" s="71">
        <f>'InputSheet Opening RAB'!N19</f>
        <v>55.619465611794794</v>
      </c>
      <c r="C24" s="71" t="str">
        <f>'InputSheet Opening RAB'!O19</f>
        <v>n/a</v>
      </c>
      <c r="D24" s="71" t="str">
        <f>'InputSheet Opening RAB'!P19</f>
        <v>n/a</v>
      </c>
      <c r="H24" s="168"/>
    </row>
    <row r="25" spans="1:8" x14ac:dyDescent="0.25">
      <c r="A25" s="62" t="str">
        <f>'InputSheet Opening RAB'!G20</f>
        <v>Other non system assets</v>
      </c>
      <c r="B25" s="71">
        <f>'InputSheet Opening RAB'!N20</f>
        <v>2.6858049450676882</v>
      </c>
      <c r="C25" s="71">
        <f>'InputSheet Opening RAB'!O20</f>
        <v>2.7310486008485078</v>
      </c>
      <c r="D25" s="71">
        <f>'InputSheet Opening RAB'!P20</f>
        <v>10.5</v>
      </c>
    </row>
    <row r="26" spans="1:8" x14ac:dyDescent="0.25">
      <c r="A26" s="62" t="str">
        <f>'InputSheet Opening RAB'!G21</f>
        <v>IT systems</v>
      </c>
      <c r="B26" s="71">
        <f>'InputSheet Opening RAB'!N21</f>
        <v>102.61667223223097</v>
      </c>
      <c r="C26" s="71">
        <f>'InputSheet Opening RAB'!O21</f>
        <v>2.6388328841208994</v>
      </c>
      <c r="D26" s="71">
        <f>'InputSheet Opening RAB'!P21</f>
        <v>4</v>
      </c>
    </row>
    <row r="27" spans="1:8" x14ac:dyDescent="0.25">
      <c r="A27" s="62" t="str">
        <f>'InputSheet Opening RAB'!G22</f>
        <v>Motor vehicles</v>
      </c>
      <c r="B27" s="71">
        <f>'InputSheet Opening RAB'!N22</f>
        <v>121.49124256500124</v>
      </c>
      <c r="C27" s="71">
        <f>'InputSheet Opening RAB'!O22</f>
        <v>12.321257585680046</v>
      </c>
      <c r="D27" s="71">
        <f>'InputSheet Opening RAB'!P22</f>
        <v>20</v>
      </c>
    </row>
    <row r="28" spans="1:8" x14ac:dyDescent="0.25">
      <c r="A28" s="62" t="str">
        <f>'InputSheet Opening RAB'!G23</f>
        <v>Buildings</v>
      </c>
      <c r="B28" s="71">
        <f>'InputSheet Opening RAB'!N23</f>
        <v>232.00499941638125</v>
      </c>
      <c r="C28" s="71">
        <f>'InputSheet Opening RAB'!O23</f>
        <v>33.373684951865869</v>
      </c>
      <c r="D28" s="71">
        <f>'InputSheet Opening RAB'!P23</f>
        <v>40</v>
      </c>
    </row>
    <row r="29" spans="1:8" x14ac:dyDescent="0.25">
      <c r="A29" s="169" t="str">
        <f>'InputSheet Opening RAB'!G24</f>
        <v>Equity raising costs</v>
      </c>
      <c r="B29" s="170">
        <f>'InputSheet Opening RAB'!N24</f>
        <v>23.640753575485402</v>
      </c>
      <c r="C29" s="170">
        <f>'InputSheet Opening RAB'!O24</f>
        <v>43.42815308482453</v>
      </c>
      <c r="D29" s="170">
        <f>'InputSheet Opening RAB'!P24</f>
        <v>47.42815308482453</v>
      </c>
    </row>
    <row r="30" spans="1:8" x14ac:dyDescent="0.25">
      <c r="A30" s="166" t="s">
        <v>588</v>
      </c>
      <c r="B30" s="167">
        <f>SUM(B9:B29)</f>
        <v>8805.1803112018351</v>
      </c>
      <c r="C30" s="6"/>
      <c r="D30" s="6"/>
    </row>
    <row r="31" spans="1:8" x14ac:dyDescent="0.25">
      <c r="A31" s="166"/>
      <c r="B31" s="167"/>
      <c r="C31" s="6"/>
      <c r="D31" s="6"/>
    </row>
    <row r="32" spans="1:8" x14ac:dyDescent="0.25">
      <c r="A32" s="166"/>
      <c r="B32" s="167"/>
      <c r="C32" s="6"/>
      <c r="D32" s="6"/>
    </row>
    <row r="33" spans="1:5" ht="26.25" x14ac:dyDescent="0.25">
      <c r="A33" s="52" t="s">
        <v>607</v>
      </c>
      <c r="B33" s="4" t="s">
        <v>630</v>
      </c>
      <c r="C33" s="2" t="s">
        <v>629</v>
      </c>
      <c r="D33" s="1"/>
      <c r="E33" s="4" t="s">
        <v>608</v>
      </c>
    </row>
    <row r="34" spans="1:5" x14ac:dyDescent="0.25">
      <c r="A34" t="s">
        <v>628</v>
      </c>
      <c r="B34">
        <f>C34*SUM(B15:B16)</f>
        <v>35.153295722790276</v>
      </c>
      <c r="C34" s="191">
        <v>0.14274683553007775</v>
      </c>
    </row>
    <row r="35" spans="1:5" x14ac:dyDescent="0.25">
      <c r="A35" t="s">
        <v>606</v>
      </c>
    </row>
    <row r="36" spans="1:5" x14ac:dyDescent="0.25">
      <c r="A36" t="s">
        <v>612</v>
      </c>
    </row>
    <row r="40" spans="1:5" x14ac:dyDescent="0.25">
      <c r="A40" s="52" t="s">
        <v>34</v>
      </c>
      <c r="B40" s="4"/>
      <c r="C40" s="2"/>
      <c r="D40" s="1"/>
    </row>
    <row r="41" spans="1:5" s="14" customFormat="1" x14ac:dyDescent="0.25">
      <c r="A41" s="10"/>
      <c r="B41" s="10"/>
      <c r="C41" s="10"/>
      <c r="D41" s="10"/>
      <c r="E41"/>
    </row>
    <row r="42" spans="1:5" ht="18.75" customHeight="1" x14ac:dyDescent="0.25">
      <c r="A42" s="3" t="s">
        <v>26</v>
      </c>
      <c r="B42" s="18" t="s">
        <v>27</v>
      </c>
      <c r="C42" s="19" t="s">
        <v>29</v>
      </c>
      <c r="D42" s="20" t="s">
        <v>30</v>
      </c>
    </row>
    <row r="43" spans="1:5" x14ac:dyDescent="0.25">
      <c r="A43" s="26"/>
      <c r="B43" s="29" t="s">
        <v>32</v>
      </c>
      <c r="C43" s="27" t="s">
        <v>31</v>
      </c>
      <c r="D43" s="28" t="s">
        <v>31</v>
      </c>
    </row>
    <row r="44" spans="1:5" x14ac:dyDescent="0.25">
      <c r="A44" s="174" t="s">
        <v>6</v>
      </c>
      <c r="B44" s="175">
        <f>B15-B34</f>
        <v>114.54406831120973</v>
      </c>
      <c r="C44" s="175">
        <f t="shared" ref="C44:D45" si="0">C15</f>
        <v>14.509167584846777</v>
      </c>
      <c r="D44" s="175">
        <f t="shared" si="0"/>
        <v>25</v>
      </c>
    </row>
    <row r="45" spans="1:5" ht="15.75" thickBot="1" x14ac:dyDescent="0.3">
      <c r="A45" s="176" t="s">
        <v>7</v>
      </c>
      <c r="B45" s="177">
        <f>B16</f>
        <v>96.565858490349655</v>
      </c>
      <c r="C45" s="177">
        <f t="shared" si="0"/>
        <v>12.872765149087957</v>
      </c>
      <c r="D45" s="177">
        <f t="shared" si="0"/>
        <v>15</v>
      </c>
    </row>
    <row r="46" spans="1:5" x14ac:dyDescent="0.25">
      <c r="A46" s="22" t="s">
        <v>626</v>
      </c>
      <c r="B46" s="30">
        <f>SUM(B44:B45)</f>
        <v>211.10992680155937</v>
      </c>
      <c r="C46" s="22"/>
      <c r="D46" s="22"/>
    </row>
    <row r="48" spans="1:5" x14ac:dyDescent="0.25">
      <c r="A48" s="1" t="s">
        <v>35</v>
      </c>
      <c r="B48" s="4"/>
      <c r="C48" s="2"/>
      <c r="D48" s="1"/>
    </row>
    <row r="50" spans="1:4" x14ac:dyDescent="0.25">
      <c r="A50" s="3" t="s">
        <v>26</v>
      </c>
      <c r="B50" s="18" t="str">
        <f>B7</f>
        <v>Opening Tax Value</v>
      </c>
      <c r="C50" s="19" t="s">
        <v>29</v>
      </c>
      <c r="D50" s="20" t="s">
        <v>30</v>
      </c>
    </row>
    <row r="51" spans="1:4" x14ac:dyDescent="0.25">
      <c r="A51" s="26"/>
      <c r="B51" s="29" t="s">
        <v>32</v>
      </c>
      <c r="C51" s="27" t="s">
        <v>31</v>
      </c>
      <c r="D51" s="28" t="s">
        <v>31</v>
      </c>
    </row>
    <row r="52" spans="1:4" x14ac:dyDescent="0.25">
      <c r="A52" s="174" t="str">
        <f>A9</f>
        <v>Sub-transmission lines and cables</v>
      </c>
      <c r="B52" s="175">
        <f>B9</f>
        <v>934.37997282641049</v>
      </c>
      <c r="C52" s="175">
        <f t="shared" ref="C52:D52" si="1">C9</f>
        <v>33.726922995926195</v>
      </c>
      <c r="D52" s="175">
        <f t="shared" si="1"/>
        <v>47.5</v>
      </c>
    </row>
    <row r="53" spans="1:4" x14ac:dyDescent="0.25">
      <c r="A53" s="174" t="str">
        <f>A10</f>
        <v>Cable tunnel (dx)</v>
      </c>
      <c r="B53" s="175">
        <f t="shared" ref="B53:D53" si="2">B10</f>
        <v>128.85613054089143</v>
      </c>
      <c r="C53" s="175">
        <f t="shared" si="2"/>
        <v>38.52424397349516</v>
      </c>
      <c r="D53" s="175">
        <f t="shared" si="2"/>
        <v>40</v>
      </c>
    </row>
    <row r="54" spans="1:4" x14ac:dyDescent="0.25">
      <c r="A54" s="174" t="str">
        <f t="shared" ref="A54:D57" si="3">A11</f>
        <v>Distribution lines and cables</v>
      </c>
      <c r="B54" s="175">
        <f t="shared" si="3"/>
        <v>1867.02702410344</v>
      </c>
      <c r="C54" s="175">
        <f t="shared" si="3"/>
        <v>39.293364286940815</v>
      </c>
      <c r="D54" s="175">
        <f t="shared" si="3"/>
        <v>48.7</v>
      </c>
    </row>
    <row r="55" spans="1:4" x14ac:dyDescent="0.25">
      <c r="A55" s="174" t="str">
        <f t="shared" si="3"/>
        <v>Substations</v>
      </c>
      <c r="B55" s="175">
        <f t="shared" si="3"/>
        <v>2568.6717638234641</v>
      </c>
      <c r="C55" s="175">
        <f t="shared" si="3"/>
        <v>29.743582096346337</v>
      </c>
      <c r="D55" s="175">
        <f t="shared" si="3"/>
        <v>40</v>
      </c>
    </row>
    <row r="56" spans="1:4" x14ac:dyDescent="0.25">
      <c r="A56" s="174" t="str">
        <f t="shared" si="3"/>
        <v>Transformers</v>
      </c>
      <c r="B56" s="175">
        <f t="shared" si="3"/>
        <v>463.21478969842332</v>
      </c>
      <c r="C56" s="175">
        <f t="shared" si="3"/>
        <v>27.902514905359837</v>
      </c>
      <c r="D56" s="175">
        <f t="shared" si="3"/>
        <v>42</v>
      </c>
    </row>
    <row r="57" spans="1:4" x14ac:dyDescent="0.25">
      <c r="A57" s="174" t="str">
        <f t="shared" si="3"/>
        <v>Low Voltage Lines and Cables</v>
      </c>
      <c r="B57" s="175">
        <f t="shared" si="3"/>
        <v>1294.2362362398121</v>
      </c>
      <c r="C57" s="175">
        <f t="shared" si="3"/>
        <v>35.157604132719847</v>
      </c>
      <c r="D57" s="175">
        <f t="shared" si="3"/>
        <v>45.8</v>
      </c>
    </row>
    <row r="58" spans="1:4" x14ac:dyDescent="0.25">
      <c r="A58" s="9" t="s">
        <v>609</v>
      </c>
      <c r="B58" s="175">
        <f>B34</f>
        <v>35.153295722790276</v>
      </c>
      <c r="C58" s="175">
        <f>C15</f>
        <v>14.509167584846777</v>
      </c>
      <c r="D58" s="175">
        <f>D15</f>
        <v>25</v>
      </c>
    </row>
    <row r="59" spans="1:4" x14ac:dyDescent="0.25">
      <c r="A59" s="9"/>
      <c r="B59" s="175"/>
      <c r="C59" s="175"/>
      <c r="D59" s="175"/>
    </row>
    <row r="60" spans="1:4" x14ac:dyDescent="0.25">
      <c r="A60" s="9" t="str">
        <f>A17</f>
        <v>Communications (digital) - dx</v>
      </c>
      <c r="B60" s="175">
        <f t="shared" ref="B60:D60" si="4">B17</f>
        <v>17.004905441150001</v>
      </c>
      <c r="C60" s="175">
        <f t="shared" si="4"/>
        <v>5.6496072630426379</v>
      </c>
      <c r="D60" s="175">
        <f t="shared" si="4"/>
        <v>10</v>
      </c>
    </row>
    <row r="61" spans="1:4" x14ac:dyDescent="0.25">
      <c r="A61" s="9" t="str">
        <f t="shared" ref="A61:D72" si="5">A18</f>
        <v>Total Communications</v>
      </c>
      <c r="B61" s="175">
        <f t="shared" si="5"/>
        <v>30.497520606900721</v>
      </c>
      <c r="C61" s="175">
        <f t="shared" si="5"/>
        <v>2.2298066422607059</v>
      </c>
      <c r="D61" s="175">
        <f t="shared" si="5"/>
        <v>7.4</v>
      </c>
    </row>
    <row r="62" spans="1:4" x14ac:dyDescent="0.25">
      <c r="A62" s="9" t="str">
        <f t="shared" si="5"/>
        <v>System IT (dx)</v>
      </c>
      <c r="B62" s="175">
        <f t="shared" si="5"/>
        <v>214.34132411381216</v>
      </c>
      <c r="C62" s="175">
        <f t="shared" si="5"/>
        <v>4.8726233150080009</v>
      </c>
      <c r="D62" s="175">
        <f t="shared" si="5"/>
        <v>7</v>
      </c>
    </row>
    <row r="63" spans="1:4" x14ac:dyDescent="0.25">
      <c r="A63" s="9" t="str">
        <f t="shared" si="5"/>
        <v>Ancillary substation equipment (dx)</v>
      </c>
      <c r="B63" s="175">
        <f t="shared" si="5"/>
        <v>51.410485750058932</v>
      </c>
      <c r="C63" s="175">
        <f t="shared" si="5"/>
        <v>12.438356311036991</v>
      </c>
      <c r="D63" s="175">
        <f t="shared" si="5"/>
        <v>15</v>
      </c>
    </row>
    <row r="64" spans="1:4" x14ac:dyDescent="0.25">
      <c r="A64" s="9" t="str">
        <f t="shared" si="5"/>
        <v>Land and Easements</v>
      </c>
      <c r="B64" s="175">
        <f t="shared" si="5"/>
        <v>420.48625605611659</v>
      </c>
      <c r="C64" s="175" t="str">
        <f t="shared" si="5"/>
        <v>n/a</v>
      </c>
      <c r="D64" s="175" t="str">
        <f t="shared" si="5"/>
        <v>n/a</v>
      </c>
    </row>
    <row r="65" spans="1:4" x14ac:dyDescent="0.25">
      <c r="A65" s="9" t="str">
        <f t="shared" si="5"/>
        <v>Emergency Spares (Major Plant, Excludes Inventory)</v>
      </c>
      <c r="B65" s="175">
        <f t="shared" si="5"/>
        <v>0</v>
      </c>
      <c r="C65" s="175" t="str">
        <f t="shared" si="5"/>
        <v>n/a</v>
      </c>
      <c r="D65" s="175" t="str">
        <f t="shared" si="5"/>
        <v>n/a</v>
      </c>
    </row>
    <row r="66" spans="1:4" x14ac:dyDescent="0.25">
      <c r="A66" s="9" t="str">
        <f t="shared" si="5"/>
        <v>Furniture, fittings, plant and equipment</v>
      </c>
      <c r="B66" s="175">
        <f t="shared" si="5"/>
        <v>30.731741131043918</v>
      </c>
      <c r="C66" s="175">
        <f t="shared" si="5"/>
        <v>7.6000152118891258</v>
      </c>
      <c r="D66" s="175">
        <f t="shared" si="5"/>
        <v>10.6</v>
      </c>
    </row>
    <row r="67" spans="1:4" x14ac:dyDescent="0.25">
      <c r="A67" s="9" t="str">
        <f t="shared" si="5"/>
        <v>Land (non-system)</v>
      </c>
      <c r="B67" s="175">
        <f t="shared" si="5"/>
        <v>55.619465611794794</v>
      </c>
      <c r="C67" s="175" t="str">
        <f t="shared" si="5"/>
        <v>n/a</v>
      </c>
      <c r="D67" s="175" t="str">
        <f t="shared" si="5"/>
        <v>n/a</v>
      </c>
    </row>
    <row r="68" spans="1:4" x14ac:dyDescent="0.25">
      <c r="A68" s="9" t="str">
        <f t="shared" si="5"/>
        <v>Other non system assets</v>
      </c>
      <c r="B68" s="175">
        <f t="shared" si="5"/>
        <v>2.6858049450676882</v>
      </c>
      <c r="C68" s="175">
        <f t="shared" si="5"/>
        <v>2.7310486008485078</v>
      </c>
      <c r="D68" s="175">
        <f t="shared" si="5"/>
        <v>10.5</v>
      </c>
    </row>
    <row r="69" spans="1:4" x14ac:dyDescent="0.25">
      <c r="A69" s="9" t="str">
        <f t="shared" si="5"/>
        <v>IT systems</v>
      </c>
      <c r="B69" s="175">
        <f t="shared" si="5"/>
        <v>102.61667223223097</v>
      </c>
      <c r="C69" s="175">
        <f t="shared" si="5"/>
        <v>2.6388328841208994</v>
      </c>
      <c r="D69" s="175">
        <f t="shared" si="5"/>
        <v>4</v>
      </c>
    </row>
    <row r="70" spans="1:4" x14ac:dyDescent="0.25">
      <c r="A70" s="9" t="str">
        <f t="shared" si="5"/>
        <v>Motor vehicles</v>
      </c>
      <c r="B70" s="175">
        <f t="shared" si="5"/>
        <v>121.49124256500124</v>
      </c>
      <c r="C70" s="175">
        <f t="shared" si="5"/>
        <v>12.321257585680046</v>
      </c>
      <c r="D70" s="175">
        <f t="shared" si="5"/>
        <v>20</v>
      </c>
    </row>
    <row r="71" spans="1:4" x14ac:dyDescent="0.25">
      <c r="A71" s="9" t="str">
        <f t="shared" si="5"/>
        <v>Buildings</v>
      </c>
      <c r="B71" s="175">
        <f t="shared" si="5"/>
        <v>232.00499941638125</v>
      </c>
      <c r="C71" s="175">
        <f t="shared" si="5"/>
        <v>33.373684951865869</v>
      </c>
      <c r="D71" s="175">
        <f t="shared" si="5"/>
        <v>40</v>
      </c>
    </row>
    <row r="72" spans="1:4" ht="15.75" thickBot="1" x14ac:dyDescent="0.3">
      <c r="A72" s="172" t="str">
        <f t="shared" si="5"/>
        <v>Equity raising costs</v>
      </c>
      <c r="B72" s="173">
        <f t="shared" si="5"/>
        <v>23.640753575485402</v>
      </c>
      <c r="C72" s="173">
        <f t="shared" si="5"/>
        <v>43.42815308482453</v>
      </c>
      <c r="D72" s="173">
        <f t="shared" si="5"/>
        <v>47.42815308482453</v>
      </c>
    </row>
    <row r="73" spans="1:4" x14ac:dyDescent="0.25">
      <c r="A73" t="s">
        <v>588</v>
      </c>
      <c r="B73" s="158">
        <f>SUM(B52:B72)</f>
        <v>8594.0703844002783</v>
      </c>
    </row>
    <row r="75" spans="1:4" x14ac:dyDescent="0.25">
      <c r="A75" t="s">
        <v>613</v>
      </c>
      <c r="B75" s="158">
        <f>B46+B73-B30</f>
        <v>0</v>
      </c>
    </row>
  </sheetData>
  <mergeCells count="1">
    <mergeCell ref="A2:D2"/>
  </mergeCells>
  <pageMargins left="0.7" right="0.7" top="0.75" bottom="0.75" header="0.3" footer="0.3"/>
  <pageSetup paperSize="11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tint="0.39997558519241921"/>
  </sheetPr>
  <dimension ref="A1:J825"/>
  <sheetViews>
    <sheetView zoomScale="85" zoomScaleNormal="85" workbookViewId="0">
      <selection activeCell="B23" sqref="B23"/>
    </sheetView>
  </sheetViews>
  <sheetFormatPr defaultRowHeight="15" x14ac:dyDescent="0.25"/>
  <cols>
    <col min="1" max="1" width="74.5703125" customWidth="1"/>
    <col min="2" max="4" width="17.140625" customWidth="1"/>
    <col min="5" max="9" width="31.5703125" customWidth="1"/>
  </cols>
  <sheetData>
    <row r="1" spans="1:9" x14ac:dyDescent="0.25">
      <c r="A1" s="52" t="s">
        <v>304</v>
      </c>
      <c r="B1" s="4"/>
      <c r="C1" s="2"/>
      <c r="D1" s="1"/>
      <c r="E1" s="4"/>
    </row>
    <row r="2" spans="1:9" ht="126.75" customHeight="1" x14ac:dyDescent="0.25">
      <c r="A2" s="206" t="s">
        <v>600</v>
      </c>
      <c r="B2" s="207"/>
      <c r="C2" s="207"/>
      <c r="D2" s="207"/>
      <c r="E2" s="208"/>
    </row>
    <row r="3" spans="1:9" x14ac:dyDescent="0.25">
      <c r="A3" s="202"/>
      <c r="B3" s="202"/>
      <c r="C3" s="202"/>
      <c r="D3" s="202"/>
      <c r="E3" s="202"/>
    </row>
    <row r="4" spans="1:9" x14ac:dyDescent="0.25">
      <c r="A4" s="51" t="s">
        <v>595</v>
      </c>
      <c r="B4" s="4"/>
      <c r="C4" s="1"/>
      <c r="D4" s="4"/>
    </row>
    <row r="5" spans="1:9" x14ac:dyDescent="0.25">
      <c r="A5" s="11"/>
      <c r="C5" s="22"/>
      <c r="D5" s="22"/>
    </row>
    <row r="6" spans="1:9" ht="26.25" x14ac:dyDescent="0.25">
      <c r="A6" s="91" t="s">
        <v>26</v>
      </c>
      <c r="B6" s="92" t="s">
        <v>553</v>
      </c>
      <c r="C6" s="93" t="s">
        <v>29</v>
      </c>
      <c r="D6" s="94" t="s">
        <v>30</v>
      </c>
    </row>
    <row r="7" spans="1:9" x14ac:dyDescent="0.25">
      <c r="A7" s="61"/>
      <c r="B7" s="99" t="s">
        <v>32</v>
      </c>
      <c r="C7" s="99" t="s">
        <v>31</v>
      </c>
      <c r="D7" s="100" t="s">
        <v>31</v>
      </c>
    </row>
    <row r="8" spans="1:9" x14ac:dyDescent="0.25">
      <c r="A8" s="7" t="s">
        <v>551</v>
      </c>
      <c r="B8" s="95">
        <f>B23*B19</f>
        <v>19.354016131650599</v>
      </c>
      <c r="C8" s="97">
        <f>C15</f>
        <v>2.6388328841208994</v>
      </c>
      <c r="D8" s="98">
        <f>D15</f>
        <v>4</v>
      </c>
    </row>
    <row r="11" spans="1:9" x14ac:dyDescent="0.25">
      <c r="A11" s="52" t="s">
        <v>598</v>
      </c>
      <c r="B11" s="53"/>
      <c r="C11" s="1"/>
      <c r="D11" s="4"/>
    </row>
    <row r="12" spans="1:9" x14ac:dyDescent="0.25">
      <c r="A12" s="11"/>
      <c r="C12" s="22"/>
      <c r="D12" s="22"/>
    </row>
    <row r="13" spans="1:9" ht="26.25" x14ac:dyDescent="0.25">
      <c r="A13" s="3" t="s">
        <v>26</v>
      </c>
      <c r="B13" s="18" t="s">
        <v>27</v>
      </c>
      <c r="C13" s="19" t="s">
        <v>29</v>
      </c>
      <c r="D13" s="20" t="s">
        <v>30</v>
      </c>
    </row>
    <row r="14" spans="1:9" x14ac:dyDescent="0.25">
      <c r="A14" s="26"/>
      <c r="B14" s="29" t="s">
        <v>32</v>
      </c>
      <c r="C14" s="27" t="s">
        <v>31</v>
      </c>
      <c r="D14" s="28" t="s">
        <v>31</v>
      </c>
    </row>
    <row r="15" spans="1:9" x14ac:dyDescent="0.25">
      <c r="A15" s="64" t="s">
        <v>17</v>
      </c>
      <c r="B15" s="84">
        <f>B23-B8</f>
        <v>83.262656100580372</v>
      </c>
      <c r="C15" s="85">
        <f>'TAB 3.1 Direct Type 5-6 Assets'!C26</f>
        <v>2.6388328841208994</v>
      </c>
      <c r="D15" s="9">
        <f>'TAB 3.1 Direct Type 5-6 Assets'!D26</f>
        <v>4</v>
      </c>
    </row>
    <row r="16" spans="1:9" x14ac:dyDescent="0.25">
      <c r="A16" s="6"/>
      <c r="B16" s="6"/>
      <c r="C16" s="6"/>
      <c r="D16" s="6"/>
      <c r="E16" s="6"/>
      <c r="F16" s="6"/>
      <c r="G16" s="6"/>
      <c r="H16" s="6"/>
      <c r="I16" s="6"/>
    </row>
    <row r="17" spans="1:10" x14ac:dyDescent="0.25">
      <c r="A17" s="1" t="s">
        <v>540</v>
      </c>
      <c r="B17" s="4"/>
      <c r="C17" s="1"/>
      <c r="D17" s="4"/>
      <c r="E17" s="52"/>
      <c r="F17" s="53"/>
      <c r="G17" s="65"/>
      <c r="H17" s="1"/>
      <c r="I17" s="4"/>
    </row>
    <row r="18" spans="1:10" x14ac:dyDescent="0.25">
      <c r="A18" s="22"/>
      <c r="B18" s="32"/>
      <c r="C18" s="32"/>
      <c r="D18" s="37"/>
      <c r="E18" s="37"/>
    </row>
    <row r="19" spans="1:10" x14ac:dyDescent="0.25">
      <c r="A19" s="6" t="s">
        <v>530</v>
      </c>
      <c r="B19" s="75">
        <f>B21/(B20*B22+B21)</f>
        <v>0.18860498699325076</v>
      </c>
      <c r="C19" s="32"/>
      <c r="D19" s="37"/>
      <c r="E19" s="37"/>
    </row>
    <row r="20" spans="1:10" x14ac:dyDescent="0.25">
      <c r="A20" s="6" t="s">
        <v>538</v>
      </c>
      <c r="B20" s="32">
        <f>I825+I326</f>
        <v>109490786.76000008</v>
      </c>
      <c r="C20" s="32"/>
      <c r="D20" s="37"/>
      <c r="E20" s="37"/>
    </row>
    <row r="21" spans="1:10" x14ac:dyDescent="0.25">
      <c r="A21" s="22" t="s">
        <v>541</v>
      </c>
      <c r="B21" s="32">
        <f>I326</f>
        <v>22260991.739999987</v>
      </c>
      <c r="C21" s="32"/>
      <c r="D21" s="37"/>
      <c r="E21" s="37"/>
    </row>
    <row r="22" spans="1:10" x14ac:dyDescent="0.25">
      <c r="A22" s="22" t="s">
        <v>535</v>
      </c>
      <c r="B22" s="32">
        <f>'RAB 3.2 Direct Type 5-6 IT'!B25</f>
        <v>0.87467375240349077</v>
      </c>
      <c r="C22" s="32" t="s">
        <v>637</v>
      </c>
      <c r="D22" s="37"/>
      <c r="E22" s="37"/>
    </row>
    <row r="23" spans="1:10" x14ac:dyDescent="0.25">
      <c r="A23" s="22" t="s">
        <v>591</v>
      </c>
      <c r="B23" s="32">
        <f>'TAB 3.1 Direct Type 5-6 Assets'!B26</f>
        <v>102.61667223223097</v>
      </c>
      <c r="C23" s="32"/>
      <c r="D23" s="37"/>
      <c r="E23" s="37"/>
    </row>
    <row r="24" spans="1:10" x14ac:dyDescent="0.25">
      <c r="A24" s="6"/>
      <c r="B24" s="32"/>
      <c r="C24" s="32"/>
      <c r="D24" s="37"/>
      <c r="E24" s="37"/>
    </row>
    <row r="25" spans="1:10" x14ac:dyDescent="0.25">
      <c r="A25" s="1" t="s">
        <v>537</v>
      </c>
      <c r="B25" s="4"/>
      <c r="C25" s="2"/>
      <c r="D25" s="1"/>
      <c r="E25" s="4"/>
      <c r="F25" s="1"/>
      <c r="G25" s="4"/>
      <c r="H25" s="2"/>
      <c r="I25" s="1"/>
      <c r="J25" s="4"/>
    </row>
    <row r="26" spans="1:10" x14ac:dyDescent="0.25">
      <c r="A26" s="11" t="s">
        <v>293</v>
      </c>
      <c r="B26" s="32"/>
      <c r="C26" s="32"/>
      <c r="D26" s="37"/>
      <c r="E26" s="37"/>
    </row>
    <row r="27" spans="1:10" x14ac:dyDescent="0.25">
      <c r="A27" s="40" t="s">
        <v>43</v>
      </c>
      <c r="B27" s="203" t="s">
        <v>44</v>
      </c>
      <c r="C27" s="203"/>
      <c r="D27" s="17"/>
      <c r="E27" s="17"/>
    </row>
    <row r="28" spans="1:10" x14ac:dyDescent="0.25">
      <c r="A28" s="41">
        <v>200460</v>
      </c>
      <c r="B28" s="201" t="s">
        <v>45</v>
      </c>
      <c r="C28" s="201"/>
      <c r="D28" s="17"/>
      <c r="E28" s="17"/>
    </row>
    <row r="29" spans="1:10" x14ac:dyDescent="0.25">
      <c r="A29" s="41">
        <v>200480</v>
      </c>
      <c r="B29" s="201" t="s">
        <v>46</v>
      </c>
      <c r="C29" s="201"/>
      <c r="D29" s="17"/>
      <c r="E29" s="17"/>
    </row>
    <row r="30" spans="1:10" x14ac:dyDescent="0.25">
      <c r="A30" s="41">
        <v>200700</v>
      </c>
      <c r="B30" s="201" t="s">
        <v>47</v>
      </c>
      <c r="C30" s="201"/>
      <c r="D30" s="17"/>
      <c r="E30" s="17"/>
    </row>
    <row r="31" spans="1:10" x14ac:dyDescent="0.25">
      <c r="A31" s="41">
        <v>400000</v>
      </c>
      <c r="B31" s="201" t="s">
        <v>48</v>
      </c>
      <c r="C31" s="201"/>
      <c r="D31" s="17"/>
      <c r="E31" s="17"/>
    </row>
    <row r="32" spans="1:10" x14ac:dyDescent="0.25">
      <c r="A32" s="41">
        <v>400100</v>
      </c>
      <c r="B32" s="201" t="s">
        <v>49</v>
      </c>
      <c r="C32" s="201"/>
      <c r="D32" s="17"/>
      <c r="E32" s="17"/>
    </row>
    <row r="33" spans="1:9" x14ac:dyDescent="0.25">
      <c r="A33" s="39"/>
      <c r="B33" s="39"/>
      <c r="C33" s="17"/>
      <c r="D33" s="17"/>
      <c r="E33" s="17"/>
    </row>
    <row r="34" spans="1:9" x14ac:dyDescent="0.25">
      <c r="A34" s="42" t="s">
        <v>50</v>
      </c>
      <c r="B34" s="42" t="s">
        <v>51</v>
      </c>
      <c r="C34" s="42" t="s">
        <v>52</v>
      </c>
      <c r="D34" s="42" t="s">
        <v>53</v>
      </c>
      <c r="E34" s="42" t="s">
        <v>54</v>
      </c>
      <c r="F34" s="42" t="s">
        <v>55</v>
      </c>
      <c r="G34" s="42" t="s">
        <v>56</v>
      </c>
      <c r="H34" s="42" t="s">
        <v>57</v>
      </c>
      <c r="I34" s="42" t="s">
        <v>58</v>
      </c>
    </row>
    <row r="35" spans="1:9" x14ac:dyDescent="0.25">
      <c r="A35" s="41">
        <v>400000</v>
      </c>
      <c r="B35" s="41">
        <v>1010</v>
      </c>
      <c r="C35" s="43">
        <v>20088956</v>
      </c>
      <c r="D35" s="43">
        <v>0</v>
      </c>
      <c r="E35" s="43" t="s">
        <v>59</v>
      </c>
      <c r="F35" s="9" t="s">
        <v>60</v>
      </c>
      <c r="G35" s="44">
        <v>87703.7</v>
      </c>
      <c r="H35" s="44">
        <v>-25580.25</v>
      </c>
      <c r="I35" s="44">
        <v>62123.45</v>
      </c>
    </row>
    <row r="36" spans="1:9" x14ac:dyDescent="0.25">
      <c r="A36" s="41">
        <v>200480</v>
      </c>
      <c r="B36" s="41">
        <v>4521</v>
      </c>
      <c r="C36" s="43">
        <v>20017385</v>
      </c>
      <c r="D36" s="43">
        <v>2</v>
      </c>
      <c r="E36" s="43" t="s">
        <v>61</v>
      </c>
      <c r="F36" s="9" t="s">
        <v>62</v>
      </c>
      <c r="G36" s="44">
        <v>1499.99</v>
      </c>
      <c r="H36" s="44">
        <v>-1406.25</v>
      </c>
      <c r="I36" s="44">
        <v>93.74</v>
      </c>
    </row>
    <row r="37" spans="1:9" x14ac:dyDescent="0.25">
      <c r="A37" s="41">
        <v>200480</v>
      </c>
      <c r="B37" s="41">
        <v>4521</v>
      </c>
      <c r="C37" s="43">
        <v>20017401</v>
      </c>
      <c r="D37" s="43">
        <v>3</v>
      </c>
      <c r="E37" s="43" t="s">
        <v>61</v>
      </c>
      <c r="F37" s="9" t="s">
        <v>62</v>
      </c>
      <c r="G37" s="44">
        <v>1499.99</v>
      </c>
      <c r="H37" s="44">
        <v>-1406.25</v>
      </c>
      <c r="I37" s="44">
        <v>93.74</v>
      </c>
    </row>
    <row r="38" spans="1:9" x14ac:dyDescent="0.25">
      <c r="A38" s="41">
        <v>200480</v>
      </c>
      <c r="B38" s="41">
        <v>4521</v>
      </c>
      <c r="C38" s="43">
        <v>20083763</v>
      </c>
      <c r="D38" s="43">
        <v>0</v>
      </c>
      <c r="E38" s="43" t="s">
        <v>63</v>
      </c>
      <c r="F38" s="9" t="s">
        <v>64</v>
      </c>
      <c r="G38" s="44">
        <v>12795</v>
      </c>
      <c r="H38" s="44">
        <v>-9329.69</v>
      </c>
      <c r="I38" s="44">
        <v>3465.31</v>
      </c>
    </row>
    <row r="39" spans="1:9" x14ac:dyDescent="0.25">
      <c r="A39" s="41">
        <v>200480</v>
      </c>
      <c r="B39" s="41">
        <v>4521</v>
      </c>
      <c r="C39" s="43">
        <v>20085701</v>
      </c>
      <c r="D39" s="43">
        <v>0</v>
      </c>
      <c r="E39" s="43" t="s">
        <v>65</v>
      </c>
      <c r="F39" s="9" t="s">
        <v>66</v>
      </c>
      <c r="G39" s="44">
        <v>1358.09</v>
      </c>
      <c r="H39" s="44">
        <v>-707.33</v>
      </c>
      <c r="I39" s="44">
        <v>650.76</v>
      </c>
    </row>
    <row r="40" spans="1:9" x14ac:dyDescent="0.25">
      <c r="A40" s="41">
        <v>400100</v>
      </c>
      <c r="B40" s="41">
        <v>4606</v>
      </c>
      <c r="C40" s="43">
        <v>20067664</v>
      </c>
      <c r="D40" s="43">
        <v>0</v>
      </c>
      <c r="E40" s="43" t="s">
        <v>67</v>
      </c>
      <c r="F40" s="9" t="s">
        <v>68</v>
      </c>
      <c r="G40" s="44">
        <v>589000</v>
      </c>
      <c r="H40" s="44">
        <v>-589000</v>
      </c>
      <c r="I40" s="9">
        <v>0</v>
      </c>
    </row>
    <row r="41" spans="1:9" x14ac:dyDescent="0.25">
      <c r="A41" s="41">
        <v>400100</v>
      </c>
      <c r="B41" s="41">
        <v>4606</v>
      </c>
      <c r="C41" s="43">
        <v>20067664</v>
      </c>
      <c r="D41" s="43">
        <v>1</v>
      </c>
      <c r="E41" s="43" t="s">
        <v>69</v>
      </c>
      <c r="F41" s="9" t="s">
        <v>70</v>
      </c>
      <c r="G41" s="44">
        <v>295696.03000000003</v>
      </c>
      <c r="H41" s="44">
        <v>-295696.03000000003</v>
      </c>
      <c r="I41" s="9">
        <v>0</v>
      </c>
    </row>
    <row r="42" spans="1:9" x14ac:dyDescent="0.25">
      <c r="A42" s="41">
        <v>400100</v>
      </c>
      <c r="B42" s="41">
        <v>4606</v>
      </c>
      <c r="C42" s="43">
        <v>20067664</v>
      </c>
      <c r="D42" s="43">
        <v>2</v>
      </c>
      <c r="E42" s="43" t="s">
        <v>71</v>
      </c>
      <c r="F42" s="9" t="s">
        <v>70</v>
      </c>
      <c r="G42" s="44">
        <v>13506</v>
      </c>
      <c r="H42" s="44">
        <v>-13506</v>
      </c>
      <c r="I42" s="9">
        <v>0</v>
      </c>
    </row>
    <row r="43" spans="1:9" x14ac:dyDescent="0.25">
      <c r="A43" s="41">
        <v>400100</v>
      </c>
      <c r="B43" s="41">
        <v>4606</v>
      </c>
      <c r="C43" s="43">
        <v>20067664</v>
      </c>
      <c r="D43" s="43">
        <v>3</v>
      </c>
      <c r="E43" s="43" t="s">
        <v>72</v>
      </c>
      <c r="F43" s="9" t="s">
        <v>70</v>
      </c>
      <c r="G43" s="44">
        <v>47203.89</v>
      </c>
      <c r="H43" s="44">
        <v>-47203.88</v>
      </c>
      <c r="I43" s="9">
        <v>0.01</v>
      </c>
    </row>
    <row r="44" spans="1:9" x14ac:dyDescent="0.25">
      <c r="A44" s="41">
        <v>400100</v>
      </c>
      <c r="B44" s="41">
        <v>4606</v>
      </c>
      <c r="C44" s="43">
        <v>20067664</v>
      </c>
      <c r="D44" s="43">
        <v>4</v>
      </c>
      <c r="E44" s="43" t="s">
        <v>73</v>
      </c>
      <c r="F44" s="9" t="s">
        <v>74</v>
      </c>
      <c r="G44" s="44">
        <v>154074.9</v>
      </c>
      <c r="H44" s="44">
        <v>-125185.87</v>
      </c>
      <c r="I44" s="44">
        <v>28889.03</v>
      </c>
    </row>
    <row r="45" spans="1:9" x14ac:dyDescent="0.25">
      <c r="A45" s="41">
        <v>400100</v>
      </c>
      <c r="B45" s="41">
        <v>4606</v>
      </c>
      <c r="C45" s="43">
        <v>20067664</v>
      </c>
      <c r="D45" s="43">
        <v>5</v>
      </c>
      <c r="E45" s="43" t="s">
        <v>75</v>
      </c>
      <c r="F45" s="9" t="s">
        <v>68</v>
      </c>
      <c r="G45" s="44">
        <v>209125.08</v>
      </c>
      <c r="H45" s="44">
        <v>-130703.18</v>
      </c>
      <c r="I45" s="44">
        <v>78421.899999999994</v>
      </c>
    </row>
    <row r="46" spans="1:9" x14ac:dyDescent="0.25">
      <c r="A46" s="41">
        <v>400100</v>
      </c>
      <c r="B46" s="41">
        <v>4606</v>
      </c>
      <c r="C46" s="43">
        <v>20067664</v>
      </c>
      <c r="D46" s="43">
        <v>6</v>
      </c>
      <c r="E46" s="43" t="s">
        <v>75</v>
      </c>
      <c r="F46" s="9" t="s">
        <v>68</v>
      </c>
      <c r="G46" s="44">
        <v>425491.75</v>
      </c>
      <c r="H46" s="44">
        <v>-265932.34999999998</v>
      </c>
      <c r="I46" s="44">
        <v>159559.4</v>
      </c>
    </row>
    <row r="47" spans="1:9" x14ac:dyDescent="0.25">
      <c r="A47" s="41">
        <v>400100</v>
      </c>
      <c r="B47" s="41">
        <v>4606</v>
      </c>
      <c r="C47" s="43">
        <v>20067664</v>
      </c>
      <c r="D47" s="43">
        <v>7</v>
      </c>
      <c r="E47" s="43" t="s">
        <v>76</v>
      </c>
      <c r="F47" s="9" t="s">
        <v>68</v>
      </c>
      <c r="G47" s="44">
        <v>13854.02</v>
      </c>
      <c r="H47" s="44">
        <v>-7792.9</v>
      </c>
      <c r="I47" s="44">
        <v>6061.12</v>
      </c>
    </row>
    <row r="48" spans="1:9" x14ac:dyDescent="0.25">
      <c r="A48" s="41">
        <v>400100</v>
      </c>
      <c r="B48" s="41">
        <v>4606</v>
      </c>
      <c r="C48" s="43">
        <v>20067664</v>
      </c>
      <c r="D48" s="43">
        <v>8</v>
      </c>
      <c r="E48" s="43" t="s">
        <v>77</v>
      </c>
      <c r="F48" s="9" t="s">
        <v>68</v>
      </c>
      <c r="G48" s="44">
        <v>197484.05</v>
      </c>
      <c r="H48" s="44">
        <v>-102856.27</v>
      </c>
      <c r="I48" s="44">
        <v>94627.78</v>
      </c>
    </row>
    <row r="49" spans="1:9" x14ac:dyDescent="0.25">
      <c r="A49" s="41">
        <v>400100</v>
      </c>
      <c r="B49" s="41">
        <v>4606</v>
      </c>
      <c r="C49" s="43">
        <v>20067664</v>
      </c>
      <c r="D49" s="43">
        <v>9</v>
      </c>
      <c r="E49" s="43" t="s">
        <v>77</v>
      </c>
      <c r="F49" s="9" t="s">
        <v>68</v>
      </c>
      <c r="G49" s="44">
        <v>88308.38</v>
      </c>
      <c r="H49" s="44">
        <v>-45993.96</v>
      </c>
      <c r="I49" s="44">
        <v>42314.42</v>
      </c>
    </row>
    <row r="50" spans="1:9" x14ac:dyDescent="0.25">
      <c r="A50" s="41">
        <v>400100</v>
      </c>
      <c r="B50" s="41">
        <v>4606</v>
      </c>
      <c r="C50" s="43">
        <v>20067664</v>
      </c>
      <c r="D50" s="43">
        <v>10</v>
      </c>
      <c r="E50" s="43" t="s">
        <v>78</v>
      </c>
      <c r="F50" s="9" t="s">
        <v>68</v>
      </c>
      <c r="G50" s="44">
        <v>90203.05</v>
      </c>
      <c r="H50" s="44">
        <v>-41343.06</v>
      </c>
      <c r="I50" s="44">
        <v>48859.99</v>
      </c>
    </row>
    <row r="51" spans="1:9" x14ac:dyDescent="0.25">
      <c r="A51" s="41">
        <v>400100</v>
      </c>
      <c r="B51" s="41">
        <v>4606</v>
      </c>
      <c r="C51" s="43">
        <v>20067664</v>
      </c>
      <c r="D51" s="43">
        <v>11</v>
      </c>
      <c r="E51" s="43" t="s">
        <v>79</v>
      </c>
      <c r="F51" s="9" t="s">
        <v>80</v>
      </c>
      <c r="G51" s="44">
        <v>340277.63</v>
      </c>
      <c r="H51" s="44">
        <v>-148871.47</v>
      </c>
      <c r="I51" s="44">
        <v>191406.16</v>
      </c>
    </row>
    <row r="52" spans="1:9" x14ac:dyDescent="0.25">
      <c r="A52" s="41">
        <v>400100</v>
      </c>
      <c r="B52" s="41">
        <v>4606</v>
      </c>
      <c r="C52" s="43">
        <v>20067664</v>
      </c>
      <c r="D52" s="43">
        <v>12</v>
      </c>
      <c r="E52" s="43" t="s">
        <v>79</v>
      </c>
      <c r="F52" s="9" t="s">
        <v>81</v>
      </c>
      <c r="G52" s="44">
        <v>129625.36</v>
      </c>
      <c r="H52" s="44">
        <v>-56711.11</v>
      </c>
      <c r="I52" s="44">
        <v>72914.25</v>
      </c>
    </row>
    <row r="53" spans="1:9" x14ac:dyDescent="0.25">
      <c r="A53" s="41">
        <v>400100</v>
      </c>
      <c r="B53" s="41">
        <v>4606</v>
      </c>
      <c r="C53" s="43">
        <v>20067664</v>
      </c>
      <c r="D53" s="43">
        <v>13</v>
      </c>
      <c r="E53" s="43" t="s">
        <v>82</v>
      </c>
      <c r="F53" s="9" t="s">
        <v>68</v>
      </c>
      <c r="G53" s="44">
        <v>325108.17</v>
      </c>
      <c r="H53" s="44">
        <v>-108369.39</v>
      </c>
      <c r="I53" s="44">
        <v>216738.78</v>
      </c>
    </row>
    <row r="54" spans="1:9" x14ac:dyDescent="0.25">
      <c r="A54" s="41">
        <v>400100</v>
      </c>
      <c r="B54" s="41">
        <v>4606</v>
      </c>
      <c r="C54" s="43">
        <v>20067664</v>
      </c>
      <c r="D54" s="43">
        <v>15</v>
      </c>
      <c r="E54" s="43" t="s">
        <v>83</v>
      </c>
      <c r="F54" s="9" t="s">
        <v>84</v>
      </c>
      <c r="G54" s="44">
        <v>52709.96</v>
      </c>
      <c r="H54" s="44">
        <v>-9883.1200000000008</v>
      </c>
      <c r="I54" s="44">
        <v>42826.84</v>
      </c>
    </row>
    <row r="55" spans="1:9" x14ac:dyDescent="0.25">
      <c r="A55" s="41">
        <v>400100</v>
      </c>
      <c r="B55" s="41">
        <v>4606</v>
      </c>
      <c r="C55" s="43">
        <v>20067664</v>
      </c>
      <c r="D55" s="43">
        <v>16</v>
      </c>
      <c r="E55" s="43" t="s">
        <v>85</v>
      </c>
      <c r="F55" s="9" t="s">
        <v>86</v>
      </c>
      <c r="G55" s="44">
        <v>127445.65</v>
      </c>
      <c r="H55" s="44">
        <v>-15930.72</v>
      </c>
      <c r="I55" s="44">
        <v>111514.93</v>
      </c>
    </row>
    <row r="56" spans="1:9" x14ac:dyDescent="0.25">
      <c r="A56" s="41">
        <v>400100</v>
      </c>
      <c r="B56" s="41">
        <v>4606</v>
      </c>
      <c r="C56" s="43">
        <v>20067664</v>
      </c>
      <c r="D56" s="43">
        <v>17</v>
      </c>
      <c r="E56" s="43" t="s">
        <v>87</v>
      </c>
      <c r="F56" s="9" t="s">
        <v>88</v>
      </c>
      <c r="G56" s="44">
        <v>618140.71</v>
      </c>
      <c r="H56" s="9">
        <v>-12877.93</v>
      </c>
      <c r="I56" s="44">
        <v>605262.77999999991</v>
      </c>
    </row>
    <row r="57" spans="1:9" x14ac:dyDescent="0.25">
      <c r="A57" s="41">
        <v>400100</v>
      </c>
      <c r="B57" s="41">
        <v>4606</v>
      </c>
      <c r="C57" s="43">
        <v>20068917</v>
      </c>
      <c r="D57" s="43">
        <v>0</v>
      </c>
      <c r="E57" s="43" t="s">
        <v>89</v>
      </c>
      <c r="F57" s="9" t="s">
        <v>90</v>
      </c>
      <c r="G57" s="44">
        <v>2459824.54</v>
      </c>
      <c r="H57" s="44">
        <v>-2459824.54</v>
      </c>
      <c r="I57" s="9">
        <v>0</v>
      </c>
    </row>
    <row r="58" spans="1:9" x14ac:dyDescent="0.25">
      <c r="A58" s="41">
        <v>400100</v>
      </c>
      <c r="B58" s="41">
        <v>4606</v>
      </c>
      <c r="C58" s="43">
        <v>20070080</v>
      </c>
      <c r="D58" s="43">
        <v>0</v>
      </c>
      <c r="E58" s="43" t="s">
        <v>89</v>
      </c>
      <c r="F58" s="9" t="s">
        <v>91</v>
      </c>
      <c r="G58" s="44">
        <v>5000</v>
      </c>
      <c r="H58" s="44">
        <v>-5000</v>
      </c>
      <c r="I58" s="9">
        <v>0</v>
      </c>
    </row>
    <row r="59" spans="1:9" x14ac:dyDescent="0.25">
      <c r="A59" s="41">
        <v>400100</v>
      </c>
      <c r="B59" s="41">
        <v>4606</v>
      </c>
      <c r="C59" s="43">
        <v>20070080</v>
      </c>
      <c r="D59" s="43">
        <v>1</v>
      </c>
      <c r="E59" s="43" t="s">
        <v>92</v>
      </c>
      <c r="F59" s="9" t="s">
        <v>93</v>
      </c>
      <c r="G59" s="44">
        <v>137963</v>
      </c>
      <c r="H59" s="44">
        <v>-137963</v>
      </c>
      <c r="I59" s="9">
        <v>0</v>
      </c>
    </row>
    <row r="60" spans="1:9" x14ac:dyDescent="0.25">
      <c r="A60" s="41">
        <v>400100</v>
      </c>
      <c r="B60" s="41">
        <v>4606</v>
      </c>
      <c r="C60" s="43">
        <v>20070998</v>
      </c>
      <c r="D60" s="43">
        <v>0</v>
      </c>
      <c r="E60" s="43" t="s">
        <v>89</v>
      </c>
      <c r="F60" s="9" t="s">
        <v>94</v>
      </c>
      <c r="G60" s="44">
        <v>96250.25</v>
      </c>
      <c r="H60" s="44">
        <v>-96250.25</v>
      </c>
      <c r="I60" s="9">
        <v>0</v>
      </c>
    </row>
    <row r="61" spans="1:9" x14ac:dyDescent="0.25">
      <c r="A61" s="41">
        <v>400100</v>
      </c>
      <c r="B61" s="41">
        <v>4606</v>
      </c>
      <c r="C61" s="43">
        <v>20070998</v>
      </c>
      <c r="D61" s="43">
        <v>1</v>
      </c>
      <c r="E61" s="43" t="s">
        <v>89</v>
      </c>
      <c r="F61" s="9" t="s">
        <v>94</v>
      </c>
      <c r="G61" s="44">
        <v>760958.67</v>
      </c>
      <c r="H61" s="44">
        <v>-760958.67</v>
      </c>
      <c r="I61" s="9">
        <v>0</v>
      </c>
    </row>
    <row r="62" spans="1:9" x14ac:dyDescent="0.25">
      <c r="A62" s="41">
        <v>400100</v>
      </c>
      <c r="B62" s="41">
        <v>4606</v>
      </c>
      <c r="C62" s="43">
        <v>20070998</v>
      </c>
      <c r="D62" s="43">
        <v>2</v>
      </c>
      <c r="E62" s="43" t="s">
        <v>89</v>
      </c>
      <c r="F62" s="9" t="s">
        <v>95</v>
      </c>
      <c r="G62" s="44">
        <v>1508756.15</v>
      </c>
      <c r="H62" s="44">
        <v>-1508756.15</v>
      </c>
      <c r="I62" s="9">
        <v>0</v>
      </c>
    </row>
    <row r="63" spans="1:9" x14ac:dyDescent="0.25">
      <c r="A63" s="41">
        <v>400100</v>
      </c>
      <c r="B63" s="41">
        <v>4606</v>
      </c>
      <c r="C63" s="43">
        <v>20070998</v>
      </c>
      <c r="D63" s="43">
        <v>4</v>
      </c>
      <c r="E63" s="43" t="s">
        <v>96</v>
      </c>
      <c r="F63" s="9" t="s">
        <v>97</v>
      </c>
      <c r="G63" s="44">
        <v>22800</v>
      </c>
      <c r="H63" s="44">
        <v>-22800</v>
      </c>
      <c r="I63" s="9">
        <v>0</v>
      </c>
    </row>
    <row r="64" spans="1:9" x14ac:dyDescent="0.25">
      <c r="A64" s="41">
        <v>400100</v>
      </c>
      <c r="B64" s="41">
        <v>4606</v>
      </c>
      <c r="C64" s="43">
        <v>20070998</v>
      </c>
      <c r="D64" s="43">
        <v>5</v>
      </c>
      <c r="E64" s="43" t="s">
        <v>96</v>
      </c>
      <c r="F64" s="9" t="s">
        <v>98</v>
      </c>
      <c r="G64" s="44">
        <v>26581</v>
      </c>
      <c r="H64" s="44">
        <v>-26581</v>
      </c>
      <c r="I64" s="9">
        <v>0</v>
      </c>
    </row>
    <row r="65" spans="1:9" x14ac:dyDescent="0.25">
      <c r="A65" s="41">
        <v>400100</v>
      </c>
      <c r="B65" s="41">
        <v>4606</v>
      </c>
      <c r="C65" s="43">
        <v>20070998</v>
      </c>
      <c r="D65" s="43">
        <v>6</v>
      </c>
      <c r="E65" s="43" t="s">
        <v>96</v>
      </c>
      <c r="F65" s="9" t="s">
        <v>99</v>
      </c>
      <c r="G65" s="44">
        <v>23886</v>
      </c>
      <c r="H65" s="44">
        <v>-23886</v>
      </c>
      <c r="I65" s="9">
        <v>0</v>
      </c>
    </row>
    <row r="66" spans="1:9" x14ac:dyDescent="0.25">
      <c r="A66" s="41">
        <v>400100</v>
      </c>
      <c r="B66" s="41">
        <v>4606</v>
      </c>
      <c r="C66" s="43">
        <v>20070998</v>
      </c>
      <c r="D66" s="43">
        <v>7</v>
      </c>
      <c r="E66" s="43" t="s">
        <v>96</v>
      </c>
      <c r="F66" s="9" t="s">
        <v>100</v>
      </c>
      <c r="G66" s="44">
        <v>40562</v>
      </c>
      <c r="H66" s="44">
        <v>-40562</v>
      </c>
      <c r="I66" s="9">
        <v>0</v>
      </c>
    </row>
    <row r="67" spans="1:9" x14ac:dyDescent="0.25">
      <c r="A67" s="41">
        <v>400100</v>
      </c>
      <c r="B67" s="41">
        <v>4606</v>
      </c>
      <c r="C67" s="43">
        <v>20070998</v>
      </c>
      <c r="D67" s="43">
        <v>8</v>
      </c>
      <c r="E67" s="43" t="s">
        <v>101</v>
      </c>
      <c r="F67" s="9" t="s">
        <v>102</v>
      </c>
      <c r="G67" s="44">
        <v>239543.24</v>
      </c>
      <c r="H67" s="44">
        <v>-239543.24</v>
      </c>
      <c r="I67" s="9">
        <v>0</v>
      </c>
    </row>
    <row r="68" spans="1:9" x14ac:dyDescent="0.25">
      <c r="A68" s="41">
        <v>400100</v>
      </c>
      <c r="B68" s="41">
        <v>4606</v>
      </c>
      <c r="C68" s="43">
        <v>20070998</v>
      </c>
      <c r="D68" s="43">
        <v>9</v>
      </c>
      <c r="E68" s="43" t="s">
        <v>103</v>
      </c>
      <c r="F68" s="9" t="s">
        <v>104</v>
      </c>
      <c r="G68" s="44">
        <v>90229.93</v>
      </c>
      <c r="H68" s="44">
        <v>-67672.44</v>
      </c>
      <c r="I68" s="44">
        <v>22557.49</v>
      </c>
    </row>
    <row r="69" spans="1:9" x14ac:dyDescent="0.25">
      <c r="A69" s="41">
        <v>400100</v>
      </c>
      <c r="B69" s="41">
        <v>4606</v>
      </c>
      <c r="C69" s="43">
        <v>20070998</v>
      </c>
      <c r="D69" s="43">
        <v>10</v>
      </c>
      <c r="E69" s="43" t="s">
        <v>105</v>
      </c>
      <c r="F69" s="9" t="s">
        <v>94</v>
      </c>
      <c r="G69" s="44">
        <v>68616.81</v>
      </c>
      <c r="H69" s="44">
        <v>-44315.02</v>
      </c>
      <c r="I69" s="44">
        <v>24301.79</v>
      </c>
    </row>
    <row r="70" spans="1:9" x14ac:dyDescent="0.25">
      <c r="A70" s="41">
        <v>400100</v>
      </c>
      <c r="B70" s="41">
        <v>4606</v>
      </c>
      <c r="C70" s="43">
        <v>20070998</v>
      </c>
      <c r="D70" s="43">
        <v>11</v>
      </c>
      <c r="E70" s="43" t="s">
        <v>75</v>
      </c>
      <c r="F70" s="9" t="s">
        <v>94</v>
      </c>
      <c r="G70" s="44">
        <v>171214.66</v>
      </c>
      <c r="H70" s="44">
        <v>-107009.18</v>
      </c>
      <c r="I70" s="44">
        <v>64205.48</v>
      </c>
    </row>
    <row r="71" spans="1:9" x14ac:dyDescent="0.25">
      <c r="A71" s="41">
        <v>400100</v>
      </c>
      <c r="B71" s="41">
        <v>4606</v>
      </c>
      <c r="C71" s="43">
        <v>20070998</v>
      </c>
      <c r="D71" s="43">
        <v>12</v>
      </c>
      <c r="E71" s="43" t="s">
        <v>79</v>
      </c>
      <c r="F71" s="9" t="s">
        <v>106</v>
      </c>
      <c r="G71" s="44">
        <v>468082.55</v>
      </c>
      <c r="H71" s="44">
        <v>-204786.12</v>
      </c>
      <c r="I71" s="44">
        <v>263296.43</v>
      </c>
    </row>
    <row r="72" spans="1:9" x14ac:dyDescent="0.25">
      <c r="A72" s="41">
        <v>400100</v>
      </c>
      <c r="B72" s="41">
        <v>4606</v>
      </c>
      <c r="C72" s="43">
        <v>20070998</v>
      </c>
      <c r="D72" s="43">
        <v>13</v>
      </c>
      <c r="E72" s="43" t="s">
        <v>107</v>
      </c>
      <c r="F72" s="9" t="s">
        <v>94</v>
      </c>
      <c r="G72" s="44">
        <v>170847.83</v>
      </c>
      <c r="H72" s="44">
        <v>-42711.96</v>
      </c>
      <c r="I72" s="44">
        <v>128135.87</v>
      </c>
    </row>
    <row r="73" spans="1:9" x14ac:dyDescent="0.25">
      <c r="A73" s="41">
        <v>400100</v>
      </c>
      <c r="B73" s="41">
        <v>4606</v>
      </c>
      <c r="C73" s="43">
        <v>20072472</v>
      </c>
      <c r="D73" s="43">
        <v>0</v>
      </c>
      <c r="E73" s="43" t="s">
        <v>108</v>
      </c>
      <c r="F73" s="9" t="s">
        <v>109</v>
      </c>
      <c r="G73" s="44">
        <v>159416.35999999999</v>
      </c>
      <c r="H73" s="44">
        <v>-159416.35999999999</v>
      </c>
      <c r="I73" s="9">
        <v>0</v>
      </c>
    </row>
    <row r="74" spans="1:9" x14ac:dyDescent="0.25">
      <c r="A74" s="41">
        <v>400100</v>
      </c>
      <c r="B74" s="41">
        <v>4606</v>
      </c>
      <c r="C74" s="43">
        <v>20072472</v>
      </c>
      <c r="D74" s="43">
        <v>1</v>
      </c>
      <c r="E74" s="43" t="s">
        <v>110</v>
      </c>
      <c r="F74" s="9" t="s">
        <v>111</v>
      </c>
      <c r="G74" s="44">
        <v>611994.93999999994</v>
      </c>
      <c r="H74" s="44">
        <v>-165689.69</v>
      </c>
      <c r="I74" s="44">
        <v>446305.25</v>
      </c>
    </row>
    <row r="75" spans="1:9" x14ac:dyDescent="0.25">
      <c r="A75" s="41">
        <v>400100</v>
      </c>
      <c r="B75" s="41">
        <v>4606</v>
      </c>
      <c r="C75" s="43">
        <v>20072895</v>
      </c>
      <c r="D75" s="43">
        <v>0</v>
      </c>
      <c r="E75" s="43" t="s">
        <v>112</v>
      </c>
      <c r="F75" s="9" t="s">
        <v>113</v>
      </c>
      <c r="G75" s="44">
        <v>41966.879999999997</v>
      </c>
      <c r="H75" s="44">
        <v>-41966.879999999997</v>
      </c>
      <c r="I75" s="9">
        <v>0</v>
      </c>
    </row>
    <row r="76" spans="1:9" x14ac:dyDescent="0.25">
      <c r="A76" s="41">
        <v>400100</v>
      </c>
      <c r="B76" s="41">
        <v>4606</v>
      </c>
      <c r="C76" s="43">
        <v>20072895</v>
      </c>
      <c r="D76" s="43">
        <v>1</v>
      </c>
      <c r="E76" s="43" t="s">
        <v>114</v>
      </c>
      <c r="F76" s="9" t="s">
        <v>115</v>
      </c>
      <c r="G76" s="44">
        <v>38360</v>
      </c>
      <c r="H76" s="44">
        <v>-38360</v>
      </c>
      <c r="I76" s="9">
        <v>0</v>
      </c>
    </row>
    <row r="77" spans="1:9" x14ac:dyDescent="0.25">
      <c r="A77" s="41">
        <v>400100</v>
      </c>
      <c r="B77" s="41">
        <v>4606</v>
      </c>
      <c r="C77" s="43">
        <v>20074196</v>
      </c>
      <c r="D77" s="43">
        <v>0</v>
      </c>
      <c r="E77" s="43" t="s">
        <v>116</v>
      </c>
      <c r="F77" s="9" t="s">
        <v>117</v>
      </c>
      <c r="G77" s="44">
        <v>26048.92</v>
      </c>
      <c r="H77" s="44">
        <v>-26048.92</v>
      </c>
      <c r="I77" s="9">
        <v>0</v>
      </c>
    </row>
    <row r="78" spans="1:9" x14ac:dyDescent="0.25">
      <c r="A78" s="41">
        <v>400100</v>
      </c>
      <c r="B78" s="41">
        <v>4606</v>
      </c>
      <c r="C78" s="43">
        <v>20083656</v>
      </c>
      <c r="D78" s="43">
        <v>0</v>
      </c>
      <c r="E78" s="43" t="s">
        <v>103</v>
      </c>
      <c r="F78" s="9" t="s">
        <v>118</v>
      </c>
      <c r="G78" s="44">
        <v>2467.12</v>
      </c>
      <c r="H78" s="44">
        <v>-1850.34</v>
      </c>
      <c r="I78" s="9">
        <v>616.78</v>
      </c>
    </row>
    <row r="79" spans="1:9" x14ac:dyDescent="0.25">
      <c r="A79" s="41">
        <v>400100</v>
      </c>
      <c r="B79" s="41">
        <v>4606</v>
      </c>
      <c r="C79" s="43">
        <v>20083660</v>
      </c>
      <c r="D79" s="43">
        <v>0</v>
      </c>
      <c r="E79" s="43" t="s">
        <v>103</v>
      </c>
      <c r="F79" s="9" t="s">
        <v>119</v>
      </c>
      <c r="G79" s="44">
        <v>9813.42</v>
      </c>
      <c r="H79" s="44">
        <v>-7360.08</v>
      </c>
      <c r="I79" s="44">
        <v>2453.34</v>
      </c>
    </row>
    <row r="80" spans="1:9" x14ac:dyDescent="0.25">
      <c r="A80" s="41">
        <v>400100</v>
      </c>
      <c r="B80" s="41">
        <v>4606</v>
      </c>
      <c r="C80" s="43">
        <v>20083819</v>
      </c>
      <c r="D80" s="43">
        <v>0</v>
      </c>
      <c r="E80" s="43" t="s">
        <v>120</v>
      </c>
      <c r="F80" s="9" t="s">
        <v>121</v>
      </c>
      <c r="G80" s="44">
        <v>654603.78</v>
      </c>
      <c r="H80" s="44">
        <v>-477315.27</v>
      </c>
      <c r="I80" s="44">
        <v>177288.51</v>
      </c>
    </row>
    <row r="81" spans="1:9" x14ac:dyDescent="0.25">
      <c r="A81" s="41">
        <v>400100</v>
      </c>
      <c r="B81" s="41">
        <v>4606</v>
      </c>
      <c r="C81" s="43">
        <v>20083819</v>
      </c>
      <c r="D81" s="43">
        <v>2</v>
      </c>
      <c r="E81" s="43" t="s">
        <v>122</v>
      </c>
      <c r="F81" s="9" t="s">
        <v>121</v>
      </c>
      <c r="G81" s="44">
        <v>22359.25</v>
      </c>
      <c r="H81" s="44">
        <v>-7918.91</v>
      </c>
      <c r="I81" s="44">
        <v>14440.34</v>
      </c>
    </row>
    <row r="82" spans="1:9" x14ac:dyDescent="0.25">
      <c r="A82" s="41">
        <v>400100</v>
      </c>
      <c r="B82" s="41">
        <v>4606</v>
      </c>
      <c r="C82" s="43">
        <v>20083819</v>
      </c>
      <c r="D82" s="43">
        <v>3</v>
      </c>
      <c r="E82" s="43" t="s">
        <v>107</v>
      </c>
      <c r="F82" s="9" t="s">
        <v>121</v>
      </c>
      <c r="G82" s="44">
        <v>28264.44</v>
      </c>
      <c r="H82" s="44">
        <v>-7066.11</v>
      </c>
      <c r="I82" s="44">
        <v>21198.33</v>
      </c>
    </row>
    <row r="83" spans="1:9" x14ac:dyDescent="0.25">
      <c r="A83" s="41">
        <v>400100</v>
      </c>
      <c r="B83" s="41">
        <v>4606</v>
      </c>
      <c r="C83" s="43">
        <v>20083819</v>
      </c>
      <c r="D83" s="43">
        <v>4</v>
      </c>
      <c r="E83" s="43" t="s">
        <v>85</v>
      </c>
      <c r="F83" s="9" t="s">
        <v>123</v>
      </c>
      <c r="G83" s="44">
        <v>2924056.32</v>
      </c>
      <c r="H83" s="44">
        <v>-365507.04</v>
      </c>
      <c r="I83" s="44">
        <v>2558549.2799999998</v>
      </c>
    </row>
    <row r="84" spans="1:9" x14ac:dyDescent="0.25">
      <c r="A84" s="41">
        <v>400100</v>
      </c>
      <c r="B84" s="41">
        <v>4606</v>
      </c>
      <c r="C84" s="43">
        <v>20083819</v>
      </c>
      <c r="D84" s="43">
        <v>5</v>
      </c>
      <c r="E84" s="43" t="s">
        <v>124</v>
      </c>
      <c r="F84" s="9" t="s">
        <v>125</v>
      </c>
      <c r="G84" s="44">
        <v>195926.39</v>
      </c>
      <c r="H84" s="44">
        <v>-8163.6</v>
      </c>
      <c r="I84" s="44">
        <v>187762.79</v>
      </c>
    </row>
    <row r="85" spans="1:9" x14ac:dyDescent="0.25">
      <c r="A85" s="41">
        <v>400100</v>
      </c>
      <c r="B85" s="41">
        <v>4606</v>
      </c>
      <c r="C85" s="43">
        <v>20083819</v>
      </c>
      <c r="D85" s="43">
        <v>6</v>
      </c>
      <c r="E85" s="43" t="s">
        <v>124</v>
      </c>
      <c r="F85" s="9" t="s">
        <v>126</v>
      </c>
      <c r="G85" s="44">
        <v>115632.27</v>
      </c>
      <c r="H85" s="44">
        <v>-4818.01</v>
      </c>
      <c r="I85" s="44">
        <v>110814.26</v>
      </c>
    </row>
    <row r="86" spans="1:9" x14ac:dyDescent="0.25">
      <c r="A86" s="41">
        <v>400100</v>
      </c>
      <c r="B86" s="41">
        <v>4606</v>
      </c>
      <c r="C86" s="43">
        <v>20083819</v>
      </c>
      <c r="D86" s="43">
        <v>7</v>
      </c>
      <c r="E86" s="43" t="s">
        <v>87</v>
      </c>
      <c r="F86" s="9" t="s">
        <v>127</v>
      </c>
      <c r="G86" s="44">
        <v>411388.06</v>
      </c>
      <c r="H86" s="44">
        <v>-8570.59</v>
      </c>
      <c r="I86" s="44">
        <v>402817.47</v>
      </c>
    </row>
    <row r="87" spans="1:9" x14ac:dyDescent="0.25">
      <c r="A87" s="41">
        <v>400100</v>
      </c>
      <c r="B87" s="41">
        <v>4606</v>
      </c>
      <c r="C87" s="41">
        <v>20085007</v>
      </c>
      <c r="D87" s="41">
        <v>0</v>
      </c>
      <c r="E87" s="41" t="s">
        <v>75</v>
      </c>
      <c r="F87" s="9" t="s">
        <v>128</v>
      </c>
      <c r="G87" s="44">
        <v>18279.919999999998</v>
      </c>
      <c r="H87" s="44">
        <v>-11424.95</v>
      </c>
      <c r="I87" s="44">
        <v>6854.97</v>
      </c>
    </row>
    <row r="88" spans="1:9" x14ac:dyDescent="0.25">
      <c r="A88" s="41">
        <v>400100</v>
      </c>
      <c r="B88" s="41">
        <v>4606</v>
      </c>
      <c r="C88" s="41">
        <v>20085007</v>
      </c>
      <c r="D88" s="41">
        <v>1</v>
      </c>
      <c r="E88" s="41" t="s">
        <v>75</v>
      </c>
      <c r="F88" s="9" t="s">
        <v>129</v>
      </c>
      <c r="G88" s="44">
        <v>2041.12</v>
      </c>
      <c r="H88" s="44">
        <v>-1275.7</v>
      </c>
      <c r="I88" s="9">
        <v>765.42</v>
      </c>
    </row>
    <row r="89" spans="1:9" x14ac:dyDescent="0.25">
      <c r="A89" s="41">
        <v>400100</v>
      </c>
      <c r="B89" s="41">
        <v>4606</v>
      </c>
      <c r="C89" s="41">
        <v>20085007</v>
      </c>
      <c r="D89" s="41">
        <v>2</v>
      </c>
      <c r="E89" s="41" t="s">
        <v>75</v>
      </c>
      <c r="F89" s="9" t="s">
        <v>130</v>
      </c>
      <c r="G89" s="44">
        <v>8108.99</v>
      </c>
      <c r="H89" s="44">
        <v>-5068.12</v>
      </c>
      <c r="I89" s="44">
        <v>3040.87</v>
      </c>
    </row>
    <row r="90" spans="1:9" x14ac:dyDescent="0.25">
      <c r="A90" s="41">
        <v>400100</v>
      </c>
      <c r="B90" s="41">
        <v>4606</v>
      </c>
      <c r="C90" s="41">
        <v>20085007</v>
      </c>
      <c r="D90" s="41">
        <v>3</v>
      </c>
      <c r="E90" s="41" t="s">
        <v>75</v>
      </c>
      <c r="F90" s="9" t="s">
        <v>131</v>
      </c>
      <c r="G90" s="44">
        <v>3667.01</v>
      </c>
      <c r="H90" s="44">
        <v>-2291.89</v>
      </c>
      <c r="I90" s="44">
        <v>1375.12</v>
      </c>
    </row>
    <row r="91" spans="1:9" x14ac:dyDescent="0.25">
      <c r="A91" s="41">
        <v>400100</v>
      </c>
      <c r="B91" s="41">
        <v>4606</v>
      </c>
      <c r="C91" s="41">
        <v>20085007</v>
      </c>
      <c r="D91" s="41">
        <v>4</v>
      </c>
      <c r="E91" s="41" t="s">
        <v>79</v>
      </c>
      <c r="F91" s="9" t="s">
        <v>132</v>
      </c>
      <c r="G91" s="44">
        <v>56903.57</v>
      </c>
      <c r="H91" s="44">
        <v>-24895.31</v>
      </c>
      <c r="I91" s="44">
        <v>32008.26</v>
      </c>
    </row>
    <row r="92" spans="1:9" x14ac:dyDescent="0.25">
      <c r="A92" s="41">
        <v>400100</v>
      </c>
      <c r="B92" s="41">
        <v>4606</v>
      </c>
      <c r="C92" s="41">
        <v>20085007</v>
      </c>
      <c r="D92" s="41">
        <v>5</v>
      </c>
      <c r="E92" s="41" t="s">
        <v>133</v>
      </c>
      <c r="F92" s="9" t="s">
        <v>128</v>
      </c>
      <c r="G92" s="44">
        <v>8464.3799999999992</v>
      </c>
      <c r="H92" s="44">
        <v>-1939.76</v>
      </c>
      <c r="I92" s="44">
        <v>6524.62</v>
      </c>
    </row>
    <row r="93" spans="1:9" x14ac:dyDescent="0.25">
      <c r="A93" s="41">
        <v>400100</v>
      </c>
      <c r="B93" s="41">
        <v>4606</v>
      </c>
      <c r="C93" s="41">
        <v>20085007</v>
      </c>
      <c r="D93" s="41">
        <v>6</v>
      </c>
      <c r="E93" s="41" t="s">
        <v>124</v>
      </c>
      <c r="F93" s="9" t="s">
        <v>134</v>
      </c>
      <c r="G93" s="44">
        <v>39330.699999999997</v>
      </c>
      <c r="H93" s="44">
        <v>-1638.78</v>
      </c>
      <c r="I93" s="44">
        <v>37691.919999999998</v>
      </c>
    </row>
    <row r="94" spans="1:9" x14ac:dyDescent="0.25">
      <c r="A94" s="41">
        <v>400100</v>
      </c>
      <c r="B94" s="41">
        <v>4606</v>
      </c>
      <c r="C94" s="41">
        <v>20086237</v>
      </c>
      <c r="D94" s="41">
        <v>0</v>
      </c>
      <c r="E94" s="41" t="s">
        <v>135</v>
      </c>
      <c r="F94" s="9" t="s">
        <v>136</v>
      </c>
      <c r="G94" s="44">
        <v>6745510.2000000002</v>
      </c>
      <c r="H94" s="44">
        <v>-3372755.1</v>
      </c>
      <c r="I94" s="44">
        <v>3372755.1</v>
      </c>
    </row>
    <row r="95" spans="1:9" x14ac:dyDescent="0.25">
      <c r="A95" s="41">
        <v>400100</v>
      </c>
      <c r="B95" s="41">
        <v>4606</v>
      </c>
      <c r="C95" s="41">
        <v>20086237</v>
      </c>
      <c r="D95" s="41">
        <v>1</v>
      </c>
      <c r="E95" s="41" t="s">
        <v>137</v>
      </c>
      <c r="F95" s="9" t="s">
        <v>136</v>
      </c>
      <c r="G95" s="44">
        <v>161704</v>
      </c>
      <c r="H95" s="44">
        <v>-50532.5</v>
      </c>
      <c r="I95" s="44">
        <v>111171.5</v>
      </c>
    </row>
    <row r="96" spans="1:9" x14ac:dyDescent="0.25">
      <c r="A96" s="41">
        <v>400100</v>
      </c>
      <c r="B96" s="41">
        <v>4606</v>
      </c>
      <c r="C96" s="43">
        <v>20086597</v>
      </c>
      <c r="D96" s="43">
        <v>0</v>
      </c>
      <c r="E96" s="43" t="s">
        <v>138</v>
      </c>
      <c r="F96" s="9" t="s">
        <v>139</v>
      </c>
      <c r="G96" s="44">
        <v>1403808.33</v>
      </c>
      <c r="H96" s="44">
        <v>-672658.15</v>
      </c>
      <c r="I96" s="44">
        <v>731150.18</v>
      </c>
    </row>
    <row r="97" spans="1:9" x14ac:dyDescent="0.25">
      <c r="A97" s="41">
        <v>400100</v>
      </c>
      <c r="B97" s="41">
        <v>4606</v>
      </c>
      <c r="C97" s="43">
        <v>20086597</v>
      </c>
      <c r="D97" s="43">
        <v>1</v>
      </c>
      <c r="E97" s="43" t="s">
        <v>107</v>
      </c>
      <c r="F97" s="9" t="s">
        <v>140</v>
      </c>
      <c r="G97" s="44">
        <v>12163.05</v>
      </c>
      <c r="H97" s="44">
        <v>-3040.76</v>
      </c>
      <c r="I97" s="44">
        <v>9122.2900000000009</v>
      </c>
    </row>
    <row r="98" spans="1:9" x14ac:dyDescent="0.25">
      <c r="A98" s="41">
        <v>400100</v>
      </c>
      <c r="B98" s="41">
        <v>4606</v>
      </c>
      <c r="C98" s="43">
        <v>20086597</v>
      </c>
      <c r="D98" s="43">
        <v>2</v>
      </c>
      <c r="E98" s="43" t="s">
        <v>124</v>
      </c>
      <c r="F98" s="9" t="s">
        <v>141</v>
      </c>
      <c r="G98" s="44">
        <v>223218.31</v>
      </c>
      <c r="H98" s="44">
        <v>-9300.76</v>
      </c>
      <c r="I98" s="44">
        <v>213917.55</v>
      </c>
    </row>
    <row r="99" spans="1:9" x14ac:dyDescent="0.25">
      <c r="A99" s="41">
        <v>400100</v>
      </c>
      <c r="B99" s="41">
        <v>4606</v>
      </c>
      <c r="C99" s="43">
        <v>20087131</v>
      </c>
      <c r="D99" s="43">
        <v>0</v>
      </c>
      <c r="E99" s="43" t="s">
        <v>79</v>
      </c>
      <c r="F99" s="9" t="s">
        <v>142</v>
      </c>
      <c r="G99" s="44">
        <v>30006.86</v>
      </c>
      <c r="H99" s="44">
        <v>-13128.01</v>
      </c>
      <c r="I99" s="44">
        <v>16878.849999999999</v>
      </c>
    </row>
    <row r="100" spans="1:9" x14ac:dyDescent="0.25">
      <c r="A100" s="41">
        <v>400100</v>
      </c>
      <c r="B100" s="41">
        <v>4606</v>
      </c>
      <c r="C100" s="43">
        <v>20087131</v>
      </c>
      <c r="D100" s="43">
        <v>1</v>
      </c>
      <c r="E100" s="43" t="s">
        <v>107</v>
      </c>
      <c r="F100" s="9" t="s">
        <v>143</v>
      </c>
      <c r="G100" s="44">
        <v>132002.47</v>
      </c>
      <c r="H100" s="44">
        <v>-33000.620000000003</v>
      </c>
      <c r="I100" s="44">
        <v>99001.85</v>
      </c>
    </row>
    <row r="101" spans="1:9" x14ac:dyDescent="0.25">
      <c r="A101" s="41">
        <v>400100</v>
      </c>
      <c r="B101" s="41">
        <v>4606</v>
      </c>
      <c r="C101" s="43">
        <v>20089773</v>
      </c>
      <c r="D101" s="43">
        <v>0</v>
      </c>
      <c r="E101" s="43" t="s">
        <v>107</v>
      </c>
      <c r="F101" s="9" t="s">
        <v>144</v>
      </c>
      <c r="G101" s="44">
        <v>30658.44</v>
      </c>
      <c r="H101" s="44">
        <v>-7664.61</v>
      </c>
      <c r="I101" s="44">
        <v>22993.83</v>
      </c>
    </row>
    <row r="102" spans="1:9" x14ac:dyDescent="0.25">
      <c r="A102" s="41">
        <v>400100</v>
      </c>
      <c r="B102" s="41">
        <v>4606</v>
      </c>
      <c r="C102" s="43">
        <v>20089773</v>
      </c>
      <c r="D102" s="43">
        <v>1</v>
      </c>
      <c r="E102" s="43" t="s">
        <v>145</v>
      </c>
      <c r="F102" s="9" t="s">
        <v>144</v>
      </c>
      <c r="G102" s="44">
        <v>110542.41</v>
      </c>
      <c r="H102" s="44">
        <v>-18423.740000000002</v>
      </c>
      <c r="I102" s="44">
        <v>92118.67</v>
      </c>
    </row>
    <row r="103" spans="1:9" x14ac:dyDescent="0.25">
      <c r="A103" s="41">
        <v>400100</v>
      </c>
      <c r="B103" s="41">
        <v>4606</v>
      </c>
      <c r="C103" s="41">
        <v>20089774</v>
      </c>
      <c r="D103" s="41">
        <v>0</v>
      </c>
      <c r="E103" s="41" t="s">
        <v>107</v>
      </c>
      <c r="F103" s="9" t="s">
        <v>146</v>
      </c>
      <c r="G103" s="44">
        <v>40342.26</v>
      </c>
      <c r="H103" s="44">
        <v>-10085.57</v>
      </c>
      <c r="I103" s="44">
        <v>30256.69</v>
      </c>
    </row>
    <row r="104" spans="1:9" x14ac:dyDescent="0.25">
      <c r="A104" s="41">
        <v>200460</v>
      </c>
      <c r="B104" s="41">
        <v>4608</v>
      </c>
      <c r="C104" s="43">
        <v>20007622</v>
      </c>
      <c r="D104" s="43">
        <v>3</v>
      </c>
      <c r="E104" s="43" t="s">
        <v>147</v>
      </c>
      <c r="F104" s="9" t="s">
        <v>148</v>
      </c>
      <c r="G104" s="44">
        <v>60582.71</v>
      </c>
      <c r="H104" s="44">
        <v>-60582.71</v>
      </c>
      <c r="I104" s="9">
        <v>0</v>
      </c>
    </row>
    <row r="105" spans="1:9" x14ac:dyDescent="0.25">
      <c r="A105" s="41">
        <v>200460</v>
      </c>
      <c r="B105" s="41">
        <v>4608</v>
      </c>
      <c r="C105" s="43">
        <v>20007656</v>
      </c>
      <c r="D105" s="43">
        <v>0</v>
      </c>
      <c r="E105" s="43" t="s">
        <v>149</v>
      </c>
      <c r="F105" s="9" t="s">
        <v>150</v>
      </c>
      <c r="G105" s="44">
        <v>167075.96</v>
      </c>
      <c r="H105" s="44">
        <v>-167075.96</v>
      </c>
      <c r="I105" s="9">
        <v>0</v>
      </c>
    </row>
    <row r="106" spans="1:9" x14ac:dyDescent="0.25">
      <c r="A106" s="41">
        <v>200460</v>
      </c>
      <c r="B106" s="41">
        <v>4608</v>
      </c>
      <c r="C106" s="43">
        <v>20007656</v>
      </c>
      <c r="D106" s="43">
        <v>1</v>
      </c>
      <c r="E106" s="43" t="s">
        <v>151</v>
      </c>
      <c r="F106" s="9" t="s">
        <v>150</v>
      </c>
      <c r="G106" s="9">
        <v>60</v>
      </c>
      <c r="H106" s="9">
        <v>-60</v>
      </c>
      <c r="I106" s="9">
        <v>0</v>
      </c>
    </row>
    <row r="107" spans="1:9" x14ac:dyDescent="0.25">
      <c r="A107" s="41">
        <v>200460</v>
      </c>
      <c r="B107" s="41">
        <v>4608</v>
      </c>
      <c r="C107" s="43">
        <v>20007656</v>
      </c>
      <c r="D107" s="43">
        <v>2</v>
      </c>
      <c r="E107" s="43" t="s">
        <v>149</v>
      </c>
      <c r="F107" s="9" t="s">
        <v>150</v>
      </c>
      <c r="G107" s="44">
        <v>19916.080000000002</v>
      </c>
      <c r="H107" s="44">
        <v>-19916.080000000002</v>
      </c>
      <c r="I107" s="9">
        <v>0</v>
      </c>
    </row>
    <row r="108" spans="1:9" x14ac:dyDescent="0.25">
      <c r="A108" s="41">
        <v>200460</v>
      </c>
      <c r="B108" s="41">
        <v>4608</v>
      </c>
      <c r="C108" s="43">
        <v>20008160</v>
      </c>
      <c r="D108" s="43">
        <v>0</v>
      </c>
      <c r="E108" s="43" t="s">
        <v>152</v>
      </c>
      <c r="F108" s="9" t="s">
        <v>153</v>
      </c>
      <c r="G108" s="44">
        <v>57435</v>
      </c>
      <c r="H108" s="44">
        <v>-57435</v>
      </c>
      <c r="I108" s="9">
        <v>0</v>
      </c>
    </row>
    <row r="109" spans="1:9" x14ac:dyDescent="0.25">
      <c r="A109" s="41">
        <v>200460</v>
      </c>
      <c r="B109" s="41">
        <v>4608</v>
      </c>
      <c r="C109" s="43">
        <v>20009015</v>
      </c>
      <c r="D109" s="43">
        <v>0</v>
      </c>
      <c r="E109" s="43" t="s">
        <v>154</v>
      </c>
      <c r="F109" s="9" t="s">
        <v>155</v>
      </c>
      <c r="G109" s="44">
        <v>43020.5</v>
      </c>
      <c r="H109" s="44">
        <v>-43020.5</v>
      </c>
      <c r="I109" s="9">
        <v>0</v>
      </c>
    </row>
    <row r="110" spans="1:9" x14ac:dyDescent="0.25">
      <c r="A110" s="41">
        <v>200460</v>
      </c>
      <c r="B110" s="41">
        <v>4608</v>
      </c>
      <c r="C110" s="43">
        <v>20010124</v>
      </c>
      <c r="D110" s="43">
        <v>0</v>
      </c>
      <c r="E110" s="43" t="s">
        <v>112</v>
      </c>
      <c r="F110" s="9" t="s">
        <v>156</v>
      </c>
      <c r="G110" s="44">
        <v>202322.15</v>
      </c>
      <c r="H110" s="44">
        <v>-202322.15</v>
      </c>
      <c r="I110" s="9">
        <v>0</v>
      </c>
    </row>
    <row r="111" spans="1:9" x14ac:dyDescent="0.25">
      <c r="A111" s="41">
        <v>200480</v>
      </c>
      <c r="B111" s="41">
        <v>4608</v>
      </c>
      <c r="C111" s="43">
        <v>20089260</v>
      </c>
      <c r="D111" s="43">
        <v>0</v>
      </c>
      <c r="E111" s="43" t="s">
        <v>157</v>
      </c>
      <c r="F111" s="9" t="s">
        <v>158</v>
      </c>
      <c r="G111" s="44">
        <v>31206.84</v>
      </c>
      <c r="H111" s="44">
        <v>-7151.57</v>
      </c>
      <c r="I111" s="44">
        <v>24055.27</v>
      </c>
    </row>
    <row r="112" spans="1:9" x14ac:dyDescent="0.25">
      <c r="A112" s="41">
        <v>400100</v>
      </c>
      <c r="B112" s="41">
        <v>4608</v>
      </c>
      <c r="C112" s="43">
        <v>20067820</v>
      </c>
      <c r="D112" s="43">
        <v>0</v>
      </c>
      <c r="E112" s="43" t="s">
        <v>89</v>
      </c>
      <c r="F112" s="9" t="s">
        <v>159</v>
      </c>
      <c r="G112" s="44">
        <v>22500</v>
      </c>
      <c r="H112" s="44">
        <v>-22500</v>
      </c>
      <c r="I112" s="9">
        <v>0</v>
      </c>
    </row>
    <row r="113" spans="1:9" x14ac:dyDescent="0.25">
      <c r="A113" s="41">
        <v>400100</v>
      </c>
      <c r="B113" s="41">
        <v>4608</v>
      </c>
      <c r="C113" s="43">
        <v>20068328</v>
      </c>
      <c r="D113" s="43">
        <v>0</v>
      </c>
      <c r="E113" s="43" t="s">
        <v>89</v>
      </c>
      <c r="F113" s="9" t="s">
        <v>160</v>
      </c>
      <c r="G113" s="44">
        <v>5000</v>
      </c>
      <c r="H113" s="44">
        <v>-5000</v>
      </c>
      <c r="I113" s="9">
        <v>0</v>
      </c>
    </row>
    <row r="114" spans="1:9" x14ac:dyDescent="0.25">
      <c r="A114" s="41">
        <v>400100</v>
      </c>
      <c r="B114" s="41">
        <v>4608</v>
      </c>
      <c r="C114" s="43">
        <v>20068366</v>
      </c>
      <c r="D114" s="43">
        <v>0</v>
      </c>
      <c r="E114" s="43" t="s">
        <v>89</v>
      </c>
      <c r="F114" s="9" t="s">
        <v>161</v>
      </c>
      <c r="G114" s="44">
        <v>21139</v>
      </c>
      <c r="H114" s="44">
        <v>-21139</v>
      </c>
      <c r="I114" s="9">
        <v>0</v>
      </c>
    </row>
    <row r="115" spans="1:9" x14ac:dyDescent="0.25">
      <c r="A115" s="41">
        <v>400100</v>
      </c>
      <c r="B115" s="41">
        <v>4608</v>
      </c>
      <c r="C115" s="43">
        <v>20068583</v>
      </c>
      <c r="D115" s="43">
        <v>0</v>
      </c>
      <c r="E115" s="43" t="s">
        <v>89</v>
      </c>
      <c r="F115" s="9" t="s">
        <v>162</v>
      </c>
      <c r="G115" s="44">
        <v>14977.12</v>
      </c>
      <c r="H115" s="44">
        <v>-14977.12</v>
      </c>
      <c r="I115" s="9">
        <v>0</v>
      </c>
    </row>
    <row r="116" spans="1:9" x14ac:dyDescent="0.25">
      <c r="A116" s="41">
        <v>400100</v>
      </c>
      <c r="B116" s="41">
        <v>4608</v>
      </c>
      <c r="C116" s="43">
        <v>20068600</v>
      </c>
      <c r="D116" s="43">
        <v>0</v>
      </c>
      <c r="E116" s="43" t="s">
        <v>89</v>
      </c>
      <c r="F116" s="9" t="s">
        <v>163</v>
      </c>
      <c r="G116" s="44">
        <v>27500</v>
      </c>
      <c r="H116" s="44">
        <v>-27500</v>
      </c>
      <c r="I116" s="9">
        <v>0</v>
      </c>
    </row>
    <row r="117" spans="1:9" x14ac:dyDescent="0.25">
      <c r="A117" s="41">
        <v>400100</v>
      </c>
      <c r="B117" s="41">
        <v>4608</v>
      </c>
      <c r="C117" s="43">
        <v>20068902</v>
      </c>
      <c r="D117" s="43">
        <v>0</v>
      </c>
      <c r="E117" s="43" t="s">
        <v>89</v>
      </c>
      <c r="F117" s="9" t="s">
        <v>164</v>
      </c>
      <c r="G117" s="44">
        <v>100063</v>
      </c>
      <c r="H117" s="44">
        <v>-100063</v>
      </c>
      <c r="I117" s="9">
        <v>0</v>
      </c>
    </row>
    <row r="118" spans="1:9" x14ac:dyDescent="0.25">
      <c r="A118" s="41">
        <v>400100</v>
      </c>
      <c r="B118" s="41">
        <v>4608</v>
      </c>
      <c r="C118" s="43">
        <v>20069965</v>
      </c>
      <c r="D118" s="43">
        <v>0</v>
      </c>
      <c r="E118" s="43" t="s">
        <v>89</v>
      </c>
      <c r="F118" s="9" t="s">
        <v>165</v>
      </c>
      <c r="G118" s="44">
        <v>59403.76</v>
      </c>
      <c r="H118" s="44">
        <v>-59403.76</v>
      </c>
      <c r="I118" s="9">
        <v>0</v>
      </c>
    </row>
    <row r="119" spans="1:9" x14ac:dyDescent="0.25">
      <c r="A119" s="41">
        <v>400100</v>
      </c>
      <c r="B119" s="41">
        <v>4608</v>
      </c>
      <c r="C119" s="43">
        <v>20069965</v>
      </c>
      <c r="D119" s="43">
        <v>1</v>
      </c>
      <c r="E119" s="43" t="s">
        <v>89</v>
      </c>
      <c r="F119" s="9" t="s">
        <v>165</v>
      </c>
      <c r="G119" s="9">
        <v>258</v>
      </c>
      <c r="H119" s="9">
        <v>-258</v>
      </c>
      <c r="I119" s="9">
        <v>0</v>
      </c>
    </row>
    <row r="120" spans="1:9" x14ac:dyDescent="0.25">
      <c r="A120" s="41">
        <v>400100</v>
      </c>
      <c r="B120" s="41">
        <v>4608</v>
      </c>
      <c r="C120" s="43">
        <v>20070320</v>
      </c>
      <c r="D120" s="43">
        <v>0</v>
      </c>
      <c r="E120" s="43" t="s">
        <v>89</v>
      </c>
      <c r="F120" s="9" t="s">
        <v>166</v>
      </c>
      <c r="G120" s="44">
        <v>96857.88</v>
      </c>
      <c r="H120" s="44">
        <v>-96857.88</v>
      </c>
      <c r="I120" s="9">
        <v>0</v>
      </c>
    </row>
    <row r="121" spans="1:9" x14ac:dyDescent="0.25">
      <c r="A121" s="41">
        <v>400100</v>
      </c>
      <c r="B121" s="41">
        <v>4608</v>
      </c>
      <c r="C121" s="43">
        <v>20070320</v>
      </c>
      <c r="D121" s="43">
        <v>1</v>
      </c>
      <c r="E121" s="43" t="s">
        <v>167</v>
      </c>
      <c r="F121" s="9" t="s">
        <v>168</v>
      </c>
      <c r="G121" s="44">
        <v>178543.05</v>
      </c>
      <c r="H121" s="44">
        <v>-96710.81</v>
      </c>
      <c r="I121" s="44">
        <v>81832.240000000005</v>
      </c>
    </row>
    <row r="122" spans="1:9" x14ac:dyDescent="0.25">
      <c r="A122" s="41">
        <v>400100</v>
      </c>
      <c r="B122" s="41">
        <v>4608</v>
      </c>
      <c r="C122" s="43">
        <v>20070320</v>
      </c>
      <c r="D122" s="43">
        <v>2</v>
      </c>
      <c r="E122" s="43" t="s">
        <v>77</v>
      </c>
      <c r="F122" s="9" t="s">
        <v>166</v>
      </c>
      <c r="G122" s="44">
        <v>166222.70000000001</v>
      </c>
      <c r="H122" s="44">
        <v>-86574.33</v>
      </c>
      <c r="I122" s="44">
        <v>79648.37</v>
      </c>
    </row>
    <row r="123" spans="1:9" x14ac:dyDescent="0.25">
      <c r="A123" s="41">
        <v>400100</v>
      </c>
      <c r="B123" s="41">
        <v>4608</v>
      </c>
      <c r="C123" s="43">
        <v>20070320</v>
      </c>
      <c r="D123" s="43">
        <v>3</v>
      </c>
      <c r="E123" s="43" t="s">
        <v>135</v>
      </c>
      <c r="F123" s="9" t="s">
        <v>166</v>
      </c>
      <c r="G123" s="44">
        <v>109217.24</v>
      </c>
      <c r="H123" s="44">
        <v>-54608.62</v>
      </c>
      <c r="I123" s="44">
        <v>54608.62</v>
      </c>
    </row>
    <row r="124" spans="1:9" x14ac:dyDescent="0.25">
      <c r="A124" s="41">
        <v>400100</v>
      </c>
      <c r="B124" s="41">
        <v>4608</v>
      </c>
      <c r="C124" s="43">
        <v>20070320</v>
      </c>
      <c r="D124" s="43">
        <v>4</v>
      </c>
      <c r="E124" s="43" t="s">
        <v>135</v>
      </c>
      <c r="F124" s="9" t="s">
        <v>166</v>
      </c>
      <c r="G124" s="44">
        <v>122027.43</v>
      </c>
      <c r="H124" s="44">
        <v>-61013.72</v>
      </c>
      <c r="I124" s="44">
        <v>61013.71</v>
      </c>
    </row>
    <row r="125" spans="1:9" x14ac:dyDescent="0.25">
      <c r="A125" s="41">
        <v>400100</v>
      </c>
      <c r="B125" s="41">
        <v>4608</v>
      </c>
      <c r="C125" s="43">
        <v>20070320</v>
      </c>
      <c r="D125" s="43">
        <v>5</v>
      </c>
      <c r="E125" s="43" t="s">
        <v>169</v>
      </c>
      <c r="F125" s="9" t="s">
        <v>166</v>
      </c>
      <c r="G125" s="44">
        <v>960120.95</v>
      </c>
      <c r="H125" s="44">
        <v>-380047.88</v>
      </c>
      <c r="I125" s="44">
        <v>580073.06999999995</v>
      </c>
    </row>
    <row r="126" spans="1:9" x14ac:dyDescent="0.25">
      <c r="A126" s="41">
        <v>400100</v>
      </c>
      <c r="B126" s="41">
        <v>4608</v>
      </c>
      <c r="C126" s="43">
        <v>20070320</v>
      </c>
      <c r="D126" s="43">
        <v>6</v>
      </c>
      <c r="E126" s="43" t="s">
        <v>122</v>
      </c>
      <c r="F126" s="9" t="s">
        <v>166</v>
      </c>
      <c r="G126" s="44">
        <v>339608.52</v>
      </c>
      <c r="H126" s="44">
        <v>-120278.02</v>
      </c>
      <c r="I126" s="44">
        <v>219330.5</v>
      </c>
    </row>
    <row r="127" spans="1:9" x14ac:dyDescent="0.25">
      <c r="A127" s="41">
        <v>400100</v>
      </c>
      <c r="B127" s="41">
        <v>4608</v>
      </c>
      <c r="C127" s="43">
        <v>20070320</v>
      </c>
      <c r="D127" s="43">
        <v>7</v>
      </c>
      <c r="E127" s="43" t="s">
        <v>170</v>
      </c>
      <c r="F127" s="9" t="s">
        <v>166</v>
      </c>
      <c r="G127" s="44">
        <v>318591.37</v>
      </c>
      <c r="H127" s="44">
        <v>-66373.210000000006</v>
      </c>
      <c r="I127" s="44">
        <v>252218.16</v>
      </c>
    </row>
    <row r="128" spans="1:9" x14ac:dyDescent="0.25">
      <c r="A128" s="41">
        <v>400100</v>
      </c>
      <c r="B128" s="41">
        <v>4608</v>
      </c>
      <c r="C128" s="43">
        <v>20071032</v>
      </c>
      <c r="D128" s="43">
        <v>0</v>
      </c>
      <c r="E128" s="43" t="s">
        <v>89</v>
      </c>
      <c r="F128" s="9" t="s">
        <v>171</v>
      </c>
      <c r="G128" s="44">
        <v>217000.36</v>
      </c>
      <c r="H128" s="44">
        <v>-217000.36</v>
      </c>
      <c r="I128" s="9">
        <v>0</v>
      </c>
    </row>
    <row r="129" spans="1:9" x14ac:dyDescent="0.25">
      <c r="A129" s="41">
        <v>400100</v>
      </c>
      <c r="B129" s="41">
        <v>4608</v>
      </c>
      <c r="C129" s="43">
        <v>20071051</v>
      </c>
      <c r="D129" s="43">
        <v>0</v>
      </c>
      <c r="E129" s="43" t="s">
        <v>89</v>
      </c>
      <c r="F129" s="9" t="s">
        <v>150</v>
      </c>
      <c r="G129" s="44">
        <v>1597447.19</v>
      </c>
      <c r="H129" s="44">
        <v>-1597447.19</v>
      </c>
      <c r="I129" s="9">
        <v>0</v>
      </c>
    </row>
    <row r="130" spans="1:9" x14ac:dyDescent="0.25">
      <c r="A130" s="41">
        <v>400100</v>
      </c>
      <c r="B130" s="41">
        <v>4608</v>
      </c>
      <c r="C130" s="43">
        <v>20071051</v>
      </c>
      <c r="D130" s="43">
        <v>1</v>
      </c>
      <c r="E130" s="43" t="s">
        <v>89</v>
      </c>
      <c r="F130" s="9" t="s">
        <v>150</v>
      </c>
      <c r="G130" s="44">
        <v>190353.32</v>
      </c>
      <c r="H130" s="44">
        <v>-190353.32</v>
      </c>
      <c r="I130" s="9">
        <v>0</v>
      </c>
    </row>
    <row r="131" spans="1:9" x14ac:dyDescent="0.25">
      <c r="A131" s="41">
        <v>400100</v>
      </c>
      <c r="B131" s="41">
        <v>4608</v>
      </c>
      <c r="C131" s="43">
        <v>20071154</v>
      </c>
      <c r="D131" s="43">
        <v>0</v>
      </c>
      <c r="E131" s="43" t="s">
        <v>69</v>
      </c>
      <c r="F131" s="9" t="s">
        <v>172</v>
      </c>
      <c r="G131" s="44">
        <v>77192.91</v>
      </c>
      <c r="H131" s="44">
        <v>-77192.91</v>
      </c>
      <c r="I131" s="9">
        <v>0</v>
      </c>
    </row>
    <row r="132" spans="1:9" x14ac:dyDescent="0.25">
      <c r="A132" s="41">
        <v>400100</v>
      </c>
      <c r="B132" s="41">
        <v>4608</v>
      </c>
      <c r="C132" s="43">
        <v>20071316</v>
      </c>
      <c r="D132" s="43">
        <v>0</v>
      </c>
      <c r="E132" s="43" t="s">
        <v>69</v>
      </c>
      <c r="F132" s="9" t="s">
        <v>173</v>
      </c>
      <c r="G132" s="44">
        <v>34215.58</v>
      </c>
      <c r="H132" s="44">
        <v>-34215.58</v>
      </c>
      <c r="I132" s="9">
        <v>0</v>
      </c>
    </row>
    <row r="133" spans="1:9" x14ac:dyDescent="0.25">
      <c r="A133" s="41">
        <v>400100</v>
      </c>
      <c r="B133" s="41">
        <v>4608</v>
      </c>
      <c r="C133" s="43">
        <v>20071768</v>
      </c>
      <c r="D133" s="43">
        <v>0</v>
      </c>
      <c r="E133" s="43" t="s">
        <v>174</v>
      </c>
      <c r="F133" s="9" t="s">
        <v>175</v>
      </c>
      <c r="G133" s="44">
        <v>110542.64</v>
      </c>
      <c r="H133" s="44">
        <v>-110542.64</v>
      </c>
      <c r="I133" s="9">
        <v>0</v>
      </c>
    </row>
    <row r="134" spans="1:9" x14ac:dyDescent="0.25">
      <c r="A134" s="41">
        <v>400100</v>
      </c>
      <c r="B134" s="41">
        <v>4608</v>
      </c>
      <c r="C134" s="43">
        <v>20071768</v>
      </c>
      <c r="D134" s="43">
        <v>1</v>
      </c>
      <c r="E134" s="43" t="s">
        <v>176</v>
      </c>
      <c r="F134" s="9" t="s">
        <v>175</v>
      </c>
      <c r="G134" s="44">
        <v>234619.61</v>
      </c>
      <c r="H134" s="44">
        <v>-234619.61</v>
      </c>
      <c r="I134" s="9">
        <v>0</v>
      </c>
    </row>
    <row r="135" spans="1:9" x14ac:dyDescent="0.25">
      <c r="A135" s="41">
        <v>400100</v>
      </c>
      <c r="B135" s="41">
        <v>4608</v>
      </c>
      <c r="C135" s="43">
        <v>20071768</v>
      </c>
      <c r="D135" s="43">
        <v>2</v>
      </c>
      <c r="E135" s="43" t="s">
        <v>103</v>
      </c>
      <c r="F135" s="9" t="s">
        <v>175</v>
      </c>
      <c r="G135" s="44">
        <v>969658.47</v>
      </c>
      <c r="H135" s="44">
        <v>-727243.86</v>
      </c>
      <c r="I135" s="44">
        <v>242414.61</v>
      </c>
    </row>
    <row r="136" spans="1:9" x14ac:dyDescent="0.25">
      <c r="A136" s="41">
        <v>400100</v>
      </c>
      <c r="B136" s="41">
        <v>4608</v>
      </c>
      <c r="C136" s="43">
        <v>20071768</v>
      </c>
      <c r="D136" s="43">
        <v>3</v>
      </c>
      <c r="E136" s="43" t="s">
        <v>177</v>
      </c>
      <c r="F136" s="9" t="s">
        <v>178</v>
      </c>
      <c r="G136" s="44">
        <v>422194.65</v>
      </c>
      <c r="H136" s="44">
        <v>-422194.65</v>
      </c>
      <c r="I136" s="9">
        <v>0</v>
      </c>
    </row>
    <row r="137" spans="1:9" x14ac:dyDescent="0.25">
      <c r="A137" s="41">
        <v>400100</v>
      </c>
      <c r="B137" s="41">
        <v>4608</v>
      </c>
      <c r="C137" s="43">
        <v>20071768</v>
      </c>
      <c r="D137" s="43">
        <v>4</v>
      </c>
      <c r="E137" s="43" t="s">
        <v>108</v>
      </c>
      <c r="F137" s="9" t="s">
        <v>179</v>
      </c>
      <c r="G137" s="44">
        <v>303877.55</v>
      </c>
      <c r="H137" s="44">
        <v>-303877.55</v>
      </c>
      <c r="I137" s="9">
        <v>0</v>
      </c>
    </row>
    <row r="138" spans="1:9" x14ac:dyDescent="0.25">
      <c r="A138" s="41">
        <v>400100</v>
      </c>
      <c r="B138" s="41">
        <v>4608</v>
      </c>
      <c r="C138" s="43">
        <v>20071768</v>
      </c>
      <c r="D138" s="43">
        <v>5</v>
      </c>
      <c r="E138" s="43" t="s">
        <v>180</v>
      </c>
      <c r="F138" s="9" t="s">
        <v>175</v>
      </c>
      <c r="G138" s="44">
        <v>47186.33</v>
      </c>
      <c r="H138" s="44">
        <v>-6881.34</v>
      </c>
      <c r="I138" s="44">
        <v>40304.99</v>
      </c>
    </row>
    <row r="139" spans="1:9" x14ac:dyDescent="0.25">
      <c r="A139" s="41">
        <v>400100</v>
      </c>
      <c r="B139" s="41">
        <v>4608</v>
      </c>
      <c r="C139" s="43">
        <v>20071768</v>
      </c>
      <c r="D139" s="43">
        <v>6</v>
      </c>
      <c r="E139" s="43" t="s">
        <v>181</v>
      </c>
      <c r="F139" s="9" t="s">
        <v>182</v>
      </c>
      <c r="G139" s="44">
        <v>264597.8</v>
      </c>
      <c r="H139" s="44">
        <v>-27562.27</v>
      </c>
      <c r="I139" s="44">
        <v>237035.53</v>
      </c>
    </row>
    <row r="140" spans="1:9" x14ac:dyDescent="0.25">
      <c r="A140" s="41">
        <v>400100</v>
      </c>
      <c r="B140" s="41">
        <v>4608</v>
      </c>
      <c r="C140" s="43">
        <v>20072299</v>
      </c>
      <c r="D140" s="43">
        <v>0</v>
      </c>
      <c r="E140" s="43" t="s">
        <v>183</v>
      </c>
      <c r="F140" s="9" t="s">
        <v>184</v>
      </c>
      <c r="G140" s="44">
        <v>156397.38</v>
      </c>
      <c r="H140" s="44">
        <v>-156397.38</v>
      </c>
      <c r="I140" s="9">
        <v>0</v>
      </c>
    </row>
    <row r="141" spans="1:9" x14ac:dyDescent="0.25">
      <c r="A141" s="41">
        <v>400100</v>
      </c>
      <c r="B141" s="41">
        <v>4608</v>
      </c>
      <c r="C141" s="43">
        <v>20072399</v>
      </c>
      <c r="D141" s="43">
        <v>0</v>
      </c>
      <c r="E141" s="43" t="s">
        <v>185</v>
      </c>
      <c r="F141" s="9" t="s">
        <v>186</v>
      </c>
      <c r="G141" s="44">
        <v>72794.67</v>
      </c>
      <c r="H141" s="44">
        <v>-72794.67</v>
      </c>
      <c r="I141" s="9">
        <v>0</v>
      </c>
    </row>
    <row r="142" spans="1:9" x14ac:dyDescent="0.25">
      <c r="A142" s="41">
        <v>400100</v>
      </c>
      <c r="B142" s="41">
        <v>4608</v>
      </c>
      <c r="C142" s="43">
        <v>20083657</v>
      </c>
      <c r="D142" s="43">
        <v>0</v>
      </c>
      <c r="E142" s="43" t="s">
        <v>103</v>
      </c>
      <c r="F142" s="9" t="s">
        <v>118</v>
      </c>
      <c r="G142" s="44">
        <v>8634.94</v>
      </c>
      <c r="H142" s="44">
        <v>-6476.22</v>
      </c>
      <c r="I142" s="44">
        <v>2158.7199999999998</v>
      </c>
    </row>
    <row r="143" spans="1:9" x14ac:dyDescent="0.25">
      <c r="A143" s="41">
        <v>400100</v>
      </c>
      <c r="B143" s="41">
        <v>4608</v>
      </c>
      <c r="C143" s="43">
        <v>20083661</v>
      </c>
      <c r="D143" s="43">
        <v>0</v>
      </c>
      <c r="E143" s="43" t="s">
        <v>103</v>
      </c>
      <c r="F143" s="9" t="s">
        <v>119</v>
      </c>
      <c r="G143" s="44">
        <v>16355.7</v>
      </c>
      <c r="H143" s="44">
        <v>-12266.79</v>
      </c>
      <c r="I143" s="44">
        <v>4088.91</v>
      </c>
    </row>
    <row r="144" spans="1:9" x14ac:dyDescent="0.25">
      <c r="A144" s="41">
        <v>400100</v>
      </c>
      <c r="B144" s="41">
        <v>4608</v>
      </c>
      <c r="C144" s="43">
        <v>20083663</v>
      </c>
      <c r="D144" s="43">
        <v>0</v>
      </c>
      <c r="E144" s="43" t="s">
        <v>103</v>
      </c>
      <c r="F144" s="9" t="s">
        <v>187</v>
      </c>
      <c r="G144" s="44">
        <v>706507.06</v>
      </c>
      <c r="H144" s="44">
        <v>-529880.31000000006</v>
      </c>
      <c r="I144" s="44">
        <v>176626.75</v>
      </c>
    </row>
    <row r="145" spans="1:9" x14ac:dyDescent="0.25">
      <c r="A145" s="41">
        <v>400100</v>
      </c>
      <c r="B145" s="41">
        <v>4608</v>
      </c>
      <c r="C145" s="43">
        <v>20083663</v>
      </c>
      <c r="D145" s="43">
        <v>1</v>
      </c>
      <c r="E145" s="43" t="s">
        <v>76</v>
      </c>
      <c r="F145" s="9" t="s">
        <v>187</v>
      </c>
      <c r="G145" s="44">
        <v>111013.42</v>
      </c>
      <c r="H145" s="44">
        <v>-62445.06</v>
      </c>
      <c r="I145" s="44">
        <v>48568.36</v>
      </c>
    </row>
    <row r="146" spans="1:9" x14ac:dyDescent="0.25">
      <c r="A146" s="41">
        <v>400100</v>
      </c>
      <c r="B146" s="41">
        <v>4608</v>
      </c>
      <c r="C146" s="43">
        <v>20083663</v>
      </c>
      <c r="D146" s="43">
        <v>2</v>
      </c>
      <c r="E146" s="43" t="s">
        <v>107</v>
      </c>
      <c r="F146" s="9" t="s">
        <v>187</v>
      </c>
      <c r="G146" s="44">
        <v>119757.77</v>
      </c>
      <c r="H146" s="44">
        <v>-29939.439999999999</v>
      </c>
      <c r="I146" s="44">
        <v>89818.33</v>
      </c>
    </row>
    <row r="147" spans="1:9" x14ac:dyDescent="0.25">
      <c r="A147" s="41">
        <v>400100</v>
      </c>
      <c r="B147" s="41">
        <v>4608</v>
      </c>
      <c r="C147" s="43">
        <v>20083663</v>
      </c>
      <c r="D147" s="43">
        <v>3</v>
      </c>
      <c r="E147" s="43" t="s">
        <v>83</v>
      </c>
      <c r="F147" s="9" t="s">
        <v>188</v>
      </c>
      <c r="G147" s="44">
        <v>52709.93</v>
      </c>
      <c r="H147" s="44">
        <v>-9883.1200000000008</v>
      </c>
      <c r="I147" s="44">
        <v>42826.81</v>
      </c>
    </row>
    <row r="148" spans="1:9" x14ac:dyDescent="0.25">
      <c r="A148" s="41">
        <v>400100</v>
      </c>
      <c r="B148" s="41">
        <v>4608</v>
      </c>
      <c r="C148" s="43">
        <v>20083663</v>
      </c>
      <c r="D148" s="43">
        <v>4</v>
      </c>
      <c r="E148" s="43" t="s">
        <v>145</v>
      </c>
      <c r="F148" s="9" t="s">
        <v>187</v>
      </c>
      <c r="G148" s="44">
        <v>228081.19</v>
      </c>
      <c r="H148" s="44">
        <v>-38013.53</v>
      </c>
      <c r="I148" s="44">
        <v>190067.66</v>
      </c>
    </row>
    <row r="149" spans="1:9" x14ac:dyDescent="0.25">
      <c r="A149" s="41">
        <v>400100</v>
      </c>
      <c r="B149" s="41">
        <v>4608</v>
      </c>
      <c r="C149" s="43">
        <v>20083663</v>
      </c>
      <c r="D149" s="43">
        <v>5</v>
      </c>
      <c r="E149" s="43" t="s">
        <v>87</v>
      </c>
      <c r="F149" s="9" t="s">
        <v>189</v>
      </c>
      <c r="G149" s="44">
        <v>440150.15</v>
      </c>
      <c r="H149" s="44">
        <v>-9169.7900000000009</v>
      </c>
      <c r="I149" s="44">
        <v>430980.36000000004</v>
      </c>
    </row>
    <row r="150" spans="1:9" x14ac:dyDescent="0.25">
      <c r="A150" s="41">
        <v>400100</v>
      </c>
      <c r="B150" s="41">
        <v>4608</v>
      </c>
      <c r="C150" s="43">
        <v>20093804</v>
      </c>
      <c r="D150" s="43">
        <v>0</v>
      </c>
      <c r="E150" s="43" t="s">
        <v>190</v>
      </c>
      <c r="F150" s="9" t="s">
        <v>191</v>
      </c>
      <c r="G150" s="44">
        <v>56239.22</v>
      </c>
      <c r="H150" s="44">
        <v>-3514.95</v>
      </c>
      <c r="I150" s="44">
        <v>52724.27</v>
      </c>
    </row>
    <row r="151" spans="1:9" x14ac:dyDescent="0.25">
      <c r="A151" s="41">
        <v>400100</v>
      </c>
      <c r="B151" s="41">
        <v>4610</v>
      </c>
      <c r="C151" s="43">
        <v>20089134</v>
      </c>
      <c r="D151" s="43">
        <v>0</v>
      </c>
      <c r="E151" s="43" t="s">
        <v>110</v>
      </c>
      <c r="F151" s="9" t="s">
        <v>192</v>
      </c>
      <c r="G151" s="44">
        <v>125427.56</v>
      </c>
      <c r="H151" s="44">
        <v>-33969.96</v>
      </c>
      <c r="I151" s="44">
        <v>91457.600000000006</v>
      </c>
    </row>
    <row r="152" spans="1:9" x14ac:dyDescent="0.25">
      <c r="A152" s="41">
        <v>400100</v>
      </c>
      <c r="B152" s="41">
        <v>4610</v>
      </c>
      <c r="C152" s="43">
        <v>20089181</v>
      </c>
      <c r="D152" s="43">
        <v>0</v>
      </c>
      <c r="E152" s="43" t="s">
        <v>110</v>
      </c>
      <c r="F152" s="9" t="s">
        <v>193</v>
      </c>
      <c r="G152" s="44">
        <v>157944.45000000001</v>
      </c>
      <c r="H152" s="44">
        <v>-42776.62</v>
      </c>
      <c r="I152" s="44">
        <v>115167.83</v>
      </c>
    </row>
    <row r="153" spans="1:9" x14ac:dyDescent="0.25">
      <c r="A153" s="41">
        <v>400100</v>
      </c>
      <c r="B153" s="41">
        <v>4610</v>
      </c>
      <c r="C153" s="43">
        <v>20089181</v>
      </c>
      <c r="D153" s="43">
        <v>1</v>
      </c>
      <c r="E153" s="43" t="s">
        <v>107</v>
      </c>
      <c r="F153" s="9" t="s">
        <v>193</v>
      </c>
      <c r="G153" s="44">
        <v>17801.64</v>
      </c>
      <c r="H153" s="44">
        <v>-4450.41</v>
      </c>
      <c r="I153" s="44">
        <v>13351.23</v>
      </c>
    </row>
    <row r="154" spans="1:9" x14ac:dyDescent="0.25">
      <c r="A154" s="41">
        <v>400100</v>
      </c>
      <c r="B154" s="41">
        <v>4610</v>
      </c>
      <c r="C154" s="43">
        <v>20093805</v>
      </c>
      <c r="D154" s="43">
        <v>0</v>
      </c>
      <c r="E154" s="43" t="s">
        <v>190</v>
      </c>
      <c r="F154" s="9" t="s">
        <v>194</v>
      </c>
      <c r="G154" s="44">
        <v>105252.97</v>
      </c>
      <c r="H154" s="44">
        <v>-6578.31</v>
      </c>
      <c r="I154" s="44">
        <v>98674.66</v>
      </c>
    </row>
    <row r="155" spans="1:9" x14ac:dyDescent="0.25">
      <c r="A155" s="41">
        <v>200480</v>
      </c>
      <c r="B155" s="41">
        <v>4611</v>
      </c>
      <c r="C155" s="43">
        <v>20080929</v>
      </c>
      <c r="D155" s="43">
        <v>0</v>
      </c>
      <c r="E155" s="43" t="s">
        <v>195</v>
      </c>
      <c r="F155" s="9" t="s">
        <v>196</v>
      </c>
      <c r="G155" s="44">
        <v>2064.35</v>
      </c>
      <c r="H155" s="44">
        <v>-2021.35</v>
      </c>
      <c r="I155" s="44">
        <v>43</v>
      </c>
    </row>
    <row r="156" spans="1:9" x14ac:dyDescent="0.25">
      <c r="A156" s="41">
        <v>200480</v>
      </c>
      <c r="B156" s="41">
        <v>4611</v>
      </c>
      <c r="C156" s="43">
        <v>20080930</v>
      </c>
      <c r="D156" s="43">
        <v>0</v>
      </c>
      <c r="E156" s="43" t="s">
        <v>195</v>
      </c>
      <c r="F156" s="9" t="s">
        <v>196</v>
      </c>
      <c r="G156" s="44">
        <v>2064.35</v>
      </c>
      <c r="H156" s="44">
        <v>-2021.35</v>
      </c>
      <c r="I156" s="44">
        <v>43</v>
      </c>
    </row>
    <row r="157" spans="1:9" x14ac:dyDescent="0.25">
      <c r="A157" s="41">
        <v>200480</v>
      </c>
      <c r="B157" s="41">
        <v>4611</v>
      </c>
      <c r="C157" s="43">
        <v>20080931</v>
      </c>
      <c r="D157" s="43">
        <v>0</v>
      </c>
      <c r="E157" s="43" t="s">
        <v>195</v>
      </c>
      <c r="F157" s="9" t="s">
        <v>196</v>
      </c>
      <c r="G157" s="44">
        <v>2064.35</v>
      </c>
      <c r="H157" s="44">
        <v>-2021.35</v>
      </c>
      <c r="I157" s="44">
        <v>43</v>
      </c>
    </row>
    <row r="158" spans="1:9" x14ac:dyDescent="0.25">
      <c r="A158" s="41">
        <v>200480</v>
      </c>
      <c r="B158" s="41">
        <v>4611</v>
      </c>
      <c r="C158" s="43">
        <v>20080932</v>
      </c>
      <c r="D158" s="43">
        <v>0</v>
      </c>
      <c r="E158" s="43" t="s">
        <v>195</v>
      </c>
      <c r="F158" s="9" t="s">
        <v>196</v>
      </c>
      <c r="G158" s="44">
        <v>2064.35</v>
      </c>
      <c r="H158" s="44">
        <v>-2021.35</v>
      </c>
      <c r="I158" s="44">
        <v>43</v>
      </c>
    </row>
    <row r="159" spans="1:9" x14ac:dyDescent="0.25">
      <c r="A159" s="41">
        <v>200480</v>
      </c>
      <c r="B159" s="41">
        <v>4611</v>
      </c>
      <c r="C159" s="43">
        <v>20080933</v>
      </c>
      <c r="D159" s="43">
        <v>0</v>
      </c>
      <c r="E159" s="43" t="s">
        <v>195</v>
      </c>
      <c r="F159" s="9" t="s">
        <v>196</v>
      </c>
      <c r="G159" s="44">
        <v>2064.35</v>
      </c>
      <c r="H159" s="44">
        <v>-2021.35</v>
      </c>
      <c r="I159" s="44">
        <v>43</v>
      </c>
    </row>
    <row r="160" spans="1:9" x14ac:dyDescent="0.25">
      <c r="A160" s="41">
        <v>200480</v>
      </c>
      <c r="B160" s="41">
        <v>4611</v>
      </c>
      <c r="C160" s="43">
        <v>20080934</v>
      </c>
      <c r="D160" s="43">
        <v>0</v>
      </c>
      <c r="E160" s="43" t="s">
        <v>195</v>
      </c>
      <c r="F160" s="9" t="s">
        <v>196</v>
      </c>
      <c r="G160" s="44">
        <v>2064.35</v>
      </c>
      <c r="H160" s="44">
        <v>-2021.35</v>
      </c>
      <c r="I160" s="44">
        <v>43</v>
      </c>
    </row>
    <row r="161" spans="1:9" x14ac:dyDescent="0.25">
      <c r="A161" s="41">
        <v>200480</v>
      </c>
      <c r="B161" s="41">
        <v>4611</v>
      </c>
      <c r="C161" s="43">
        <v>20080935</v>
      </c>
      <c r="D161" s="43">
        <v>0</v>
      </c>
      <c r="E161" s="43" t="s">
        <v>195</v>
      </c>
      <c r="F161" s="9" t="s">
        <v>196</v>
      </c>
      <c r="G161" s="44">
        <v>2064.35</v>
      </c>
      <c r="H161" s="44">
        <v>-2021.35</v>
      </c>
      <c r="I161" s="44">
        <v>43</v>
      </c>
    </row>
    <row r="162" spans="1:9" x14ac:dyDescent="0.25">
      <c r="A162" s="41">
        <v>200480</v>
      </c>
      <c r="B162" s="41">
        <v>4611</v>
      </c>
      <c r="C162" s="43">
        <v>20080936</v>
      </c>
      <c r="D162" s="43">
        <v>0</v>
      </c>
      <c r="E162" s="43" t="s">
        <v>195</v>
      </c>
      <c r="F162" s="9" t="s">
        <v>196</v>
      </c>
      <c r="G162" s="44">
        <v>2064.35</v>
      </c>
      <c r="H162" s="44">
        <v>-2021.35</v>
      </c>
      <c r="I162" s="44">
        <v>43</v>
      </c>
    </row>
    <row r="163" spans="1:9" x14ac:dyDescent="0.25">
      <c r="A163" s="41">
        <v>200480</v>
      </c>
      <c r="B163" s="41">
        <v>4611</v>
      </c>
      <c r="C163" s="43">
        <v>20080937</v>
      </c>
      <c r="D163" s="43">
        <v>0</v>
      </c>
      <c r="E163" s="43" t="s">
        <v>195</v>
      </c>
      <c r="F163" s="9" t="s">
        <v>196</v>
      </c>
      <c r="G163" s="44">
        <v>2064.35</v>
      </c>
      <c r="H163" s="44">
        <v>-2021.35</v>
      </c>
      <c r="I163" s="44">
        <v>43</v>
      </c>
    </row>
    <row r="164" spans="1:9" x14ac:dyDescent="0.25">
      <c r="A164" s="41">
        <v>200480</v>
      </c>
      <c r="B164" s="41">
        <v>4611</v>
      </c>
      <c r="C164" s="43">
        <v>20080938</v>
      </c>
      <c r="D164" s="43">
        <v>0</v>
      </c>
      <c r="E164" s="43" t="s">
        <v>195</v>
      </c>
      <c r="F164" s="9" t="s">
        <v>196</v>
      </c>
      <c r="G164" s="44">
        <v>2064.35</v>
      </c>
      <c r="H164" s="44">
        <v>-2021.35</v>
      </c>
      <c r="I164" s="44">
        <v>43</v>
      </c>
    </row>
    <row r="165" spans="1:9" x14ac:dyDescent="0.25">
      <c r="A165" s="41">
        <v>200480</v>
      </c>
      <c r="B165" s="41">
        <v>4611</v>
      </c>
      <c r="C165" s="43">
        <v>20080939</v>
      </c>
      <c r="D165" s="43">
        <v>0</v>
      </c>
      <c r="E165" s="43" t="s">
        <v>195</v>
      </c>
      <c r="F165" s="9" t="s">
        <v>196</v>
      </c>
      <c r="G165" s="44">
        <v>2064.35</v>
      </c>
      <c r="H165" s="44">
        <v>-2021.35</v>
      </c>
      <c r="I165" s="44">
        <v>43</v>
      </c>
    </row>
    <row r="166" spans="1:9" x14ac:dyDescent="0.25">
      <c r="A166" s="41">
        <v>200480</v>
      </c>
      <c r="B166" s="41">
        <v>4611</v>
      </c>
      <c r="C166" s="43">
        <v>20080940</v>
      </c>
      <c r="D166" s="43">
        <v>0</v>
      </c>
      <c r="E166" s="43" t="s">
        <v>195</v>
      </c>
      <c r="F166" s="9" t="s">
        <v>196</v>
      </c>
      <c r="G166" s="44">
        <v>2064.35</v>
      </c>
      <c r="H166" s="44">
        <v>-2021.35</v>
      </c>
      <c r="I166" s="44">
        <v>43</v>
      </c>
    </row>
    <row r="167" spans="1:9" x14ac:dyDescent="0.25">
      <c r="A167" s="41">
        <v>200480</v>
      </c>
      <c r="B167" s="41">
        <v>4611</v>
      </c>
      <c r="C167" s="43">
        <v>20080941</v>
      </c>
      <c r="D167" s="43">
        <v>0</v>
      </c>
      <c r="E167" s="43" t="s">
        <v>195</v>
      </c>
      <c r="F167" s="9" t="s">
        <v>196</v>
      </c>
      <c r="G167" s="44">
        <v>2064.35</v>
      </c>
      <c r="H167" s="44">
        <v>-2021.35</v>
      </c>
      <c r="I167" s="44">
        <v>43</v>
      </c>
    </row>
    <row r="168" spans="1:9" x14ac:dyDescent="0.25">
      <c r="A168" s="41">
        <v>200480</v>
      </c>
      <c r="B168" s="41">
        <v>4611</v>
      </c>
      <c r="C168" s="43">
        <v>20080942</v>
      </c>
      <c r="D168" s="43">
        <v>0</v>
      </c>
      <c r="E168" s="43" t="s">
        <v>195</v>
      </c>
      <c r="F168" s="9" t="s">
        <v>196</v>
      </c>
      <c r="G168" s="44">
        <v>2064.35</v>
      </c>
      <c r="H168" s="44">
        <v>-2021.35</v>
      </c>
      <c r="I168" s="44">
        <v>43</v>
      </c>
    </row>
    <row r="169" spans="1:9" x14ac:dyDescent="0.25">
      <c r="A169" s="41">
        <v>200480</v>
      </c>
      <c r="B169" s="41">
        <v>4611</v>
      </c>
      <c r="C169" s="43">
        <v>20080943</v>
      </c>
      <c r="D169" s="43">
        <v>0</v>
      </c>
      <c r="E169" s="43" t="s">
        <v>195</v>
      </c>
      <c r="F169" s="9" t="s">
        <v>196</v>
      </c>
      <c r="G169" s="44">
        <v>2064.35</v>
      </c>
      <c r="H169" s="44">
        <v>-2021.35</v>
      </c>
      <c r="I169" s="44">
        <v>43</v>
      </c>
    </row>
    <row r="170" spans="1:9" x14ac:dyDescent="0.25">
      <c r="A170" s="41">
        <v>200480</v>
      </c>
      <c r="B170" s="41">
        <v>4611</v>
      </c>
      <c r="C170" s="43">
        <v>20080944</v>
      </c>
      <c r="D170" s="43">
        <v>0</v>
      </c>
      <c r="E170" s="43" t="s">
        <v>195</v>
      </c>
      <c r="F170" s="9" t="s">
        <v>196</v>
      </c>
      <c r="G170" s="44">
        <v>2064.35</v>
      </c>
      <c r="H170" s="44">
        <v>-2021.35</v>
      </c>
      <c r="I170" s="44">
        <v>43</v>
      </c>
    </row>
    <row r="171" spans="1:9" x14ac:dyDescent="0.25">
      <c r="A171" s="41">
        <v>200480</v>
      </c>
      <c r="B171" s="41">
        <v>4611</v>
      </c>
      <c r="C171" s="43">
        <v>20080945</v>
      </c>
      <c r="D171" s="43">
        <v>0</v>
      </c>
      <c r="E171" s="43" t="s">
        <v>195</v>
      </c>
      <c r="F171" s="9" t="s">
        <v>196</v>
      </c>
      <c r="G171" s="44">
        <v>2064.35</v>
      </c>
      <c r="H171" s="44">
        <v>-2021.35</v>
      </c>
      <c r="I171" s="44">
        <v>43</v>
      </c>
    </row>
    <row r="172" spans="1:9" x14ac:dyDescent="0.25">
      <c r="A172" s="41">
        <v>200480</v>
      </c>
      <c r="B172" s="41">
        <v>4611</v>
      </c>
      <c r="C172" s="43">
        <v>20080946</v>
      </c>
      <c r="D172" s="43">
        <v>0</v>
      </c>
      <c r="E172" s="43" t="s">
        <v>195</v>
      </c>
      <c r="F172" s="9" t="s">
        <v>196</v>
      </c>
      <c r="G172" s="44">
        <v>2064.35</v>
      </c>
      <c r="H172" s="44">
        <v>-2021.35</v>
      </c>
      <c r="I172" s="44">
        <v>43</v>
      </c>
    </row>
    <row r="173" spans="1:9" x14ac:dyDescent="0.25">
      <c r="A173" s="41">
        <v>200480</v>
      </c>
      <c r="B173" s="41">
        <v>4611</v>
      </c>
      <c r="C173" s="43">
        <v>20080947</v>
      </c>
      <c r="D173" s="43">
        <v>0</v>
      </c>
      <c r="E173" s="43" t="s">
        <v>195</v>
      </c>
      <c r="F173" s="9" t="s">
        <v>196</v>
      </c>
      <c r="G173" s="44">
        <v>2064.35</v>
      </c>
      <c r="H173" s="44">
        <v>-2021.35</v>
      </c>
      <c r="I173" s="44">
        <v>43</v>
      </c>
    </row>
    <row r="174" spans="1:9" x14ac:dyDescent="0.25">
      <c r="A174" s="41">
        <v>200480</v>
      </c>
      <c r="B174" s="41">
        <v>4611</v>
      </c>
      <c r="C174" s="43">
        <v>20080948</v>
      </c>
      <c r="D174" s="43">
        <v>0</v>
      </c>
      <c r="E174" s="43" t="s">
        <v>195</v>
      </c>
      <c r="F174" s="9" t="s">
        <v>196</v>
      </c>
      <c r="G174" s="44">
        <v>2064.35</v>
      </c>
      <c r="H174" s="44">
        <v>-2021.35</v>
      </c>
      <c r="I174" s="44">
        <v>43</v>
      </c>
    </row>
    <row r="175" spans="1:9" x14ac:dyDescent="0.25">
      <c r="A175" s="41">
        <v>200480</v>
      </c>
      <c r="B175" s="41">
        <v>4611</v>
      </c>
      <c r="C175" s="43">
        <v>20080949</v>
      </c>
      <c r="D175" s="43">
        <v>0</v>
      </c>
      <c r="E175" s="43" t="s">
        <v>195</v>
      </c>
      <c r="F175" s="9" t="s">
        <v>196</v>
      </c>
      <c r="G175" s="44">
        <v>2064.35</v>
      </c>
      <c r="H175" s="44">
        <v>-2021.35</v>
      </c>
      <c r="I175" s="44">
        <v>43</v>
      </c>
    </row>
    <row r="176" spans="1:9" x14ac:dyDescent="0.25">
      <c r="A176" s="41">
        <v>200480</v>
      </c>
      <c r="B176" s="41">
        <v>4611</v>
      </c>
      <c r="C176" s="43">
        <v>20080950</v>
      </c>
      <c r="D176" s="43">
        <v>0</v>
      </c>
      <c r="E176" s="43" t="s">
        <v>195</v>
      </c>
      <c r="F176" s="9" t="s">
        <v>196</v>
      </c>
      <c r="G176" s="44">
        <v>2064.35</v>
      </c>
      <c r="H176" s="44">
        <v>-2021.35</v>
      </c>
      <c r="I176" s="44">
        <v>43</v>
      </c>
    </row>
    <row r="177" spans="1:9" x14ac:dyDescent="0.25">
      <c r="A177" s="41">
        <v>200480</v>
      </c>
      <c r="B177" s="41">
        <v>4611</v>
      </c>
      <c r="C177" s="43">
        <v>20080951</v>
      </c>
      <c r="D177" s="43">
        <v>0</v>
      </c>
      <c r="E177" s="43" t="s">
        <v>195</v>
      </c>
      <c r="F177" s="9" t="s">
        <v>196</v>
      </c>
      <c r="G177" s="44">
        <v>2064.35</v>
      </c>
      <c r="H177" s="44">
        <v>-2021.35</v>
      </c>
      <c r="I177" s="44">
        <v>43</v>
      </c>
    </row>
    <row r="178" spans="1:9" x14ac:dyDescent="0.25">
      <c r="A178" s="41">
        <v>200480</v>
      </c>
      <c r="B178" s="41">
        <v>4611</v>
      </c>
      <c r="C178" s="43">
        <v>20080952</v>
      </c>
      <c r="D178" s="43">
        <v>0</v>
      </c>
      <c r="E178" s="43" t="s">
        <v>195</v>
      </c>
      <c r="F178" s="9" t="s">
        <v>196</v>
      </c>
      <c r="G178" s="44">
        <v>2064.35</v>
      </c>
      <c r="H178" s="44">
        <v>-2021.35</v>
      </c>
      <c r="I178" s="44">
        <v>43</v>
      </c>
    </row>
    <row r="179" spans="1:9" x14ac:dyDescent="0.25">
      <c r="A179" s="41">
        <v>200480</v>
      </c>
      <c r="B179" s="41">
        <v>4611</v>
      </c>
      <c r="C179" s="43">
        <v>20080953</v>
      </c>
      <c r="D179" s="43">
        <v>0</v>
      </c>
      <c r="E179" s="43" t="s">
        <v>195</v>
      </c>
      <c r="F179" s="9" t="s">
        <v>196</v>
      </c>
      <c r="G179" s="44">
        <v>2064.5</v>
      </c>
      <c r="H179" s="44">
        <v>-2021.51</v>
      </c>
      <c r="I179" s="44">
        <v>42.99</v>
      </c>
    </row>
    <row r="180" spans="1:9" x14ac:dyDescent="0.25">
      <c r="A180" s="41">
        <v>200480</v>
      </c>
      <c r="B180" s="41">
        <v>4611</v>
      </c>
      <c r="C180" s="43">
        <v>20083572</v>
      </c>
      <c r="D180" s="43">
        <v>0</v>
      </c>
      <c r="E180" s="43" t="s">
        <v>197</v>
      </c>
      <c r="F180" s="9" t="s">
        <v>198</v>
      </c>
      <c r="G180" s="44">
        <v>13942.14</v>
      </c>
      <c r="H180" s="44">
        <v>-9875.7000000000007</v>
      </c>
      <c r="I180" s="44">
        <v>4066.44</v>
      </c>
    </row>
    <row r="181" spans="1:9" x14ac:dyDescent="0.25">
      <c r="A181" s="41">
        <v>400100</v>
      </c>
      <c r="B181" s="41">
        <v>4611</v>
      </c>
      <c r="C181" s="43">
        <v>20089133</v>
      </c>
      <c r="D181" s="43">
        <v>0</v>
      </c>
      <c r="E181" s="43" t="s">
        <v>110</v>
      </c>
      <c r="F181" s="9" t="s">
        <v>199</v>
      </c>
      <c r="G181" s="44">
        <v>800273.56</v>
      </c>
      <c r="H181" s="44">
        <v>-216740.76</v>
      </c>
      <c r="I181" s="44">
        <v>583532.80000000005</v>
      </c>
    </row>
    <row r="182" spans="1:9" x14ac:dyDescent="0.25">
      <c r="A182" s="41">
        <v>400100</v>
      </c>
      <c r="B182" s="41">
        <v>4611</v>
      </c>
      <c r="C182" s="41">
        <v>20089133</v>
      </c>
      <c r="D182" s="43">
        <v>1</v>
      </c>
      <c r="E182" s="43" t="s">
        <v>87</v>
      </c>
      <c r="F182" s="9" t="s">
        <v>200</v>
      </c>
      <c r="G182" s="44">
        <v>616633.76</v>
      </c>
      <c r="H182" s="44">
        <v>-12846.53</v>
      </c>
      <c r="I182" s="44">
        <v>603787.23</v>
      </c>
    </row>
    <row r="183" spans="1:9" x14ac:dyDescent="0.25">
      <c r="A183" s="41">
        <v>200480</v>
      </c>
      <c r="B183" s="41">
        <v>4613</v>
      </c>
      <c r="C183" s="43">
        <v>20082067</v>
      </c>
      <c r="D183" s="43">
        <v>0</v>
      </c>
      <c r="E183" s="43" t="s">
        <v>201</v>
      </c>
      <c r="F183" s="9" t="s">
        <v>202</v>
      </c>
      <c r="G183" s="44">
        <v>1560</v>
      </c>
      <c r="H183" s="44">
        <v>-1365</v>
      </c>
      <c r="I183" s="44">
        <v>195</v>
      </c>
    </row>
    <row r="184" spans="1:9" x14ac:dyDescent="0.25">
      <c r="A184" s="41">
        <v>200480</v>
      </c>
      <c r="B184" s="41">
        <v>4613</v>
      </c>
      <c r="C184" s="43">
        <v>20083573</v>
      </c>
      <c r="D184" s="43">
        <v>0</v>
      </c>
      <c r="E184" s="43" t="s">
        <v>197</v>
      </c>
      <c r="F184" s="9" t="s">
        <v>198</v>
      </c>
      <c r="G184" s="44">
        <v>13942.14</v>
      </c>
      <c r="H184" s="44">
        <v>-9875.7000000000007</v>
      </c>
      <c r="I184" s="44">
        <v>4066.44</v>
      </c>
    </row>
    <row r="185" spans="1:9" x14ac:dyDescent="0.25">
      <c r="A185" s="41">
        <v>200480</v>
      </c>
      <c r="B185" s="41">
        <v>4613</v>
      </c>
      <c r="C185" s="43">
        <v>20085767</v>
      </c>
      <c r="D185" s="43">
        <v>0</v>
      </c>
      <c r="E185" s="43" t="s">
        <v>203</v>
      </c>
      <c r="F185" s="9" t="s">
        <v>204</v>
      </c>
      <c r="G185" s="44">
        <v>1828</v>
      </c>
      <c r="H185" s="44">
        <v>-875.92</v>
      </c>
      <c r="I185" s="44">
        <v>952.08</v>
      </c>
    </row>
    <row r="186" spans="1:9" x14ac:dyDescent="0.25">
      <c r="A186" s="41">
        <v>200700</v>
      </c>
      <c r="B186" s="41">
        <v>4613</v>
      </c>
      <c r="C186" s="43">
        <v>20058675</v>
      </c>
      <c r="D186" s="43">
        <v>0</v>
      </c>
      <c r="E186" s="43" t="s">
        <v>205</v>
      </c>
      <c r="F186" s="9" t="s">
        <v>206</v>
      </c>
      <c r="G186" s="44">
        <v>6600</v>
      </c>
      <c r="H186" s="44">
        <v>-4714.3</v>
      </c>
      <c r="I186" s="44">
        <v>1885.7</v>
      </c>
    </row>
    <row r="187" spans="1:9" x14ac:dyDescent="0.25">
      <c r="A187" s="41">
        <v>200460</v>
      </c>
      <c r="B187" s="41">
        <v>4618</v>
      </c>
      <c r="C187" s="43">
        <v>20007671</v>
      </c>
      <c r="D187" s="43">
        <v>0</v>
      </c>
      <c r="E187" s="43" t="s">
        <v>207</v>
      </c>
      <c r="F187" s="9" t="s">
        <v>208</v>
      </c>
      <c r="G187" s="44">
        <v>937574.17</v>
      </c>
      <c r="H187" s="44">
        <v>-937574.17</v>
      </c>
      <c r="I187" s="9">
        <v>0</v>
      </c>
    </row>
    <row r="188" spans="1:9" x14ac:dyDescent="0.25">
      <c r="A188" s="41">
        <v>200460</v>
      </c>
      <c r="B188" s="41">
        <v>4618</v>
      </c>
      <c r="C188" s="43">
        <v>20007778</v>
      </c>
      <c r="D188" s="43">
        <v>0</v>
      </c>
      <c r="E188" s="43" t="s">
        <v>209</v>
      </c>
      <c r="F188" s="9" t="s">
        <v>210</v>
      </c>
      <c r="G188" s="44">
        <v>6000</v>
      </c>
      <c r="H188" s="44">
        <v>-6000</v>
      </c>
      <c r="I188" s="9">
        <v>0</v>
      </c>
    </row>
    <row r="189" spans="1:9" x14ac:dyDescent="0.25">
      <c r="A189" s="41">
        <v>400100</v>
      </c>
      <c r="B189" s="41">
        <v>4618</v>
      </c>
      <c r="C189" s="43">
        <v>20067606</v>
      </c>
      <c r="D189" s="43">
        <v>0</v>
      </c>
      <c r="E189" s="43" t="s">
        <v>89</v>
      </c>
      <c r="F189" s="9" t="s">
        <v>208</v>
      </c>
      <c r="G189" s="44">
        <v>189096.28</v>
      </c>
      <c r="H189" s="44">
        <v>-189096.28</v>
      </c>
      <c r="I189" s="9">
        <v>0</v>
      </c>
    </row>
    <row r="190" spans="1:9" x14ac:dyDescent="0.25">
      <c r="A190" s="41">
        <v>400100</v>
      </c>
      <c r="B190" s="41">
        <v>4618</v>
      </c>
      <c r="C190" s="43">
        <v>20067606</v>
      </c>
      <c r="D190" s="43">
        <v>1</v>
      </c>
      <c r="E190" s="43" t="s">
        <v>72</v>
      </c>
      <c r="F190" s="9" t="s">
        <v>208</v>
      </c>
      <c r="G190" s="44">
        <v>65785.78</v>
      </c>
      <c r="H190" s="44">
        <v>-65785.78</v>
      </c>
      <c r="I190" s="9">
        <v>0</v>
      </c>
    </row>
    <row r="191" spans="1:9" x14ac:dyDescent="0.25">
      <c r="A191" s="41">
        <v>400100</v>
      </c>
      <c r="B191" s="41">
        <v>4618</v>
      </c>
      <c r="C191" s="43">
        <v>20067606</v>
      </c>
      <c r="D191" s="43">
        <v>2</v>
      </c>
      <c r="E191" s="43" t="s">
        <v>167</v>
      </c>
      <c r="F191" s="9" t="s">
        <v>208</v>
      </c>
      <c r="G191" s="44">
        <v>71596.09</v>
      </c>
      <c r="H191" s="44">
        <v>-38781.21</v>
      </c>
      <c r="I191" s="44">
        <v>32814.879999999997</v>
      </c>
    </row>
    <row r="192" spans="1:9" x14ac:dyDescent="0.25">
      <c r="A192" s="41">
        <v>400100</v>
      </c>
      <c r="B192" s="41">
        <v>4618</v>
      </c>
      <c r="C192" s="43">
        <v>20067606</v>
      </c>
      <c r="D192" s="43">
        <v>3</v>
      </c>
      <c r="E192" s="43" t="s">
        <v>135</v>
      </c>
      <c r="F192" s="9" t="s">
        <v>211</v>
      </c>
      <c r="G192" s="44">
        <v>27420.400000000001</v>
      </c>
      <c r="H192" s="44">
        <v>-13710.2</v>
      </c>
      <c r="I192" s="44">
        <v>13710.2</v>
      </c>
    </row>
    <row r="193" spans="1:9" x14ac:dyDescent="0.25">
      <c r="A193" s="41">
        <v>400100</v>
      </c>
      <c r="B193" s="41">
        <v>4618</v>
      </c>
      <c r="C193" s="43">
        <v>20067606</v>
      </c>
      <c r="D193" s="43">
        <v>4</v>
      </c>
      <c r="E193" s="43" t="s">
        <v>137</v>
      </c>
      <c r="F193" s="9" t="s">
        <v>208</v>
      </c>
      <c r="G193" s="9">
        <v>549.41</v>
      </c>
      <c r="H193" s="9">
        <v>-171.69</v>
      </c>
      <c r="I193" s="9">
        <v>377.72</v>
      </c>
    </row>
    <row r="194" spans="1:9" x14ac:dyDescent="0.25">
      <c r="A194" s="41">
        <v>400100</v>
      </c>
      <c r="B194" s="41">
        <v>4618</v>
      </c>
      <c r="C194" s="43">
        <v>20067606</v>
      </c>
      <c r="D194" s="43">
        <v>5</v>
      </c>
      <c r="E194" s="43" t="s">
        <v>145</v>
      </c>
      <c r="F194" s="9" t="s">
        <v>212</v>
      </c>
      <c r="G194" s="44">
        <v>193669.59</v>
      </c>
      <c r="H194" s="44">
        <v>-32278.27</v>
      </c>
      <c r="I194" s="44">
        <v>161391.32</v>
      </c>
    </row>
    <row r="195" spans="1:9" x14ac:dyDescent="0.25">
      <c r="A195" s="41">
        <v>200480</v>
      </c>
      <c r="B195" s="41">
        <v>4809</v>
      </c>
      <c r="C195" s="43">
        <v>20085404</v>
      </c>
      <c r="D195" s="43">
        <v>0</v>
      </c>
      <c r="E195" s="43" t="s">
        <v>213</v>
      </c>
      <c r="F195" s="9" t="s">
        <v>214</v>
      </c>
      <c r="G195" s="44">
        <v>10650</v>
      </c>
      <c r="H195" s="44">
        <v>-5103.13</v>
      </c>
      <c r="I195" s="44">
        <v>5546.87</v>
      </c>
    </row>
    <row r="196" spans="1:9" x14ac:dyDescent="0.25">
      <c r="A196" s="41">
        <v>200480</v>
      </c>
      <c r="B196" s="41">
        <v>4810</v>
      </c>
      <c r="C196" s="43">
        <v>20083857</v>
      </c>
      <c r="D196" s="43">
        <v>0</v>
      </c>
      <c r="E196" s="43" t="s">
        <v>215</v>
      </c>
      <c r="F196" s="9" t="s">
        <v>216</v>
      </c>
      <c r="G196" s="44">
        <v>3631.82</v>
      </c>
      <c r="H196" s="44">
        <v>-2572.5500000000002</v>
      </c>
      <c r="I196" s="44">
        <v>1059.27</v>
      </c>
    </row>
    <row r="197" spans="1:9" x14ac:dyDescent="0.25">
      <c r="A197" s="41">
        <v>200480</v>
      </c>
      <c r="B197" s="41">
        <v>4810</v>
      </c>
      <c r="C197" s="43">
        <v>20085626</v>
      </c>
      <c r="D197" s="43">
        <v>0</v>
      </c>
      <c r="E197" s="43" t="s">
        <v>217</v>
      </c>
      <c r="F197" s="9" t="s">
        <v>218</v>
      </c>
      <c r="G197" s="44">
        <v>2310</v>
      </c>
      <c r="H197" s="44">
        <v>-1203.1300000000001</v>
      </c>
      <c r="I197" s="44">
        <v>1106.8699999999999</v>
      </c>
    </row>
    <row r="198" spans="1:9" x14ac:dyDescent="0.25">
      <c r="A198" s="41">
        <v>200480</v>
      </c>
      <c r="B198" s="41">
        <v>4810</v>
      </c>
      <c r="C198" s="43">
        <v>20085627</v>
      </c>
      <c r="D198" s="43">
        <v>0</v>
      </c>
      <c r="E198" s="43" t="s">
        <v>217</v>
      </c>
      <c r="F198" s="9" t="s">
        <v>218</v>
      </c>
      <c r="G198" s="44">
        <v>2310</v>
      </c>
      <c r="H198" s="44">
        <v>-1203.1300000000001</v>
      </c>
      <c r="I198" s="44">
        <v>1106.8699999999999</v>
      </c>
    </row>
    <row r="199" spans="1:9" x14ac:dyDescent="0.25">
      <c r="A199" s="41">
        <v>200480</v>
      </c>
      <c r="B199" s="41">
        <v>4810</v>
      </c>
      <c r="C199" s="43">
        <v>20089281</v>
      </c>
      <c r="D199" s="43">
        <v>0</v>
      </c>
      <c r="E199" s="43" t="s">
        <v>107</v>
      </c>
      <c r="F199" s="9" t="s">
        <v>219</v>
      </c>
      <c r="G199" s="44">
        <v>5673.33</v>
      </c>
      <c r="H199" s="44">
        <v>-1418.33</v>
      </c>
      <c r="I199" s="44">
        <v>4255</v>
      </c>
    </row>
    <row r="200" spans="1:9" x14ac:dyDescent="0.25">
      <c r="A200" s="41">
        <v>200480</v>
      </c>
      <c r="B200" s="41">
        <v>4810</v>
      </c>
      <c r="C200" s="43">
        <v>20089282</v>
      </c>
      <c r="D200" s="43">
        <v>0</v>
      </c>
      <c r="E200" s="43" t="s">
        <v>107</v>
      </c>
      <c r="F200" s="9" t="s">
        <v>219</v>
      </c>
      <c r="G200" s="44">
        <v>5673.33</v>
      </c>
      <c r="H200" s="44">
        <v>-1418.33</v>
      </c>
      <c r="I200" s="44">
        <v>4255</v>
      </c>
    </row>
    <row r="201" spans="1:9" x14ac:dyDescent="0.25">
      <c r="A201" s="41">
        <v>200480</v>
      </c>
      <c r="B201" s="41">
        <v>4810</v>
      </c>
      <c r="C201" s="43">
        <v>20089283</v>
      </c>
      <c r="D201" s="43">
        <v>0</v>
      </c>
      <c r="E201" s="43" t="s">
        <v>107</v>
      </c>
      <c r="F201" s="9" t="s">
        <v>219</v>
      </c>
      <c r="G201" s="44">
        <v>5673.33</v>
      </c>
      <c r="H201" s="44">
        <v>-1418.33</v>
      </c>
      <c r="I201" s="44">
        <v>4255</v>
      </c>
    </row>
    <row r="202" spans="1:9" x14ac:dyDescent="0.25">
      <c r="A202" s="41">
        <v>200480</v>
      </c>
      <c r="B202" s="41">
        <v>4810</v>
      </c>
      <c r="C202" s="43">
        <v>20089284</v>
      </c>
      <c r="D202" s="43">
        <v>0</v>
      </c>
      <c r="E202" s="43" t="s">
        <v>107</v>
      </c>
      <c r="F202" s="9" t="s">
        <v>219</v>
      </c>
      <c r="G202" s="44">
        <v>5673.33</v>
      </c>
      <c r="H202" s="44">
        <v>-1418.33</v>
      </c>
      <c r="I202" s="44">
        <v>4255</v>
      </c>
    </row>
    <row r="203" spans="1:9" x14ac:dyDescent="0.25">
      <c r="A203" s="41">
        <v>200480</v>
      </c>
      <c r="B203" s="41">
        <v>4810</v>
      </c>
      <c r="C203" s="43">
        <v>20089285</v>
      </c>
      <c r="D203" s="43">
        <v>0</v>
      </c>
      <c r="E203" s="43" t="s">
        <v>107</v>
      </c>
      <c r="F203" s="9" t="s">
        <v>219</v>
      </c>
      <c r="G203" s="44">
        <v>5673.33</v>
      </c>
      <c r="H203" s="44">
        <v>-1418.33</v>
      </c>
      <c r="I203" s="44">
        <v>4255</v>
      </c>
    </row>
    <row r="204" spans="1:9" x14ac:dyDescent="0.25">
      <c r="A204" s="41">
        <v>200480</v>
      </c>
      <c r="B204" s="41">
        <v>4810</v>
      </c>
      <c r="C204" s="43">
        <v>20089286</v>
      </c>
      <c r="D204" s="43">
        <v>0</v>
      </c>
      <c r="E204" s="43" t="s">
        <v>107</v>
      </c>
      <c r="F204" s="9" t="s">
        <v>219</v>
      </c>
      <c r="G204" s="44">
        <v>5673.33</v>
      </c>
      <c r="H204" s="44">
        <v>-1418.33</v>
      </c>
      <c r="I204" s="44">
        <v>4255</v>
      </c>
    </row>
    <row r="205" spans="1:9" x14ac:dyDescent="0.25">
      <c r="A205" s="41">
        <v>200480</v>
      </c>
      <c r="B205" s="41">
        <v>4810</v>
      </c>
      <c r="C205" s="43">
        <v>20089287</v>
      </c>
      <c r="D205" s="43">
        <v>0</v>
      </c>
      <c r="E205" s="43" t="s">
        <v>107</v>
      </c>
      <c r="F205" s="9" t="s">
        <v>219</v>
      </c>
      <c r="G205" s="44">
        <v>5673.33</v>
      </c>
      <c r="H205" s="44">
        <v>-1418.33</v>
      </c>
      <c r="I205" s="44">
        <v>4255</v>
      </c>
    </row>
    <row r="206" spans="1:9" x14ac:dyDescent="0.25">
      <c r="A206" s="41">
        <v>200480</v>
      </c>
      <c r="B206" s="41">
        <v>4810</v>
      </c>
      <c r="C206" s="43">
        <v>20089288</v>
      </c>
      <c r="D206" s="43">
        <v>0</v>
      </c>
      <c r="E206" s="43" t="s">
        <v>107</v>
      </c>
      <c r="F206" s="9" t="s">
        <v>219</v>
      </c>
      <c r="G206" s="44">
        <v>5673.33</v>
      </c>
      <c r="H206" s="44">
        <v>-1418.33</v>
      </c>
      <c r="I206" s="44">
        <v>4255</v>
      </c>
    </row>
    <row r="207" spans="1:9" x14ac:dyDescent="0.25">
      <c r="A207" s="41">
        <v>200480</v>
      </c>
      <c r="B207" s="41">
        <v>4810</v>
      </c>
      <c r="C207" s="43">
        <v>20089289</v>
      </c>
      <c r="D207" s="43">
        <v>0</v>
      </c>
      <c r="E207" s="43" t="s">
        <v>107</v>
      </c>
      <c r="F207" s="9" t="s">
        <v>219</v>
      </c>
      <c r="G207" s="44">
        <v>5673.33</v>
      </c>
      <c r="H207" s="44">
        <v>-1418.33</v>
      </c>
      <c r="I207" s="44">
        <v>4255</v>
      </c>
    </row>
    <row r="208" spans="1:9" x14ac:dyDescent="0.25">
      <c r="A208" s="41">
        <v>200480</v>
      </c>
      <c r="B208" s="41">
        <v>4810</v>
      </c>
      <c r="C208" s="43">
        <v>20089290</v>
      </c>
      <c r="D208" s="43">
        <v>0</v>
      </c>
      <c r="E208" s="43" t="s">
        <v>107</v>
      </c>
      <c r="F208" s="9" t="s">
        <v>219</v>
      </c>
      <c r="G208" s="44">
        <v>5673.33</v>
      </c>
      <c r="H208" s="44">
        <v>-1418.33</v>
      </c>
      <c r="I208" s="44">
        <v>4255</v>
      </c>
    </row>
    <row r="209" spans="1:9" x14ac:dyDescent="0.25">
      <c r="A209" s="41">
        <v>200480</v>
      </c>
      <c r="B209" s="41">
        <v>4810</v>
      </c>
      <c r="C209" s="43">
        <v>20089291</v>
      </c>
      <c r="D209" s="43">
        <v>0</v>
      </c>
      <c r="E209" s="43" t="s">
        <v>107</v>
      </c>
      <c r="F209" s="9" t="s">
        <v>219</v>
      </c>
      <c r="G209" s="44">
        <v>5673.33</v>
      </c>
      <c r="H209" s="44">
        <v>-1418.33</v>
      </c>
      <c r="I209" s="44">
        <v>4255</v>
      </c>
    </row>
    <row r="210" spans="1:9" x14ac:dyDescent="0.25">
      <c r="A210" s="41">
        <v>200480</v>
      </c>
      <c r="B210" s="41">
        <v>4810</v>
      </c>
      <c r="C210" s="43">
        <v>20089292</v>
      </c>
      <c r="D210" s="43">
        <v>0</v>
      </c>
      <c r="E210" s="43" t="s">
        <v>107</v>
      </c>
      <c r="F210" s="9" t="s">
        <v>219</v>
      </c>
      <c r="G210" s="44">
        <v>5673.33</v>
      </c>
      <c r="H210" s="44">
        <v>-1418.33</v>
      </c>
      <c r="I210" s="44">
        <v>4255</v>
      </c>
    </row>
    <row r="211" spans="1:9" x14ac:dyDescent="0.25">
      <c r="A211" s="41">
        <v>200480</v>
      </c>
      <c r="B211" s="41">
        <v>4810</v>
      </c>
      <c r="C211" s="43">
        <v>20089293</v>
      </c>
      <c r="D211" s="43">
        <v>0</v>
      </c>
      <c r="E211" s="43" t="s">
        <v>107</v>
      </c>
      <c r="F211" s="9" t="s">
        <v>219</v>
      </c>
      <c r="G211" s="44">
        <v>5673.36</v>
      </c>
      <c r="H211" s="44">
        <v>-1418.34</v>
      </c>
      <c r="I211" s="44">
        <v>4255.0200000000004</v>
      </c>
    </row>
    <row r="212" spans="1:9" x14ac:dyDescent="0.25">
      <c r="A212" s="41">
        <v>400100</v>
      </c>
      <c r="B212" s="41">
        <v>5300</v>
      </c>
      <c r="C212" s="41">
        <v>20090833</v>
      </c>
      <c r="D212" s="41">
        <v>0</v>
      </c>
      <c r="E212" s="41" t="s">
        <v>180</v>
      </c>
      <c r="F212" s="9" t="s">
        <v>220</v>
      </c>
      <c r="G212" s="44">
        <v>490102.25</v>
      </c>
      <c r="H212" s="44">
        <v>-71473.240000000005</v>
      </c>
      <c r="I212" s="44">
        <v>418629.01</v>
      </c>
    </row>
    <row r="213" spans="1:9" x14ac:dyDescent="0.25">
      <c r="A213" s="41">
        <v>400100</v>
      </c>
      <c r="B213" s="41">
        <v>5300</v>
      </c>
      <c r="C213" s="41">
        <v>20090833</v>
      </c>
      <c r="D213" s="41">
        <v>1</v>
      </c>
      <c r="E213" s="41" t="s">
        <v>38</v>
      </c>
      <c r="F213" s="9" t="s">
        <v>221</v>
      </c>
      <c r="G213" s="44">
        <v>213026.02</v>
      </c>
      <c r="H213" s="9">
        <v>0</v>
      </c>
      <c r="I213" s="44">
        <v>213026.02</v>
      </c>
    </row>
    <row r="214" spans="1:9" x14ac:dyDescent="0.25">
      <c r="A214" s="41">
        <v>400100</v>
      </c>
      <c r="B214" s="41">
        <v>6801</v>
      </c>
      <c r="C214" s="43">
        <v>20081968</v>
      </c>
      <c r="D214" s="43">
        <v>0</v>
      </c>
      <c r="E214" s="43" t="s">
        <v>222</v>
      </c>
      <c r="F214" s="9" t="s">
        <v>223</v>
      </c>
      <c r="G214" s="44">
        <v>56326.7</v>
      </c>
      <c r="H214" s="44">
        <v>-50459.35</v>
      </c>
      <c r="I214" s="44">
        <v>5867.35</v>
      </c>
    </row>
    <row r="215" spans="1:9" x14ac:dyDescent="0.25">
      <c r="A215" s="41">
        <v>400100</v>
      </c>
      <c r="B215" s="41">
        <v>6801</v>
      </c>
      <c r="C215" s="43">
        <v>20081972</v>
      </c>
      <c r="D215" s="43">
        <v>0</v>
      </c>
      <c r="E215" s="43" t="s">
        <v>222</v>
      </c>
      <c r="F215" s="9" t="s">
        <v>224</v>
      </c>
      <c r="G215" s="44">
        <v>41622.629999999997</v>
      </c>
      <c r="H215" s="44">
        <v>-37286.94</v>
      </c>
      <c r="I215" s="44">
        <v>4335.6899999999996</v>
      </c>
    </row>
    <row r="216" spans="1:9" x14ac:dyDescent="0.25">
      <c r="A216" s="41">
        <v>400100</v>
      </c>
      <c r="B216" s="41">
        <v>6801</v>
      </c>
      <c r="C216" s="43">
        <v>20081972</v>
      </c>
      <c r="D216" s="43">
        <v>1</v>
      </c>
      <c r="E216" s="43" t="s">
        <v>75</v>
      </c>
      <c r="F216" s="9" t="s">
        <v>224</v>
      </c>
      <c r="G216" s="44">
        <v>71034.149999999994</v>
      </c>
      <c r="H216" s="44">
        <v>-44396.35</v>
      </c>
      <c r="I216" s="44">
        <v>26637.8</v>
      </c>
    </row>
    <row r="217" spans="1:9" x14ac:dyDescent="0.25">
      <c r="A217" s="41">
        <v>200700</v>
      </c>
      <c r="B217" s="41">
        <v>6925</v>
      </c>
      <c r="C217" s="43">
        <v>20088133</v>
      </c>
      <c r="D217" s="43">
        <v>0</v>
      </c>
      <c r="E217" s="43" t="s">
        <v>122</v>
      </c>
      <c r="F217" s="9" t="s">
        <v>225</v>
      </c>
      <c r="G217" s="44">
        <v>51400.14</v>
      </c>
      <c r="H217" s="44">
        <v>-10402.42</v>
      </c>
      <c r="I217" s="44">
        <v>40997.72</v>
      </c>
    </row>
    <row r="218" spans="1:9" x14ac:dyDescent="0.25">
      <c r="A218" s="41">
        <v>200700</v>
      </c>
      <c r="B218" s="41">
        <v>6925</v>
      </c>
      <c r="C218" s="43">
        <v>20088337</v>
      </c>
      <c r="D218" s="43">
        <v>0</v>
      </c>
      <c r="E218" s="43" t="s">
        <v>82</v>
      </c>
      <c r="F218" s="9" t="s">
        <v>226</v>
      </c>
      <c r="G218" s="44">
        <v>6722.03</v>
      </c>
      <c r="H218" s="44">
        <v>-1280.3900000000001</v>
      </c>
      <c r="I218" s="44">
        <v>5441.64</v>
      </c>
    </row>
    <row r="219" spans="1:9" x14ac:dyDescent="0.25">
      <c r="A219" s="41">
        <v>200700</v>
      </c>
      <c r="B219" s="41">
        <v>6925</v>
      </c>
      <c r="C219" s="43">
        <v>20088338</v>
      </c>
      <c r="D219" s="43">
        <v>0</v>
      </c>
      <c r="E219" s="43" t="s">
        <v>82</v>
      </c>
      <c r="F219" s="9" t="s">
        <v>227</v>
      </c>
      <c r="G219" s="44">
        <v>33608.129999999997</v>
      </c>
      <c r="H219" s="44">
        <v>-6401.55</v>
      </c>
      <c r="I219" s="44">
        <v>27206.58</v>
      </c>
    </row>
    <row r="220" spans="1:9" x14ac:dyDescent="0.25">
      <c r="A220" s="41">
        <v>200700</v>
      </c>
      <c r="B220" s="41">
        <v>6925</v>
      </c>
      <c r="C220" s="43">
        <v>20088339</v>
      </c>
      <c r="D220" s="43">
        <v>0</v>
      </c>
      <c r="E220" s="43" t="s">
        <v>82</v>
      </c>
      <c r="F220" s="9" t="s">
        <v>228</v>
      </c>
      <c r="G220" s="44">
        <v>36297.08</v>
      </c>
      <c r="H220" s="44">
        <v>-6913.73</v>
      </c>
      <c r="I220" s="44">
        <v>29383.35</v>
      </c>
    </row>
    <row r="221" spans="1:9" x14ac:dyDescent="0.25">
      <c r="A221" s="41">
        <v>200700</v>
      </c>
      <c r="B221" s="41">
        <v>6925</v>
      </c>
      <c r="C221" s="41">
        <v>20088574</v>
      </c>
      <c r="D221" s="41">
        <v>0</v>
      </c>
      <c r="E221" s="41" t="s">
        <v>137</v>
      </c>
      <c r="F221" s="9" t="s">
        <v>229</v>
      </c>
      <c r="G221" s="44">
        <v>229456</v>
      </c>
      <c r="H221" s="44">
        <v>-40974.29</v>
      </c>
      <c r="I221" s="44">
        <v>188481.71</v>
      </c>
    </row>
    <row r="222" spans="1:9" x14ac:dyDescent="0.25">
      <c r="A222" s="45">
        <v>200460</v>
      </c>
      <c r="B222" s="45">
        <v>7405</v>
      </c>
      <c r="C222" s="46">
        <v>20082982</v>
      </c>
      <c r="D222" s="46">
        <v>55</v>
      </c>
      <c r="E222" s="46" t="s">
        <v>180</v>
      </c>
      <c r="F222" s="47" t="s">
        <v>230</v>
      </c>
      <c r="G222" s="48">
        <v>972980.47</v>
      </c>
      <c r="H222" s="48">
        <v>-486490.23</v>
      </c>
      <c r="I222" s="48">
        <v>486490.24</v>
      </c>
    </row>
    <row r="223" spans="1:9" x14ac:dyDescent="0.25">
      <c r="A223" s="45">
        <v>200460</v>
      </c>
      <c r="B223" s="45">
        <v>7405</v>
      </c>
      <c r="C223" s="46">
        <v>20082983</v>
      </c>
      <c r="D223" s="46">
        <v>52</v>
      </c>
      <c r="E223" s="46" t="s">
        <v>180</v>
      </c>
      <c r="F223" s="47" t="s">
        <v>230</v>
      </c>
      <c r="G223" s="48">
        <v>892980.39</v>
      </c>
      <c r="H223" s="48">
        <v>-446490.2</v>
      </c>
      <c r="I223" s="48">
        <v>446490.19</v>
      </c>
    </row>
    <row r="224" spans="1:9" x14ac:dyDescent="0.25">
      <c r="A224" s="41">
        <v>200460</v>
      </c>
      <c r="B224" s="41">
        <v>7409</v>
      </c>
      <c r="C224" s="43">
        <v>20010574</v>
      </c>
      <c r="D224" s="43">
        <v>0</v>
      </c>
      <c r="E224" s="43" t="s">
        <v>231</v>
      </c>
      <c r="F224" s="9" t="s">
        <v>232</v>
      </c>
      <c r="G224" s="44">
        <v>33455</v>
      </c>
      <c r="H224" s="44">
        <v>-33455</v>
      </c>
      <c r="I224" s="9">
        <v>0</v>
      </c>
    </row>
    <row r="225" spans="1:9" x14ac:dyDescent="0.25">
      <c r="A225" s="41">
        <v>200460</v>
      </c>
      <c r="B225" s="41">
        <v>7409</v>
      </c>
      <c r="C225" s="43">
        <v>20010718</v>
      </c>
      <c r="D225" s="43">
        <v>0</v>
      </c>
      <c r="E225" s="43" t="s">
        <v>233</v>
      </c>
      <c r="F225" s="9" t="s">
        <v>234</v>
      </c>
      <c r="G225" s="44">
        <v>37325</v>
      </c>
      <c r="H225" s="44">
        <v>-37325</v>
      </c>
      <c r="I225" s="9">
        <v>0</v>
      </c>
    </row>
    <row r="226" spans="1:9" x14ac:dyDescent="0.25">
      <c r="A226" s="41">
        <v>200460</v>
      </c>
      <c r="B226" s="41">
        <v>7409</v>
      </c>
      <c r="C226" s="43">
        <v>20083817</v>
      </c>
      <c r="D226" s="43">
        <v>0</v>
      </c>
      <c r="E226" s="43" t="s">
        <v>120</v>
      </c>
      <c r="F226" s="9" t="s">
        <v>235</v>
      </c>
      <c r="G226" s="44">
        <v>9063.02</v>
      </c>
      <c r="H226" s="44">
        <v>-6608.47</v>
      </c>
      <c r="I226" s="44">
        <v>2454.5500000000002</v>
      </c>
    </row>
    <row r="227" spans="1:9" x14ac:dyDescent="0.25">
      <c r="A227" s="41">
        <v>200460</v>
      </c>
      <c r="B227" s="41">
        <v>7409</v>
      </c>
      <c r="C227" s="43">
        <v>20085288</v>
      </c>
      <c r="D227" s="43">
        <v>0</v>
      </c>
      <c r="E227" s="43" t="s">
        <v>236</v>
      </c>
      <c r="F227" s="9" t="s">
        <v>237</v>
      </c>
      <c r="G227" s="44">
        <v>11119.45</v>
      </c>
      <c r="H227" s="44">
        <v>-6486.34</v>
      </c>
      <c r="I227" s="44">
        <v>4633.1099999999997</v>
      </c>
    </row>
    <row r="228" spans="1:9" x14ac:dyDescent="0.25">
      <c r="A228" s="41">
        <v>200460</v>
      </c>
      <c r="B228" s="41">
        <v>7409</v>
      </c>
      <c r="C228" s="43">
        <v>20085289</v>
      </c>
      <c r="D228" s="43">
        <v>0</v>
      </c>
      <c r="E228" s="43" t="s">
        <v>236</v>
      </c>
      <c r="F228" s="9" t="s">
        <v>237</v>
      </c>
      <c r="G228" s="44">
        <v>11119.45</v>
      </c>
      <c r="H228" s="44">
        <v>-6486.34</v>
      </c>
      <c r="I228" s="44">
        <v>4633.1099999999997</v>
      </c>
    </row>
    <row r="229" spans="1:9" x14ac:dyDescent="0.25">
      <c r="A229" s="41">
        <v>200460</v>
      </c>
      <c r="B229" s="41">
        <v>7409</v>
      </c>
      <c r="C229" s="43">
        <v>20085290</v>
      </c>
      <c r="D229" s="43">
        <v>0</v>
      </c>
      <c r="E229" s="43" t="s">
        <v>236</v>
      </c>
      <c r="F229" s="9" t="s">
        <v>237</v>
      </c>
      <c r="G229" s="44">
        <v>11119.45</v>
      </c>
      <c r="H229" s="44">
        <v>-6486.34</v>
      </c>
      <c r="I229" s="44">
        <v>4633.1099999999997</v>
      </c>
    </row>
    <row r="230" spans="1:9" x14ac:dyDescent="0.25">
      <c r="A230" s="41">
        <v>200460</v>
      </c>
      <c r="B230" s="41">
        <v>7409</v>
      </c>
      <c r="C230" s="43">
        <v>20085291</v>
      </c>
      <c r="D230" s="43">
        <v>0</v>
      </c>
      <c r="E230" s="43" t="s">
        <v>236</v>
      </c>
      <c r="F230" s="9" t="s">
        <v>237</v>
      </c>
      <c r="G230" s="44">
        <v>11119.45</v>
      </c>
      <c r="H230" s="44">
        <v>-6486.34</v>
      </c>
      <c r="I230" s="44">
        <v>4633.1099999999997</v>
      </c>
    </row>
    <row r="231" spans="1:9" x14ac:dyDescent="0.25">
      <c r="A231" s="41">
        <v>200460</v>
      </c>
      <c r="B231" s="41">
        <v>7409</v>
      </c>
      <c r="C231" s="43">
        <v>20085292</v>
      </c>
      <c r="D231" s="43">
        <v>0</v>
      </c>
      <c r="E231" s="43" t="s">
        <v>236</v>
      </c>
      <c r="F231" s="9" t="s">
        <v>237</v>
      </c>
      <c r="G231" s="44">
        <v>11119.45</v>
      </c>
      <c r="H231" s="44">
        <v>-6486.34</v>
      </c>
      <c r="I231" s="44">
        <v>4633.1099999999997</v>
      </c>
    </row>
    <row r="232" spans="1:9" x14ac:dyDescent="0.25">
      <c r="A232" s="41">
        <v>200460</v>
      </c>
      <c r="B232" s="41">
        <v>7409</v>
      </c>
      <c r="C232" s="43">
        <v>20085292</v>
      </c>
      <c r="D232" s="43">
        <v>1</v>
      </c>
      <c r="E232" s="43" t="s">
        <v>122</v>
      </c>
      <c r="F232" s="9" t="s">
        <v>237</v>
      </c>
      <c r="G232" s="44">
        <v>8374.35</v>
      </c>
      <c r="H232" s="44">
        <v>-2965.92</v>
      </c>
      <c r="I232" s="44">
        <v>5408.43</v>
      </c>
    </row>
    <row r="233" spans="1:9" x14ac:dyDescent="0.25">
      <c r="A233" s="41">
        <v>200460</v>
      </c>
      <c r="B233" s="41">
        <v>7409</v>
      </c>
      <c r="C233" s="43">
        <v>20085293</v>
      </c>
      <c r="D233" s="43">
        <v>0</v>
      </c>
      <c r="E233" s="43" t="s">
        <v>236</v>
      </c>
      <c r="F233" s="9" t="s">
        <v>237</v>
      </c>
      <c r="G233" s="44">
        <v>11119.45</v>
      </c>
      <c r="H233" s="44">
        <v>-6486.34</v>
      </c>
      <c r="I233" s="44">
        <v>4633.1099999999997</v>
      </c>
    </row>
    <row r="234" spans="1:9" x14ac:dyDescent="0.25">
      <c r="A234" s="41">
        <v>200460</v>
      </c>
      <c r="B234" s="41">
        <v>7409</v>
      </c>
      <c r="C234" s="43">
        <v>20085293</v>
      </c>
      <c r="D234" s="43">
        <v>1</v>
      </c>
      <c r="E234" s="43" t="s">
        <v>122</v>
      </c>
      <c r="F234" s="9" t="s">
        <v>237</v>
      </c>
      <c r="G234" s="44">
        <v>8374.35</v>
      </c>
      <c r="H234" s="44">
        <v>-2965.92</v>
      </c>
      <c r="I234" s="44">
        <v>5408.43</v>
      </c>
    </row>
    <row r="235" spans="1:9" x14ac:dyDescent="0.25">
      <c r="A235" s="41">
        <v>200460</v>
      </c>
      <c r="B235" s="41">
        <v>7409</v>
      </c>
      <c r="C235" s="43">
        <v>20085294</v>
      </c>
      <c r="D235" s="43">
        <v>0</v>
      </c>
      <c r="E235" s="43" t="s">
        <v>236</v>
      </c>
      <c r="F235" s="9" t="s">
        <v>237</v>
      </c>
      <c r="G235" s="44">
        <v>44478.69</v>
      </c>
      <c r="H235" s="44">
        <v>-25945.9</v>
      </c>
      <c r="I235" s="44">
        <v>18532.79</v>
      </c>
    </row>
    <row r="236" spans="1:9" x14ac:dyDescent="0.25">
      <c r="A236" s="41">
        <v>200460</v>
      </c>
      <c r="B236" s="41">
        <v>7409</v>
      </c>
      <c r="C236" s="43">
        <v>20085295</v>
      </c>
      <c r="D236" s="43">
        <v>0</v>
      </c>
      <c r="E236" s="43" t="s">
        <v>236</v>
      </c>
      <c r="F236" s="9" t="s">
        <v>237</v>
      </c>
      <c r="G236" s="44">
        <v>44478.69</v>
      </c>
      <c r="H236" s="44">
        <v>-25945.9</v>
      </c>
      <c r="I236" s="44">
        <v>18532.79</v>
      </c>
    </row>
    <row r="237" spans="1:9" x14ac:dyDescent="0.25">
      <c r="A237" s="41">
        <v>200460</v>
      </c>
      <c r="B237" s="41">
        <v>7409</v>
      </c>
      <c r="C237" s="43">
        <v>20085296</v>
      </c>
      <c r="D237" s="43">
        <v>0</v>
      </c>
      <c r="E237" s="43" t="s">
        <v>236</v>
      </c>
      <c r="F237" s="9" t="s">
        <v>237</v>
      </c>
      <c r="G237" s="44">
        <v>44478.69</v>
      </c>
      <c r="H237" s="44">
        <v>-25945.9</v>
      </c>
      <c r="I237" s="44">
        <v>18532.79</v>
      </c>
    </row>
    <row r="238" spans="1:9" x14ac:dyDescent="0.25">
      <c r="A238" s="41">
        <v>200460</v>
      </c>
      <c r="B238" s="41">
        <v>7409</v>
      </c>
      <c r="C238" s="43">
        <v>20085297</v>
      </c>
      <c r="D238" s="43">
        <v>0</v>
      </c>
      <c r="E238" s="43" t="s">
        <v>236</v>
      </c>
      <c r="F238" s="9" t="s">
        <v>237</v>
      </c>
      <c r="G238" s="44">
        <v>44478.69</v>
      </c>
      <c r="H238" s="44">
        <v>-25945.9</v>
      </c>
      <c r="I238" s="44">
        <v>18532.79</v>
      </c>
    </row>
    <row r="239" spans="1:9" x14ac:dyDescent="0.25">
      <c r="A239" s="41">
        <v>200460</v>
      </c>
      <c r="B239" s="41">
        <v>7409</v>
      </c>
      <c r="C239" s="43">
        <v>20085298</v>
      </c>
      <c r="D239" s="43">
        <v>0</v>
      </c>
      <c r="E239" s="43" t="s">
        <v>236</v>
      </c>
      <c r="F239" s="9" t="s">
        <v>237</v>
      </c>
      <c r="G239" s="44">
        <v>44478.69</v>
      </c>
      <c r="H239" s="44">
        <v>-25945.9</v>
      </c>
      <c r="I239" s="44">
        <v>18532.79</v>
      </c>
    </row>
    <row r="240" spans="1:9" x14ac:dyDescent="0.25">
      <c r="A240" s="41">
        <v>200460</v>
      </c>
      <c r="B240" s="41">
        <v>7409</v>
      </c>
      <c r="C240" s="43">
        <v>20085298</v>
      </c>
      <c r="D240" s="43">
        <v>1</v>
      </c>
      <c r="E240" s="43" t="s">
        <v>122</v>
      </c>
      <c r="F240" s="9" t="s">
        <v>237</v>
      </c>
      <c r="G240" s="44">
        <v>8374.35</v>
      </c>
      <c r="H240" s="44">
        <v>-2965.92</v>
      </c>
      <c r="I240" s="44">
        <v>5408.43</v>
      </c>
    </row>
    <row r="241" spans="1:9" x14ac:dyDescent="0.25">
      <c r="A241" s="41">
        <v>200460</v>
      </c>
      <c r="B241" s="41">
        <v>7409</v>
      </c>
      <c r="C241" s="43">
        <v>20085299</v>
      </c>
      <c r="D241" s="43">
        <v>0</v>
      </c>
      <c r="E241" s="43" t="s">
        <v>236</v>
      </c>
      <c r="F241" s="9" t="s">
        <v>237</v>
      </c>
      <c r="G241" s="44">
        <v>44478.69</v>
      </c>
      <c r="H241" s="44">
        <v>-25945.9</v>
      </c>
      <c r="I241" s="44">
        <v>18532.79</v>
      </c>
    </row>
    <row r="242" spans="1:9" x14ac:dyDescent="0.25">
      <c r="A242" s="41">
        <v>200460</v>
      </c>
      <c r="B242" s="41">
        <v>7409</v>
      </c>
      <c r="C242" s="43">
        <v>20085299</v>
      </c>
      <c r="D242" s="43">
        <v>1</v>
      </c>
      <c r="E242" s="43" t="s">
        <v>122</v>
      </c>
      <c r="F242" s="9" t="s">
        <v>237</v>
      </c>
      <c r="G242" s="44">
        <v>8374.35</v>
      </c>
      <c r="H242" s="44">
        <v>-2965.92</v>
      </c>
      <c r="I242" s="44">
        <v>5408.43</v>
      </c>
    </row>
    <row r="243" spans="1:9" x14ac:dyDescent="0.25">
      <c r="A243" s="41">
        <v>200460</v>
      </c>
      <c r="B243" s="41">
        <v>7409</v>
      </c>
      <c r="C243" s="43">
        <v>20085300</v>
      </c>
      <c r="D243" s="43">
        <v>0</v>
      </c>
      <c r="E243" s="43" t="s">
        <v>236</v>
      </c>
      <c r="F243" s="9" t="s">
        <v>237</v>
      </c>
      <c r="G243" s="44">
        <v>44478.69</v>
      </c>
      <c r="H243" s="44">
        <v>-25945.9</v>
      </c>
      <c r="I243" s="44">
        <v>18532.79</v>
      </c>
    </row>
    <row r="244" spans="1:9" x14ac:dyDescent="0.25">
      <c r="A244" s="41">
        <v>200460</v>
      </c>
      <c r="B244" s="41">
        <v>7409</v>
      </c>
      <c r="C244" s="43">
        <v>20085300</v>
      </c>
      <c r="D244" s="43">
        <v>1</v>
      </c>
      <c r="E244" s="43" t="s">
        <v>122</v>
      </c>
      <c r="F244" s="9" t="s">
        <v>237</v>
      </c>
      <c r="G244" s="44">
        <v>8374.35</v>
      </c>
      <c r="H244" s="44">
        <v>-2965.92</v>
      </c>
      <c r="I244" s="44">
        <v>5408.43</v>
      </c>
    </row>
    <row r="245" spans="1:9" x14ac:dyDescent="0.25">
      <c r="A245" s="41">
        <v>200460</v>
      </c>
      <c r="B245" s="41">
        <v>7409</v>
      </c>
      <c r="C245" s="43">
        <v>20085301</v>
      </c>
      <c r="D245" s="43">
        <v>0</v>
      </c>
      <c r="E245" s="43" t="s">
        <v>236</v>
      </c>
      <c r="F245" s="9" t="s">
        <v>237</v>
      </c>
      <c r="G245" s="44">
        <v>44478.69</v>
      </c>
      <c r="H245" s="44">
        <v>-25945.9</v>
      </c>
      <c r="I245" s="44">
        <v>18532.79</v>
      </c>
    </row>
    <row r="246" spans="1:9" x14ac:dyDescent="0.25">
      <c r="A246" s="41">
        <v>200460</v>
      </c>
      <c r="B246" s="41">
        <v>7409</v>
      </c>
      <c r="C246" s="43">
        <v>20085302</v>
      </c>
      <c r="D246" s="43">
        <v>0</v>
      </c>
      <c r="E246" s="43" t="s">
        <v>236</v>
      </c>
      <c r="F246" s="9" t="s">
        <v>237</v>
      </c>
      <c r="G246" s="44">
        <v>44478.69</v>
      </c>
      <c r="H246" s="44">
        <v>-25945.9</v>
      </c>
      <c r="I246" s="44">
        <v>18532.79</v>
      </c>
    </row>
    <row r="247" spans="1:9" x14ac:dyDescent="0.25">
      <c r="A247" s="41">
        <v>200460</v>
      </c>
      <c r="B247" s="41">
        <v>7409</v>
      </c>
      <c r="C247" s="43">
        <v>20085303</v>
      </c>
      <c r="D247" s="43">
        <v>0</v>
      </c>
      <c r="E247" s="43" t="s">
        <v>236</v>
      </c>
      <c r="F247" s="9" t="s">
        <v>237</v>
      </c>
      <c r="G247" s="44">
        <v>44478.69</v>
      </c>
      <c r="H247" s="44">
        <v>-25945.9</v>
      </c>
      <c r="I247" s="44">
        <v>18532.79</v>
      </c>
    </row>
    <row r="248" spans="1:9" x14ac:dyDescent="0.25">
      <c r="A248" s="41">
        <v>200460</v>
      </c>
      <c r="B248" s="41">
        <v>7409</v>
      </c>
      <c r="C248" s="43">
        <v>20085304</v>
      </c>
      <c r="D248" s="43">
        <v>0</v>
      </c>
      <c r="E248" s="43" t="s">
        <v>236</v>
      </c>
      <c r="F248" s="9" t="s">
        <v>238</v>
      </c>
      <c r="G248" s="44">
        <v>160616.63</v>
      </c>
      <c r="H248" s="44">
        <v>-93693.04</v>
      </c>
      <c r="I248" s="44">
        <v>66923.59</v>
      </c>
    </row>
    <row r="249" spans="1:9" x14ac:dyDescent="0.25">
      <c r="A249" s="41">
        <v>200460</v>
      </c>
      <c r="B249" s="41">
        <v>7409</v>
      </c>
      <c r="C249" s="43">
        <v>20085305</v>
      </c>
      <c r="D249" s="43">
        <v>0</v>
      </c>
      <c r="E249" s="43" t="s">
        <v>236</v>
      </c>
      <c r="F249" s="9" t="s">
        <v>238</v>
      </c>
      <c r="G249" s="44">
        <v>160616.63</v>
      </c>
      <c r="H249" s="44">
        <v>-93693.04</v>
      </c>
      <c r="I249" s="44">
        <v>66923.59</v>
      </c>
    </row>
    <row r="250" spans="1:9" x14ac:dyDescent="0.25">
      <c r="A250" s="41">
        <v>200460</v>
      </c>
      <c r="B250" s="41">
        <v>7409</v>
      </c>
      <c r="C250" s="43">
        <v>20085306</v>
      </c>
      <c r="D250" s="43">
        <v>0</v>
      </c>
      <c r="E250" s="43" t="s">
        <v>236</v>
      </c>
      <c r="F250" s="9" t="s">
        <v>238</v>
      </c>
      <c r="G250" s="44">
        <v>160616.63</v>
      </c>
      <c r="H250" s="44">
        <v>-93693.04</v>
      </c>
      <c r="I250" s="44">
        <v>66923.59</v>
      </c>
    </row>
    <row r="251" spans="1:9" x14ac:dyDescent="0.25">
      <c r="A251" s="41">
        <v>200460</v>
      </c>
      <c r="B251" s="41">
        <v>7409</v>
      </c>
      <c r="C251" s="43">
        <v>20085307</v>
      </c>
      <c r="D251" s="43">
        <v>0</v>
      </c>
      <c r="E251" s="43" t="s">
        <v>236</v>
      </c>
      <c r="F251" s="9" t="s">
        <v>239</v>
      </c>
      <c r="G251" s="44">
        <v>22238.880000000001</v>
      </c>
      <c r="H251" s="44">
        <v>-12972.69</v>
      </c>
      <c r="I251" s="44">
        <v>9266.19</v>
      </c>
    </row>
    <row r="252" spans="1:9" x14ac:dyDescent="0.25">
      <c r="A252" s="41">
        <v>200460</v>
      </c>
      <c r="B252" s="41">
        <v>7409</v>
      </c>
      <c r="C252" s="43">
        <v>20086596</v>
      </c>
      <c r="D252" s="43">
        <v>0</v>
      </c>
      <c r="E252" s="43" t="s">
        <v>138</v>
      </c>
      <c r="F252" s="9" t="s">
        <v>240</v>
      </c>
      <c r="G252" s="44">
        <v>273549.83</v>
      </c>
      <c r="H252" s="44">
        <v>-131075.97</v>
      </c>
      <c r="I252" s="44">
        <v>142473.85999999999</v>
      </c>
    </row>
    <row r="253" spans="1:9" x14ac:dyDescent="0.25">
      <c r="A253" s="41">
        <v>200460</v>
      </c>
      <c r="B253" s="41">
        <v>7409</v>
      </c>
      <c r="C253" s="43">
        <v>20088332</v>
      </c>
      <c r="D253" s="43">
        <v>0</v>
      </c>
      <c r="E253" s="43" t="s">
        <v>82</v>
      </c>
      <c r="F253" s="9" t="s">
        <v>241</v>
      </c>
      <c r="G253" s="44">
        <v>34280.14</v>
      </c>
      <c r="H253" s="44">
        <v>-11426.72</v>
      </c>
      <c r="I253" s="44">
        <v>22853.42</v>
      </c>
    </row>
    <row r="254" spans="1:9" x14ac:dyDescent="0.25">
      <c r="A254" s="41">
        <v>200460</v>
      </c>
      <c r="B254" s="41">
        <v>7409</v>
      </c>
      <c r="C254" s="43">
        <v>20088333</v>
      </c>
      <c r="D254" s="43">
        <v>0</v>
      </c>
      <c r="E254" s="43" t="s">
        <v>82</v>
      </c>
      <c r="F254" s="9" t="s">
        <v>241</v>
      </c>
      <c r="G254" s="44">
        <v>34280.14</v>
      </c>
      <c r="H254" s="44">
        <v>-11426.72</v>
      </c>
      <c r="I254" s="44">
        <v>22853.42</v>
      </c>
    </row>
    <row r="255" spans="1:9" x14ac:dyDescent="0.25">
      <c r="A255" s="41">
        <v>200460</v>
      </c>
      <c r="B255" s="41">
        <v>7409</v>
      </c>
      <c r="C255" s="43">
        <v>20088334</v>
      </c>
      <c r="D255" s="43">
        <v>0</v>
      </c>
      <c r="E255" s="43" t="s">
        <v>82</v>
      </c>
      <c r="F255" s="9" t="s">
        <v>241</v>
      </c>
      <c r="G255" s="44">
        <v>34280.14</v>
      </c>
      <c r="H255" s="44">
        <v>-11426.72</v>
      </c>
      <c r="I255" s="44">
        <v>22853.42</v>
      </c>
    </row>
    <row r="256" spans="1:9" x14ac:dyDescent="0.25">
      <c r="A256" s="41">
        <v>200460</v>
      </c>
      <c r="B256" s="41">
        <v>7409</v>
      </c>
      <c r="C256" s="43">
        <v>20088335</v>
      </c>
      <c r="D256" s="43">
        <v>0</v>
      </c>
      <c r="E256" s="43" t="s">
        <v>82</v>
      </c>
      <c r="F256" s="9" t="s">
        <v>242</v>
      </c>
      <c r="G256" s="44">
        <v>5377.02</v>
      </c>
      <c r="H256" s="44">
        <v>-1792.35</v>
      </c>
      <c r="I256" s="44">
        <v>3584.67</v>
      </c>
    </row>
    <row r="257" spans="1:9" x14ac:dyDescent="0.25">
      <c r="A257" s="41">
        <v>400100</v>
      </c>
      <c r="B257" s="41">
        <v>7409</v>
      </c>
      <c r="C257" s="43">
        <v>20084990</v>
      </c>
      <c r="D257" s="43">
        <v>0</v>
      </c>
      <c r="E257" s="43" t="s">
        <v>75</v>
      </c>
      <c r="F257" s="9" t="s">
        <v>243</v>
      </c>
      <c r="G257" s="44">
        <v>21366.1</v>
      </c>
      <c r="H257" s="44">
        <v>-13353.83</v>
      </c>
      <c r="I257" s="44">
        <v>8012.27</v>
      </c>
    </row>
    <row r="258" spans="1:9" x14ac:dyDescent="0.25">
      <c r="A258" s="41">
        <v>400100</v>
      </c>
      <c r="B258" s="41">
        <v>7413</v>
      </c>
      <c r="C258" s="43">
        <v>20081965</v>
      </c>
      <c r="D258" s="43">
        <v>0</v>
      </c>
      <c r="E258" s="43" t="s">
        <v>222</v>
      </c>
      <c r="F258" s="9" t="s">
        <v>244</v>
      </c>
      <c r="G258" s="44">
        <v>19983.68</v>
      </c>
      <c r="H258" s="44">
        <v>-17902.04</v>
      </c>
      <c r="I258" s="44">
        <v>2081.64</v>
      </c>
    </row>
    <row r="259" spans="1:9" x14ac:dyDescent="0.25">
      <c r="A259" s="41">
        <v>200460</v>
      </c>
      <c r="B259" s="41">
        <v>7430</v>
      </c>
      <c r="C259" s="43">
        <v>20010830</v>
      </c>
      <c r="D259" s="43">
        <v>0</v>
      </c>
      <c r="E259" s="43" t="s">
        <v>205</v>
      </c>
      <c r="F259" s="9" t="s">
        <v>245</v>
      </c>
      <c r="G259" s="44">
        <v>96240.58</v>
      </c>
      <c r="H259" s="44">
        <v>-96240.58</v>
      </c>
      <c r="I259" s="9">
        <v>0</v>
      </c>
    </row>
    <row r="260" spans="1:9" x14ac:dyDescent="0.25">
      <c r="A260" s="41">
        <v>200460</v>
      </c>
      <c r="B260" s="41">
        <v>7430</v>
      </c>
      <c r="C260" s="43">
        <v>20010922</v>
      </c>
      <c r="D260" s="43">
        <v>0</v>
      </c>
      <c r="E260" s="43" t="s">
        <v>246</v>
      </c>
      <c r="F260" s="9" t="s">
        <v>247</v>
      </c>
      <c r="G260" s="44">
        <v>260226.13</v>
      </c>
      <c r="H260" s="44">
        <v>-260226.12</v>
      </c>
      <c r="I260" s="9">
        <v>0.01</v>
      </c>
    </row>
    <row r="261" spans="1:9" x14ac:dyDescent="0.25">
      <c r="A261" s="41">
        <v>200460</v>
      </c>
      <c r="B261" s="41">
        <v>7430</v>
      </c>
      <c r="C261" s="43">
        <v>20010922</v>
      </c>
      <c r="D261" s="43">
        <v>1</v>
      </c>
      <c r="E261" s="43" t="s">
        <v>72</v>
      </c>
      <c r="F261" s="9" t="s">
        <v>247</v>
      </c>
      <c r="G261" s="44">
        <v>621242.92000000004</v>
      </c>
      <c r="H261" s="44">
        <v>-621242.92000000004</v>
      </c>
      <c r="I261" s="9">
        <v>0</v>
      </c>
    </row>
    <row r="262" spans="1:9" x14ac:dyDescent="0.25">
      <c r="A262" s="41">
        <v>400100</v>
      </c>
      <c r="B262" s="41">
        <v>7430</v>
      </c>
      <c r="C262" s="43">
        <v>20067680</v>
      </c>
      <c r="D262" s="43">
        <v>0</v>
      </c>
      <c r="E262" s="43" t="s">
        <v>67</v>
      </c>
      <c r="F262" s="9" t="s">
        <v>248</v>
      </c>
      <c r="G262" s="44">
        <v>834505.4</v>
      </c>
      <c r="H262" s="44">
        <v>-834505.4</v>
      </c>
      <c r="I262" s="9">
        <v>0</v>
      </c>
    </row>
    <row r="263" spans="1:9" x14ac:dyDescent="0.25">
      <c r="A263" s="41">
        <v>400100</v>
      </c>
      <c r="B263" s="41">
        <v>7430</v>
      </c>
      <c r="C263" s="43">
        <v>20071680</v>
      </c>
      <c r="D263" s="43">
        <v>0</v>
      </c>
      <c r="E263" s="43" t="s">
        <v>249</v>
      </c>
      <c r="F263" s="9" t="s">
        <v>250</v>
      </c>
      <c r="G263" s="44">
        <v>243227</v>
      </c>
      <c r="H263" s="44">
        <v>-243227</v>
      </c>
      <c r="I263" s="9">
        <v>0</v>
      </c>
    </row>
    <row r="264" spans="1:9" x14ac:dyDescent="0.25">
      <c r="A264" s="41">
        <v>400100</v>
      </c>
      <c r="B264" s="41">
        <v>7430</v>
      </c>
      <c r="C264" s="43">
        <v>20071717</v>
      </c>
      <c r="D264" s="43">
        <v>0</v>
      </c>
      <c r="E264" s="43" t="s">
        <v>251</v>
      </c>
      <c r="F264" s="9" t="s">
        <v>252</v>
      </c>
      <c r="G264" s="44">
        <v>348989.63</v>
      </c>
      <c r="H264" s="44">
        <v>-348989.63</v>
      </c>
      <c r="I264" s="9">
        <v>0</v>
      </c>
    </row>
    <row r="265" spans="1:9" x14ac:dyDescent="0.25">
      <c r="A265" s="41">
        <v>400100</v>
      </c>
      <c r="B265" s="41">
        <v>7430</v>
      </c>
      <c r="C265" s="43">
        <v>20072313</v>
      </c>
      <c r="D265" s="43">
        <v>0</v>
      </c>
      <c r="E265" s="43" t="s">
        <v>183</v>
      </c>
      <c r="F265" s="9" t="s">
        <v>253</v>
      </c>
      <c r="G265" s="44">
        <v>292413.51</v>
      </c>
      <c r="H265" s="44">
        <v>-292413.51</v>
      </c>
      <c r="I265" s="9">
        <v>0</v>
      </c>
    </row>
    <row r="266" spans="1:9" x14ac:dyDescent="0.25">
      <c r="A266" s="41">
        <v>400100</v>
      </c>
      <c r="B266" s="41">
        <v>7430</v>
      </c>
      <c r="C266" s="43">
        <v>20072797</v>
      </c>
      <c r="D266" s="43">
        <v>0</v>
      </c>
      <c r="E266" s="43" t="s">
        <v>254</v>
      </c>
      <c r="F266" s="9" t="s">
        <v>255</v>
      </c>
      <c r="G266" s="49">
        <v>62738</v>
      </c>
      <c r="H266" s="49">
        <v>-62738</v>
      </c>
      <c r="I266">
        <v>0</v>
      </c>
    </row>
    <row r="267" spans="1:9" x14ac:dyDescent="0.25">
      <c r="A267" s="41">
        <v>400100</v>
      </c>
      <c r="B267" s="41">
        <v>7430</v>
      </c>
      <c r="C267" s="43">
        <v>20072797</v>
      </c>
      <c r="D267" s="43">
        <v>1</v>
      </c>
      <c r="E267" s="43" t="s">
        <v>256</v>
      </c>
      <c r="F267" s="9" t="s">
        <v>257</v>
      </c>
      <c r="G267" s="44">
        <v>88085.74</v>
      </c>
      <c r="H267" s="44">
        <v>-62394.09</v>
      </c>
      <c r="I267" s="44">
        <v>25691.65</v>
      </c>
    </row>
    <row r="268" spans="1:9" x14ac:dyDescent="0.25">
      <c r="A268" s="41">
        <v>400100</v>
      </c>
      <c r="B268" s="41">
        <v>7430</v>
      </c>
      <c r="C268" s="43">
        <v>20072797</v>
      </c>
      <c r="D268" s="43">
        <v>2</v>
      </c>
      <c r="E268" s="43" t="s">
        <v>105</v>
      </c>
      <c r="F268" s="9" t="s">
        <v>255</v>
      </c>
      <c r="G268" s="44">
        <v>87659.94</v>
      </c>
      <c r="H268" s="44">
        <v>-56613.72</v>
      </c>
      <c r="I268" s="44">
        <v>31046.22</v>
      </c>
    </row>
    <row r="269" spans="1:9" x14ac:dyDescent="0.25">
      <c r="A269" s="41">
        <v>400100</v>
      </c>
      <c r="B269" s="41">
        <v>7430</v>
      </c>
      <c r="C269" s="43">
        <v>20072797</v>
      </c>
      <c r="D269" s="43">
        <v>3</v>
      </c>
      <c r="E269" s="43" t="s">
        <v>75</v>
      </c>
      <c r="F269" s="9" t="s">
        <v>255</v>
      </c>
      <c r="G269" s="44">
        <v>79786.19</v>
      </c>
      <c r="H269" s="44">
        <v>-49866.39</v>
      </c>
      <c r="I269" s="44">
        <v>29919.8</v>
      </c>
    </row>
    <row r="270" spans="1:9" x14ac:dyDescent="0.25">
      <c r="A270" s="41">
        <v>400100</v>
      </c>
      <c r="B270" s="41">
        <v>7430</v>
      </c>
      <c r="C270" s="43">
        <v>20072797</v>
      </c>
      <c r="D270" s="43">
        <v>4</v>
      </c>
      <c r="E270" s="43" t="s">
        <v>236</v>
      </c>
      <c r="F270" s="9" t="s">
        <v>255</v>
      </c>
      <c r="G270" s="44">
        <v>43868.27</v>
      </c>
      <c r="H270" s="44">
        <v>-25589.83</v>
      </c>
      <c r="I270" s="44">
        <v>18278.439999999999</v>
      </c>
    </row>
    <row r="271" spans="1:9" x14ac:dyDescent="0.25">
      <c r="A271" s="41">
        <v>400100</v>
      </c>
      <c r="B271" s="41">
        <v>7430</v>
      </c>
      <c r="C271" s="43">
        <v>20072797</v>
      </c>
      <c r="D271" s="43">
        <v>5</v>
      </c>
      <c r="E271" s="43" t="s">
        <v>79</v>
      </c>
      <c r="F271" s="9" t="s">
        <v>255</v>
      </c>
      <c r="G271" s="44">
        <v>11699.93</v>
      </c>
      <c r="H271" s="44">
        <v>-5118.72</v>
      </c>
      <c r="I271" s="44">
        <v>6581.21</v>
      </c>
    </row>
    <row r="272" spans="1:9" x14ac:dyDescent="0.25">
      <c r="A272" s="41">
        <v>400100</v>
      </c>
      <c r="B272" s="41">
        <v>7430</v>
      </c>
      <c r="C272" s="43">
        <v>20072797</v>
      </c>
      <c r="D272" s="43">
        <v>6</v>
      </c>
      <c r="E272" s="43" t="s">
        <v>181</v>
      </c>
      <c r="F272" s="9" t="s">
        <v>258</v>
      </c>
      <c r="G272" s="44">
        <v>9899.9699999999993</v>
      </c>
      <c r="H272" s="44">
        <v>-1031.24</v>
      </c>
      <c r="I272" s="44">
        <v>8868.73</v>
      </c>
    </row>
    <row r="273" spans="1:9" x14ac:dyDescent="0.25">
      <c r="A273" s="41">
        <v>400100</v>
      </c>
      <c r="B273" s="41">
        <v>7430</v>
      </c>
      <c r="C273" s="43">
        <v>20073606</v>
      </c>
      <c r="D273" s="43">
        <v>0</v>
      </c>
      <c r="E273" s="43" t="s">
        <v>205</v>
      </c>
      <c r="F273" s="9" t="s">
        <v>259</v>
      </c>
      <c r="G273" s="44">
        <v>228825.02</v>
      </c>
      <c r="H273" s="44">
        <v>-228825.02</v>
      </c>
      <c r="I273" s="9">
        <v>0</v>
      </c>
    </row>
    <row r="274" spans="1:9" x14ac:dyDescent="0.25">
      <c r="A274" s="41">
        <v>400100</v>
      </c>
      <c r="B274" s="41">
        <v>7430</v>
      </c>
      <c r="C274" s="43">
        <v>20073668</v>
      </c>
      <c r="D274" s="43">
        <v>0</v>
      </c>
      <c r="E274" s="43" t="s">
        <v>205</v>
      </c>
      <c r="F274" s="9" t="s">
        <v>260</v>
      </c>
      <c r="G274" s="44">
        <v>195998.36</v>
      </c>
      <c r="H274" s="44">
        <v>-195998.36</v>
      </c>
      <c r="I274" s="9">
        <v>0</v>
      </c>
    </row>
    <row r="275" spans="1:9" x14ac:dyDescent="0.25">
      <c r="A275" s="41">
        <v>400100</v>
      </c>
      <c r="B275" s="41">
        <v>7430</v>
      </c>
      <c r="C275" s="43">
        <v>20073694</v>
      </c>
      <c r="D275" s="43">
        <v>0</v>
      </c>
      <c r="E275" s="43" t="s">
        <v>261</v>
      </c>
      <c r="F275" s="9" t="s">
        <v>262</v>
      </c>
      <c r="G275" s="44">
        <v>80969.56</v>
      </c>
      <c r="H275" s="44">
        <v>-80969.56</v>
      </c>
      <c r="I275" s="9">
        <v>0</v>
      </c>
    </row>
    <row r="276" spans="1:9" x14ac:dyDescent="0.25">
      <c r="A276" s="41">
        <v>400100</v>
      </c>
      <c r="B276" s="41">
        <v>7430</v>
      </c>
      <c r="C276" s="43">
        <v>20073704</v>
      </c>
      <c r="D276" s="43">
        <v>0</v>
      </c>
      <c r="E276" s="43" t="s">
        <v>261</v>
      </c>
      <c r="F276" s="9" t="s">
        <v>263</v>
      </c>
      <c r="G276" s="44">
        <v>86043.99</v>
      </c>
      <c r="H276" s="44">
        <v>-86043.99</v>
      </c>
      <c r="I276" s="9">
        <v>0</v>
      </c>
    </row>
    <row r="277" spans="1:9" x14ac:dyDescent="0.25">
      <c r="A277" s="41">
        <v>400100</v>
      </c>
      <c r="B277" s="41">
        <v>7430</v>
      </c>
      <c r="C277" s="43">
        <v>20073718</v>
      </c>
      <c r="D277" s="43">
        <v>0</v>
      </c>
      <c r="E277" s="43" t="s">
        <v>261</v>
      </c>
      <c r="F277" s="9" t="s">
        <v>264</v>
      </c>
      <c r="G277" s="44">
        <v>72150</v>
      </c>
      <c r="H277" s="44">
        <v>-72150</v>
      </c>
      <c r="I277" s="9">
        <v>0</v>
      </c>
    </row>
    <row r="278" spans="1:9" x14ac:dyDescent="0.25">
      <c r="A278" s="41">
        <v>400100</v>
      </c>
      <c r="B278" s="41">
        <v>7430</v>
      </c>
      <c r="C278" s="43">
        <v>20073718</v>
      </c>
      <c r="D278" s="43">
        <v>1</v>
      </c>
      <c r="E278" s="43" t="s">
        <v>72</v>
      </c>
      <c r="F278" s="9" t="s">
        <v>264</v>
      </c>
      <c r="G278" s="44">
        <v>215000</v>
      </c>
      <c r="H278" s="44">
        <v>-215000</v>
      </c>
      <c r="I278" s="9">
        <v>0</v>
      </c>
    </row>
    <row r="279" spans="1:9" x14ac:dyDescent="0.25">
      <c r="A279" s="41">
        <v>400100</v>
      </c>
      <c r="B279" s="41">
        <v>7430</v>
      </c>
      <c r="C279" s="43">
        <v>20073731</v>
      </c>
      <c r="D279" s="43">
        <v>0</v>
      </c>
      <c r="E279" s="43" t="s">
        <v>261</v>
      </c>
      <c r="F279" s="9" t="s">
        <v>265</v>
      </c>
      <c r="G279" s="44">
        <v>66147.28</v>
      </c>
      <c r="H279" s="44">
        <v>-66147.28</v>
      </c>
      <c r="I279" s="9">
        <v>0</v>
      </c>
    </row>
    <row r="280" spans="1:9" x14ac:dyDescent="0.25">
      <c r="A280" s="41">
        <v>400100</v>
      </c>
      <c r="B280" s="41">
        <v>7430</v>
      </c>
      <c r="C280" s="43">
        <v>20073782</v>
      </c>
      <c r="D280" s="43">
        <v>0</v>
      </c>
      <c r="E280" s="43" t="s">
        <v>246</v>
      </c>
      <c r="F280" s="9" t="s">
        <v>266</v>
      </c>
      <c r="G280" s="44">
        <v>4545.04</v>
      </c>
      <c r="H280" s="44">
        <v>-4545.04</v>
      </c>
      <c r="I280" s="9">
        <v>0</v>
      </c>
    </row>
    <row r="281" spans="1:9" x14ac:dyDescent="0.25">
      <c r="A281" s="41">
        <v>400100</v>
      </c>
      <c r="B281" s="41">
        <v>7430</v>
      </c>
      <c r="C281" s="43">
        <v>20073782</v>
      </c>
      <c r="D281" s="43">
        <v>1</v>
      </c>
      <c r="E281" s="43" t="s">
        <v>75</v>
      </c>
      <c r="F281" s="9" t="s">
        <v>266</v>
      </c>
      <c r="G281" s="44">
        <v>3637.01</v>
      </c>
      <c r="H281" s="44">
        <v>-2273.13</v>
      </c>
      <c r="I281" s="44">
        <v>1363.88</v>
      </c>
    </row>
    <row r="282" spans="1:9" x14ac:dyDescent="0.25">
      <c r="A282" s="41">
        <v>400100</v>
      </c>
      <c r="B282" s="41">
        <v>7430</v>
      </c>
      <c r="C282" s="43">
        <v>20073782</v>
      </c>
      <c r="D282" s="43">
        <v>2</v>
      </c>
      <c r="E282" s="43" t="s">
        <v>236</v>
      </c>
      <c r="F282" s="9" t="s">
        <v>266</v>
      </c>
      <c r="G282" s="44">
        <v>54979.07</v>
      </c>
      <c r="H282" s="44">
        <v>-32071.13</v>
      </c>
      <c r="I282" s="44">
        <v>22907.94</v>
      </c>
    </row>
    <row r="283" spans="1:9" x14ac:dyDescent="0.25">
      <c r="A283" s="41">
        <v>400100</v>
      </c>
      <c r="B283" s="41">
        <v>7430</v>
      </c>
      <c r="C283" s="43">
        <v>20073782</v>
      </c>
      <c r="D283" s="43">
        <v>3</v>
      </c>
      <c r="E283" s="43" t="s">
        <v>79</v>
      </c>
      <c r="F283" s="9" t="s">
        <v>266</v>
      </c>
      <c r="G283" s="44">
        <v>64098.94</v>
      </c>
      <c r="H283" s="44">
        <v>-28043.29</v>
      </c>
      <c r="I283" s="44">
        <v>36055.65</v>
      </c>
    </row>
    <row r="284" spans="1:9" x14ac:dyDescent="0.25">
      <c r="A284" s="41">
        <v>400100</v>
      </c>
      <c r="B284" s="41">
        <v>7430</v>
      </c>
      <c r="C284" s="43">
        <v>20073782</v>
      </c>
      <c r="D284" s="43">
        <v>4</v>
      </c>
      <c r="E284" s="43" t="s">
        <v>107</v>
      </c>
      <c r="F284" s="9" t="s">
        <v>266</v>
      </c>
      <c r="G284" s="44">
        <v>27123.5</v>
      </c>
      <c r="H284" s="44">
        <v>-6780.88</v>
      </c>
      <c r="I284" s="44">
        <v>20342.62</v>
      </c>
    </row>
    <row r="285" spans="1:9" x14ac:dyDescent="0.25">
      <c r="A285" s="41">
        <v>400100</v>
      </c>
      <c r="B285" s="41">
        <v>7430</v>
      </c>
      <c r="C285" s="43">
        <v>20073854</v>
      </c>
      <c r="D285" s="43">
        <v>0</v>
      </c>
      <c r="E285" s="43" t="s">
        <v>246</v>
      </c>
      <c r="F285" s="9" t="s">
        <v>267</v>
      </c>
      <c r="G285" s="44">
        <v>27650.9</v>
      </c>
      <c r="H285" s="44">
        <v>-27650.9</v>
      </c>
      <c r="I285" s="9">
        <v>0</v>
      </c>
    </row>
    <row r="286" spans="1:9" x14ac:dyDescent="0.25">
      <c r="A286" s="41">
        <v>400100</v>
      </c>
      <c r="B286" s="41">
        <v>7430</v>
      </c>
      <c r="C286" s="43">
        <v>20073894</v>
      </c>
      <c r="D286" s="43">
        <v>0</v>
      </c>
      <c r="E286" s="43" t="s">
        <v>246</v>
      </c>
      <c r="F286" s="9" t="s">
        <v>268</v>
      </c>
      <c r="G286" s="44">
        <v>3214.89</v>
      </c>
      <c r="H286" s="44">
        <v>-3214.88</v>
      </c>
      <c r="I286" s="9">
        <v>0.01</v>
      </c>
    </row>
    <row r="287" spans="1:9" x14ac:dyDescent="0.25">
      <c r="A287" s="41">
        <v>400100</v>
      </c>
      <c r="B287" s="41">
        <v>7430</v>
      </c>
      <c r="C287" s="43">
        <v>20073894</v>
      </c>
      <c r="D287" s="43">
        <v>1</v>
      </c>
      <c r="E287" s="43" t="s">
        <v>269</v>
      </c>
      <c r="F287" s="9" t="s">
        <v>268</v>
      </c>
      <c r="G287" s="44">
        <v>151984.20000000001</v>
      </c>
      <c r="H287" s="44">
        <v>-151984.20000000001</v>
      </c>
      <c r="I287" s="9">
        <v>0</v>
      </c>
    </row>
    <row r="288" spans="1:9" x14ac:dyDescent="0.25">
      <c r="A288" s="41">
        <v>400100</v>
      </c>
      <c r="B288" s="41">
        <v>7430</v>
      </c>
      <c r="C288" s="43">
        <v>20073894</v>
      </c>
      <c r="D288" s="43">
        <v>2</v>
      </c>
      <c r="E288" s="43" t="s">
        <v>167</v>
      </c>
      <c r="F288" s="9" t="s">
        <v>268</v>
      </c>
      <c r="G288" s="44">
        <v>1196500.1599999999</v>
      </c>
      <c r="H288" s="44">
        <v>-648104.25</v>
      </c>
      <c r="I288" s="44">
        <v>548395.91</v>
      </c>
    </row>
    <row r="289" spans="1:9" x14ac:dyDescent="0.25">
      <c r="A289" s="41">
        <v>400100</v>
      </c>
      <c r="B289" s="41">
        <v>7430</v>
      </c>
      <c r="C289" s="43">
        <v>20073907</v>
      </c>
      <c r="D289" s="43">
        <v>0</v>
      </c>
      <c r="E289" s="43" t="s">
        <v>246</v>
      </c>
      <c r="F289" s="9" t="s">
        <v>270</v>
      </c>
      <c r="G289" s="44">
        <v>194583.7</v>
      </c>
      <c r="H289" s="44">
        <v>-194583.7</v>
      </c>
      <c r="I289" s="9">
        <v>0</v>
      </c>
    </row>
    <row r="290" spans="1:9" x14ac:dyDescent="0.25">
      <c r="A290" s="41">
        <v>400100</v>
      </c>
      <c r="B290" s="41">
        <v>7430</v>
      </c>
      <c r="C290" s="43">
        <v>20073918</v>
      </c>
      <c r="D290" s="43">
        <v>0</v>
      </c>
      <c r="E290" s="43" t="s">
        <v>246</v>
      </c>
      <c r="F290" s="9" t="s">
        <v>271</v>
      </c>
      <c r="G290" s="44">
        <v>70868.3</v>
      </c>
      <c r="H290" s="44">
        <v>-70868.3</v>
      </c>
      <c r="I290" s="9">
        <v>0</v>
      </c>
    </row>
    <row r="291" spans="1:9" x14ac:dyDescent="0.25">
      <c r="A291" s="41">
        <v>400100</v>
      </c>
      <c r="B291" s="41">
        <v>7430</v>
      </c>
      <c r="C291" s="43">
        <v>20073931</v>
      </c>
      <c r="D291" s="43">
        <v>0</v>
      </c>
      <c r="E291" s="43" t="s">
        <v>246</v>
      </c>
      <c r="F291" s="9" t="s">
        <v>272</v>
      </c>
      <c r="G291" s="44">
        <v>49550</v>
      </c>
      <c r="H291" s="44">
        <v>-49550</v>
      </c>
      <c r="I291" s="9">
        <v>0</v>
      </c>
    </row>
    <row r="292" spans="1:9" x14ac:dyDescent="0.25">
      <c r="A292" s="41">
        <v>400100</v>
      </c>
      <c r="B292" s="41">
        <v>7430</v>
      </c>
      <c r="C292" s="43">
        <v>20073931</v>
      </c>
      <c r="D292" s="43">
        <v>1</v>
      </c>
      <c r="E292" s="43" t="s">
        <v>73</v>
      </c>
      <c r="F292" s="9" t="s">
        <v>273</v>
      </c>
      <c r="G292" s="44">
        <v>204564.65</v>
      </c>
      <c r="H292" s="44">
        <v>-166208.76999999999</v>
      </c>
      <c r="I292" s="44">
        <v>38355.879999999997</v>
      </c>
    </row>
    <row r="293" spans="1:9" x14ac:dyDescent="0.25">
      <c r="A293" s="41">
        <v>400100</v>
      </c>
      <c r="B293" s="41">
        <v>7430</v>
      </c>
      <c r="C293" s="43">
        <v>20073931</v>
      </c>
      <c r="D293" s="43">
        <v>2</v>
      </c>
      <c r="E293" s="43" t="s">
        <v>73</v>
      </c>
      <c r="F293" s="9" t="s">
        <v>274</v>
      </c>
      <c r="G293" s="44">
        <v>36354.400000000001</v>
      </c>
      <c r="H293" s="44">
        <v>-29537.95</v>
      </c>
      <c r="I293" s="44">
        <v>6816.45</v>
      </c>
    </row>
    <row r="294" spans="1:9" x14ac:dyDescent="0.25">
      <c r="A294" s="41">
        <v>400100</v>
      </c>
      <c r="B294" s="41">
        <v>7430</v>
      </c>
      <c r="C294" s="43">
        <v>20073931</v>
      </c>
      <c r="D294" s="43">
        <v>3</v>
      </c>
      <c r="E294" s="43" t="s">
        <v>275</v>
      </c>
      <c r="F294" s="9" t="s">
        <v>272</v>
      </c>
      <c r="G294" s="9">
        <v>0</v>
      </c>
      <c r="H294" s="9">
        <v>0</v>
      </c>
      <c r="I294" s="9">
        <v>0</v>
      </c>
    </row>
    <row r="295" spans="1:9" x14ac:dyDescent="0.25">
      <c r="A295" s="41">
        <v>400100</v>
      </c>
      <c r="B295" s="41">
        <v>7430</v>
      </c>
      <c r="C295" s="43">
        <v>20073931</v>
      </c>
      <c r="D295" s="43">
        <v>4</v>
      </c>
      <c r="E295" s="43" t="s">
        <v>105</v>
      </c>
      <c r="F295" s="9" t="s">
        <v>276</v>
      </c>
      <c r="G295" s="44">
        <v>22070.36</v>
      </c>
      <c r="H295" s="44">
        <v>-14253.77</v>
      </c>
      <c r="I295" s="44">
        <v>7816.59</v>
      </c>
    </row>
    <row r="296" spans="1:9" x14ac:dyDescent="0.25">
      <c r="A296" s="41">
        <v>400100</v>
      </c>
      <c r="B296" s="41">
        <v>7430</v>
      </c>
      <c r="C296" s="43">
        <v>20073931</v>
      </c>
      <c r="D296" s="43">
        <v>5</v>
      </c>
      <c r="E296" s="43" t="s">
        <v>105</v>
      </c>
      <c r="F296" s="9" t="s">
        <v>277</v>
      </c>
      <c r="G296" s="44">
        <v>147587.29999999999</v>
      </c>
      <c r="H296" s="44">
        <v>-95316.81</v>
      </c>
      <c r="I296" s="44">
        <v>52270.49</v>
      </c>
    </row>
    <row r="297" spans="1:9" x14ac:dyDescent="0.25">
      <c r="A297" s="41">
        <v>400100</v>
      </c>
      <c r="B297" s="41">
        <v>7430</v>
      </c>
      <c r="C297" s="43">
        <v>20073931</v>
      </c>
      <c r="D297" s="43">
        <v>6</v>
      </c>
      <c r="E297" s="43" t="s">
        <v>75</v>
      </c>
      <c r="F297" s="9" t="s">
        <v>272</v>
      </c>
      <c r="G297" s="44">
        <v>19124.009999999998</v>
      </c>
      <c r="H297" s="44">
        <v>-11952.51</v>
      </c>
      <c r="I297" s="44">
        <v>7171.5</v>
      </c>
    </row>
    <row r="298" spans="1:9" x14ac:dyDescent="0.25">
      <c r="A298" s="41">
        <v>400100</v>
      </c>
      <c r="B298" s="41">
        <v>7430</v>
      </c>
      <c r="C298" s="43">
        <v>20073931</v>
      </c>
      <c r="D298" s="43">
        <v>7</v>
      </c>
      <c r="E298" s="43" t="s">
        <v>79</v>
      </c>
      <c r="F298" s="9" t="s">
        <v>278</v>
      </c>
      <c r="G298" s="44">
        <v>5268.74</v>
      </c>
      <c r="H298" s="44">
        <v>-2305.08</v>
      </c>
      <c r="I298" s="44">
        <v>2963.66</v>
      </c>
    </row>
    <row r="299" spans="1:9" x14ac:dyDescent="0.25">
      <c r="A299" s="41">
        <v>400100</v>
      </c>
      <c r="B299" s="41">
        <v>7430</v>
      </c>
      <c r="C299" s="43">
        <v>20074023</v>
      </c>
      <c r="D299" s="43">
        <v>0</v>
      </c>
      <c r="E299" s="43" t="s">
        <v>279</v>
      </c>
      <c r="F299" s="9" t="s">
        <v>280</v>
      </c>
      <c r="G299" s="44">
        <v>41120.29</v>
      </c>
      <c r="H299" s="44">
        <v>-41120.29</v>
      </c>
      <c r="I299" s="9">
        <v>0</v>
      </c>
    </row>
    <row r="300" spans="1:9" x14ac:dyDescent="0.25">
      <c r="A300" s="41">
        <v>400100</v>
      </c>
      <c r="B300" s="41">
        <v>7430</v>
      </c>
      <c r="C300" s="43">
        <v>20074023</v>
      </c>
      <c r="D300" s="43">
        <v>1</v>
      </c>
      <c r="E300" s="43" t="s">
        <v>236</v>
      </c>
      <c r="F300" s="9" t="s">
        <v>280</v>
      </c>
      <c r="G300" s="44">
        <v>3702650.12</v>
      </c>
      <c r="H300" s="44">
        <v>-2159879.23</v>
      </c>
      <c r="I300" s="44">
        <v>1542770.89</v>
      </c>
    </row>
    <row r="301" spans="1:9" x14ac:dyDescent="0.25">
      <c r="A301" s="41">
        <v>400100</v>
      </c>
      <c r="B301" s="41">
        <v>7430</v>
      </c>
      <c r="C301" s="43">
        <v>20074023</v>
      </c>
      <c r="D301" s="43">
        <v>2</v>
      </c>
      <c r="E301" s="43" t="s">
        <v>236</v>
      </c>
      <c r="F301" s="9" t="s">
        <v>280</v>
      </c>
      <c r="G301" s="44">
        <v>141467.16</v>
      </c>
      <c r="H301" s="44">
        <v>-82522.509999999995</v>
      </c>
      <c r="I301" s="44">
        <v>58944.65</v>
      </c>
    </row>
    <row r="302" spans="1:9" x14ac:dyDescent="0.25">
      <c r="A302" s="41">
        <v>400100</v>
      </c>
      <c r="B302" s="41">
        <v>7430</v>
      </c>
      <c r="C302" s="43">
        <v>20081138</v>
      </c>
      <c r="D302" s="43">
        <v>0</v>
      </c>
      <c r="E302" s="43" t="s">
        <v>72</v>
      </c>
      <c r="F302" s="9" t="s">
        <v>247</v>
      </c>
      <c r="G302" s="44">
        <v>3955760.35</v>
      </c>
      <c r="H302" s="44">
        <v>-3955760.35</v>
      </c>
      <c r="I302" s="9">
        <v>0</v>
      </c>
    </row>
    <row r="303" spans="1:9" x14ac:dyDescent="0.25">
      <c r="A303" s="41">
        <v>400100</v>
      </c>
      <c r="B303" s="41">
        <v>7430</v>
      </c>
      <c r="C303" s="43">
        <v>20081138</v>
      </c>
      <c r="D303" s="43">
        <v>1</v>
      </c>
      <c r="E303" s="43" t="s">
        <v>236</v>
      </c>
      <c r="F303" s="9" t="s">
        <v>247</v>
      </c>
      <c r="G303" s="44">
        <v>141794.16</v>
      </c>
      <c r="H303" s="44">
        <v>-82713.259999999995</v>
      </c>
      <c r="I303" s="44">
        <v>59080.9</v>
      </c>
    </row>
    <row r="304" spans="1:9" x14ac:dyDescent="0.25">
      <c r="A304" s="41">
        <v>400100</v>
      </c>
      <c r="B304" s="41">
        <v>7430</v>
      </c>
      <c r="C304" s="43">
        <v>20081138</v>
      </c>
      <c r="D304" s="43">
        <v>2</v>
      </c>
      <c r="E304" s="43" t="s">
        <v>135</v>
      </c>
      <c r="F304" s="9" t="s">
        <v>247</v>
      </c>
      <c r="G304" s="44">
        <v>668431.67000000004</v>
      </c>
      <c r="H304" s="44">
        <v>-334215.84000000003</v>
      </c>
      <c r="I304" s="44">
        <v>334215.83</v>
      </c>
    </row>
    <row r="305" spans="1:9" x14ac:dyDescent="0.25">
      <c r="A305" s="41">
        <v>400100</v>
      </c>
      <c r="B305" s="41">
        <v>7430</v>
      </c>
      <c r="C305" s="43">
        <v>20081138</v>
      </c>
      <c r="D305" s="43">
        <v>4</v>
      </c>
      <c r="E305" s="43" t="s">
        <v>122</v>
      </c>
      <c r="F305" s="9" t="s">
        <v>281</v>
      </c>
      <c r="G305" s="44">
        <v>39251.269999999997</v>
      </c>
      <c r="H305" s="44">
        <v>-13901.5</v>
      </c>
      <c r="I305" s="44">
        <v>25349.77</v>
      </c>
    </row>
    <row r="306" spans="1:9" x14ac:dyDescent="0.25">
      <c r="A306" s="41">
        <v>400100</v>
      </c>
      <c r="B306" s="41">
        <v>7430</v>
      </c>
      <c r="C306" s="43">
        <v>20081728</v>
      </c>
      <c r="D306" s="43">
        <v>0</v>
      </c>
      <c r="E306" s="43" t="s">
        <v>282</v>
      </c>
      <c r="F306" s="9" t="s">
        <v>283</v>
      </c>
      <c r="G306" s="44">
        <v>95390.5</v>
      </c>
      <c r="H306" s="44">
        <v>-87441.31</v>
      </c>
      <c r="I306" s="44">
        <v>7949.19</v>
      </c>
    </row>
    <row r="307" spans="1:9" x14ac:dyDescent="0.25">
      <c r="A307" s="41">
        <v>400100</v>
      </c>
      <c r="B307" s="41">
        <v>7430</v>
      </c>
      <c r="C307" s="43">
        <v>20081728</v>
      </c>
      <c r="D307" s="43">
        <v>1</v>
      </c>
      <c r="E307" s="43" t="s">
        <v>222</v>
      </c>
      <c r="F307" s="9" t="s">
        <v>283</v>
      </c>
      <c r="G307" s="44">
        <v>40253.26</v>
      </c>
      <c r="H307" s="44">
        <v>-36060.230000000003</v>
      </c>
      <c r="I307" s="44">
        <v>4193.03</v>
      </c>
    </row>
    <row r="308" spans="1:9" x14ac:dyDescent="0.25">
      <c r="A308" s="41">
        <v>400100</v>
      </c>
      <c r="B308" s="41">
        <v>7430</v>
      </c>
      <c r="C308" s="43">
        <v>20081729</v>
      </c>
      <c r="D308" s="43">
        <v>0</v>
      </c>
      <c r="E308" s="43" t="s">
        <v>282</v>
      </c>
      <c r="F308" s="9" t="s">
        <v>284</v>
      </c>
      <c r="G308" s="44">
        <v>150083.96</v>
      </c>
      <c r="H308" s="44">
        <v>-137576.95999999999</v>
      </c>
      <c r="I308" s="44">
        <v>12507</v>
      </c>
    </row>
    <row r="309" spans="1:9" x14ac:dyDescent="0.25">
      <c r="A309" s="41">
        <v>400100</v>
      </c>
      <c r="B309" s="41">
        <v>7430</v>
      </c>
      <c r="C309" s="43">
        <v>20083559</v>
      </c>
      <c r="D309" s="43">
        <v>0</v>
      </c>
      <c r="E309" s="43" t="s">
        <v>103</v>
      </c>
      <c r="F309" s="9" t="s">
        <v>285</v>
      </c>
      <c r="G309" s="44">
        <v>62988.89</v>
      </c>
      <c r="H309" s="44">
        <v>-47241.66</v>
      </c>
      <c r="I309" s="44">
        <v>15747.23</v>
      </c>
    </row>
    <row r="310" spans="1:9" x14ac:dyDescent="0.25">
      <c r="A310" s="41">
        <v>400100</v>
      </c>
      <c r="B310" s="41">
        <v>7430</v>
      </c>
      <c r="C310" s="43">
        <v>20083648</v>
      </c>
      <c r="D310" s="43">
        <v>0</v>
      </c>
      <c r="E310" s="43" t="s">
        <v>103</v>
      </c>
      <c r="F310" s="9" t="s">
        <v>286</v>
      </c>
      <c r="G310" s="44">
        <v>108130.49</v>
      </c>
      <c r="H310" s="44">
        <v>-81097.86</v>
      </c>
      <c r="I310" s="44">
        <v>27032.63</v>
      </c>
    </row>
    <row r="311" spans="1:9" x14ac:dyDescent="0.25">
      <c r="A311" s="41">
        <v>400100</v>
      </c>
      <c r="B311" s="41">
        <v>7430</v>
      </c>
      <c r="C311" s="43">
        <v>20083654</v>
      </c>
      <c r="D311" s="43">
        <v>0</v>
      </c>
      <c r="E311" s="43" t="s">
        <v>103</v>
      </c>
      <c r="F311" s="9" t="s">
        <v>118</v>
      </c>
      <c r="G311" s="44">
        <v>56743.85</v>
      </c>
      <c r="H311" s="44">
        <v>-42557.88</v>
      </c>
      <c r="I311" s="44">
        <v>14185.97</v>
      </c>
    </row>
    <row r="312" spans="1:9" x14ac:dyDescent="0.25">
      <c r="A312" s="41">
        <v>400100</v>
      </c>
      <c r="B312" s="41">
        <v>7430</v>
      </c>
      <c r="C312" s="43">
        <v>20083658</v>
      </c>
      <c r="D312" s="43">
        <v>0</v>
      </c>
      <c r="E312" s="43" t="s">
        <v>103</v>
      </c>
      <c r="F312" s="9" t="s">
        <v>119</v>
      </c>
      <c r="G312" s="44">
        <v>78507.42</v>
      </c>
      <c r="H312" s="44">
        <v>-58880.58</v>
      </c>
      <c r="I312" s="44">
        <v>19626.84</v>
      </c>
    </row>
    <row r="313" spans="1:9" x14ac:dyDescent="0.25">
      <c r="A313" s="41">
        <v>400100</v>
      </c>
      <c r="B313" s="41">
        <v>7430</v>
      </c>
      <c r="C313" s="43">
        <v>20083818</v>
      </c>
      <c r="D313" s="43">
        <v>0</v>
      </c>
      <c r="E313" s="43" t="s">
        <v>120</v>
      </c>
      <c r="F313" s="9" t="s">
        <v>287</v>
      </c>
      <c r="G313" s="44">
        <v>200000.24</v>
      </c>
      <c r="H313" s="44">
        <v>-145833.51</v>
      </c>
      <c r="I313" s="44">
        <v>54166.73</v>
      </c>
    </row>
    <row r="314" spans="1:9" x14ac:dyDescent="0.25">
      <c r="A314" s="41">
        <v>400100</v>
      </c>
      <c r="B314" s="41">
        <v>7430</v>
      </c>
      <c r="C314" s="43">
        <v>20084578</v>
      </c>
      <c r="D314" s="43">
        <v>0</v>
      </c>
      <c r="E314" s="43" t="s">
        <v>105</v>
      </c>
      <c r="F314" s="9" t="s">
        <v>288</v>
      </c>
      <c r="G314" s="44">
        <v>269629.62</v>
      </c>
      <c r="H314" s="44">
        <v>-174135.81</v>
      </c>
      <c r="I314" s="44">
        <v>95493.81</v>
      </c>
    </row>
    <row r="315" spans="1:9" x14ac:dyDescent="0.25">
      <c r="A315" s="41">
        <v>400100</v>
      </c>
      <c r="B315" s="41">
        <v>7430</v>
      </c>
      <c r="C315" s="43">
        <v>20084578</v>
      </c>
      <c r="D315" s="43">
        <v>1</v>
      </c>
      <c r="E315" s="43" t="s">
        <v>145</v>
      </c>
      <c r="F315" s="9" t="s">
        <v>289</v>
      </c>
      <c r="G315" s="44">
        <v>93830.36</v>
      </c>
      <c r="H315" s="44">
        <v>-15638.4</v>
      </c>
      <c r="I315" s="44">
        <v>78191.960000000006</v>
      </c>
    </row>
    <row r="316" spans="1:9" x14ac:dyDescent="0.25">
      <c r="A316" s="41">
        <v>400100</v>
      </c>
      <c r="B316" s="41">
        <v>7430</v>
      </c>
      <c r="C316" s="43">
        <v>20084578</v>
      </c>
      <c r="D316" s="43">
        <v>2</v>
      </c>
      <c r="E316" s="43" t="s">
        <v>145</v>
      </c>
      <c r="F316" s="9" t="s">
        <v>289</v>
      </c>
      <c r="G316" s="44">
        <v>14893.2</v>
      </c>
      <c r="H316" s="44">
        <v>-2482.1999999999998</v>
      </c>
      <c r="I316" s="44">
        <v>12411</v>
      </c>
    </row>
    <row r="317" spans="1:9" x14ac:dyDescent="0.25">
      <c r="A317" s="41">
        <v>400100</v>
      </c>
      <c r="B317" s="41">
        <v>7430</v>
      </c>
      <c r="C317" s="43">
        <v>20084578</v>
      </c>
      <c r="D317" s="43">
        <v>3</v>
      </c>
      <c r="E317" s="43" t="s">
        <v>145</v>
      </c>
      <c r="F317" s="9" t="s">
        <v>289</v>
      </c>
      <c r="G317" s="44">
        <v>2707.07</v>
      </c>
      <c r="H317" s="9">
        <v>-451.18</v>
      </c>
      <c r="I317" s="44">
        <v>2255.89</v>
      </c>
    </row>
    <row r="318" spans="1:9" x14ac:dyDescent="0.25">
      <c r="A318" s="41">
        <v>400100</v>
      </c>
      <c r="B318" s="41">
        <v>7430</v>
      </c>
      <c r="C318" s="43">
        <v>20084578</v>
      </c>
      <c r="D318" s="43">
        <v>4</v>
      </c>
      <c r="E318" s="43" t="s">
        <v>181</v>
      </c>
      <c r="F318" s="9" t="s">
        <v>258</v>
      </c>
      <c r="G318" s="44">
        <v>537936.9</v>
      </c>
      <c r="H318" s="44">
        <v>-56035.1</v>
      </c>
      <c r="I318" s="44">
        <v>481901.8</v>
      </c>
    </row>
    <row r="319" spans="1:9" x14ac:dyDescent="0.25">
      <c r="A319" s="41">
        <v>400100</v>
      </c>
      <c r="B319" s="41">
        <v>7430</v>
      </c>
      <c r="C319" s="43">
        <v>20084578</v>
      </c>
      <c r="D319" s="43">
        <v>5</v>
      </c>
      <c r="E319" s="43" t="s">
        <v>181</v>
      </c>
      <c r="F319" s="9" t="s">
        <v>258</v>
      </c>
      <c r="G319" s="44">
        <v>10558</v>
      </c>
      <c r="H319" s="44">
        <v>-1099.79</v>
      </c>
      <c r="I319" s="44">
        <v>9458.2099999999991</v>
      </c>
    </row>
    <row r="320" spans="1:9" x14ac:dyDescent="0.25">
      <c r="A320" s="41">
        <v>400100</v>
      </c>
      <c r="B320" s="41">
        <v>7430</v>
      </c>
      <c r="C320" s="43">
        <v>20084578</v>
      </c>
      <c r="D320" s="43">
        <v>6</v>
      </c>
      <c r="E320" s="43" t="s">
        <v>124</v>
      </c>
      <c r="F320" s="9" t="s">
        <v>290</v>
      </c>
      <c r="G320" s="44">
        <v>231531.04</v>
      </c>
      <c r="H320" s="44">
        <v>-9647.1299999999992</v>
      </c>
      <c r="I320" s="44">
        <v>221883.91</v>
      </c>
    </row>
    <row r="321" spans="1:10" x14ac:dyDescent="0.25">
      <c r="A321" s="41">
        <v>400100</v>
      </c>
      <c r="B321" s="41">
        <v>7430</v>
      </c>
      <c r="C321" s="43">
        <v>20084793</v>
      </c>
      <c r="D321" s="43">
        <v>0</v>
      </c>
      <c r="E321" s="43" t="s">
        <v>105</v>
      </c>
      <c r="F321" s="9" t="s">
        <v>291</v>
      </c>
      <c r="G321" s="44">
        <v>23584.3</v>
      </c>
      <c r="H321" s="44">
        <v>-15231.54</v>
      </c>
      <c r="I321" s="44">
        <v>8352.76</v>
      </c>
    </row>
    <row r="322" spans="1:10" x14ac:dyDescent="0.25">
      <c r="A322" s="41">
        <v>400100</v>
      </c>
      <c r="B322" s="41">
        <v>7430</v>
      </c>
      <c r="C322" s="43">
        <v>20088336</v>
      </c>
      <c r="D322" s="43">
        <v>0</v>
      </c>
      <c r="E322" s="43" t="s">
        <v>82</v>
      </c>
      <c r="F322" s="9" t="s">
        <v>292</v>
      </c>
      <c r="G322" s="44">
        <v>26886.080000000002</v>
      </c>
      <c r="H322" s="44">
        <v>-8962.0300000000007</v>
      </c>
      <c r="I322" s="44">
        <v>17924.05</v>
      </c>
    </row>
    <row r="323" spans="1:10" x14ac:dyDescent="0.25">
      <c r="A323" s="41">
        <v>400100</v>
      </c>
      <c r="B323" s="41">
        <v>7452</v>
      </c>
      <c r="C323" s="43">
        <v>20083649</v>
      </c>
      <c r="D323" s="43">
        <v>0</v>
      </c>
      <c r="E323" s="43" t="s">
        <v>103</v>
      </c>
      <c r="F323" s="9" t="s">
        <v>286</v>
      </c>
      <c r="G323" s="44">
        <v>57245.54</v>
      </c>
      <c r="H323" s="44">
        <v>-42934.17</v>
      </c>
      <c r="I323" s="44">
        <v>14311.37</v>
      </c>
    </row>
    <row r="324" spans="1:10" x14ac:dyDescent="0.25">
      <c r="A324" s="41">
        <v>400100</v>
      </c>
      <c r="B324" s="41">
        <v>7452</v>
      </c>
      <c r="C324" s="43">
        <v>20083655</v>
      </c>
      <c r="D324" s="43">
        <v>0</v>
      </c>
      <c r="E324" s="43" t="s">
        <v>103</v>
      </c>
      <c r="F324" s="9" t="s">
        <v>118</v>
      </c>
      <c r="G324" s="44">
        <v>55510.29</v>
      </c>
      <c r="H324" s="44">
        <v>-41632.71</v>
      </c>
      <c r="I324" s="44">
        <v>13877.58</v>
      </c>
    </row>
    <row r="325" spans="1:10" x14ac:dyDescent="0.25">
      <c r="A325" s="41">
        <v>400100</v>
      </c>
      <c r="B325" s="41">
        <v>7452</v>
      </c>
      <c r="C325" s="43">
        <v>20083659</v>
      </c>
      <c r="D325" s="43">
        <v>0</v>
      </c>
      <c r="E325" s="43" t="s">
        <v>103</v>
      </c>
      <c r="F325" s="9" t="s">
        <v>119</v>
      </c>
      <c r="G325" s="44">
        <v>58880.55</v>
      </c>
      <c r="H325" s="44">
        <v>-44160.42</v>
      </c>
      <c r="I325" s="44">
        <v>14720.13</v>
      </c>
    </row>
    <row r="326" spans="1:10" x14ac:dyDescent="0.25">
      <c r="A326" s="39"/>
      <c r="B326" s="39"/>
      <c r="C326" s="17"/>
      <c r="D326" s="17"/>
      <c r="E326" s="17"/>
      <c r="F326" s="184" t="s">
        <v>641</v>
      </c>
      <c r="G326" s="50">
        <v>59271786.63000004</v>
      </c>
      <c r="H326" s="50">
        <v>-37010794.889999993</v>
      </c>
      <c r="I326" s="50">
        <f>SUM(I35:I325)</f>
        <v>22260991.739999987</v>
      </c>
    </row>
    <row r="328" spans="1:10" x14ac:dyDescent="0.25">
      <c r="H328" s="54" t="s">
        <v>294</v>
      </c>
      <c r="I328" s="190">
        <f>'RAB 3.2 Direct Type 5-6 IT'!I330</f>
        <v>1.0087753969845417</v>
      </c>
    </row>
    <row r="329" spans="1:10" ht="30" x14ac:dyDescent="0.25">
      <c r="H329" s="54" t="s">
        <v>599</v>
      </c>
      <c r="I329">
        <v>22817516.533499986</v>
      </c>
    </row>
    <row r="332" spans="1:10" x14ac:dyDescent="0.25">
      <c r="A332" s="1" t="s">
        <v>529</v>
      </c>
      <c r="B332" s="4"/>
      <c r="C332" s="2"/>
      <c r="D332" s="1"/>
      <c r="E332" s="4"/>
      <c r="F332" s="1"/>
      <c r="G332" s="4"/>
      <c r="H332" s="2"/>
      <c r="I332" s="1"/>
      <c r="J332" s="4"/>
    </row>
    <row r="333" spans="1:10" x14ac:dyDescent="0.25">
      <c r="A333" s="11" t="s">
        <v>293</v>
      </c>
    </row>
    <row r="334" spans="1:10" x14ac:dyDescent="0.25">
      <c r="A334" s="39" t="s">
        <v>36</v>
      </c>
      <c r="B334" s="39"/>
      <c r="C334" s="17"/>
      <c r="D334" s="17"/>
      <c r="E334" s="17"/>
    </row>
    <row r="335" spans="1:10" x14ac:dyDescent="0.25">
      <c r="A335" s="39"/>
      <c r="B335" s="39"/>
      <c r="C335" s="17"/>
      <c r="D335" s="17"/>
      <c r="E335" s="17"/>
    </row>
    <row r="336" spans="1:10" x14ac:dyDescent="0.25">
      <c r="A336" t="s">
        <v>37</v>
      </c>
      <c r="B336" s="39"/>
      <c r="C336" s="39" t="s">
        <v>38</v>
      </c>
      <c r="D336" s="17"/>
      <c r="E336" s="17" t="s">
        <v>39</v>
      </c>
      <c r="F336" t="s">
        <v>40</v>
      </c>
    </row>
    <row r="337" spans="1:9" x14ac:dyDescent="0.25">
      <c r="A337" t="s">
        <v>41</v>
      </c>
      <c r="B337" s="39"/>
      <c r="C337" s="39" t="s">
        <v>36</v>
      </c>
      <c r="D337" s="17"/>
      <c r="E337" s="17"/>
      <c r="F337" t="s">
        <v>42</v>
      </c>
    </row>
    <row r="338" spans="1:9" x14ac:dyDescent="0.25">
      <c r="A338" s="39"/>
      <c r="B338" s="39"/>
      <c r="C338" s="17"/>
      <c r="D338" s="17"/>
      <c r="E338" s="17"/>
    </row>
    <row r="339" spans="1:9" x14ac:dyDescent="0.25">
      <c r="A339" s="40" t="s">
        <v>43</v>
      </c>
      <c r="B339" s="203" t="s">
        <v>44</v>
      </c>
      <c r="C339" s="203"/>
      <c r="D339" s="17"/>
      <c r="E339" s="17"/>
    </row>
    <row r="340" spans="1:9" x14ac:dyDescent="0.25">
      <c r="A340" s="41">
        <v>200460</v>
      </c>
      <c r="B340" s="201" t="s">
        <v>45</v>
      </c>
      <c r="C340" s="201"/>
      <c r="D340" s="17"/>
      <c r="E340" s="17"/>
    </row>
    <row r="341" spans="1:9" x14ac:dyDescent="0.25">
      <c r="A341" s="41">
        <v>200480</v>
      </c>
      <c r="B341" s="201" t="s">
        <v>46</v>
      </c>
      <c r="C341" s="201"/>
      <c r="D341" s="17"/>
      <c r="E341" s="17"/>
    </row>
    <row r="342" spans="1:9" x14ac:dyDescent="0.25">
      <c r="A342" s="41">
        <v>200700</v>
      </c>
      <c r="B342" s="201" t="s">
        <v>47</v>
      </c>
      <c r="C342" s="201"/>
      <c r="D342" s="17"/>
      <c r="E342" s="17"/>
    </row>
    <row r="343" spans="1:9" x14ac:dyDescent="0.25">
      <c r="A343" s="41">
        <v>400000</v>
      </c>
      <c r="B343" s="201" t="s">
        <v>48</v>
      </c>
      <c r="C343" s="201"/>
      <c r="D343" s="17"/>
      <c r="E343" s="17"/>
    </row>
    <row r="344" spans="1:9" x14ac:dyDescent="0.25">
      <c r="A344" s="41">
        <v>400100</v>
      </c>
      <c r="B344" s="201" t="s">
        <v>49</v>
      </c>
      <c r="C344" s="201"/>
      <c r="D344" s="17"/>
      <c r="E344" s="17"/>
    </row>
    <row r="345" spans="1:9" x14ac:dyDescent="0.25">
      <c r="A345" s="39"/>
      <c r="B345" s="39"/>
      <c r="C345" s="17"/>
      <c r="D345" s="17"/>
      <c r="E345" s="17"/>
    </row>
    <row r="346" spans="1:9" x14ac:dyDescent="0.25">
      <c r="A346" s="42" t="s">
        <v>50</v>
      </c>
      <c r="B346" s="42" t="s">
        <v>51</v>
      </c>
      <c r="C346" s="42" t="s">
        <v>52</v>
      </c>
      <c r="D346" s="42" t="s">
        <v>53</v>
      </c>
      <c r="E346" s="42" t="s">
        <v>54</v>
      </c>
      <c r="F346" s="42" t="s">
        <v>55</v>
      </c>
      <c r="G346" s="42" t="s">
        <v>56</v>
      </c>
      <c r="H346" s="42" t="s">
        <v>57</v>
      </c>
      <c r="I346" s="42" t="s">
        <v>58</v>
      </c>
    </row>
    <row r="347" spans="1:9" x14ac:dyDescent="0.25">
      <c r="A347" s="41">
        <v>400100</v>
      </c>
      <c r="B347" s="41">
        <v>4309</v>
      </c>
      <c r="C347" s="41">
        <v>20070523</v>
      </c>
      <c r="D347" s="41">
        <v>1</v>
      </c>
      <c r="E347" s="41" t="s">
        <v>105</v>
      </c>
      <c r="F347" s="9" t="s">
        <v>305</v>
      </c>
      <c r="G347" s="44">
        <v>1013649.99</v>
      </c>
      <c r="H347" s="44">
        <v>-654648.96</v>
      </c>
      <c r="I347" s="44">
        <v>359001.03</v>
      </c>
    </row>
    <row r="348" spans="1:9" x14ac:dyDescent="0.25">
      <c r="A348" s="41">
        <v>400100</v>
      </c>
      <c r="B348" s="41">
        <v>4309</v>
      </c>
      <c r="C348" s="41">
        <v>20083564</v>
      </c>
      <c r="D348" s="41">
        <v>0</v>
      </c>
      <c r="E348" s="41" t="s">
        <v>103</v>
      </c>
      <c r="F348" s="9" t="s">
        <v>306</v>
      </c>
      <c r="G348" s="44">
        <v>397408.83</v>
      </c>
      <c r="H348" s="44">
        <v>-298056.63</v>
      </c>
      <c r="I348" s="44">
        <v>99352.2</v>
      </c>
    </row>
    <row r="349" spans="1:9" x14ac:dyDescent="0.25">
      <c r="A349" s="41">
        <v>400100</v>
      </c>
      <c r="B349" s="41">
        <v>4309</v>
      </c>
      <c r="C349" s="41">
        <v>20083564</v>
      </c>
      <c r="D349" s="41">
        <v>1</v>
      </c>
      <c r="E349" s="41" t="s">
        <v>167</v>
      </c>
      <c r="F349" s="9" t="s">
        <v>307</v>
      </c>
      <c r="G349" s="44">
        <v>467313.46</v>
      </c>
      <c r="H349" s="44">
        <v>-253128.14</v>
      </c>
      <c r="I349" s="44">
        <v>214185.32</v>
      </c>
    </row>
    <row r="350" spans="1:9" x14ac:dyDescent="0.25">
      <c r="A350" s="41">
        <v>400100</v>
      </c>
      <c r="B350" s="41">
        <v>4618</v>
      </c>
      <c r="C350" s="41">
        <v>20090803</v>
      </c>
      <c r="D350" s="41">
        <v>0</v>
      </c>
      <c r="E350" s="41" t="s">
        <v>308</v>
      </c>
      <c r="F350" s="9" t="s">
        <v>309</v>
      </c>
      <c r="G350" s="44">
        <v>53465.23</v>
      </c>
      <c r="H350" s="44">
        <v>-4455.4399999999996</v>
      </c>
      <c r="I350" s="44">
        <v>49009.79</v>
      </c>
    </row>
    <row r="351" spans="1:9" x14ac:dyDescent="0.25">
      <c r="A351" s="41">
        <v>400100</v>
      </c>
      <c r="B351" s="41">
        <v>4634</v>
      </c>
      <c r="C351" s="41">
        <v>20086397</v>
      </c>
      <c r="D351" s="41">
        <v>0</v>
      </c>
      <c r="E351" s="41" t="s">
        <v>135</v>
      </c>
      <c r="F351" s="9" t="s">
        <v>310</v>
      </c>
      <c r="G351" s="44">
        <v>15899.97</v>
      </c>
      <c r="H351" s="44">
        <v>-7949.98</v>
      </c>
      <c r="I351" s="44">
        <v>7949.99</v>
      </c>
    </row>
    <row r="352" spans="1:9" x14ac:dyDescent="0.25">
      <c r="A352" s="41">
        <v>400100</v>
      </c>
      <c r="B352" s="41">
        <v>6909</v>
      </c>
      <c r="C352" s="41">
        <v>20073268</v>
      </c>
      <c r="D352" s="41">
        <v>2</v>
      </c>
      <c r="E352" s="41" t="s">
        <v>135</v>
      </c>
      <c r="F352" s="9" t="s">
        <v>311</v>
      </c>
      <c r="G352" s="44">
        <v>2832371.33</v>
      </c>
      <c r="H352" s="44">
        <v>-1416185.66</v>
      </c>
      <c r="I352" s="44">
        <v>1416185.67</v>
      </c>
    </row>
    <row r="353" spans="1:9" x14ac:dyDescent="0.25">
      <c r="A353" s="41">
        <v>400100</v>
      </c>
      <c r="B353" s="41">
        <v>6909</v>
      </c>
      <c r="C353" s="41">
        <v>20073268</v>
      </c>
      <c r="D353" s="41">
        <v>3</v>
      </c>
      <c r="E353" s="41" t="s">
        <v>135</v>
      </c>
      <c r="F353" s="9" t="s">
        <v>311</v>
      </c>
      <c r="G353" s="44">
        <v>1228361.26</v>
      </c>
      <c r="H353" s="44">
        <v>-614180.64</v>
      </c>
      <c r="I353" s="44">
        <v>614180.62</v>
      </c>
    </row>
    <row r="354" spans="1:9" x14ac:dyDescent="0.25">
      <c r="A354" s="41">
        <v>400100</v>
      </c>
      <c r="B354" s="41">
        <v>6909</v>
      </c>
      <c r="C354" s="41">
        <v>20073268</v>
      </c>
      <c r="D354" s="41">
        <v>5</v>
      </c>
      <c r="E354" s="41" t="s">
        <v>79</v>
      </c>
      <c r="F354" s="9" t="s">
        <v>312</v>
      </c>
      <c r="G354" s="44">
        <v>582674.01</v>
      </c>
      <c r="H354" s="44">
        <v>-254919.88</v>
      </c>
      <c r="I354" s="44">
        <v>327754.13</v>
      </c>
    </row>
    <row r="355" spans="1:9" x14ac:dyDescent="0.25">
      <c r="A355" s="41">
        <v>400100</v>
      </c>
      <c r="B355" s="41">
        <v>6909</v>
      </c>
      <c r="C355" s="41">
        <v>20073268</v>
      </c>
      <c r="D355" s="41">
        <v>6</v>
      </c>
      <c r="E355" s="41" t="s">
        <v>169</v>
      </c>
      <c r="F355" s="9" t="s">
        <v>311</v>
      </c>
      <c r="G355" s="44">
        <v>381651.16</v>
      </c>
      <c r="H355" s="44">
        <v>-151070.25</v>
      </c>
      <c r="I355" s="44">
        <v>230580.91</v>
      </c>
    </row>
    <row r="356" spans="1:9" x14ac:dyDescent="0.25">
      <c r="A356" s="41">
        <v>400100</v>
      </c>
      <c r="B356" s="41">
        <v>6909</v>
      </c>
      <c r="C356" s="41">
        <v>20073268</v>
      </c>
      <c r="D356" s="41">
        <v>7</v>
      </c>
      <c r="E356" s="41" t="s">
        <v>107</v>
      </c>
      <c r="F356" s="9" t="s">
        <v>313</v>
      </c>
      <c r="G356" s="44">
        <v>999885.47</v>
      </c>
      <c r="H356" s="44">
        <v>-249971.37</v>
      </c>
      <c r="I356" s="44">
        <v>749914.1</v>
      </c>
    </row>
    <row r="357" spans="1:9" x14ac:dyDescent="0.25">
      <c r="A357" s="41">
        <v>200460</v>
      </c>
      <c r="B357" s="41">
        <v>6925</v>
      </c>
      <c r="C357" s="41">
        <v>20009563</v>
      </c>
      <c r="D357" s="41">
        <v>2</v>
      </c>
      <c r="E357" s="41" t="s">
        <v>135</v>
      </c>
      <c r="F357" s="9" t="s">
        <v>314</v>
      </c>
      <c r="G357" s="44">
        <v>37577.08</v>
      </c>
      <c r="H357" s="44">
        <v>-18788.54</v>
      </c>
      <c r="I357" s="44">
        <v>18788.54</v>
      </c>
    </row>
    <row r="358" spans="1:9" x14ac:dyDescent="0.25">
      <c r="A358" s="41">
        <v>200460</v>
      </c>
      <c r="B358" s="41">
        <v>6925</v>
      </c>
      <c r="C358" s="41">
        <v>20009563</v>
      </c>
      <c r="D358" s="41">
        <v>3</v>
      </c>
      <c r="E358" s="41" t="s">
        <v>135</v>
      </c>
      <c r="F358" s="9" t="s">
        <v>314</v>
      </c>
      <c r="G358" s="44">
        <v>37577.08</v>
      </c>
      <c r="H358" s="44">
        <v>-18788.54</v>
      </c>
      <c r="I358" s="44">
        <v>18788.54</v>
      </c>
    </row>
    <row r="359" spans="1:9" x14ac:dyDescent="0.25">
      <c r="A359" s="41">
        <v>200460</v>
      </c>
      <c r="B359" s="41">
        <v>6925</v>
      </c>
      <c r="C359" s="41">
        <v>20009563</v>
      </c>
      <c r="D359" s="41">
        <v>4</v>
      </c>
      <c r="E359" s="41" t="s">
        <v>135</v>
      </c>
      <c r="F359" s="9" t="s">
        <v>315</v>
      </c>
      <c r="G359" s="44">
        <v>94498.23</v>
      </c>
      <c r="H359" s="44">
        <v>-47249.120000000003</v>
      </c>
      <c r="I359" s="44">
        <v>47249.11</v>
      </c>
    </row>
    <row r="360" spans="1:9" x14ac:dyDescent="0.25">
      <c r="A360" s="41">
        <v>200460</v>
      </c>
      <c r="B360" s="41">
        <v>6925</v>
      </c>
      <c r="C360" s="41">
        <v>20009563</v>
      </c>
      <c r="D360" s="41">
        <v>5</v>
      </c>
      <c r="E360" s="41" t="s">
        <v>135</v>
      </c>
      <c r="F360" s="9" t="s">
        <v>315</v>
      </c>
      <c r="G360" s="44">
        <v>64044.04</v>
      </c>
      <c r="H360" s="44">
        <v>-32022.02</v>
      </c>
      <c r="I360" s="44">
        <v>32022.02</v>
      </c>
    </row>
    <row r="361" spans="1:9" x14ac:dyDescent="0.25">
      <c r="A361" s="41">
        <v>200460</v>
      </c>
      <c r="B361" s="41">
        <v>6925</v>
      </c>
      <c r="C361" s="41">
        <v>20010703</v>
      </c>
      <c r="D361" s="41">
        <v>3</v>
      </c>
      <c r="E361" s="41" t="s">
        <v>236</v>
      </c>
      <c r="F361" s="9" t="s">
        <v>316</v>
      </c>
      <c r="G361" s="44">
        <v>109644.13</v>
      </c>
      <c r="H361" s="44">
        <v>-63959.07</v>
      </c>
      <c r="I361" s="44">
        <v>45685.06</v>
      </c>
    </row>
    <row r="362" spans="1:9" x14ac:dyDescent="0.25">
      <c r="A362" s="41">
        <v>200460</v>
      </c>
      <c r="B362" s="41">
        <v>6925</v>
      </c>
      <c r="C362" s="41">
        <v>20010703</v>
      </c>
      <c r="D362" s="41">
        <v>4</v>
      </c>
      <c r="E362" s="41" t="s">
        <v>135</v>
      </c>
      <c r="F362" s="9" t="s">
        <v>316</v>
      </c>
      <c r="G362" s="44">
        <v>16663.73</v>
      </c>
      <c r="H362" s="44">
        <v>-8331.86</v>
      </c>
      <c r="I362" s="44">
        <v>8331.8700000000008</v>
      </c>
    </row>
    <row r="363" spans="1:9" x14ac:dyDescent="0.25">
      <c r="A363" s="41">
        <v>200460</v>
      </c>
      <c r="B363" s="41">
        <v>6925</v>
      </c>
      <c r="C363" s="41">
        <v>20010703</v>
      </c>
      <c r="D363" s="41">
        <v>5</v>
      </c>
      <c r="E363" s="41" t="s">
        <v>135</v>
      </c>
      <c r="F363" s="9" t="s">
        <v>316</v>
      </c>
      <c r="G363" s="44">
        <v>16663.73</v>
      </c>
      <c r="H363" s="44">
        <v>-8331.86</v>
      </c>
      <c r="I363" s="44">
        <v>8331.8700000000008</v>
      </c>
    </row>
    <row r="364" spans="1:9" x14ac:dyDescent="0.25">
      <c r="A364" s="41">
        <v>200460</v>
      </c>
      <c r="B364" s="41">
        <v>6925</v>
      </c>
      <c r="C364" s="41">
        <v>20010703</v>
      </c>
      <c r="D364" s="41">
        <v>6</v>
      </c>
      <c r="E364" s="41" t="s">
        <v>135</v>
      </c>
      <c r="F364" s="9" t="s">
        <v>316</v>
      </c>
      <c r="G364" s="44">
        <v>16663.73</v>
      </c>
      <c r="H364" s="44">
        <v>-8331.86</v>
      </c>
      <c r="I364" s="44">
        <v>8331.8700000000008</v>
      </c>
    </row>
    <row r="365" spans="1:9" x14ac:dyDescent="0.25">
      <c r="A365" s="41">
        <v>200460</v>
      </c>
      <c r="B365" s="41">
        <v>6925</v>
      </c>
      <c r="C365" s="41">
        <v>20010703</v>
      </c>
      <c r="D365" s="41">
        <v>7</v>
      </c>
      <c r="E365" s="41" t="s">
        <v>135</v>
      </c>
      <c r="F365" s="9" t="s">
        <v>316</v>
      </c>
      <c r="G365" s="44">
        <v>16663.73</v>
      </c>
      <c r="H365" s="44">
        <v>-8331.86</v>
      </c>
      <c r="I365" s="44">
        <v>8331.8700000000008</v>
      </c>
    </row>
    <row r="366" spans="1:9" x14ac:dyDescent="0.25">
      <c r="A366" s="41">
        <v>200460</v>
      </c>
      <c r="B366" s="41">
        <v>6925</v>
      </c>
      <c r="C366" s="41">
        <v>20010703</v>
      </c>
      <c r="D366" s="41">
        <v>8</v>
      </c>
      <c r="E366" s="41" t="s">
        <v>135</v>
      </c>
      <c r="F366" s="9" t="s">
        <v>316</v>
      </c>
      <c r="G366" s="44">
        <v>16663.73</v>
      </c>
      <c r="H366" s="44">
        <v>-8331.86</v>
      </c>
      <c r="I366" s="44">
        <v>8331.8700000000008</v>
      </c>
    </row>
    <row r="367" spans="1:9" x14ac:dyDescent="0.25">
      <c r="A367" s="41">
        <v>200460</v>
      </c>
      <c r="B367" s="41">
        <v>6925</v>
      </c>
      <c r="C367" s="41">
        <v>20010703</v>
      </c>
      <c r="D367" s="41">
        <v>9</v>
      </c>
      <c r="E367" s="41" t="s">
        <v>135</v>
      </c>
      <c r="F367" s="9" t="s">
        <v>316</v>
      </c>
      <c r="G367" s="44">
        <v>16663.73</v>
      </c>
      <c r="H367" s="44">
        <v>-8331.86</v>
      </c>
      <c r="I367" s="44">
        <v>8331.8700000000008</v>
      </c>
    </row>
    <row r="368" spans="1:9" x14ac:dyDescent="0.25">
      <c r="A368" s="41">
        <v>200460</v>
      </c>
      <c r="B368" s="41">
        <v>6925</v>
      </c>
      <c r="C368" s="41">
        <v>20010703</v>
      </c>
      <c r="D368" s="41">
        <v>10</v>
      </c>
      <c r="E368" s="41" t="s">
        <v>135</v>
      </c>
      <c r="F368" s="9" t="s">
        <v>316</v>
      </c>
      <c r="G368" s="44">
        <v>16663.73</v>
      </c>
      <c r="H368" s="44">
        <v>-8331.86</v>
      </c>
      <c r="I368" s="44">
        <v>8331.8700000000008</v>
      </c>
    </row>
    <row r="369" spans="1:9" x14ac:dyDescent="0.25">
      <c r="A369" s="41">
        <v>200460</v>
      </c>
      <c r="B369" s="41">
        <v>6925</v>
      </c>
      <c r="C369" s="41">
        <v>20010703</v>
      </c>
      <c r="D369" s="41">
        <v>11</v>
      </c>
      <c r="E369" s="41" t="s">
        <v>135</v>
      </c>
      <c r="F369" s="9" t="s">
        <v>316</v>
      </c>
      <c r="G369" s="44">
        <v>16663.73</v>
      </c>
      <c r="H369" s="44">
        <v>-8331.86</v>
      </c>
      <c r="I369" s="44">
        <v>8331.8700000000008</v>
      </c>
    </row>
    <row r="370" spans="1:9" x14ac:dyDescent="0.25">
      <c r="A370" s="41">
        <v>200460</v>
      </c>
      <c r="B370" s="41">
        <v>6925</v>
      </c>
      <c r="C370" s="41">
        <v>20010703</v>
      </c>
      <c r="D370" s="41">
        <v>12</v>
      </c>
      <c r="E370" s="41" t="s">
        <v>135</v>
      </c>
      <c r="F370" s="9" t="s">
        <v>316</v>
      </c>
      <c r="G370" s="44">
        <v>16663.73</v>
      </c>
      <c r="H370" s="44">
        <v>-8331.86</v>
      </c>
      <c r="I370" s="44">
        <v>8331.8700000000008</v>
      </c>
    </row>
    <row r="371" spans="1:9" x14ac:dyDescent="0.25">
      <c r="A371" s="41">
        <v>200460</v>
      </c>
      <c r="B371" s="41">
        <v>6925</v>
      </c>
      <c r="C371" s="41">
        <v>20010703</v>
      </c>
      <c r="D371" s="41">
        <v>13</v>
      </c>
      <c r="E371" s="41" t="s">
        <v>135</v>
      </c>
      <c r="F371" s="9" t="s">
        <v>316</v>
      </c>
      <c r="G371" s="44">
        <v>16663.73</v>
      </c>
      <c r="H371" s="44">
        <v>-8331.86</v>
      </c>
      <c r="I371" s="44">
        <v>8331.8700000000008</v>
      </c>
    </row>
    <row r="372" spans="1:9" x14ac:dyDescent="0.25">
      <c r="A372" s="41">
        <v>200460</v>
      </c>
      <c r="B372" s="41">
        <v>6925</v>
      </c>
      <c r="C372" s="41">
        <v>20010703</v>
      </c>
      <c r="D372" s="41">
        <v>14</v>
      </c>
      <c r="E372" s="41" t="s">
        <v>135</v>
      </c>
      <c r="F372" s="9" t="s">
        <v>316</v>
      </c>
      <c r="G372" s="44">
        <v>16663.73</v>
      </c>
      <c r="H372" s="44">
        <v>-8331.86</v>
      </c>
      <c r="I372" s="44">
        <v>8331.8700000000008</v>
      </c>
    </row>
    <row r="373" spans="1:9" x14ac:dyDescent="0.25">
      <c r="A373" s="41">
        <v>200460</v>
      </c>
      <c r="B373" s="41">
        <v>6925</v>
      </c>
      <c r="C373" s="41">
        <v>20010703</v>
      </c>
      <c r="D373" s="41">
        <v>15</v>
      </c>
      <c r="E373" s="41" t="s">
        <v>135</v>
      </c>
      <c r="F373" s="9" t="s">
        <v>316</v>
      </c>
      <c r="G373" s="44">
        <v>16663.73</v>
      </c>
      <c r="H373" s="44">
        <v>-8331.86</v>
      </c>
      <c r="I373" s="44">
        <v>8331.8700000000008</v>
      </c>
    </row>
    <row r="374" spans="1:9" x14ac:dyDescent="0.25">
      <c r="A374" s="41">
        <v>200460</v>
      </c>
      <c r="B374" s="41">
        <v>6925</v>
      </c>
      <c r="C374" s="41">
        <v>20010703</v>
      </c>
      <c r="D374" s="41">
        <v>16</v>
      </c>
      <c r="E374" s="41" t="s">
        <v>135</v>
      </c>
      <c r="F374" s="9" t="s">
        <v>316</v>
      </c>
      <c r="G374" s="44">
        <v>16663.64</v>
      </c>
      <c r="H374" s="44">
        <v>-8331.82</v>
      </c>
      <c r="I374" s="44">
        <v>8331.82</v>
      </c>
    </row>
    <row r="375" spans="1:9" x14ac:dyDescent="0.25">
      <c r="A375" s="41">
        <v>200460</v>
      </c>
      <c r="B375" s="41">
        <v>6925</v>
      </c>
      <c r="C375" s="41">
        <v>20081430</v>
      </c>
      <c r="D375" s="41">
        <v>0</v>
      </c>
      <c r="E375" s="41" t="s">
        <v>317</v>
      </c>
      <c r="F375" s="9" t="s">
        <v>318</v>
      </c>
      <c r="G375" s="44">
        <v>16747.330000000002</v>
      </c>
      <c r="H375" s="44">
        <v>-16049.52</v>
      </c>
      <c r="I375" s="9">
        <v>697.81</v>
      </c>
    </row>
    <row r="376" spans="1:9" x14ac:dyDescent="0.25">
      <c r="A376" s="41">
        <v>200460</v>
      </c>
      <c r="B376" s="41">
        <v>6925</v>
      </c>
      <c r="C376" s="41">
        <v>20081431</v>
      </c>
      <c r="D376" s="41">
        <v>0</v>
      </c>
      <c r="E376" s="41" t="s">
        <v>317</v>
      </c>
      <c r="F376" s="9" t="s">
        <v>318</v>
      </c>
      <c r="G376" s="44">
        <v>16747.32</v>
      </c>
      <c r="H376" s="44">
        <v>-16049.52</v>
      </c>
      <c r="I376" s="9">
        <v>697.8</v>
      </c>
    </row>
    <row r="377" spans="1:9" x14ac:dyDescent="0.25">
      <c r="A377" s="41">
        <v>200460</v>
      </c>
      <c r="B377" s="41">
        <v>6925</v>
      </c>
      <c r="C377" s="41">
        <v>20085689</v>
      </c>
      <c r="D377" s="41">
        <v>0</v>
      </c>
      <c r="E377" s="41" t="s">
        <v>167</v>
      </c>
      <c r="F377" s="9" t="s">
        <v>319</v>
      </c>
      <c r="G377" s="44">
        <v>315875.24</v>
      </c>
      <c r="H377" s="44">
        <v>-171099.09</v>
      </c>
      <c r="I377" s="44">
        <v>144776.15</v>
      </c>
    </row>
    <row r="378" spans="1:9" x14ac:dyDescent="0.25">
      <c r="A378" s="41">
        <v>200460</v>
      </c>
      <c r="B378" s="41">
        <v>6925</v>
      </c>
      <c r="C378" s="41">
        <v>20086402</v>
      </c>
      <c r="D378" s="41">
        <v>0</v>
      </c>
      <c r="E378" s="41" t="s">
        <v>135</v>
      </c>
      <c r="F378" s="9" t="s">
        <v>320</v>
      </c>
      <c r="G378" s="44">
        <v>2598.36</v>
      </c>
      <c r="H378" s="44">
        <v>-1299.18</v>
      </c>
      <c r="I378" s="44">
        <v>1299.18</v>
      </c>
    </row>
    <row r="379" spans="1:9" x14ac:dyDescent="0.25">
      <c r="A379" s="41">
        <v>200460</v>
      </c>
      <c r="B379" s="41">
        <v>6925</v>
      </c>
      <c r="C379" s="41">
        <v>20089446</v>
      </c>
      <c r="D379" s="41">
        <v>0</v>
      </c>
      <c r="E379" s="41" t="s">
        <v>107</v>
      </c>
      <c r="F379" s="9" t="s">
        <v>321</v>
      </c>
      <c r="G379" s="44">
        <v>47256.25</v>
      </c>
      <c r="H379" s="44">
        <v>-11814.06</v>
      </c>
      <c r="I379" s="44">
        <v>35442.19</v>
      </c>
    </row>
    <row r="380" spans="1:9" x14ac:dyDescent="0.25">
      <c r="A380" s="41">
        <v>200460</v>
      </c>
      <c r="B380" s="41">
        <v>6925</v>
      </c>
      <c r="C380" s="41">
        <v>20089447</v>
      </c>
      <c r="D380" s="41">
        <v>0</v>
      </c>
      <c r="E380" s="41" t="s">
        <v>107</v>
      </c>
      <c r="F380" s="9" t="s">
        <v>321</v>
      </c>
      <c r="G380" s="44">
        <v>47256.25</v>
      </c>
      <c r="H380" s="44">
        <v>-11814.06</v>
      </c>
      <c r="I380" s="44">
        <v>35442.19</v>
      </c>
    </row>
    <row r="381" spans="1:9" x14ac:dyDescent="0.25">
      <c r="A381" s="41">
        <v>200460</v>
      </c>
      <c r="B381" s="41">
        <v>6925</v>
      </c>
      <c r="C381" s="41">
        <v>20089621</v>
      </c>
      <c r="D381" s="41">
        <v>0</v>
      </c>
      <c r="E381" s="41" t="s">
        <v>107</v>
      </c>
      <c r="F381" s="9" t="s">
        <v>322</v>
      </c>
      <c r="G381" s="44">
        <v>44277.35</v>
      </c>
      <c r="H381" s="44">
        <v>-11069.34</v>
      </c>
      <c r="I381" s="44">
        <v>33208.01</v>
      </c>
    </row>
    <row r="382" spans="1:9" x14ac:dyDescent="0.25">
      <c r="A382" s="41">
        <v>200700</v>
      </c>
      <c r="B382" s="41">
        <v>6925</v>
      </c>
      <c r="C382" s="41">
        <v>20058572</v>
      </c>
      <c r="D382" s="41">
        <v>4</v>
      </c>
      <c r="E382" s="41" t="s">
        <v>323</v>
      </c>
      <c r="F382" s="9" t="s">
        <v>324</v>
      </c>
      <c r="G382" s="44">
        <v>51445.4</v>
      </c>
      <c r="H382" s="44">
        <v>-50832.95</v>
      </c>
      <c r="I382" s="9">
        <v>612.45000000000005</v>
      </c>
    </row>
    <row r="383" spans="1:9" x14ac:dyDescent="0.25">
      <c r="A383" s="41">
        <v>200700</v>
      </c>
      <c r="B383" s="41">
        <v>6925</v>
      </c>
      <c r="C383" s="41">
        <v>20081432</v>
      </c>
      <c r="D383" s="41">
        <v>0</v>
      </c>
      <c r="E383" s="41" t="s">
        <v>317</v>
      </c>
      <c r="F383" s="9" t="s">
        <v>325</v>
      </c>
      <c r="G383" s="44">
        <v>202160</v>
      </c>
      <c r="H383" s="44">
        <v>-110706.67</v>
      </c>
      <c r="I383" s="44">
        <v>91453.33</v>
      </c>
    </row>
    <row r="384" spans="1:9" x14ac:dyDescent="0.25">
      <c r="A384" s="41">
        <v>200700</v>
      </c>
      <c r="B384" s="41">
        <v>6925</v>
      </c>
      <c r="C384" s="41">
        <v>20081432</v>
      </c>
      <c r="D384" s="41">
        <v>1</v>
      </c>
      <c r="E384" s="41" t="s">
        <v>222</v>
      </c>
      <c r="F384" s="9" t="s">
        <v>326</v>
      </c>
      <c r="G384" s="44">
        <v>15448.46</v>
      </c>
      <c r="H384" s="44">
        <v>-7908.13</v>
      </c>
      <c r="I384" s="44">
        <v>7540.33</v>
      </c>
    </row>
    <row r="385" spans="1:9" x14ac:dyDescent="0.25">
      <c r="A385" s="41">
        <v>200700</v>
      </c>
      <c r="B385" s="41">
        <v>6925</v>
      </c>
      <c r="C385" s="41">
        <v>20081432</v>
      </c>
      <c r="D385" s="41">
        <v>2</v>
      </c>
      <c r="E385" s="41" t="s">
        <v>236</v>
      </c>
      <c r="F385" s="9" t="s">
        <v>327</v>
      </c>
      <c r="G385" s="44">
        <v>41268.53</v>
      </c>
      <c r="H385" s="44">
        <v>-13756.16</v>
      </c>
      <c r="I385" s="44">
        <v>27512.37</v>
      </c>
    </row>
    <row r="386" spans="1:9" x14ac:dyDescent="0.25">
      <c r="A386" s="41">
        <v>200700</v>
      </c>
      <c r="B386" s="41">
        <v>6925</v>
      </c>
      <c r="C386" s="41">
        <v>20081432</v>
      </c>
      <c r="D386" s="41">
        <v>3</v>
      </c>
      <c r="E386" s="41" t="s">
        <v>138</v>
      </c>
      <c r="F386" s="9" t="s">
        <v>328</v>
      </c>
      <c r="G386" s="44">
        <v>141966.82999999999</v>
      </c>
      <c r="H386" s="44">
        <v>-38871.879999999997</v>
      </c>
      <c r="I386" s="44">
        <v>103094.95</v>
      </c>
    </row>
    <row r="387" spans="1:9" x14ac:dyDescent="0.25">
      <c r="A387" s="41">
        <v>200700</v>
      </c>
      <c r="B387" s="41">
        <v>6925</v>
      </c>
      <c r="C387" s="41">
        <v>20081432</v>
      </c>
      <c r="D387" s="41">
        <v>4</v>
      </c>
      <c r="E387" s="41" t="s">
        <v>133</v>
      </c>
      <c r="F387" s="9" t="s">
        <v>325</v>
      </c>
      <c r="G387" s="44">
        <v>266953.3</v>
      </c>
      <c r="H387" s="44">
        <v>-34958.17</v>
      </c>
      <c r="I387" s="44">
        <v>231995.13</v>
      </c>
    </row>
    <row r="388" spans="1:9" x14ac:dyDescent="0.25">
      <c r="A388" s="41">
        <v>200700</v>
      </c>
      <c r="B388" s="41">
        <v>6925</v>
      </c>
      <c r="C388" s="41">
        <v>20082984</v>
      </c>
      <c r="D388" s="41">
        <v>0</v>
      </c>
      <c r="E388" s="41" t="s">
        <v>329</v>
      </c>
      <c r="F388" s="9" t="s">
        <v>330</v>
      </c>
      <c r="G388" s="44">
        <v>4432054.62</v>
      </c>
      <c r="H388" s="44">
        <v>-2004977.09</v>
      </c>
      <c r="I388" s="44">
        <v>2427077.5299999998</v>
      </c>
    </row>
    <row r="389" spans="1:9" x14ac:dyDescent="0.25">
      <c r="A389" s="41">
        <v>200700</v>
      </c>
      <c r="B389" s="41">
        <v>6925</v>
      </c>
      <c r="C389" s="41">
        <v>20082984</v>
      </c>
      <c r="D389" s="41">
        <v>2</v>
      </c>
      <c r="E389" s="41" t="s">
        <v>145</v>
      </c>
      <c r="F389" s="9" t="s">
        <v>331</v>
      </c>
      <c r="G389" s="44">
        <v>484063.87</v>
      </c>
      <c r="H389" s="44">
        <v>-46101.31</v>
      </c>
      <c r="I389" s="44">
        <v>437962.56</v>
      </c>
    </row>
    <row r="390" spans="1:9" x14ac:dyDescent="0.25">
      <c r="A390" s="41">
        <v>200700</v>
      </c>
      <c r="B390" s="41">
        <v>6925</v>
      </c>
      <c r="C390" s="41">
        <v>20082984</v>
      </c>
      <c r="D390" s="41">
        <v>3</v>
      </c>
      <c r="E390" s="41" t="s">
        <v>145</v>
      </c>
      <c r="F390" s="9" t="s">
        <v>331</v>
      </c>
      <c r="G390" s="44">
        <v>484063.87</v>
      </c>
      <c r="H390" s="44">
        <v>-46101.31</v>
      </c>
      <c r="I390" s="44">
        <v>437962.56</v>
      </c>
    </row>
    <row r="391" spans="1:9" x14ac:dyDescent="0.25">
      <c r="A391" s="41">
        <v>200700</v>
      </c>
      <c r="B391" s="41">
        <v>6925</v>
      </c>
      <c r="C391" s="41">
        <v>20082984</v>
      </c>
      <c r="D391" s="41">
        <v>4</v>
      </c>
      <c r="E391" s="41" t="s">
        <v>145</v>
      </c>
      <c r="F391" s="9" t="s">
        <v>331</v>
      </c>
      <c r="G391" s="44">
        <v>61530.32</v>
      </c>
      <c r="H391" s="44">
        <v>-5860.04</v>
      </c>
      <c r="I391" s="44">
        <v>55670.28</v>
      </c>
    </row>
    <row r="392" spans="1:9" x14ac:dyDescent="0.25">
      <c r="A392" s="41">
        <v>200700</v>
      </c>
      <c r="B392" s="41">
        <v>6925</v>
      </c>
      <c r="C392" s="41">
        <v>20082984</v>
      </c>
      <c r="D392" s="41">
        <v>5</v>
      </c>
      <c r="E392" s="41" t="s">
        <v>145</v>
      </c>
      <c r="F392" s="9" t="s">
        <v>331</v>
      </c>
      <c r="G392" s="44">
        <v>61530.32</v>
      </c>
      <c r="H392" s="44">
        <v>-5860.04</v>
      </c>
      <c r="I392" s="44">
        <v>55670.28</v>
      </c>
    </row>
    <row r="393" spans="1:9" x14ac:dyDescent="0.25">
      <c r="A393" s="41">
        <v>200700</v>
      </c>
      <c r="B393" s="41">
        <v>6925</v>
      </c>
      <c r="C393" s="41">
        <v>20082984</v>
      </c>
      <c r="D393" s="41">
        <v>6</v>
      </c>
      <c r="E393" s="41" t="s">
        <v>145</v>
      </c>
      <c r="F393" s="9" t="s">
        <v>331</v>
      </c>
      <c r="G393" s="44">
        <v>484063.87</v>
      </c>
      <c r="H393" s="44">
        <v>-46101.31</v>
      </c>
      <c r="I393" s="44">
        <v>437962.56</v>
      </c>
    </row>
    <row r="394" spans="1:9" x14ac:dyDescent="0.25">
      <c r="A394" s="41">
        <v>200700</v>
      </c>
      <c r="B394" s="41">
        <v>6925</v>
      </c>
      <c r="C394" s="41">
        <v>20082984</v>
      </c>
      <c r="D394" s="41">
        <v>7</v>
      </c>
      <c r="E394" s="41" t="s">
        <v>145</v>
      </c>
      <c r="F394" s="9" t="s">
        <v>331</v>
      </c>
      <c r="G394" s="44">
        <v>484063.87</v>
      </c>
      <c r="H394" s="44">
        <v>-46101.31</v>
      </c>
      <c r="I394" s="44">
        <v>437962.56</v>
      </c>
    </row>
    <row r="395" spans="1:9" x14ac:dyDescent="0.25">
      <c r="A395" s="41">
        <v>200700</v>
      </c>
      <c r="B395" s="41">
        <v>6925</v>
      </c>
      <c r="C395" s="41">
        <v>20082984</v>
      </c>
      <c r="D395" s="41">
        <v>8</v>
      </c>
      <c r="E395" s="41" t="s">
        <v>145</v>
      </c>
      <c r="F395" s="9" t="s">
        <v>332</v>
      </c>
      <c r="G395" s="44">
        <v>25344.6</v>
      </c>
      <c r="H395" s="44">
        <v>-2413.77</v>
      </c>
      <c r="I395" s="44">
        <v>22930.83</v>
      </c>
    </row>
    <row r="396" spans="1:9" x14ac:dyDescent="0.25">
      <c r="A396" s="41">
        <v>200700</v>
      </c>
      <c r="B396" s="41">
        <v>6925</v>
      </c>
      <c r="C396" s="41">
        <v>20082984</v>
      </c>
      <c r="D396" s="41">
        <v>9</v>
      </c>
      <c r="E396" s="41" t="s">
        <v>145</v>
      </c>
      <c r="F396" s="9" t="s">
        <v>332</v>
      </c>
      <c r="G396" s="44">
        <v>25344.6</v>
      </c>
      <c r="H396" s="44">
        <v>-2413.77</v>
      </c>
      <c r="I396" s="44">
        <v>22930.83</v>
      </c>
    </row>
    <row r="397" spans="1:9" x14ac:dyDescent="0.25">
      <c r="A397" s="41">
        <v>200700</v>
      </c>
      <c r="B397" s="41">
        <v>6925</v>
      </c>
      <c r="C397" s="41">
        <v>20082984</v>
      </c>
      <c r="D397" s="41">
        <v>10</v>
      </c>
      <c r="E397" s="41" t="s">
        <v>145</v>
      </c>
      <c r="F397" s="9" t="s">
        <v>332</v>
      </c>
      <c r="G397" s="44">
        <v>41020.19</v>
      </c>
      <c r="H397" s="44">
        <v>-3906.69</v>
      </c>
      <c r="I397" s="44">
        <v>37113.5</v>
      </c>
    </row>
    <row r="398" spans="1:9" x14ac:dyDescent="0.25">
      <c r="A398" s="41">
        <v>200700</v>
      </c>
      <c r="B398" s="41">
        <v>6925</v>
      </c>
      <c r="C398" s="41">
        <v>20082984</v>
      </c>
      <c r="D398" s="41">
        <v>11</v>
      </c>
      <c r="E398" s="41" t="s">
        <v>145</v>
      </c>
      <c r="F398" s="9" t="s">
        <v>332</v>
      </c>
      <c r="G398" s="44">
        <v>41020.19</v>
      </c>
      <c r="H398" s="44">
        <v>-3906.69</v>
      </c>
      <c r="I398" s="44">
        <v>37113.5</v>
      </c>
    </row>
    <row r="399" spans="1:9" x14ac:dyDescent="0.25">
      <c r="A399" s="41">
        <v>200700</v>
      </c>
      <c r="B399" s="41">
        <v>6925</v>
      </c>
      <c r="C399" s="41">
        <v>20082984</v>
      </c>
      <c r="D399" s="41">
        <v>12</v>
      </c>
      <c r="E399" s="41" t="s">
        <v>145</v>
      </c>
      <c r="F399" s="9" t="s">
        <v>332</v>
      </c>
      <c r="G399" s="44">
        <v>205337.13</v>
      </c>
      <c r="H399" s="44">
        <v>-19555.91</v>
      </c>
      <c r="I399" s="44">
        <v>185781.22</v>
      </c>
    </row>
    <row r="400" spans="1:9" x14ac:dyDescent="0.25">
      <c r="A400" s="41">
        <v>200700</v>
      </c>
      <c r="B400" s="41">
        <v>6925</v>
      </c>
      <c r="C400" s="41">
        <v>20082984</v>
      </c>
      <c r="D400" s="41">
        <v>13</v>
      </c>
      <c r="E400" s="41" t="s">
        <v>145</v>
      </c>
      <c r="F400" s="9" t="s">
        <v>332</v>
      </c>
      <c r="G400" s="44">
        <v>205337.13</v>
      </c>
      <c r="H400" s="44">
        <v>-19555.91</v>
      </c>
      <c r="I400" s="44">
        <v>185781.22</v>
      </c>
    </row>
    <row r="401" spans="1:9" x14ac:dyDescent="0.25">
      <c r="A401" s="41">
        <v>200700</v>
      </c>
      <c r="B401" s="41">
        <v>6925</v>
      </c>
      <c r="C401" s="41">
        <v>20082984</v>
      </c>
      <c r="D401" s="41">
        <v>14</v>
      </c>
      <c r="E401" s="41" t="s">
        <v>145</v>
      </c>
      <c r="F401" s="9" t="s">
        <v>332</v>
      </c>
      <c r="G401" s="44">
        <v>51577.34</v>
      </c>
      <c r="H401" s="44">
        <v>-4912.13</v>
      </c>
      <c r="I401" s="44">
        <v>46665.21</v>
      </c>
    </row>
    <row r="402" spans="1:9" x14ac:dyDescent="0.25">
      <c r="A402" s="41">
        <v>200700</v>
      </c>
      <c r="B402" s="41">
        <v>6925</v>
      </c>
      <c r="C402" s="41">
        <v>20083451</v>
      </c>
      <c r="D402" s="41">
        <v>1</v>
      </c>
      <c r="E402" s="41" t="s">
        <v>167</v>
      </c>
      <c r="F402" s="9" t="s">
        <v>333</v>
      </c>
      <c r="G402" s="44">
        <v>49010.06</v>
      </c>
      <c r="H402" s="44">
        <v>-15169.79</v>
      </c>
      <c r="I402" s="44">
        <v>33840.269999999997</v>
      </c>
    </row>
    <row r="403" spans="1:9" x14ac:dyDescent="0.25">
      <c r="A403" s="41">
        <v>200700</v>
      </c>
      <c r="B403" s="41">
        <v>6925</v>
      </c>
      <c r="C403" s="41">
        <v>20083585</v>
      </c>
      <c r="D403" s="41">
        <v>0</v>
      </c>
      <c r="E403" s="41" t="s">
        <v>103</v>
      </c>
      <c r="F403" s="9" t="s">
        <v>334</v>
      </c>
      <c r="G403" s="44">
        <v>3608853.02</v>
      </c>
      <c r="H403" s="44">
        <v>-1546651.29</v>
      </c>
      <c r="I403" s="44">
        <v>2062201.73</v>
      </c>
    </row>
    <row r="404" spans="1:9" x14ac:dyDescent="0.25">
      <c r="A404" s="41">
        <v>200700</v>
      </c>
      <c r="B404" s="41">
        <v>6925</v>
      </c>
      <c r="C404" s="41">
        <v>20083585</v>
      </c>
      <c r="D404" s="41">
        <v>1</v>
      </c>
      <c r="E404" s="41" t="s">
        <v>145</v>
      </c>
      <c r="F404" s="9" t="s">
        <v>332</v>
      </c>
      <c r="G404" s="44">
        <v>484063.87</v>
      </c>
      <c r="H404" s="44">
        <v>-46101.31</v>
      </c>
      <c r="I404" s="44">
        <v>437962.56</v>
      </c>
    </row>
    <row r="405" spans="1:9" x14ac:dyDescent="0.25">
      <c r="A405" s="41">
        <v>200700</v>
      </c>
      <c r="B405" s="41">
        <v>6925</v>
      </c>
      <c r="C405" s="41">
        <v>20083585</v>
      </c>
      <c r="D405" s="41">
        <v>2</v>
      </c>
      <c r="E405" s="41" t="s">
        <v>145</v>
      </c>
      <c r="F405" s="9" t="s">
        <v>332</v>
      </c>
      <c r="G405" s="44">
        <v>484063.87</v>
      </c>
      <c r="H405" s="44">
        <v>-46101.31</v>
      </c>
      <c r="I405" s="44">
        <v>437962.56</v>
      </c>
    </row>
    <row r="406" spans="1:9" x14ac:dyDescent="0.25">
      <c r="A406" s="41">
        <v>200700</v>
      </c>
      <c r="B406" s="41">
        <v>6925</v>
      </c>
      <c r="C406" s="41">
        <v>20083585</v>
      </c>
      <c r="D406" s="41">
        <v>3</v>
      </c>
      <c r="E406" s="41" t="s">
        <v>145</v>
      </c>
      <c r="F406" s="9" t="s">
        <v>332</v>
      </c>
      <c r="G406" s="44">
        <v>61530.32</v>
      </c>
      <c r="H406" s="44">
        <v>-5860.04</v>
      </c>
      <c r="I406" s="44">
        <v>55670.28</v>
      </c>
    </row>
    <row r="407" spans="1:9" x14ac:dyDescent="0.25">
      <c r="A407" s="41">
        <v>200700</v>
      </c>
      <c r="B407" s="41">
        <v>6925</v>
      </c>
      <c r="C407" s="41">
        <v>20083585</v>
      </c>
      <c r="D407" s="41">
        <v>4</v>
      </c>
      <c r="E407" s="41" t="s">
        <v>145</v>
      </c>
      <c r="F407" s="9" t="s">
        <v>332</v>
      </c>
      <c r="G407" s="44">
        <v>61530.32</v>
      </c>
      <c r="H407" s="44">
        <v>-5860.04</v>
      </c>
      <c r="I407" s="44">
        <v>55670.28</v>
      </c>
    </row>
    <row r="408" spans="1:9" x14ac:dyDescent="0.25">
      <c r="A408" s="41">
        <v>200700</v>
      </c>
      <c r="B408" s="41">
        <v>6925</v>
      </c>
      <c r="C408" s="41">
        <v>20083585</v>
      </c>
      <c r="D408" s="41">
        <v>5</v>
      </c>
      <c r="E408" s="41" t="s">
        <v>145</v>
      </c>
      <c r="F408" s="9" t="s">
        <v>332</v>
      </c>
      <c r="G408" s="44">
        <v>484063.87</v>
      </c>
      <c r="H408" s="44">
        <v>-46101.31</v>
      </c>
      <c r="I408" s="44">
        <v>437962.56</v>
      </c>
    </row>
    <row r="409" spans="1:9" x14ac:dyDescent="0.25">
      <c r="A409" s="41">
        <v>200700</v>
      </c>
      <c r="B409" s="41">
        <v>6925</v>
      </c>
      <c r="C409" s="41">
        <v>20083585</v>
      </c>
      <c r="D409" s="41">
        <v>6</v>
      </c>
      <c r="E409" s="41" t="s">
        <v>145</v>
      </c>
      <c r="F409" s="9" t="s">
        <v>332</v>
      </c>
      <c r="G409" s="44">
        <v>484063.87</v>
      </c>
      <c r="H409" s="44">
        <v>-46101.31</v>
      </c>
      <c r="I409" s="44">
        <v>437962.56</v>
      </c>
    </row>
    <row r="410" spans="1:9" x14ac:dyDescent="0.25">
      <c r="A410" s="41">
        <v>200700</v>
      </c>
      <c r="B410" s="41">
        <v>6925</v>
      </c>
      <c r="C410" s="41">
        <v>20083585</v>
      </c>
      <c r="D410" s="41">
        <v>7</v>
      </c>
      <c r="E410" s="41" t="s">
        <v>145</v>
      </c>
      <c r="F410" s="9" t="s">
        <v>332</v>
      </c>
      <c r="G410" s="44">
        <v>25344.6</v>
      </c>
      <c r="H410" s="44">
        <v>-2413.77</v>
      </c>
      <c r="I410" s="44">
        <v>22930.83</v>
      </c>
    </row>
    <row r="411" spans="1:9" x14ac:dyDescent="0.25">
      <c r="A411" s="41">
        <v>200700</v>
      </c>
      <c r="B411" s="41">
        <v>6925</v>
      </c>
      <c r="C411" s="41">
        <v>20083585</v>
      </c>
      <c r="D411" s="41">
        <v>8</v>
      </c>
      <c r="E411" s="41" t="s">
        <v>145</v>
      </c>
      <c r="F411" s="9" t="s">
        <v>332</v>
      </c>
      <c r="G411" s="44">
        <v>25344.6</v>
      </c>
      <c r="H411" s="44">
        <v>-2413.77</v>
      </c>
      <c r="I411" s="44">
        <v>22930.83</v>
      </c>
    </row>
    <row r="412" spans="1:9" x14ac:dyDescent="0.25">
      <c r="A412" s="41">
        <v>200700</v>
      </c>
      <c r="B412" s="41">
        <v>6925</v>
      </c>
      <c r="C412" s="41">
        <v>20083585</v>
      </c>
      <c r="D412" s="41">
        <v>9</v>
      </c>
      <c r="E412" s="41" t="s">
        <v>145</v>
      </c>
      <c r="F412" s="9" t="s">
        <v>332</v>
      </c>
      <c r="G412" s="44">
        <v>51577.34</v>
      </c>
      <c r="H412" s="44">
        <v>-4912.13</v>
      </c>
      <c r="I412" s="44">
        <v>46665.21</v>
      </c>
    </row>
    <row r="413" spans="1:9" x14ac:dyDescent="0.25">
      <c r="A413" s="41">
        <v>200700</v>
      </c>
      <c r="B413" s="41">
        <v>6925</v>
      </c>
      <c r="C413" s="41">
        <v>20083813</v>
      </c>
      <c r="D413" s="41">
        <v>0</v>
      </c>
      <c r="E413" s="41" t="s">
        <v>120</v>
      </c>
      <c r="F413" s="9" t="s">
        <v>335</v>
      </c>
      <c r="G413" s="44">
        <v>124504.55</v>
      </c>
      <c r="H413" s="44">
        <v>-51876.88</v>
      </c>
      <c r="I413" s="44">
        <v>72627.67</v>
      </c>
    </row>
    <row r="414" spans="1:9" x14ac:dyDescent="0.25">
      <c r="A414" s="41">
        <v>200700</v>
      </c>
      <c r="B414" s="41">
        <v>6925</v>
      </c>
      <c r="C414" s="41">
        <v>20083813</v>
      </c>
      <c r="D414" s="41">
        <v>1</v>
      </c>
      <c r="E414" s="41" t="s">
        <v>120</v>
      </c>
      <c r="F414" s="9" t="s">
        <v>335</v>
      </c>
      <c r="G414" s="44">
        <v>70031.759999999995</v>
      </c>
      <c r="H414" s="44">
        <v>-29179.91</v>
      </c>
      <c r="I414" s="44">
        <v>40851.85</v>
      </c>
    </row>
    <row r="415" spans="1:9" x14ac:dyDescent="0.25">
      <c r="A415" s="41">
        <v>200700</v>
      </c>
      <c r="B415" s="41">
        <v>6925</v>
      </c>
      <c r="C415" s="41">
        <v>20083813</v>
      </c>
      <c r="D415" s="41">
        <v>2</v>
      </c>
      <c r="E415" s="41" t="s">
        <v>120</v>
      </c>
      <c r="F415" s="9" t="s">
        <v>335</v>
      </c>
      <c r="G415" s="44">
        <v>168076.02</v>
      </c>
      <c r="H415" s="44">
        <v>-70031.679999999993</v>
      </c>
      <c r="I415" s="44">
        <v>98044.34</v>
      </c>
    </row>
    <row r="416" spans="1:9" x14ac:dyDescent="0.25">
      <c r="A416" s="41">
        <v>200700</v>
      </c>
      <c r="B416" s="41">
        <v>6925</v>
      </c>
      <c r="C416" s="41">
        <v>20083813</v>
      </c>
      <c r="D416" s="41">
        <v>3</v>
      </c>
      <c r="E416" s="41" t="s">
        <v>120</v>
      </c>
      <c r="F416" s="9" t="s">
        <v>335</v>
      </c>
      <c r="G416" s="44">
        <v>5603.7</v>
      </c>
      <c r="H416" s="44">
        <v>-2334.88</v>
      </c>
      <c r="I416" s="44">
        <v>3268.82</v>
      </c>
    </row>
    <row r="417" spans="1:9" x14ac:dyDescent="0.25">
      <c r="A417" s="41">
        <v>200700</v>
      </c>
      <c r="B417" s="41">
        <v>6925</v>
      </c>
      <c r="C417" s="41">
        <v>20083813</v>
      </c>
      <c r="D417" s="41">
        <v>4</v>
      </c>
      <c r="E417" s="41" t="s">
        <v>120</v>
      </c>
      <c r="F417" s="9" t="s">
        <v>335</v>
      </c>
      <c r="G417" s="44">
        <v>7471.93</v>
      </c>
      <c r="H417" s="44">
        <v>-3113.31</v>
      </c>
      <c r="I417" s="44">
        <v>4358.62</v>
      </c>
    </row>
    <row r="418" spans="1:9" x14ac:dyDescent="0.25">
      <c r="A418" s="41">
        <v>200700</v>
      </c>
      <c r="B418" s="41">
        <v>6925</v>
      </c>
      <c r="C418" s="41">
        <v>20083813</v>
      </c>
      <c r="D418" s="41">
        <v>5</v>
      </c>
      <c r="E418" s="41" t="s">
        <v>120</v>
      </c>
      <c r="F418" s="9" t="s">
        <v>335</v>
      </c>
      <c r="G418" s="44">
        <v>93385.69</v>
      </c>
      <c r="H418" s="44">
        <v>-38910.699999999997</v>
      </c>
      <c r="I418" s="44">
        <v>54474.99</v>
      </c>
    </row>
    <row r="419" spans="1:9" x14ac:dyDescent="0.25">
      <c r="A419" s="41">
        <v>200700</v>
      </c>
      <c r="B419" s="41">
        <v>6925</v>
      </c>
      <c r="C419" s="41">
        <v>20083813</v>
      </c>
      <c r="D419" s="41">
        <v>6</v>
      </c>
      <c r="E419" s="41" t="s">
        <v>120</v>
      </c>
      <c r="F419" s="9" t="s">
        <v>335</v>
      </c>
      <c r="G419" s="44">
        <v>37298.67</v>
      </c>
      <c r="H419" s="44">
        <v>-15541.11</v>
      </c>
      <c r="I419" s="44">
        <v>21757.56</v>
      </c>
    </row>
    <row r="420" spans="1:9" x14ac:dyDescent="0.25">
      <c r="A420" s="41">
        <v>200700</v>
      </c>
      <c r="B420" s="41">
        <v>6925</v>
      </c>
      <c r="C420" s="41">
        <v>20083813</v>
      </c>
      <c r="D420" s="41">
        <v>7</v>
      </c>
      <c r="E420" s="41" t="s">
        <v>120</v>
      </c>
      <c r="F420" s="9" t="s">
        <v>335</v>
      </c>
      <c r="G420" s="44">
        <v>2335.29</v>
      </c>
      <c r="H420" s="9">
        <v>-973.03</v>
      </c>
      <c r="I420" s="44">
        <v>1362.26</v>
      </c>
    </row>
    <row r="421" spans="1:9" x14ac:dyDescent="0.25">
      <c r="A421" s="41">
        <v>200700</v>
      </c>
      <c r="B421" s="41">
        <v>6925</v>
      </c>
      <c r="C421" s="41">
        <v>20083813</v>
      </c>
      <c r="D421" s="41">
        <v>8</v>
      </c>
      <c r="E421" s="41" t="s">
        <v>120</v>
      </c>
      <c r="F421" s="9" t="s">
        <v>335</v>
      </c>
      <c r="G421" s="44">
        <v>37298.67</v>
      </c>
      <c r="H421" s="44">
        <v>-15541.11</v>
      </c>
      <c r="I421" s="44">
        <v>21757.56</v>
      </c>
    </row>
    <row r="422" spans="1:9" x14ac:dyDescent="0.25">
      <c r="A422" s="41">
        <v>200700</v>
      </c>
      <c r="B422" s="41">
        <v>6925</v>
      </c>
      <c r="C422" s="41">
        <v>20083813</v>
      </c>
      <c r="D422" s="41">
        <v>9</v>
      </c>
      <c r="E422" s="41" t="s">
        <v>120</v>
      </c>
      <c r="F422" s="9" t="s">
        <v>335</v>
      </c>
      <c r="G422" s="44">
        <v>560409.06000000006</v>
      </c>
      <c r="H422" s="44">
        <v>-233503.78</v>
      </c>
      <c r="I422" s="44">
        <v>326905.28000000003</v>
      </c>
    </row>
    <row r="423" spans="1:9" x14ac:dyDescent="0.25">
      <c r="A423" s="41">
        <v>200700</v>
      </c>
      <c r="B423" s="41">
        <v>6925</v>
      </c>
      <c r="C423" s="41">
        <v>20083813</v>
      </c>
      <c r="D423" s="41">
        <v>10</v>
      </c>
      <c r="E423" s="41" t="s">
        <v>120</v>
      </c>
      <c r="F423" s="9" t="s">
        <v>335</v>
      </c>
      <c r="G423" s="44">
        <v>379801.5</v>
      </c>
      <c r="H423" s="44">
        <v>-158250.63</v>
      </c>
      <c r="I423" s="44">
        <v>221550.87</v>
      </c>
    </row>
    <row r="424" spans="1:9" x14ac:dyDescent="0.25">
      <c r="A424" s="41">
        <v>200700</v>
      </c>
      <c r="B424" s="41">
        <v>6925</v>
      </c>
      <c r="C424" s="41">
        <v>20083813</v>
      </c>
      <c r="D424" s="41">
        <v>11</v>
      </c>
      <c r="E424" s="41" t="s">
        <v>120</v>
      </c>
      <c r="F424" s="9" t="s">
        <v>335</v>
      </c>
      <c r="G424" s="44">
        <v>894700.89</v>
      </c>
      <c r="H424" s="44">
        <v>-372792.03</v>
      </c>
      <c r="I424" s="44">
        <v>521908.86</v>
      </c>
    </row>
    <row r="425" spans="1:9" x14ac:dyDescent="0.25">
      <c r="A425" s="41">
        <v>200700</v>
      </c>
      <c r="B425" s="41">
        <v>6925</v>
      </c>
      <c r="C425" s="41">
        <v>20083813</v>
      </c>
      <c r="D425" s="41">
        <v>12</v>
      </c>
      <c r="E425" s="41" t="s">
        <v>120</v>
      </c>
      <c r="F425" s="9" t="s">
        <v>335</v>
      </c>
      <c r="G425" s="44">
        <v>894700.9</v>
      </c>
      <c r="H425" s="44">
        <v>-372792.03</v>
      </c>
      <c r="I425" s="44">
        <v>521908.87</v>
      </c>
    </row>
    <row r="426" spans="1:9" x14ac:dyDescent="0.25">
      <c r="A426" s="41">
        <v>200700</v>
      </c>
      <c r="B426" s="41">
        <v>6925</v>
      </c>
      <c r="C426" s="41">
        <v>20083813</v>
      </c>
      <c r="D426" s="41">
        <v>13</v>
      </c>
      <c r="E426" s="41" t="s">
        <v>135</v>
      </c>
      <c r="F426" s="9" t="s">
        <v>335</v>
      </c>
      <c r="G426" s="44">
        <v>20392.63</v>
      </c>
      <c r="H426" s="44">
        <v>-5826.46</v>
      </c>
      <c r="I426" s="44">
        <v>14566.17</v>
      </c>
    </row>
    <row r="427" spans="1:9" x14ac:dyDescent="0.25">
      <c r="A427" s="41">
        <v>200700</v>
      </c>
      <c r="B427" s="41">
        <v>6925</v>
      </c>
      <c r="C427" s="41">
        <v>20083813</v>
      </c>
      <c r="D427" s="41">
        <v>14</v>
      </c>
      <c r="E427" s="41" t="s">
        <v>122</v>
      </c>
      <c r="F427" s="9" t="s">
        <v>335</v>
      </c>
      <c r="G427" s="44">
        <v>51873.04</v>
      </c>
      <c r="H427" s="44">
        <v>-10498.11</v>
      </c>
      <c r="I427" s="44">
        <v>41374.93</v>
      </c>
    </row>
    <row r="428" spans="1:9" x14ac:dyDescent="0.25">
      <c r="A428" s="41">
        <v>200700</v>
      </c>
      <c r="B428" s="41">
        <v>6925</v>
      </c>
      <c r="C428" s="41">
        <v>20083973</v>
      </c>
      <c r="D428" s="41">
        <v>0</v>
      </c>
      <c r="E428" s="41" t="s">
        <v>197</v>
      </c>
      <c r="F428" s="9" t="s">
        <v>336</v>
      </c>
      <c r="G428" s="44">
        <v>15137.89</v>
      </c>
      <c r="H428" s="44">
        <v>-6127.25</v>
      </c>
      <c r="I428" s="44">
        <v>9010.64</v>
      </c>
    </row>
    <row r="429" spans="1:9" x14ac:dyDescent="0.25">
      <c r="A429" s="41">
        <v>200700</v>
      </c>
      <c r="B429" s="41">
        <v>6925</v>
      </c>
      <c r="C429" s="41">
        <v>20083973</v>
      </c>
      <c r="D429" s="41">
        <v>1</v>
      </c>
      <c r="E429" s="41" t="s">
        <v>197</v>
      </c>
      <c r="F429" s="9" t="s">
        <v>336</v>
      </c>
      <c r="G429" s="44">
        <v>2915.19</v>
      </c>
      <c r="H429" s="44">
        <v>-1179.97</v>
      </c>
      <c r="I429" s="44">
        <v>1735.22</v>
      </c>
    </row>
    <row r="430" spans="1:9" x14ac:dyDescent="0.25">
      <c r="A430" s="41">
        <v>200700</v>
      </c>
      <c r="B430" s="41">
        <v>6925</v>
      </c>
      <c r="C430" s="41">
        <v>20083973</v>
      </c>
      <c r="D430" s="41">
        <v>2</v>
      </c>
      <c r="E430" s="41" t="s">
        <v>197</v>
      </c>
      <c r="F430" s="9" t="s">
        <v>336</v>
      </c>
      <c r="G430" s="44">
        <v>2915.19</v>
      </c>
      <c r="H430" s="44">
        <v>-1179.97</v>
      </c>
      <c r="I430" s="44">
        <v>1735.22</v>
      </c>
    </row>
    <row r="431" spans="1:9" x14ac:dyDescent="0.25">
      <c r="A431" s="41">
        <v>200700</v>
      </c>
      <c r="B431" s="41">
        <v>6925</v>
      </c>
      <c r="C431" s="41">
        <v>20083973</v>
      </c>
      <c r="D431" s="41">
        <v>3</v>
      </c>
      <c r="E431" s="41" t="s">
        <v>197</v>
      </c>
      <c r="F431" s="9" t="s">
        <v>336</v>
      </c>
      <c r="G431" s="44">
        <v>1507.85</v>
      </c>
      <c r="H431" s="9">
        <v>-610.33000000000004</v>
      </c>
      <c r="I431" s="9">
        <v>897.52</v>
      </c>
    </row>
    <row r="432" spans="1:9" x14ac:dyDescent="0.25">
      <c r="A432" s="41">
        <v>200700</v>
      </c>
      <c r="B432" s="41">
        <v>6925</v>
      </c>
      <c r="C432" s="41">
        <v>20083973</v>
      </c>
      <c r="D432" s="41">
        <v>4</v>
      </c>
      <c r="E432" s="41" t="s">
        <v>197</v>
      </c>
      <c r="F432" s="9" t="s">
        <v>336</v>
      </c>
      <c r="G432" s="44">
        <v>15342.96</v>
      </c>
      <c r="H432" s="44">
        <v>-6210.24</v>
      </c>
      <c r="I432" s="44">
        <v>9132.7199999999993</v>
      </c>
    </row>
    <row r="433" spans="1:9" x14ac:dyDescent="0.25">
      <c r="A433" s="41">
        <v>200700</v>
      </c>
      <c r="B433" s="41">
        <v>6925</v>
      </c>
      <c r="C433" s="41">
        <v>20083973</v>
      </c>
      <c r="D433" s="41">
        <v>5</v>
      </c>
      <c r="E433" s="41" t="s">
        <v>197</v>
      </c>
      <c r="F433" s="9" t="s">
        <v>336</v>
      </c>
      <c r="G433" s="44">
        <v>8101.22</v>
      </c>
      <c r="H433" s="44">
        <v>-3279.07</v>
      </c>
      <c r="I433" s="44">
        <v>4822.1499999999996</v>
      </c>
    </row>
    <row r="434" spans="1:9" x14ac:dyDescent="0.25">
      <c r="A434" s="41">
        <v>200700</v>
      </c>
      <c r="B434" s="41">
        <v>6925</v>
      </c>
      <c r="C434" s="41">
        <v>20083973</v>
      </c>
      <c r="D434" s="41">
        <v>6</v>
      </c>
      <c r="E434" s="41" t="s">
        <v>197</v>
      </c>
      <c r="F434" s="9" t="s">
        <v>336</v>
      </c>
      <c r="G434" s="44">
        <v>8101.22</v>
      </c>
      <c r="H434" s="44">
        <v>-3279.07</v>
      </c>
      <c r="I434" s="44">
        <v>4822.1499999999996</v>
      </c>
    </row>
    <row r="435" spans="1:9" x14ac:dyDescent="0.25">
      <c r="A435" s="41">
        <v>200700</v>
      </c>
      <c r="B435" s="41">
        <v>6925</v>
      </c>
      <c r="C435" s="41">
        <v>20083973</v>
      </c>
      <c r="D435" s="41">
        <v>7</v>
      </c>
      <c r="E435" s="41" t="s">
        <v>197</v>
      </c>
      <c r="F435" s="9" t="s">
        <v>336</v>
      </c>
      <c r="G435" s="44">
        <v>8101.22</v>
      </c>
      <c r="H435" s="44">
        <v>-3279.07</v>
      </c>
      <c r="I435" s="44">
        <v>4822.1499999999996</v>
      </c>
    </row>
    <row r="436" spans="1:9" x14ac:dyDescent="0.25">
      <c r="A436" s="41">
        <v>200700</v>
      </c>
      <c r="B436" s="41">
        <v>6925</v>
      </c>
      <c r="C436" s="41">
        <v>20083973</v>
      </c>
      <c r="D436" s="41">
        <v>8</v>
      </c>
      <c r="E436" s="41" t="s">
        <v>197</v>
      </c>
      <c r="F436" s="9" t="s">
        <v>336</v>
      </c>
      <c r="G436" s="44">
        <v>8086.14</v>
      </c>
      <c r="H436" s="44">
        <v>-3272.95</v>
      </c>
      <c r="I436" s="44">
        <v>4813.1899999999996</v>
      </c>
    </row>
    <row r="437" spans="1:9" x14ac:dyDescent="0.25">
      <c r="A437" s="41">
        <v>200700</v>
      </c>
      <c r="B437" s="41">
        <v>6925</v>
      </c>
      <c r="C437" s="41">
        <v>20083973</v>
      </c>
      <c r="D437" s="41">
        <v>9</v>
      </c>
      <c r="E437" s="41" t="s">
        <v>197</v>
      </c>
      <c r="F437" s="9" t="s">
        <v>336</v>
      </c>
      <c r="G437" s="44">
        <v>8580.7199999999993</v>
      </c>
      <c r="H437" s="44">
        <v>-3473.16</v>
      </c>
      <c r="I437" s="44">
        <v>5107.5600000000004</v>
      </c>
    </row>
    <row r="438" spans="1:9" x14ac:dyDescent="0.25">
      <c r="A438" s="41">
        <v>200700</v>
      </c>
      <c r="B438" s="41">
        <v>6925</v>
      </c>
      <c r="C438" s="41">
        <v>20083973</v>
      </c>
      <c r="D438" s="41">
        <v>10</v>
      </c>
      <c r="E438" s="41" t="s">
        <v>197</v>
      </c>
      <c r="F438" s="9" t="s">
        <v>336</v>
      </c>
      <c r="G438" s="44">
        <v>4423.05</v>
      </c>
      <c r="H438" s="44">
        <v>-1790.27</v>
      </c>
      <c r="I438" s="44">
        <v>2632.78</v>
      </c>
    </row>
    <row r="439" spans="1:9" x14ac:dyDescent="0.25">
      <c r="A439" s="41">
        <v>200700</v>
      </c>
      <c r="B439" s="41">
        <v>6925</v>
      </c>
      <c r="C439" s="41">
        <v>20083973</v>
      </c>
      <c r="D439" s="41">
        <v>11</v>
      </c>
      <c r="E439" s="41" t="s">
        <v>197</v>
      </c>
      <c r="F439" s="9" t="s">
        <v>336</v>
      </c>
      <c r="G439" s="44">
        <v>3116.24</v>
      </c>
      <c r="H439" s="44">
        <v>-1261.3399999999999</v>
      </c>
      <c r="I439" s="44">
        <v>1854.9</v>
      </c>
    </row>
    <row r="440" spans="1:9" x14ac:dyDescent="0.25">
      <c r="A440" s="41">
        <v>200700</v>
      </c>
      <c r="B440" s="41">
        <v>6925</v>
      </c>
      <c r="C440" s="41">
        <v>20083973</v>
      </c>
      <c r="D440" s="41">
        <v>12</v>
      </c>
      <c r="E440" s="41" t="s">
        <v>197</v>
      </c>
      <c r="F440" s="9" t="s">
        <v>336</v>
      </c>
      <c r="G440" s="44">
        <v>9549.74</v>
      </c>
      <c r="H440" s="44">
        <v>-3865.38</v>
      </c>
      <c r="I440" s="44">
        <v>5684.36</v>
      </c>
    </row>
    <row r="441" spans="1:9" x14ac:dyDescent="0.25">
      <c r="A441" s="41">
        <v>200700</v>
      </c>
      <c r="B441" s="41">
        <v>6925</v>
      </c>
      <c r="C441" s="41">
        <v>20083974</v>
      </c>
      <c r="D441" s="41">
        <v>0</v>
      </c>
      <c r="E441" s="41" t="s">
        <v>197</v>
      </c>
      <c r="F441" s="9" t="s">
        <v>337</v>
      </c>
      <c r="G441" s="44">
        <v>10257</v>
      </c>
      <c r="H441" s="44">
        <v>-4151.66</v>
      </c>
      <c r="I441" s="44">
        <v>6105.34</v>
      </c>
    </row>
    <row r="442" spans="1:9" x14ac:dyDescent="0.25">
      <c r="A442" s="41">
        <v>200700</v>
      </c>
      <c r="B442" s="41">
        <v>6925</v>
      </c>
      <c r="C442" s="41">
        <v>20083974</v>
      </c>
      <c r="D442" s="41">
        <v>1</v>
      </c>
      <c r="E442" s="41" t="s">
        <v>197</v>
      </c>
      <c r="F442" s="9" t="s">
        <v>337</v>
      </c>
      <c r="G442" s="44">
        <v>7500</v>
      </c>
      <c r="H442" s="44">
        <v>-3035.72</v>
      </c>
      <c r="I442" s="44">
        <v>4464.28</v>
      </c>
    </row>
    <row r="443" spans="1:9" x14ac:dyDescent="0.25">
      <c r="A443" s="41">
        <v>200700</v>
      </c>
      <c r="B443" s="41">
        <v>6925</v>
      </c>
      <c r="C443" s="41">
        <v>20083974</v>
      </c>
      <c r="D443" s="41">
        <v>2</v>
      </c>
      <c r="E443" s="41" t="s">
        <v>197</v>
      </c>
      <c r="F443" s="9" t="s">
        <v>337</v>
      </c>
      <c r="G443" s="44">
        <v>19500.009999999998</v>
      </c>
      <c r="H443" s="44">
        <v>-7892.87</v>
      </c>
      <c r="I443" s="44">
        <v>11607.14</v>
      </c>
    </row>
    <row r="444" spans="1:9" x14ac:dyDescent="0.25">
      <c r="A444" s="41">
        <v>200700</v>
      </c>
      <c r="B444" s="41">
        <v>6925</v>
      </c>
      <c r="C444" s="41">
        <v>20083974</v>
      </c>
      <c r="D444" s="41">
        <v>3</v>
      </c>
      <c r="E444" s="41" t="s">
        <v>197</v>
      </c>
      <c r="F444" s="9" t="s">
        <v>337</v>
      </c>
      <c r="G444" s="44">
        <v>19500.009999999998</v>
      </c>
      <c r="H444" s="44">
        <v>-7892.87</v>
      </c>
      <c r="I444" s="44">
        <v>11607.14</v>
      </c>
    </row>
    <row r="445" spans="1:9" x14ac:dyDescent="0.25">
      <c r="A445" s="41">
        <v>200700</v>
      </c>
      <c r="B445" s="41">
        <v>6925</v>
      </c>
      <c r="C445" s="41">
        <v>20083974</v>
      </c>
      <c r="D445" s="41">
        <v>4</v>
      </c>
      <c r="E445" s="41" t="s">
        <v>197</v>
      </c>
      <c r="F445" s="9" t="s">
        <v>337</v>
      </c>
      <c r="G445" s="44">
        <v>19500.009999999998</v>
      </c>
      <c r="H445" s="44">
        <v>-7892.87</v>
      </c>
      <c r="I445" s="44">
        <v>11607.14</v>
      </c>
    </row>
    <row r="446" spans="1:9" x14ac:dyDescent="0.25">
      <c r="A446" s="41">
        <v>200700</v>
      </c>
      <c r="B446" s="41">
        <v>6925</v>
      </c>
      <c r="C446" s="41">
        <v>20083974</v>
      </c>
      <c r="D446" s="41">
        <v>5</v>
      </c>
      <c r="E446" s="41" t="s">
        <v>197</v>
      </c>
      <c r="F446" s="9" t="s">
        <v>337</v>
      </c>
      <c r="G446" s="44">
        <v>38999.97</v>
      </c>
      <c r="H446" s="44">
        <v>-15785.69</v>
      </c>
      <c r="I446" s="44">
        <v>23214.28</v>
      </c>
    </row>
    <row r="447" spans="1:9" x14ac:dyDescent="0.25">
      <c r="A447" s="41">
        <v>200700</v>
      </c>
      <c r="B447" s="41">
        <v>6925</v>
      </c>
      <c r="C447" s="41">
        <v>20085690</v>
      </c>
      <c r="D447" s="41">
        <v>0</v>
      </c>
      <c r="E447" s="41" t="s">
        <v>167</v>
      </c>
      <c r="F447" s="9" t="s">
        <v>319</v>
      </c>
      <c r="G447" s="44">
        <v>703169.47</v>
      </c>
      <c r="H447" s="44">
        <v>-217647.7</v>
      </c>
      <c r="I447" s="44">
        <v>485521.77</v>
      </c>
    </row>
    <row r="448" spans="1:9" x14ac:dyDescent="0.25">
      <c r="A448" s="41">
        <v>200700</v>
      </c>
      <c r="B448" s="41">
        <v>6925</v>
      </c>
      <c r="C448" s="41">
        <v>20088131</v>
      </c>
      <c r="D448" s="41">
        <v>0</v>
      </c>
      <c r="E448" s="41" t="s">
        <v>122</v>
      </c>
      <c r="F448" s="9" t="s">
        <v>338</v>
      </c>
      <c r="G448" s="44">
        <v>10290.200000000001</v>
      </c>
      <c r="H448" s="44">
        <v>-2082.54</v>
      </c>
      <c r="I448" s="44">
        <v>8207.66</v>
      </c>
    </row>
    <row r="449" spans="1:9" x14ac:dyDescent="0.25">
      <c r="A449" s="41">
        <v>200700</v>
      </c>
      <c r="B449" s="41">
        <v>6925</v>
      </c>
      <c r="C449" s="41">
        <v>20088132</v>
      </c>
      <c r="D449" s="41">
        <v>0</v>
      </c>
      <c r="E449" s="41" t="s">
        <v>122</v>
      </c>
      <c r="F449" s="9" t="s">
        <v>339</v>
      </c>
      <c r="G449" s="44">
        <v>25699.98</v>
      </c>
      <c r="H449" s="44">
        <v>-5201.1899999999996</v>
      </c>
      <c r="I449" s="44">
        <v>20498.79</v>
      </c>
    </row>
    <row r="450" spans="1:9" x14ac:dyDescent="0.25">
      <c r="A450" s="41">
        <v>200700</v>
      </c>
      <c r="B450" s="41">
        <v>6925</v>
      </c>
      <c r="C450" s="41">
        <v>20088490</v>
      </c>
      <c r="D450" s="41">
        <v>0</v>
      </c>
      <c r="E450" s="41" t="s">
        <v>137</v>
      </c>
      <c r="F450" s="9" t="s">
        <v>340</v>
      </c>
      <c r="G450" s="44">
        <v>3008.1</v>
      </c>
      <c r="H450" s="9">
        <v>-537.16</v>
      </c>
      <c r="I450" s="44">
        <v>2470.94</v>
      </c>
    </row>
    <row r="451" spans="1:9" x14ac:dyDescent="0.25">
      <c r="A451" s="41">
        <v>200700</v>
      </c>
      <c r="B451" s="41">
        <v>6925</v>
      </c>
      <c r="C451" s="41">
        <v>20088490</v>
      </c>
      <c r="D451" s="41">
        <v>1</v>
      </c>
      <c r="E451" s="41" t="s">
        <v>59</v>
      </c>
      <c r="F451" s="9" t="s">
        <v>340</v>
      </c>
      <c r="G451" s="44">
        <v>6265</v>
      </c>
      <c r="H451" s="44">
        <v>-1044.17</v>
      </c>
      <c r="I451" s="44">
        <v>5220.83</v>
      </c>
    </row>
    <row r="452" spans="1:9" x14ac:dyDescent="0.25">
      <c r="A452" s="41">
        <v>200700</v>
      </c>
      <c r="B452" s="41">
        <v>6925</v>
      </c>
      <c r="C452" s="41">
        <v>20089619</v>
      </c>
      <c r="D452" s="41">
        <v>0</v>
      </c>
      <c r="E452" s="41" t="s">
        <v>107</v>
      </c>
      <c r="F452" s="9" t="s">
        <v>341</v>
      </c>
      <c r="G452" s="44">
        <v>68613.820000000007</v>
      </c>
      <c r="H452" s="44">
        <v>-9801.9699999999993</v>
      </c>
      <c r="I452" s="44">
        <v>58811.85</v>
      </c>
    </row>
    <row r="453" spans="1:9" x14ac:dyDescent="0.25">
      <c r="A453" s="41">
        <v>200700</v>
      </c>
      <c r="B453" s="41">
        <v>6925</v>
      </c>
      <c r="C453" s="41">
        <v>20089620</v>
      </c>
      <c r="D453" s="41">
        <v>0</v>
      </c>
      <c r="E453" s="41" t="s">
        <v>107</v>
      </c>
      <c r="F453" s="9" t="s">
        <v>341</v>
      </c>
      <c r="G453" s="44">
        <v>68614.5</v>
      </c>
      <c r="H453" s="44">
        <v>-9802.07</v>
      </c>
      <c r="I453" s="44">
        <v>58812.43</v>
      </c>
    </row>
    <row r="454" spans="1:9" x14ac:dyDescent="0.25">
      <c r="A454" s="41">
        <v>200700</v>
      </c>
      <c r="B454" s="41">
        <v>6925</v>
      </c>
      <c r="C454" s="41">
        <v>20089623</v>
      </c>
      <c r="D454" s="41">
        <v>0</v>
      </c>
      <c r="E454" s="41" t="s">
        <v>107</v>
      </c>
      <c r="F454" s="9" t="s">
        <v>342</v>
      </c>
      <c r="G454" s="44">
        <v>55204.53</v>
      </c>
      <c r="H454" s="44">
        <v>-7886.36</v>
      </c>
      <c r="I454" s="44">
        <v>47318.17</v>
      </c>
    </row>
    <row r="455" spans="1:9" x14ac:dyDescent="0.25">
      <c r="A455" s="41">
        <v>200700</v>
      </c>
      <c r="B455" s="41">
        <v>6925</v>
      </c>
      <c r="C455" s="41">
        <v>20089625</v>
      </c>
      <c r="D455" s="41">
        <v>0</v>
      </c>
      <c r="E455" s="41" t="s">
        <v>107</v>
      </c>
      <c r="F455" s="9" t="s">
        <v>342</v>
      </c>
      <c r="G455" s="44">
        <v>51062.33</v>
      </c>
      <c r="H455" s="44">
        <v>-7294.62</v>
      </c>
      <c r="I455" s="44">
        <v>43767.71</v>
      </c>
    </row>
    <row r="456" spans="1:9" x14ac:dyDescent="0.25">
      <c r="A456" s="41">
        <v>200700</v>
      </c>
      <c r="B456" s="41">
        <v>6925</v>
      </c>
      <c r="C456" s="41">
        <v>20089626</v>
      </c>
      <c r="D456" s="41">
        <v>0</v>
      </c>
      <c r="E456" s="41" t="s">
        <v>107</v>
      </c>
      <c r="F456" s="9" t="s">
        <v>342</v>
      </c>
      <c r="G456" s="44">
        <v>51062.33</v>
      </c>
      <c r="H456" s="44">
        <v>-7294.62</v>
      </c>
      <c r="I456" s="44">
        <v>43767.71</v>
      </c>
    </row>
    <row r="457" spans="1:9" x14ac:dyDescent="0.25">
      <c r="A457" s="41">
        <v>200700</v>
      </c>
      <c r="B457" s="41">
        <v>6925</v>
      </c>
      <c r="C457" s="41">
        <v>20089627</v>
      </c>
      <c r="D457" s="41">
        <v>0</v>
      </c>
      <c r="E457" s="41" t="s">
        <v>107</v>
      </c>
      <c r="F457" s="9" t="s">
        <v>342</v>
      </c>
      <c r="G457" s="44">
        <v>51062.33</v>
      </c>
      <c r="H457" s="44">
        <v>-7294.62</v>
      </c>
      <c r="I457" s="44">
        <v>43767.71</v>
      </c>
    </row>
    <row r="458" spans="1:9" x14ac:dyDescent="0.25">
      <c r="A458" s="41">
        <v>200700</v>
      </c>
      <c r="B458" s="41">
        <v>6925</v>
      </c>
      <c r="C458" s="41">
        <v>20089628</v>
      </c>
      <c r="D458" s="41">
        <v>0</v>
      </c>
      <c r="E458" s="41" t="s">
        <v>107</v>
      </c>
      <c r="F458" s="9" t="s">
        <v>342</v>
      </c>
      <c r="G458" s="44">
        <v>51062.33</v>
      </c>
      <c r="H458" s="44">
        <v>-7294.62</v>
      </c>
      <c r="I458" s="44">
        <v>43767.71</v>
      </c>
    </row>
    <row r="459" spans="1:9" x14ac:dyDescent="0.25">
      <c r="A459" s="41">
        <v>200700</v>
      </c>
      <c r="B459" s="41">
        <v>6925</v>
      </c>
      <c r="C459" s="41">
        <v>20089629</v>
      </c>
      <c r="D459" s="41">
        <v>0</v>
      </c>
      <c r="E459" s="41" t="s">
        <v>107</v>
      </c>
      <c r="F459" s="9" t="s">
        <v>342</v>
      </c>
      <c r="G459" s="44">
        <v>51062.33</v>
      </c>
      <c r="H459" s="44">
        <v>-7294.62</v>
      </c>
      <c r="I459" s="44">
        <v>43767.71</v>
      </c>
    </row>
    <row r="460" spans="1:9" x14ac:dyDescent="0.25">
      <c r="A460" s="41">
        <v>200700</v>
      </c>
      <c r="B460" s="41">
        <v>6925</v>
      </c>
      <c r="C460" s="41">
        <v>20089630</v>
      </c>
      <c r="D460" s="41">
        <v>0</v>
      </c>
      <c r="E460" s="41" t="s">
        <v>107</v>
      </c>
      <c r="F460" s="9" t="s">
        <v>342</v>
      </c>
      <c r="G460" s="44">
        <v>51062.33</v>
      </c>
      <c r="H460" s="44">
        <v>-7294.62</v>
      </c>
      <c r="I460" s="44">
        <v>43767.71</v>
      </c>
    </row>
    <row r="461" spans="1:9" x14ac:dyDescent="0.25">
      <c r="A461" s="41">
        <v>200700</v>
      </c>
      <c r="B461" s="41">
        <v>6925</v>
      </c>
      <c r="C461" s="41">
        <v>20089631</v>
      </c>
      <c r="D461" s="41">
        <v>0</v>
      </c>
      <c r="E461" s="41" t="s">
        <v>107</v>
      </c>
      <c r="F461" s="9" t="s">
        <v>342</v>
      </c>
      <c r="G461" s="44">
        <v>51062.33</v>
      </c>
      <c r="H461" s="44">
        <v>-7294.62</v>
      </c>
      <c r="I461" s="44">
        <v>43767.71</v>
      </c>
    </row>
    <row r="462" spans="1:9" x14ac:dyDescent="0.25">
      <c r="A462" s="41">
        <v>200700</v>
      </c>
      <c r="B462" s="41">
        <v>6925</v>
      </c>
      <c r="C462" s="41">
        <v>20089632</v>
      </c>
      <c r="D462" s="41">
        <v>0</v>
      </c>
      <c r="E462" s="41" t="s">
        <v>107</v>
      </c>
      <c r="F462" s="9" t="s">
        <v>342</v>
      </c>
      <c r="G462" s="44">
        <v>51062.33</v>
      </c>
      <c r="H462" s="44">
        <v>-7294.62</v>
      </c>
      <c r="I462" s="44">
        <v>43767.71</v>
      </c>
    </row>
    <row r="463" spans="1:9" x14ac:dyDescent="0.25">
      <c r="A463" s="41">
        <v>200700</v>
      </c>
      <c r="B463" s="41">
        <v>6925</v>
      </c>
      <c r="C463" s="41">
        <v>20089633</v>
      </c>
      <c r="D463" s="41">
        <v>0</v>
      </c>
      <c r="E463" s="41" t="s">
        <v>107</v>
      </c>
      <c r="F463" s="9" t="s">
        <v>342</v>
      </c>
      <c r="G463" s="44">
        <v>51062.33</v>
      </c>
      <c r="H463" s="44">
        <v>-7294.62</v>
      </c>
      <c r="I463" s="44">
        <v>43767.71</v>
      </c>
    </row>
    <row r="464" spans="1:9" x14ac:dyDescent="0.25">
      <c r="A464" s="41">
        <v>200700</v>
      </c>
      <c r="B464" s="41">
        <v>6925</v>
      </c>
      <c r="C464" s="41">
        <v>20089634</v>
      </c>
      <c r="D464" s="41">
        <v>0</v>
      </c>
      <c r="E464" s="41" t="s">
        <v>107</v>
      </c>
      <c r="F464" s="9" t="s">
        <v>342</v>
      </c>
      <c r="G464" s="44">
        <v>51062.33</v>
      </c>
      <c r="H464" s="44">
        <v>-7294.62</v>
      </c>
      <c r="I464" s="44">
        <v>43767.71</v>
      </c>
    </row>
    <row r="465" spans="1:9" x14ac:dyDescent="0.25">
      <c r="A465" s="41">
        <v>200700</v>
      </c>
      <c r="B465" s="41">
        <v>6925</v>
      </c>
      <c r="C465" s="41">
        <v>20089635</v>
      </c>
      <c r="D465" s="41">
        <v>0</v>
      </c>
      <c r="E465" s="41" t="s">
        <v>107</v>
      </c>
      <c r="F465" s="9" t="s">
        <v>342</v>
      </c>
      <c r="G465" s="44">
        <v>51062.33</v>
      </c>
      <c r="H465" s="44">
        <v>-7294.62</v>
      </c>
      <c r="I465" s="44">
        <v>43767.71</v>
      </c>
    </row>
    <row r="466" spans="1:9" x14ac:dyDescent="0.25">
      <c r="A466" s="41">
        <v>200700</v>
      </c>
      <c r="B466" s="41">
        <v>6925</v>
      </c>
      <c r="C466" s="41">
        <v>20089636</v>
      </c>
      <c r="D466" s="41">
        <v>0</v>
      </c>
      <c r="E466" s="41" t="s">
        <v>107</v>
      </c>
      <c r="F466" s="9" t="s">
        <v>342</v>
      </c>
      <c r="G466" s="44">
        <v>51062.33</v>
      </c>
      <c r="H466" s="44">
        <v>-7294.62</v>
      </c>
      <c r="I466" s="44">
        <v>43767.71</v>
      </c>
    </row>
    <row r="467" spans="1:9" x14ac:dyDescent="0.25">
      <c r="A467" s="41">
        <v>200700</v>
      </c>
      <c r="B467" s="41">
        <v>6925</v>
      </c>
      <c r="C467" s="41">
        <v>20089637</v>
      </c>
      <c r="D467" s="41">
        <v>0</v>
      </c>
      <c r="E467" s="41" t="s">
        <v>107</v>
      </c>
      <c r="F467" s="9" t="s">
        <v>342</v>
      </c>
      <c r="G467" s="44">
        <v>51062.33</v>
      </c>
      <c r="H467" s="44">
        <v>-7294.62</v>
      </c>
      <c r="I467" s="44">
        <v>43767.71</v>
      </c>
    </row>
    <row r="468" spans="1:9" x14ac:dyDescent="0.25">
      <c r="A468" s="41">
        <v>200700</v>
      </c>
      <c r="B468" s="41">
        <v>6925</v>
      </c>
      <c r="C468" s="41">
        <v>20089638</v>
      </c>
      <c r="D468" s="41">
        <v>0</v>
      </c>
      <c r="E468" s="41" t="s">
        <v>107</v>
      </c>
      <c r="F468" s="9" t="s">
        <v>342</v>
      </c>
      <c r="G468" s="44">
        <v>51062.33</v>
      </c>
      <c r="H468" s="44">
        <v>-7294.62</v>
      </c>
      <c r="I468" s="44">
        <v>43767.71</v>
      </c>
    </row>
    <row r="469" spans="1:9" x14ac:dyDescent="0.25">
      <c r="A469" s="41">
        <v>200700</v>
      </c>
      <c r="B469" s="41">
        <v>6925</v>
      </c>
      <c r="C469" s="41">
        <v>20089639</v>
      </c>
      <c r="D469" s="41">
        <v>0</v>
      </c>
      <c r="E469" s="41" t="s">
        <v>107</v>
      </c>
      <c r="F469" s="9" t="s">
        <v>342</v>
      </c>
      <c r="G469" s="44">
        <v>51062.33</v>
      </c>
      <c r="H469" s="44">
        <v>-7294.62</v>
      </c>
      <c r="I469" s="44">
        <v>43767.71</v>
      </c>
    </row>
    <row r="470" spans="1:9" x14ac:dyDescent="0.25">
      <c r="A470" s="41">
        <v>200700</v>
      </c>
      <c r="B470" s="41">
        <v>6925</v>
      </c>
      <c r="C470" s="41">
        <v>20089640</v>
      </c>
      <c r="D470" s="41">
        <v>0</v>
      </c>
      <c r="E470" s="41" t="s">
        <v>107</v>
      </c>
      <c r="F470" s="9" t="s">
        <v>342</v>
      </c>
      <c r="G470" s="44">
        <v>51062.33</v>
      </c>
      <c r="H470" s="44">
        <v>-7294.62</v>
      </c>
      <c r="I470" s="44">
        <v>43767.71</v>
      </c>
    </row>
    <row r="471" spans="1:9" x14ac:dyDescent="0.25">
      <c r="A471" s="41">
        <v>200700</v>
      </c>
      <c r="B471" s="41">
        <v>6925</v>
      </c>
      <c r="C471" s="41">
        <v>20089641</v>
      </c>
      <c r="D471" s="41">
        <v>0</v>
      </c>
      <c r="E471" s="41" t="s">
        <v>107</v>
      </c>
      <c r="F471" s="9" t="s">
        <v>342</v>
      </c>
      <c r="G471" s="44">
        <v>51062.33</v>
      </c>
      <c r="H471" s="44">
        <v>-7294.62</v>
      </c>
      <c r="I471" s="44">
        <v>43767.71</v>
      </c>
    </row>
    <row r="472" spans="1:9" x14ac:dyDescent="0.25">
      <c r="A472" s="41">
        <v>200700</v>
      </c>
      <c r="B472" s="41">
        <v>6925</v>
      </c>
      <c r="C472" s="41">
        <v>20089642</v>
      </c>
      <c r="D472" s="41">
        <v>0</v>
      </c>
      <c r="E472" s="41" t="s">
        <v>107</v>
      </c>
      <c r="F472" s="9" t="s">
        <v>342</v>
      </c>
      <c r="G472" s="44">
        <v>51062.33</v>
      </c>
      <c r="H472" s="44">
        <v>-7294.62</v>
      </c>
      <c r="I472" s="44">
        <v>43767.71</v>
      </c>
    </row>
    <row r="473" spans="1:9" x14ac:dyDescent="0.25">
      <c r="A473" s="41">
        <v>200700</v>
      </c>
      <c r="B473" s="41">
        <v>6925</v>
      </c>
      <c r="C473" s="41">
        <v>20089643</v>
      </c>
      <c r="D473" s="41">
        <v>0</v>
      </c>
      <c r="E473" s="41" t="s">
        <v>107</v>
      </c>
      <c r="F473" s="9" t="s">
        <v>342</v>
      </c>
      <c r="G473" s="44">
        <v>51062.33</v>
      </c>
      <c r="H473" s="44">
        <v>-7294.62</v>
      </c>
      <c r="I473" s="44">
        <v>43767.71</v>
      </c>
    </row>
    <row r="474" spans="1:9" x14ac:dyDescent="0.25">
      <c r="A474" s="41">
        <v>200700</v>
      </c>
      <c r="B474" s="41">
        <v>6925</v>
      </c>
      <c r="C474" s="41">
        <v>20089647</v>
      </c>
      <c r="D474" s="41">
        <v>0</v>
      </c>
      <c r="E474" s="41" t="s">
        <v>107</v>
      </c>
      <c r="F474" s="9" t="s">
        <v>342</v>
      </c>
      <c r="G474" s="44">
        <v>1535848.22</v>
      </c>
      <c r="H474" s="44">
        <v>-219406.89</v>
      </c>
      <c r="I474" s="44">
        <v>1316441.33</v>
      </c>
    </row>
    <row r="475" spans="1:9" x14ac:dyDescent="0.25">
      <c r="A475" s="41">
        <v>200700</v>
      </c>
      <c r="B475" s="41">
        <v>6925</v>
      </c>
      <c r="C475" s="41">
        <v>20089648</v>
      </c>
      <c r="D475" s="41">
        <v>0</v>
      </c>
      <c r="E475" s="41" t="s">
        <v>107</v>
      </c>
      <c r="F475" s="9" t="s">
        <v>342</v>
      </c>
      <c r="G475" s="44">
        <v>950763.19</v>
      </c>
      <c r="H475" s="44">
        <v>-135823.31</v>
      </c>
      <c r="I475" s="44">
        <v>814939.88</v>
      </c>
    </row>
    <row r="476" spans="1:9" x14ac:dyDescent="0.25">
      <c r="A476" s="41">
        <v>200700</v>
      </c>
      <c r="B476" s="41">
        <v>6925</v>
      </c>
      <c r="C476" s="41">
        <v>20089649</v>
      </c>
      <c r="D476" s="41">
        <v>0</v>
      </c>
      <c r="E476" s="41" t="s">
        <v>107</v>
      </c>
      <c r="F476" s="9" t="s">
        <v>342</v>
      </c>
      <c r="G476" s="44">
        <v>19534.91</v>
      </c>
      <c r="H476" s="44">
        <v>-2790.7</v>
      </c>
      <c r="I476" s="44">
        <v>16744.21</v>
      </c>
    </row>
    <row r="477" spans="1:9" x14ac:dyDescent="0.25">
      <c r="A477" s="41">
        <v>200700</v>
      </c>
      <c r="B477" s="41">
        <v>6925</v>
      </c>
      <c r="C477" s="41">
        <v>20089769</v>
      </c>
      <c r="D477" s="41">
        <v>0</v>
      </c>
      <c r="E477" s="41" t="s">
        <v>107</v>
      </c>
      <c r="F477" s="9" t="s">
        <v>343</v>
      </c>
      <c r="G477" s="44">
        <v>93134.82</v>
      </c>
      <c r="H477" s="44">
        <v>-13304.97</v>
      </c>
      <c r="I477" s="44">
        <v>79829.850000000006</v>
      </c>
    </row>
    <row r="478" spans="1:9" x14ac:dyDescent="0.25">
      <c r="A478" s="41">
        <v>200700</v>
      </c>
      <c r="B478" s="41">
        <v>6925</v>
      </c>
      <c r="C478" s="41">
        <v>20093806</v>
      </c>
      <c r="D478" s="41">
        <v>0</v>
      </c>
      <c r="E478" s="41" t="s">
        <v>190</v>
      </c>
      <c r="F478" s="9" t="s">
        <v>344</v>
      </c>
      <c r="G478" s="44">
        <v>14831.36</v>
      </c>
      <c r="H478" s="9">
        <v>-529.70000000000005</v>
      </c>
      <c r="I478" s="44">
        <v>14301.66</v>
      </c>
    </row>
    <row r="479" spans="1:9" x14ac:dyDescent="0.25">
      <c r="A479" s="41">
        <v>200700</v>
      </c>
      <c r="B479" s="41">
        <v>6925</v>
      </c>
      <c r="C479" s="41">
        <v>20093807</v>
      </c>
      <c r="D479" s="41">
        <v>0</v>
      </c>
      <c r="E479" s="41" t="s">
        <v>190</v>
      </c>
      <c r="F479" s="9" t="s">
        <v>345</v>
      </c>
      <c r="G479" s="44">
        <v>14831.36</v>
      </c>
      <c r="H479" s="9">
        <v>-529.70000000000005</v>
      </c>
      <c r="I479" s="44">
        <v>14301.66</v>
      </c>
    </row>
    <row r="480" spans="1:9" x14ac:dyDescent="0.25">
      <c r="A480" s="41">
        <v>200700</v>
      </c>
      <c r="B480" s="41">
        <v>6925</v>
      </c>
      <c r="C480" s="41">
        <v>20093808</v>
      </c>
      <c r="D480" s="41">
        <v>0</v>
      </c>
      <c r="E480" s="41" t="s">
        <v>190</v>
      </c>
      <c r="F480" s="9" t="s">
        <v>346</v>
      </c>
      <c r="G480" s="44">
        <v>14831.36</v>
      </c>
      <c r="H480" s="9">
        <v>-529.70000000000005</v>
      </c>
      <c r="I480" s="44">
        <v>14301.66</v>
      </c>
    </row>
    <row r="481" spans="1:9" x14ac:dyDescent="0.25">
      <c r="A481" s="41">
        <v>200700</v>
      </c>
      <c r="B481" s="41">
        <v>6925</v>
      </c>
      <c r="C481" s="41">
        <v>20093809</v>
      </c>
      <c r="D481" s="41">
        <v>0</v>
      </c>
      <c r="E481" s="41" t="s">
        <v>190</v>
      </c>
      <c r="F481" s="9" t="s">
        <v>347</v>
      </c>
      <c r="G481" s="44">
        <v>14831.36</v>
      </c>
      <c r="H481" s="9">
        <v>-529.70000000000005</v>
      </c>
      <c r="I481" s="44">
        <v>14301.66</v>
      </c>
    </row>
    <row r="482" spans="1:9" x14ac:dyDescent="0.25">
      <c r="A482" s="41">
        <v>200700</v>
      </c>
      <c r="B482" s="41">
        <v>6925</v>
      </c>
      <c r="C482" s="41">
        <v>20093810</v>
      </c>
      <c r="D482" s="41">
        <v>0</v>
      </c>
      <c r="E482" s="41" t="s">
        <v>190</v>
      </c>
      <c r="F482" s="9" t="s">
        <v>348</v>
      </c>
      <c r="G482" s="44">
        <v>14831.33</v>
      </c>
      <c r="H482" s="9">
        <v>-529.70000000000005</v>
      </c>
      <c r="I482" s="44">
        <v>14301.63</v>
      </c>
    </row>
    <row r="483" spans="1:9" x14ac:dyDescent="0.25">
      <c r="A483" s="41">
        <v>200700</v>
      </c>
      <c r="B483" s="41">
        <v>6925</v>
      </c>
      <c r="C483" s="41">
        <v>20094828</v>
      </c>
      <c r="D483" s="41">
        <v>0</v>
      </c>
      <c r="E483" s="41" t="s">
        <v>38</v>
      </c>
      <c r="F483" s="9" t="s">
        <v>349</v>
      </c>
      <c r="G483" s="44">
        <v>60929.120000000003</v>
      </c>
      <c r="H483" s="9">
        <v>0</v>
      </c>
      <c r="I483" s="44">
        <v>60929.120000000003</v>
      </c>
    </row>
    <row r="484" spans="1:9" x14ac:dyDescent="0.25">
      <c r="A484" s="41">
        <v>400100</v>
      </c>
      <c r="B484" s="41">
        <v>6925</v>
      </c>
      <c r="C484" s="41">
        <v>20089622</v>
      </c>
      <c r="D484" s="41">
        <v>0</v>
      </c>
      <c r="E484" s="41" t="s">
        <v>107</v>
      </c>
      <c r="F484" s="9" t="s">
        <v>342</v>
      </c>
      <c r="G484" s="44">
        <v>499759.83</v>
      </c>
      <c r="H484" s="44">
        <v>-124939.96</v>
      </c>
      <c r="I484" s="44">
        <v>374819.87</v>
      </c>
    </row>
    <row r="485" spans="1:9" x14ac:dyDescent="0.25">
      <c r="A485" s="41">
        <v>400100</v>
      </c>
      <c r="B485" s="41">
        <v>6925</v>
      </c>
      <c r="C485" s="41">
        <v>20089622</v>
      </c>
      <c r="D485" s="41">
        <v>1</v>
      </c>
      <c r="E485" s="41" t="s">
        <v>107</v>
      </c>
      <c r="F485" s="9" t="s">
        <v>342</v>
      </c>
      <c r="G485" s="44">
        <v>98089.600000000006</v>
      </c>
      <c r="H485" s="44">
        <v>-24522.400000000001</v>
      </c>
      <c r="I485" s="44">
        <v>73567.199999999997</v>
      </c>
    </row>
    <row r="486" spans="1:9" x14ac:dyDescent="0.25">
      <c r="A486" s="41">
        <v>400100</v>
      </c>
      <c r="B486" s="41">
        <v>6925</v>
      </c>
      <c r="C486" s="41">
        <v>20089622</v>
      </c>
      <c r="D486" s="41">
        <v>2</v>
      </c>
      <c r="E486" s="41" t="s">
        <v>107</v>
      </c>
      <c r="F486" s="9" t="s">
        <v>342</v>
      </c>
      <c r="G486" s="44">
        <v>537415.67000000004</v>
      </c>
      <c r="H486" s="44">
        <v>-134353.92000000001</v>
      </c>
      <c r="I486" s="44">
        <v>403061.75</v>
      </c>
    </row>
    <row r="487" spans="1:9" x14ac:dyDescent="0.25">
      <c r="A487" s="41">
        <v>400100</v>
      </c>
      <c r="B487" s="41">
        <v>6925</v>
      </c>
      <c r="C487" s="41">
        <v>20090340</v>
      </c>
      <c r="D487" s="41">
        <v>0</v>
      </c>
      <c r="E487" s="41" t="s">
        <v>145</v>
      </c>
      <c r="F487" s="9" t="s">
        <v>350</v>
      </c>
      <c r="G487" s="44">
        <v>884389.18</v>
      </c>
      <c r="H487" s="44">
        <v>-147398.18</v>
      </c>
      <c r="I487" s="44">
        <v>736991</v>
      </c>
    </row>
    <row r="488" spans="1:9" x14ac:dyDescent="0.25">
      <c r="A488" s="41">
        <v>200460</v>
      </c>
      <c r="B488" s="41">
        <v>7405</v>
      </c>
      <c r="C488" s="41">
        <v>20082982</v>
      </c>
      <c r="D488" s="41">
        <v>0</v>
      </c>
      <c r="E488" s="41" t="s">
        <v>329</v>
      </c>
      <c r="F488" s="9" t="s">
        <v>330</v>
      </c>
      <c r="G488" s="44">
        <v>8571227.8100000005</v>
      </c>
      <c r="H488" s="44">
        <v>-6785555.3499999996</v>
      </c>
      <c r="I488" s="44">
        <v>1785672.46</v>
      </c>
    </row>
    <row r="489" spans="1:9" x14ac:dyDescent="0.25">
      <c r="A489" s="41">
        <v>200460</v>
      </c>
      <c r="B489" s="41">
        <v>7405</v>
      </c>
      <c r="C489" s="41">
        <v>20082982</v>
      </c>
      <c r="D489" s="41">
        <v>1</v>
      </c>
      <c r="E489" s="41" t="s">
        <v>329</v>
      </c>
      <c r="F489" s="9" t="s">
        <v>330</v>
      </c>
      <c r="G489" s="44">
        <v>647307.28</v>
      </c>
      <c r="H489" s="44">
        <v>-512451.6</v>
      </c>
      <c r="I489" s="44">
        <v>134855.67999999999</v>
      </c>
    </row>
    <row r="490" spans="1:9" x14ac:dyDescent="0.25">
      <c r="A490" s="41">
        <v>200460</v>
      </c>
      <c r="B490" s="41">
        <v>7405</v>
      </c>
      <c r="C490" s="41">
        <v>20082982</v>
      </c>
      <c r="D490" s="41">
        <v>2</v>
      </c>
      <c r="E490" s="41" t="s">
        <v>103</v>
      </c>
      <c r="F490" s="9" t="s">
        <v>330</v>
      </c>
      <c r="G490" s="44">
        <v>2710738.69</v>
      </c>
      <c r="H490" s="44">
        <v>-2033054.01</v>
      </c>
      <c r="I490" s="44">
        <v>677684.68</v>
      </c>
    </row>
    <row r="491" spans="1:9" x14ac:dyDescent="0.25">
      <c r="A491" s="41">
        <v>200460</v>
      </c>
      <c r="B491" s="41">
        <v>7405</v>
      </c>
      <c r="C491" s="41">
        <v>20082982</v>
      </c>
      <c r="D491" s="41">
        <v>3</v>
      </c>
      <c r="E491" s="41" t="s">
        <v>103</v>
      </c>
      <c r="F491" s="9" t="s">
        <v>330</v>
      </c>
      <c r="G491" s="44">
        <v>1131683.33</v>
      </c>
      <c r="H491" s="44">
        <v>-848762.49</v>
      </c>
      <c r="I491" s="44">
        <v>282920.84000000003</v>
      </c>
    </row>
    <row r="492" spans="1:9" x14ac:dyDescent="0.25">
      <c r="A492" s="41">
        <v>200460</v>
      </c>
      <c r="B492" s="41">
        <v>7405</v>
      </c>
      <c r="C492" s="41">
        <v>20082982</v>
      </c>
      <c r="D492" s="41">
        <v>4</v>
      </c>
      <c r="E492" s="41" t="s">
        <v>77</v>
      </c>
      <c r="F492" s="9" t="s">
        <v>330</v>
      </c>
      <c r="G492" s="44">
        <v>58704.15</v>
      </c>
      <c r="H492" s="44">
        <v>-30575.08</v>
      </c>
      <c r="I492" s="44">
        <v>28129.07</v>
      </c>
    </row>
    <row r="493" spans="1:9" x14ac:dyDescent="0.25">
      <c r="A493" s="41">
        <v>200460</v>
      </c>
      <c r="B493" s="41">
        <v>7405</v>
      </c>
      <c r="C493" s="41">
        <v>20082982</v>
      </c>
      <c r="D493" s="41">
        <v>5</v>
      </c>
      <c r="E493" s="41" t="s">
        <v>77</v>
      </c>
      <c r="F493" s="9" t="s">
        <v>330</v>
      </c>
      <c r="G493" s="44">
        <v>37567.1</v>
      </c>
      <c r="H493" s="44">
        <v>-19566.21</v>
      </c>
      <c r="I493" s="44">
        <v>18000.89</v>
      </c>
    </row>
    <row r="494" spans="1:9" x14ac:dyDescent="0.25">
      <c r="A494" s="41">
        <v>200460</v>
      </c>
      <c r="B494" s="41">
        <v>7405</v>
      </c>
      <c r="C494" s="41">
        <v>20082982</v>
      </c>
      <c r="D494" s="41">
        <v>6</v>
      </c>
      <c r="E494" s="41" t="s">
        <v>135</v>
      </c>
      <c r="F494" s="9" t="s">
        <v>330</v>
      </c>
      <c r="G494" s="44">
        <v>3065866.56</v>
      </c>
      <c r="H494" s="44">
        <v>-1532933.28</v>
      </c>
      <c r="I494" s="44">
        <v>1532933.28</v>
      </c>
    </row>
    <row r="495" spans="1:9" x14ac:dyDescent="0.25">
      <c r="A495" s="41">
        <v>200460</v>
      </c>
      <c r="B495" s="41">
        <v>7405</v>
      </c>
      <c r="C495" s="41">
        <v>20082982</v>
      </c>
      <c r="D495" s="41">
        <v>7</v>
      </c>
      <c r="E495" s="41" t="s">
        <v>135</v>
      </c>
      <c r="F495" s="9" t="s">
        <v>330</v>
      </c>
      <c r="G495" s="44">
        <v>102826</v>
      </c>
      <c r="H495" s="44">
        <v>-51413</v>
      </c>
      <c r="I495" s="44">
        <v>51413</v>
      </c>
    </row>
    <row r="496" spans="1:9" x14ac:dyDescent="0.25">
      <c r="A496" s="41">
        <v>200460</v>
      </c>
      <c r="B496" s="41">
        <v>7405</v>
      </c>
      <c r="C496" s="41">
        <v>20082982</v>
      </c>
      <c r="D496" s="41">
        <v>8</v>
      </c>
      <c r="E496" s="41" t="s">
        <v>135</v>
      </c>
      <c r="F496" s="9" t="s">
        <v>330</v>
      </c>
      <c r="G496" s="44">
        <v>2788274</v>
      </c>
      <c r="H496" s="44">
        <v>-1394137</v>
      </c>
      <c r="I496" s="44">
        <v>1394137</v>
      </c>
    </row>
    <row r="497" spans="1:9" x14ac:dyDescent="0.25">
      <c r="A497" s="41">
        <v>200460</v>
      </c>
      <c r="B497" s="41">
        <v>7405</v>
      </c>
      <c r="C497" s="41">
        <v>20082982</v>
      </c>
      <c r="D497" s="41">
        <v>9</v>
      </c>
      <c r="E497" s="41" t="s">
        <v>135</v>
      </c>
      <c r="F497" s="9" t="s">
        <v>330</v>
      </c>
      <c r="G497" s="44">
        <v>17055.52</v>
      </c>
      <c r="H497" s="44">
        <v>-8527.76</v>
      </c>
      <c r="I497" s="44">
        <v>8527.76</v>
      </c>
    </row>
    <row r="498" spans="1:9" x14ac:dyDescent="0.25">
      <c r="A498" s="41">
        <v>200460</v>
      </c>
      <c r="B498" s="41">
        <v>7405</v>
      </c>
      <c r="C498" s="41">
        <v>20082982</v>
      </c>
      <c r="D498" s="41">
        <v>10</v>
      </c>
      <c r="E498" s="41" t="s">
        <v>135</v>
      </c>
      <c r="F498" s="9" t="s">
        <v>330</v>
      </c>
      <c r="G498" s="44">
        <v>18365.3</v>
      </c>
      <c r="H498" s="44">
        <v>-9182.66</v>
      </c>
      <c r="I498" s="44">
        <v>9182.64</v>
      </c>
    </row>
    <row r="499" spans="1:9" x14ac:dyDescent="0.25">
      <c r="A499" s="41">
        <v>200460</v>
      </c>
      <c r="B499" s="41">
        <v>7405</v>
      </c>
      <c r="C499" s="41">
        <v>20082982</v>
      </c>
      <c r="D499" s="41">
        <v>11</v>
      </c>
      <c r="E499" s="41" t="s">
        <v>135</v>
      </c>
      <c r="F499" s="9" t="s">
        <v>330</v>
      </c>
      <c r="G499" s="44">
        <v>18365.3</v>
      </c>
      <c r="H499" s="44">
        <v>-9182.66</v>
      </c>
      <c r="I499" s="44">
        <v>9182.64</v>
      </c>
    </row>
    <row r="500" spans="1:9" x14ac:dyDescent="0.25">
      <c r="A500" s="41">
        <v>200460</v>
      </c>
      <c r="B500" s="41">
        <v>7405</v>
      </c>
      <c r="C500" s="41">
        <v>20082982</v>
      </c>
      <c r="D500" s="41">
        <v>12</v>
      </c>
      <c r="E500" s="41" t="s">
        <v>135</v>
      </c>
      <c r="F500" s="9" t="s">
        <v>330</v>
      </c>
      <c r="G500" s="44">
        <v>18366.259999999998</v>
      </c>
      <c r="H500" s="44">
        <v>-9183.14</v>
      </c>
      <c r="I500" s="44">
        <v>9183.1200000000008</v>
      </c>
    </row>
    <row r="501" spans="1:9" x14ac:dyDescent="0.25">
      <c r="A501" s="41">
        <v>200460</v>
      </c>
      <c r="B501" s="41">
        <v>7405</v>
      </c>
      <c r="C501" s="41">
        <v>20082982</v>
      </c>
      <c r="D501" s="41">
        <v>13</v>
      </c>
      <c r="E501" s="41" t="s">
        <v>135</v>
      </c>
      <c r="F501" s="9" t="s">
        <v>330</v>
      </c>
      <c r="G501" s="44">
        <v>151142.32999999999</v>
      </c>
      <c r="H501" s="44">
        <v>-75571.16</v>
      </c>
      <c r="I501" s="44">
        <v>75571.17</v>
      </c>
    </row>
    <row r="502" spans="1:9" x14ac:dyDescent="0.25">
      <c r="A502" s="41">
        <v>200460</v>
      </c>
      <c r="B502" s="41">
        <v>7405</v>
      </c>
      <c r="C502" s="41">
        <v>20082982</v>
      </c>
      <c r="D502" s="41">
        <v>14</v>
      </c>
      <c r="E502" s="41" t="s">
        <v>135</v>
      </c>
      <c r="F502" s="9" t="s">
        <v>330</v>
      </c>
      <c r="G502" s="44">
        <v>13836.88</v>
      </c>
      <c r="H502" s="44">
        <v>-6918.44</v>
      </c>
      <c r="I502" s="44">
        <v>6918.44</v>
      </c>
    </row>
    <row r="503" spans="1:9" x14ac:dyDescent="0.25">
      <c r="A503" s="41">
        <v>200460</v>
      </c>
      <c r="B503" s="41">
        <v>7405</v>
      </c>
      <c r="C503" s="41">
        <v>20082982</v>
      </c>
      <c r="D503" s="41">
        <v>15</v>
      </c>
      <c r="E503" s="41" t="s">
        <v>135</v>
      </c>
      <c r="F503" s="9" t="s">
        <v>330</v>
      </c>
      <c r="G503" s="44">
        <v>39005.85</v>
      </c>
      <c r="H503" s="44">
        <v>-19502.919999999998</v>
      </c>
      <c r="I503" s="44">
        <v>19502.93</v>
      </c>
    </row>
    <row r="504" spans="1:9" x14ac:dyDescent="0.25">
      <c r="A504" s="41">
        <v>200460</v>
      </c>
      <c r="B504" s="41">
        <v>7405</v>
      </c>
      <c r="C504" s="41">
        <v>20082982</v>
      </c>
      <c r="D504" s="41">
        <v>16</v>
      </c>
      <c r="E504" s="41" t="s">
        <v>138</v>
      </c>
      <c r="F504" s="9" t="s">
        <v>351</v>
      </c>
      <c r="G504" s="44">
        <v>69617.02</v>
      </c>
      <c r="H504" s="44">
        <v>-14764.4</v>
      </c>
      <c r="I504" s="44">
        <v>54852.62</v>
      </c>
    </row>
    <row r="505" spans="1:9" x14ac:dyDescent="0.25">
      <c r="A505" s="41">
        <v>200460</v>
      </c>
      <c r="B505" s="41">
        <v>7405</v>
      </c>
      <c r="C505" s="41">
        <v>20082982</v>
      </c>
      <c r="D505" s="41">
        <v>17</v>
      </c>
      <c r="E505" s="41" t="s">
        <v>138</v>
      </c>
      <c r="F505" s="9" t="s">
        <v>351</v>
      </c>
      <c r="G505" s="44">
        <v>69617.02</v>
      </c>
      <c r="H505" s="44">
        <v>-14764.4</v>
      </c>
      <c r="I505" s="44">
        <v>54852.62</v>
      </c>
    </row>
    <row r="506" spans="1:9" x14ac:dyDescent="0.25">
      <c r="A506" s="41">
        <v>200460</v>
      </c>
      <c r="B506" s="41">
        <v>7405</v>
      </c>
      <c r="C506" s="41">
        <v>20082982</v>
      </c>
      <c r="D506" s="41">
        <v>18</v>
      </c>
      <c r="E506" s="41" t="s">
        <v>352</v>
      </c>
      <c r="F506" s="9" t="s">
        <v>330</v>
      </c>
      <c r="G506" s="44">
        <v>49112.49</v>
      </c>
      <c r="H506" s="44">
        <v>-20463.54</v>
      </c>
      <c r="I506" s="44">
        <v>28648.95</v>
      </c>
    </row>
    <row r="507" spans="1:9" x14ac:dyDescent="0.25">
      <c r="A507" s="41">
        <v>200460</v>
      </c>
      <c r="B507" s="41">
        <v>7405</v>
      </c>
      <c r="C507" s="41">
        <v>20082982</v>
      </c>
      <c r="D507" s="41">
        <v>19</v>
      </c>
      <c r="E507" s="41" t="s">
        <v>169</v>
      </c>
      <c r="F507" s="9" t="s">
        <v>330</v>
      </c>
      <c r="G507" s="44">
        <v>18041.060000000001</v>
      </c>
      <c r="H507" s="44">
        <v>-7141.26</v>
      </c>
      <c r="I507" s="44">
        <v>10899.8</v>
      </c>
    </row>
    <row r="508" spans="1:9" x14ac:dyDescent="0.25">
      <c r="A508" s="41">
        <v>200460</v>
      </c>
      <c r="B508" s="41">
        <v>7405</v>
      </c>
      <c r="C508" s="41">
        <v>20082982</v>
      </c>
      <c r="D508" s="41">
        <v>20</v>
      </c>
      <c r="E508" s="41" t="s">
        <v>169</v>
      </c>
      <c r="F508" s="9" t="s">
        <v>330</v>
      </c>
      <c r="G508" s="44">
        <v>5922</v>
      </c>
      <c r="H508" s="44">
        <v>-2344.13</v>
      </c>
      <c r="I508" s="44">
        <v>3577.87</v>
      </c>
    </row>
    <row r="509" spans="1:9" x14ac:dyDescent="0.25">
      <c r="A509" s="41">
        <v>200460</v>
      </c>
      <c r="B509" s="41">
        <v>7405</v>
      </c>
      <c r="C509" s="41">
        <v>20082982</v>
      </c>
      <c r="D509" s="41">
        <v>21</v>
      </c>
      <c r="E509" s="41" t="s">
        <v>169</v>
      </c>
      <c r="F509" s="9" t="s">
        <v>330</v>
      </c>
      <c r="G509" s="44">
        <v>2317.0100000000002</v>
      </c>
      <c r="H509" s="9">
        <v>-917.14</v>
      </c>
      <c r="I509" s="44">
        <v>1399.87</v>
      </c>
    </row>
    <row r="510" spans="1:9" x14ac:dyDescent="0.25">
      <c r="A510" s="41">
        <v>200460</v>
      </c>
      <c r="B510" s="41">
        <v>7405</v>
      </c>
      <c r="C510" s="41">
        <v>20082982</v>
      </c>
      <c r="D510" s="41">
        <v>22</v>
      </c>
      <c r="E510" s="41" t="s">
        <v>122</v>
      </c>
      <c r="F510" s="9" t="s">
        <v>330</v>
      </c>
      <c r="G510" s="44">
        <v>6001.05</v>
      </c>
      <c r="H510" s="44">
        <v>-2125.37</v>
      </c>
      <c r="I510" s="44">
        <v>3875.68</v>
      </c>
    </row>
    <row r="511" spans="1:9" x14ac:dyDescent="0.25">
      <c r="A511" s="41">
        <v>200460</v>
      </c>
      <c r="B511" s="41">
        <v>7405</v>
      </c>
      <c r="C511" s="41">
        <v>20082982</v>
      </c>
      <c r="D511" s="41">
        <v>23</v>
      </c>
      <c r="E511" s="41" t="s">
        <v>122</v>
      </c>
      <c r="F511" s="9" t="s">
        <v>330</v>
      </c>
      <c r="G511" s="44">
        <v>12400</v>
      </c>
      <c r="H511" s="44">
        <v>-4391.67</v>
      </c>
      <c r="I511" s="44">
        <v>8008.33</v>
      </c>
    </row>
    <row r="512" spans="1:9" x14ac:dyDescent="0.25">
      <c r="A512" s="41">
        <v>200460</v>
      </c>
      <c r="B512" s="41">
        <v>7405</v>
      </c>
      <c r="C512" s="41">
        <v>20082982</v>
      </c>
      <c r="D512" s="41">
        <v>24</v>
      </c>
      <c r="E512" s="41" t="s">
        <v>122</v>
      </c>
      <c r="F512" s="9" t="s">
        <v>330</v>
      </c>
      <c r="G512" s="44">
        <v>1259077.67</v>
      </c>
      <c r="H512" s="44">
        <v>-445923.34</v>
      </c>
      <c r="I512" s="44">
        <v>813154.33</v>
      </c>
    </row>
    <row r="513" spans="1:9" x14ac:dyDescent="0.25">
      <c r="A513" s="41">
        <v>200460</v>
      </c>
      <c r="B513" s="41">
        <v>7405</v>
      </c>
      <c r="C513" s="41">
        <v>20082982</v>
      </c>
      <c r="D513" s="41">
        <v>25</v>
      </c>
      <c r="E513" s="41" t="s">
        <v>122</v>
      </c>
      <c r="F513" s="9" t="s">
        <v>330</v>
      </c>
      <c r="G513" s="44">
        <v>181244.98</v>
      </c>
      <c r="H513" s="44">
        <v>-64190.93</v>
      </c>
      <c r="I513" s="44">
        <v>117054.05</v>
      </c>
    </row>
    <row r="514" spans="1:9" x14ac:dyDescent="0.25">
      <c r="A514" s="41">
        <v>200460</v>
      </c>
      <c r="B514" s="41">
        <v>7405</v>
      </c>
      <c r="C514" s="41">
        <v>20082982</v>
      </c>
      <c r="D514" s="41">
        <v>26</v>
      </c>
      <c r="E514" s="41" t="s">
        <v>122</v>
      </c>
      <c r="F514" s="9" t="s">
        <v>330</v>
      </c>
      <c r="G514" s="44">
        <v>181244.98</v>
      </c>
      <c r="H514" s="44">
        <v>-64190.93</v>
      </c>
      <c r="I514" s="44">
        <v>117054.05</v>
      </c>
    </row>
    <row r="515" spans="1:9" x14ac:dyDescent="0.25">
      <c r="A515" s="41">
        <v>200460</v>
      </c>
      <c r="B515" s="41">
        <v>7405</v>
      </c>
      <c r="C515" s="41">
        <v>20082982</v>
      </c>
      <c r="D515" s="41">
        <v>27</v>
      </c>
      <c r="E515" s="41" t="s">
        <v>122</v>
      </c>
      <c r="F515" s="9" t="s">
        <v>330</v>
      </c>
      <c r="G515" s="44">
        <v>181244.98</v>
      </c>
      <c r="H515" s="44">
        <v>-64190.93</v>
      </c>
      <c r="I515" s="44">
        <v>117054.05</v>
      </c>
    </row>
    <row r="516" spans="1:9" x14ac:dyDescent="0.25">
      <c r="A516" s="41">
        <v>200460</v>
      </c>
      <c r="B516" s="41">
        <v>7405</v>
      </c>
      <c r="C516" s="41">
        <v>20082982</v>
      </c>
      <c r="D516" s="41">
        <v>28</v>
      </c>
      <c r="E516" s="41" t="s">
        <v>122</v>
      </c>
      <c r="F516" s="9" t="s">
        <v>330</v>
      </c>
      <c r="G516" s="44">
        <v>181244.98</v>
      </c>
      <c r="H516" s="44">
        <v>-64190.93</v>
      </c>
      <c r="I516" s="44">
        <v>117054.05</v>
      </c>
    </row>
    <row r="517" spans="1:9" x14ac:dyDescent="0.25">
      <c r="A517" s="41">
        <v>200460</v>
      </c>
      <c r="B517" s="41">
        <v>7405</v>
      </c>
      <c r="C517" s="41">
        <v>20082982</v>
      </c>
      <c r="D517" s="41">
        <v>29</v>
      </c>
      <c r="E517" s="41" t="s">
        <v>59</v>
      </c>
      <c r="F517" s="9" t="s">
        <v>353</v>
      </c>
      <c r="G517" s="44">
        <v>1052442.49</v>
      </c>
      <c r="H517" s="44">
        <v>-306962.39</v>
      </c>
      <c r="I517" s="44">
        <v>745480.1</v>
      </c>
    </row>
    <row r="518" spans="1:9" x14ac:dyDescent="0.25">
      <c r="A518" s="41">
        <v>200460</v>
      </c>
      <c r="B518" s="41">
        <v>7405</v>
      </c>
      <c r="C518" s="41">
        <v>20082982</v>
      </c>
      <c r="D518" s="41">
        <v>30</v>
      </c>
      <c r="E518" s="41" t="s">
        <v>110</v>
      </c>
      <c r="F518" s="9" t="s">
        <v>330</v>
      </c>
      <c r="G518" s="44">
        <v>19918.990000000002</v>
      </c>
      <c r="H518" s="44">
        <v>-5394.73</v>
      </c>
      <c r="I518" s="44">
        <v>14524.26</v>
      </c>
    </row>
    <row r="519" spans="1:9" x14ac:dyDescent="0.25">
      <c r="A519" s="41">
        <v>200460</v>
      </c>
      <c r="B519" s="41">
        <v>7405</v>
      </c>
      <c r="C519" s="41">
        <v>20082982</v>
      </c>
      <c r="D519" s="41">
        <v>31</v>
      </c>
      <c r="E519" s="41" t="s">
        <v>107</v>
      </c>
      <c r="F519" s="9" t="s">
        <v>330</v>
      </c>
      <c r="G519" s="44">
        <v>17379.32</v>
      </c>
      <c r="H519" s="44">
        <v>-4344.83</v>
      </c>
      <c r="I519" s="44">
        <v>13034.49</v>
      </c>
    </row>
    <row r="520" spans="1:9" x14ac:dyDescent="0.25">
      <c r="A520" s="41">
        <v>200460</v>
      </c>
      <c r="B520" s="41">
        <v>7405</v>
      </c>
      <c r="C520" s="41">
        <v>20082982</v>
      </c>
      <c r="D520" s="41">
        <v>32</v>
      </c>
      <c r="E520" s="41" t="s">
        <v>107</v>
      </c>
      <c r="F520" s="9" t="s">
        <v>330</v>
      </c>
      <c r="G520" s="44">
        <v>17379.32</v>
      </c>
      <c r="H520" s="44">
        <v>-4344.83</v>
      </c>
      <c r="I520" s="44">
        <v>13034.49</v>
      </c>
    </row>
    <row r="521" spans="1:9" x14ac:dyDescent="0.25">
      <c r="A521" s="41">
        <v>200460</v>
      </c>
      <c r="B521" s="41">
        <v>7405</v>
      </c>
      <c r="C521" s="41">
        <v>20082982</v>
      </c>
      <c r="D521" s="41">
        <v>33</v>
      </c>
      <c r="E521" s="41" t="s">
        <v>107</v>
      </c>
      <c r="F521" s="9" t="s">
        <v>330</v>
      </c>
      <c r="G521" s="44">
        <v>17379.32</v>
      </c>
      <c r="H521" s="44">
        <v>-4344.83</v>
      </c>
      <c r="I521" s="44">
        <v>13034.49</v>
      </c>
    </row>
    <row r="522" spans="1:9" x14ac:dyDescent="0.25">
      <c r="A522" s="41">
        <v>200460</v>
      </c>
      <c r="B522" s="41">
        <v>7405</v>
      </c>
      <c r="C522" s="41">
        <v>20082982</v>
      </c>
      <c r="D522" s="41">
        <v>34</v>
      </c>
      <c r="E522" s="41" t="s">
        <v>107</v>
      </c>
      <c r="F522" s="9" t="s">
        <v>330</v>
      </c>
      <c r="G522" s="44">
        <v>17379.32</v>
      </c>
      <c r="H522" s="44">
        <v>-4344.83</v>
      </c>
      <c r="I522" s="44">
        <v>13034.49</v>
      </c>
    </row>
    <row r="523" spans="1:9" x14ac:dyDescent="0.25">
      <c r="A523" s="41">
        <v>200460</v>
      </c>
      <c r="B523" s="41">
        <v>7405</v>
      </c>
      <c r="C523" s="41">
        <v>20082982</v>
      </c>
      <c r="D523" s="41">
        <v>35</v>
      </c>
      <c r="E523" s="41" t="s">
        <v>107</v>
      </c>
      <c r="F523" s="9" t="s">
        <v>330</v>
      </c>
      <c r="G523" s="44">
        <v>17379.32</v>
      </c>
      <c r="H523" s="44">
        <v>-4344.83</v>
      </c>
      <c r="I523" s="44">
        <v>13034.49</v>
      </c>
    </row>
    <row r="524" spans="1:9" x14ac:dyDescent="0.25">
      <c r="A524" s="41">
        <v>200460</v>
      </c>
      <c r="B524" s="41">
        <v>7405</v>
      </c>
      <c r="C524" s="41">
        <v>20082982</v>
      </c>
      <c r="D524" s="41">
        <v>36</v>
      </c>
      <c r="E524" s="41" t="s">
        <v>107</v>
      </c>
      <c r="F524" s="9" t="s">
        <v>330</v>
      </c>
      <c r="G524" s="44">
        <v>17379.32</v>
      </c>
      <c r="H524" s="44">
        <v>-4344.83</v>
      </c>
      <c r="I524" s="44">
        <v>13034.49</v>
      </c>
    </row>
    <row r="525" spans="1:9" x14ac:dyDescent="0.25">
      <c r="A525" s="41">
        <v>200460</v>
      </c>
      <c r="B525" s="41">
        <v>7405</v>
      </c>
      <c r="C525" s="41">
        <v>20082982</v>
      </c>
      <c r="D525" s="41">
        <v>37</v>
      </c>
      <c r="E525" s="41" t="s">
        <v>107</v>
      </c>
      <c r="F525" s="9" t="s">
        <v>330</v>
      </c>
      <c r="G525" s="44">
        <v>17379.32</v>
      </c>
      <c r="H525" s="44">
        <v>-4344.83</v>
      </c>
      <c r="I525" s="44">
        <v>13034.49</v>
      </c>
    </row>
    <row r="526" spans="1:9" x14ac:dyDescent="0.25">
      <c r="A526" s="41">
        <v>200460</v>
      </c>
      <c r="B526" s="41">
        <v>7405</v>
      </c>
      <c r="C526" s="41">
        <v>20082982</v>
      </c>
      <c r="D526" s="41">
        <v>38</v>
      </c>
      <c r="E526" s="41" t="s">
        <v>107</v>
      </c>
      <c r="F526" s="9" t="s">
        <v>330</v>
      </c>
      <c r="G526" s="44">
        <v>17379.32</v>
      </c>
      <c r="H526" s="44">
        <v>-4344.83</v>
      </c>
      <c r="I526" s="44">
        <v>13034.49</v>
      </c>
    </row>
    <row r="527" spans="1:9" x14ac:dyDescent="0.25">
      <c r="A527" s="41">
        <v>200460</v>
      </c>
      <c r="B527" s="41">
        <v>7405</v>
      </c>
      <c r="C527" s="41">
        <v>20082982</v>
      </c>
      <c r="D527" s="41">
        <v>39</v>
      </c>
      <c r="E527" s="41" t="s">
        <v>170</v>
      </c>
      <c r="F527" s="9" t="s">
        <v>354</v>
      </c>
      <c r="G527" s="44">
        <v>484539.42</v>
      </c>
      <c r="H527" s="44">
        <v>-100945.72</v>
      </c>
      <c r="I527" s="44">
        <v>383593.7</v>
      </c>
    </row>
    <row r="528" spans="1:9" x14ac:dyDescent="0.25">
      <c r="A528" s="41">
        <v>200460</v>
      </c>
      <c r="B528" s="41">
        <v>7405</v>
      </c>
      <c r="C528" s="41">
        <v>20082982</v>
      </c>
      <c r="D528" s="41">
        <v>40</v>
      </c>
      <c r="E528" s="41" t="s">
        <v>170</v>
      </c>
      <c r="F528" s="9" t="s">
        <v>355</v>
      </c>
      <c r="G528" s="44">
        <v>484539.42</v>
      </c>
      <c r="H528" s="44">
        <v>-100945.72</v>
      </c>
      <c r="I528" s="44">
        <v>383593.7</v>
      </c>
    </row>
    <row r="529" spans="1:9" x14ac:dyDescent="0.25">
      <c r="A529" s="41">
        <v>200460</v>
      </c>
      <c r="B529" s="41">
        <v>7405</v>
      </c>
      <c r="C529" s="41">
        <v>20082982</v>
      </c>
      <c r="D529" s="41">
        <v>41</v>
      </c>
      <c r="E529" s="41" t="s">
        <v>356</v>
      </c>
      <c r="F529" s="9" t="s">
        <v>357</v>
      </c>
      <c r="G529" s="44">
        <v>831542.59</v>
      </c>
      <c r="H529" s="44">
        <v>-173238.04</v>
      </c>
      <c r="I529" s="44">
        <v>658304.55000000005</v>
      </c>
    </row>
    <row r="530" spans="1:9" x14ac:dyDescent="0.25">
      <c r="A530" s="41">
        <v>200460</v>
      </c>
      <c r="B530" s="41">
        <v>7405</v>
      </c>
      <c r="C530" s="41">
        <v>20082982</v>
      </c>
      <c r="D530" s="41">
        <v>42</v>
      </c>
      <c r="E530" s="41" t="s">
        <v>356</v>
      </c>
      <c r="F530" s="9" t="s">
        <v>357</v>
      </c>
      <c r="G530" s="44">
        <v>13724.61</v>
      </c>
      <c r="H530" s="44">
        <v>-2859.3</v>
      </c>
      <c r="I530" s="44">
        <v>10865.31</v>
      </c>
    </row>
    <row r="531" spans="1:9" x14ac:dyDescent="0.25">
      <c r="A531" s="41">
        <v>200460</v>
      </c>
      <c r="B531" s="41">
        <v>7405</v>
      </c>
      <c r="C531" s="41">
        <v>20082982</v>
      </c>
      <c r="D531" s="41">
        <v>43</v>
      </c>
      <c r="E531" s="41" t="s">
        <v>356</v>
      </c>
      <c r="F531" s="9" t="s">
        <v>357</v>
      </c>
      <c r="G531" s="44">
        <v>13724.61</v>
      </c>
      <c r="H531" s="44">
        <v>-2859.3</v>
      </c>
      <c r="I531" s="44">
        <v>10865.31</v>
      </c>
    </row>
    <row r="532" spans="1:9" x14ac:dyDescent="0.25">
      <c r="A532" s="41">
        <v>200460</v>
      </c>
      <c r="B532" s="41">
        <v>7405</v>
      </c>
      <c r="C532" s="41">
        <v>20082982</v>
      </c>
      <c r="D532" s="41">
        <v>44</v>
      </c>
      <c r="E532" s="41" t="s">
        <v>356</v>
      </c>
      <c r="F532" s="9" t="s">
        <v>357</v>
      </c>
      <c r="G532" s="44">
        <v>13724.61</v>
      </c>
      <c r="H532" s="44">
        <v>-2859.3</v>
      </c>
      <c r="I532" s="44">
        <v>10865.31</v>
      </c>
    </row>
    <row r="533" spans="1:9" x14ac:dyDescent="0.25">
      <c r="A533" s="41">
        <v>200460</v>
      </c>
      <c r="B533" s="41">
        <v>7405</v>
      </c>
      <c r="C533" s="41">
        <v>20082982</v>
      </c>
      <c r="D533" s="41">
        <v>45</v>
      </c>
      <c r="E533" s="41" t="s">
        <v>356</v>
      </c>
      <c r="F533" s="9" t="s">
        <v>357</v>
      </c>
      <c r="G533" s="44">
        <v>13724.61</v>
      </c>
      <c r="H533" s="44">
        <v>-2859.3</v>
      </c>
      <c r="I533" s="44">
        <v>10865.31</v>
      </c>
    </row>
    <row r="534" spans="1:9" x14ac:dyDescent="0.25">
      <c r="A534" s="41">
        <v>200460</v>
      </c>
      <c r="B534" s="41">
        <v>7405</v>
      </c>
      <c r="C534" s="41">
        <v>20082982</v>
      </c>
      <c r="D534" s="41">
        <v>46</v>
      </c>
      <c r="E534" s="41" t="s">
        <v>356</v>
      </c>
      <c r="F534" s="9" t="s">
        <v>357</v>
      </c>
      <c r="G534" s="44">
        <v>13724.61</v>
      </c>
      <c r="H534" s="44">
        <v>-2859.3</v>
      </c>
      <c r="I534" s="44">
        <v>10865.31</v>
      </c>
    </row>
    <row r="535" spans="1:9" x14ac:dyDescent="0.25">
      <c r="A535" s="41">
        <v>200460</v>
      </c>
      <c r="B535" s="41">
        <v>7405</v>
      </c>
      <c r="C535" s="41">
        <v>20082982</v>
      </c>
      <c r="D535" s="41">
        <v>47</v>
      </c>
      <c r="E535" s="41" t="s">
        <v>356</v>
      </c>
      <c r="F535" s="9" t="s">
        <v>357</v>
      </c>
      <c r="G535" s="44">
        <v>13724.61</v>
      </c>
      <c r="H535" s="44">
        <v>-2859.3</v>
      </c>
      <c r="I535" s="44">
        <v>10865.31</v>
      </c>
    </row>
    <row r="536" spans="1:9" x14ac:dyDescent="0.25">
      <c r="A536" s="41">
        <v>200460</v>
      </c>
      <c r="B536" s="41">
        <v>7405</v>
      </c>
      <c r="C536" s="41">
        <v>20082982</v>
      </c>
      <c r="D536" s="41">
        <v>48</v>
      </c>
      <c r="E536" s="41" t="s">
        <v>356</v>
      </c>
      <c r="F536" s="9" t="s">
        <v>357</v>
      </c>
      <c r="G536" s="44">
        <v>21215.42</v>
      </c>
      <c r="H536" s="44">
        <v>-4419.8900000000003</v>
      </c>
      <c r="I536" s="44">
        <v>16795.53</v>
      </c>
    </row>
    <row r="537" spans="1:9" x14ac:dyDescent="0.25">
      <c r="A537" s="41">
        <v>200460</v>
      </c>
      <c r="B537" s="41">
        <v>7405</v>
      </c>
      <c r="C537" s="41">
        <v>20082982</v>
      </c>
      <c r="D537" s="41">
        <v>49</v>
      </c>
      <c r="E537" s="41" t="s">
        <v>356</v>
      </c>
      <c r="F537" s="9" t="s">
        <v>357</v>
      </c>
      <c r="G537" s="44">
        <v>13724.61</v>
      </c>
      <c r="H537" s="44">
        <v>-2859.3</v>
      </c>
      <c r="I537" s="44">
        <v>10865.31</v>
      </c>
    </row>
    <row r="538" spans="1:9" x14ac:dyDescent="0.25">
      <c r="A538" s="41">
        <v>200460</v>
      </c>
      <c r="B538" s="41">
        <v>7405</v>
      </c>
      <c r="C538" s="41">
        <v>20082982</v>
      </c>
      <c r="D538" s="41">
        <v>50</v>
      </c>
      <c r="E538" s="41" t="s">
        <v>356</v>
      </c>
      <c r="F538" s="9" t="s">
        <v>357</v>
      </c>
      <c r="G538" s="44">
        <v>13724.61</v>
      </c>
      <c r="H538" s="44">
        <v>-2859.3</v>
      </c>
      <c r="I538" s="44">
        <v>10865.31</v>
      </c>
    </row>
    <row r="539" spans="1:9" x14ac:dyDescent="0.25">
      <c r="A539" s="41">
        <v>200460</v>
      </c>
      <c r="B539" s="41">
        <v>7405</v>
      </c>
      <c r="C539" s="41">
        <v>20082982</v>
      </c>
      <c r="D539" s="41">
        <v>51</v>
      </c>
      <c r="E539" s="41" t="s">
        <v>356</v>
      </c>
      <c r="F539" s="9" t="s">
        <v>357</v>
      </c>
      <c r="G539" s="44">
        <v>13724.61</v>
      </c>
      <c r="H539" s="44">
        <v>-2859.3</v>
      </c>
      <c r="I539" s="44">
        <v>10865.31</v>
      </c>
    </row>
    <row r="540" spans="1:9" x14ac:dyDescent="0.25">
      <c r="A540" s="41">
        <v>200460</v>
      </c>
      <c r="B540" s="41">
        <v>7405</v>
      </c>
      <c r="C540" s="41">
        <v>20082982</v>
      </c>
      <c r="D540" s="41">
        <v>52</v>
      </c>
      <c r="E540" s="41" t="s">
        <v>356</v>
      </c>
      <c r="F540" s="9" t="s">
        <v>357</v>
      </c>
      <c r="G540" s="44">
        <v>13724.61</v>
      </c>
      <c r="H540" s="44">
        <v>-2859.3</v>
      </c>
      <c r="I540" s="44">
        <v>10865.31</v>
      </c>
    </row>
    <row r="541" spans="1:9" x14ac:dyDescent="0.25">
      <c r="A541" s="41">
        <v>200460</v>
      </c>
      <c r="B541" s="41">
        <v>7405</v>
      </c>
      <c r="C541" s="41">
        <v>20082982</v>
      </c>
      <c r="D541" s="41">
        <v>53</v>
      </c>
      <c r="E541" s="41" t="s">
        <v>356</v>
      </c>
      <c r="F541" s="9" t="s">
        <v>357</v>
      </c>
      <c r="G541" s="44">
        <v>13724.61</v>
      </c>
      <c r="H541" s="44">
        <v>-2859.3</v>
      </c>
      <c r="I541" s="44">
        <v>10865.31</v>
      </c>
    </row>
    <row r="542" spans="1:9" x14ac:dyDescent="0.25">
      <c r="A542" s="41">
        <v>200460</v>
      </c>
      <c r="B542" s="41">
        <v>7405</v>
      </c>
      <c r="C542" s="41">
        <v>20082982</v>
      </c>
      <c r="D542" s="41">
        <v>54</v>
      </c>
      <c r="E542" s="41" t="s">
        <v>356</v>
      </c>
      <c r="F542" s="9" t="s">
        <v>357</v>
      </c>
      <c r="G542" s="44">
        <v>13724.61</v>
      </c>
      <c r="H542" s="44">
        <v>-2859.3</v>
      </c>
      <c r="I542" s="44">
        <v>10865.31</v>
      </c>
    </row>
    <row r="543" spans="1:9" x14ac:dyDescent="0.25">
      <c r="A543" s="41">
        <v>200460</v>
      </c>
      <c r="B543" s="41">
        <v>7405</v>
      </c>
      <c r="C543" s="41">
        <v>20082982</v>
      </c>
      <c r="D543" s="41">
        <v>56</v>
      </c>
      <c r="E543" s="41" t="s">
        <v>38</v>
      </c>
      <c r="F543" s="9" t="s">
        <v>358</v>
      </c>
      <c r="G543" s="44">
        <v>46797.45</v>
      </c>
      <c r="H543" s="9">
        <v>0</v>
      </c>
      <c r="I543" s="44">
        <v>46797.45</v>
      </c>
    </row>
    <row r="544" spans="1:9" x14ac:dyDescent="0.25">
      <c r="A544" s="41">
        <v>200460</v>
      </c>
      <c r="B544" s="41">
        <v>7405</v>
      </c>
      <c r="C544" s="41">
        <v>20082982</v>
      </c>
      <c r="D544" s="41">
        <v>57</v>
      </c>
      <c r="E544" s="41" t="s">
        <v>38</v>
      </c>
      <c r="F544" s="9" t="s">
        <v>358</v>
      </c>
      <c r="G544" s="44">
        <v>46797.45</v>
      </c>
      <c r="H544" s="9">
        <v>0</v>
      </c>
      <c r="I544" s="44">
        <v>46797.45</v>
      </c>
    </row>
    <row r="545" spans="1:9" x14ac:dyDescent="0.25">
      <c r="A545" s="41">
        <v>200460</v>
      </c>
      <c r="B545" s="41">
        <v>7405</v>
      </c>
      <c r="C545" s="41">
        <v>20082983</v>
      </c>
      <c r="D545" s="41">
        <v>0</v>
      </c>
      <c r="E545" s="41" t="s">
        <v>329</v>
      </c>
      <c r="F545" s="9" t="s">
        <v>359</v>
      </c>
      <c r="G545" s="44">
        <v>647307.28</v>
      </c>
      <c r="H545" s="44">
        <v>-512451.6</v>
      </c>
      <c r="I545" s="44">
        <v>134855.67999999999</v>
      </c>
    </row>
    <row r="546" spans="1:9" x14ac:dyDescent="0.25">
      <c r="A546" s="41">
        <v>200460</v>
      </c>
      <c r="B546" s="41">
        <v>7405</v>
      </c>
      <c r="C546" s="41">
        <v>20082983</v>
      </c>
      <c r="D546" s="41">
        <v>2</v>
      </c>
      <c r="E546" s="41" t="s">
        <v>103</v>
      </c>
      <c r="F546" s="9" t="s">
        <v>359</v>
      </c>
      <c r="G546" s="44">
        <v>8680803.8300000001</v>
      </c>
      <c r="H546" s="44">
        <v>-6510602.8799999999</v>
      </c>
      <c r="I546" s="44">
        <v>2170200.9500000002</v>
      </c>
    </row>
    <row r="547" spans="1:9" x14ac:dyDescent="0.25">
      <c r="A547" s="41">
        <v>200460</v>
      </c>
      <c r="B547" s="41">
        <v>7405</v>
      </c>
      <c r="C547" s="41">
        <v>20082983</v>
      </c>
      <c r="D547" s="41">
        <v>3</v>
      </c>
      <c r="E547" s="41" t="s">
        <v>103</v>
      </c>
      <c r="F547" s="9" t="s">
        <v>359</v>
      </c>
      <c r="G547" s="44">
        <v>5318518.1399999997</v>
      </c>
      <c r="H547" s="44">
        <v>-3988888.62</v>
      </c>
      <c r="I547" s="44">
        <v>1329629.52</v>
      </c>
    </row>
    <row r="548" spans="1:9" x14ac:dyDescent="0.25">
      <c r="A548" s="41">
        <v>200460</v>
      </c>
      <c r="B548" s="41">
        <v>7405</v>
      </c>
      <c r="C548" s="41">
        <v>20082983</v>
      </c>
      <c r="D548" s="41">
        <v>4</v>
      </c>
      <c r="E548" s="41" t="s">
        <v>103</v>
      </c>
      <c r="F548" s="9" t="s">
        <v>359</v>
      </c>
      <c r="G548" s="44">
        <v>1125642.67</v>
      </c>
      <c r="H548" s="44">
        <v>-844232.01</v>
      </c>
      <c r="I548" s="44">
        <v>281410.65999999997</v>
      </c>
    </row>
    <row r="549" spans="1:9" x14ac:dyDescent="0.25">
      <c r="A549" s="41">
        <v>200460</v>
      </c>
      <c r="B549" s="41">
        <v>7405</v>
      </c>
      <c r="C549" s="41">
        <v>20082983</v>
      </c>
      <c r="D549" s="41">
        <v>5</v>
      </c>
      <c r="E549" s="41" t="s">
        <v>77</v>
      </c>
      <c r="F549" s="9" t="s">
        <v>359</v>
      </c>
      <c r="G549" s="44">
        <v>58704.15</v>
      </c>
      <c r="H549" s="44">
        <v>-30575.08</v>
      </c>
      <c r="I549" s="44">
        <v>28129.07</v>
      </c>
    </row>
    <row r="550" spans="1:9" x14ac:dyDescent="0.25">
      <c r="A550" s="41">
        <v>200460</v>
      </c>
      <c r="B550" s="41">
        <v>7405</v>
      </c>
      <c r="C550" s="41">
        <v>20082983</v>
      </c>
      <c r="D550" s="41">
        <v>6</v>
      </c>
      <c r="E550" s="41" t="s">
        <v>77</v>
      </c>
      <c r="F550" s="9" t="s">
        <v>359</v>
      </c>
      <c r="G550" s="44">
        <v>37567.1</v>
      </c>
      <c r="H550" s="44">
        <v>-19566.21</v>
      </c>
      <c r="I550" s="44">
        <v>18000.89</v>
      </c>
    </row>
    <row r="551" spans="1:9" x14ac:dyDescent="0.25">
      <c r="A551" s="41">
        <v>200460</v>
      </c>
      <c r="B551" s="41">
        <v>7405</v>
      </c>
      <c r="C551" s="41">
        <v>20082983</v>
      </c>
      <c r="D551" s="41">
        <v>7</v>
      </c>
      <c r="E551" s="41" t="s">
        <v>135</v>
      </c>
      <c r="F551" s="9" t="s">
        <v>359</v>
      </c>
      <c r="G551" s="44">
        <v>144582.98000000001</v>
      </c>
      <c r="H551" s="44">
        <v>-72291.5</v>
      </c>
      <c r="I551" s="44">
        <v>72291.48</v>
      </c>
    </row>
    <row r="552" spans="1:9" x14ac:dyDescent="0.25">
      <c r="A552" s="41">
        <v>200460</v>
      </c>
      <c r="B552" s="41">
        <v>7405</v>
      </c>
      <c r="C552" s="41">
        <v>20082983</v>
      </c>
      <c r="D552" s="41">
        <v>8</v>
      </c>
      <c r="E552" s="41" t="s">
        <v>135</v>
      </c>
      <c r="F552" s="9" t="s">
        <v>359</v>
      </c>
      <c r="G552" s="44">
        <v>102826</v>
      </c>
      <c r="H552" s="44">
        <v>-51413</v>
      </c>
      <c r="I552" s="44">
        <v>51413</v>
      </c>
    </row>
    <row r="553" spans="1:9" x14ac:dyDescent="0.25">
      <c r="A553" s="41">
        <v>200460</v>
      </c>
      <c r="B553" s="41">
        <v>7405</v>
      </c>
      <c r="C553" s="41">
        <v>20082983</v>
      </c>
      <c r="D553" s="41">
        <v>9</v>
      </c>
      <c r="E553" s="41" t="s">
        <v>135</v>
      </c>
      <c r="F553" s="9" t="s">
        <v>359</v>
      </c>
      <c r="G553" s="44">
        <v>79601.97</v>
      </c>
      <c r="H553" s="44">
        <v>-39800.980000000003</v>
      </c>
      <c r="I553" s="44">
        <v>39800.99</v>
      </c>
    </row>
    <row r="554" spans="1:9" x14ac:dyDescent="0.25">
      <c r="A554" s="41">
        <v>200460</v>
      </c>
      <c r="B554" s="41">
        <v>7405</v>
      </c>
      <c r="C554" s="41">
        <v>20082983</v>
      </c>
      <c r="D554" s="41">
        <v>10</v>
      </c>
      <c r="E554" s="41" t="s">
        <v>135</v>
      </c>
      <c r="F554" s="9" t="s">
        <v>359</v>
      </c>
      <c r="G554" s="44">
        <v>2788274</v>
      </c>
      <c r="H554" s="44">
        <v>-1394137</v>
      </c>
      <c r="I554" s="44">
        <v>1394137</v>
      </c>
    </row>
    <row r="555" spans="1:9" x14ac:dyDescent="0.25">
      <c r="A555" s="41">
        <v>200460</v>
      </c>
      <c r="B555" s="41">
        <v>7405</v>
      </c>
      <c r="C555" s="41">
        <v>20082983</v>
      </c>
      <c r="D555" s="41">
        <v>11</v>
      </c>
      <c r="E555" s="41" t="s">
        <v>135</v>
      </c>
      <c r="F555" s="9" t="s">
        <v>359</v>
      </c>
      <c r="G555" s="44">
        <v>17055.41</v>
      </c>
      <c r="H555" s="44">
        <v>-8527.7000000000007</v>
      </c>
      <c r="I555" s="44">
        <v>8527.7099999999991</v>
      </c>
    </row>
    <row r="556" spans="1:9" x14ac:dyDescent="0.25">
      <c r="A556" s="41">
        <v>200460</v>
      </c>
      <c r="B556" s="41">
        <v>7405</v>
      </c>
      <c r="C556" s="41">
        <v>20082983</v>
      </c>
      <c r="D556" s="41">
        <v>12</v>
      </c>
      <c r="E556" s="41" t="s">
        <v>135</v>
      </c>
      <c r="F556" s="9" t="s">
        <v>359</v>
      </c>
      <c r="G556" s="44">
        <v>18365.3</v>
      </c>
      <c r="H556" s="44">
        <v>-9182.66</v>
      </c>
      <c r="I556" s="44">
        <v>9182.64</v>
      </c>
    </row>
    <row r="557" spans="1:9" x14ac:dyDescent="0.25">
      <c r="A557" s="41">
        <v>200460</v>
      </c>
      <c r="B557" s="41">
        <v>7405</v>
      </c>
      <c r="C557" s="41">
        <v>20082983</v>
      </c>
      <c r="D557" s="41">
        <v>13</v>
      </c>
      <c r="E557" s="41" t="s">
        <v>135</v>
      </c>
      <c r="F557" s="9" t="s">
        <v>359</v>
      </c>
      <c r="G557" s="44">
        <v>18365.3</v>
      </c>
      <c r="H557" s="44">
        <v>-9182.66</v>
      </c>
      <c r="I557" s="44">
        <v>9182.64</v>
      </c>
    </row>
    <row r="558" spans="1:9" x14ac:dyDescent="0.25">
      <c r="A558" s="41">
        <v>200460</v>
      </c>
      <c r="B558" s="41">
        <v>7405</v>
      </c>
      <c r="C558" s="41">
        <v>20082983</v>
      </c>
      <c r="D558" s="41">
        <v>14</v>
      </c>
      <c r="E558" s="41" t="s">
        <v>135</v>
      </c>
      <c r="F558" s="9" t="s">
        <v>359</v>
      </c>
      <c r="G558" s="44">
        <v>18366.259999999998</v>
      </c>
      <c r="H558" s="44">
        <v>-9183.14</v>
      </c>
      <c r="I558" s="44">
        <v>9183.1200000000008</v>
      </c>
    </row>
    <row r="559" spans="1:9" x14ac:dyDescent="0.25">
      <c r="A559" s="41">
        <v>200460</v>
      </c>
      <c r="B559" s="41">
        <v>7405</v>
      </c>
      <c r="C559" s="41">
        <v>20082983</v>
      </c>
      <c r="D559" s="41">
        <v>15</v>
      </c>
      <c r="E559" s="41" t="s">
        <v>135</v>
      </c>
      <c r="F559" s="9" t="s">
        <v>359</v>
      </c>
      <c r="G559" s="44">
        <v>151142.32999999999</v>
      </c>
      <c r="H559" s="44">
        <v>-75571.16</v>
      </c>
      <c r="I559" s="44">
        <v>75571.17</v>
      </c>
    </row>
    <row r="560" spans="1:9" x14ac:dyDescent="0.25">
      <c r="A560" s="41">
        <v>200460</v>
      </c>
      <c r="B560" s="41">
        <v>7405</v>
      </c>
      <c r="C560" s="41">
        <v>20082983</v>
      </c>
      <c r="D560" s="41">
        <v>16</v>
      </c>
      <c r="E560" s="41" t="s">
        <v>135</v>
      </c>
      <c r="F560" s="9" t="s">
        <v>360</v>
      </c>
      <c r="G560" s="44">
        <v>73334.91</v>
      </c>
      <c r="H560" s="44">
        <v>-16834.14</v>
      </c>
      <c r="I560" s="44">
        <v>56500.77</v>
      </c>
    </row>
    <row r="561" spans="1:9" x14ac:dyDescent="0.25">
      <c r="A561" s="41">
        <v>200460</v>
      </c>
      <c r="B561" s="41">
        <v>7405</v>
      </c>
      <c r="C561" s="41">
        <v>20082983</v>
      </c>
      <c r="D561" s="41">
        <v>17</v>
      </c>
      <c r="E561" s="41" t="s">
        <v>138</v>
      </c>
      <c r="F561" s="9" t="s">
        <v>360</v>
      </c>
      <c r="G561" s="44">
        <v>69617.02</v>
      </c>
      <c r="H561" s="44">
        <v>-14764.4</v>
      </c>
      <c r="I561" s="44">
        <v>54852.62</v>
      </c>
    </row>
    <row r="562" spans="1:9" x14ac:dyDescent="0.25">
      <c r="A562" s="41">
        <v>200460</v>
      </c>
      <c r="B562" s="41">
        <v>7405</v>
      </c>
      <c r="C562" s="41">
        <v>20082983</v>
      </c>
      <c r="D562" s="41">
        <v>18</v>
      </c>
      <c r="E562" s="41" t="s">
        <v>138</v>
      </c>
      <c r="F562" s="9" t="s">
        <v>359</v>
      </c>
      <c r="G562" s="44">
        <v>59229.43</v>
      </c>
      <c r="H562" s="44">
        <v>-28380.77</v>
      </c>
      <c r="I562" s="44">
        <v>30848.66</v>
      </c>
    </row>
    <row r="563" spans="1:9" x14ac:dyDescent="0.25">
      <c r="A563" s="41">
        <v>200460</v>
      </c>
      <c r="B563" s="41">
        <v>7405</v>
      </c>
      <c r="C563" s="41">
        <v>20082983</v>
      </c>
      <c r="D563" s="41">
        <v>20</v>
      </c>
      <c r="E563" s="41" t="s">
        <v>169</v>
      </c>
      <c r="F563" s="9" t="s">
        <v>359</v>
      </c>
      <c r="G563" s="44">
        <v>66872.03</v>
      </c>
      <c r="H563" s="44">
        <v>-26470.18</v>
      </c>
      <c r="I563" s="44">
        <v>40401.85</v>
      </c>
    </row>
    <row r="564" spans="1:9" x14ac:dyDescent="0.25">
      <c r="A564" s="41">
        <v>200460</v>
      </c>
      <c r="B564" s="41">
        <v>7405</v>
      </c>
      <c r="C564" s="41">
        <v>20082983</v>
      </c>
      <c r="D564" s="41">
        <v>21</v>
      </c>
      <c r="E564" s="41" t="s">
        <v>169</v>
      </c>
      <c r="F564" s="9" t="s">
        <v>359</v>
      </c>
      <c r="G564" s="44">
        <v>2317.0100000000002</v>
      </c>
      <c r="H564" s="9">
        <v>-917.14</v>
      </c>
      <c r="I564" s="44">
        <v>1399.87</v>
      </c>
    </row>
    <row r="565" spans="1:9" x14ac:dyDescent="0.25">
      <c r="A565" s="41">
        <v>200460</v>
      </c>
      <c r="B565" s="41">
        <v>7405</v>
      </c>
      <c r="C565" s="41">
        <v>20082983</v>
      </c>
      <c r="D565" s="41">
        <v>22</v>
      </c>
      <c r="E565" s="41" t="s">
        <v>122</v>
      </c>
      <c r="F565" s="9" t="s">
        <v>359</v>
      </c>
      <c r="G565" s="44">
        <v>12400</v>
      </c>
      <c r="H565" s="44">
        <v>-4391.67</v>
      </c>
      <c r="I565" s="44">
        <v>8008.33</v>
      </c>
    </row>
    <row r="566" spans="1:9" x14ac:dyDescent="0.25">
      <c r="A566" s="41">
        <v>200460</v>
      </c>
      <c r="B566" s="41">
        <v>7405</v>
      </c>
      <c r="C566" s="41">
        <v>20082983</v>
      </c>
      <c r="D566" s="41">
        <v>23</v>
      </c>
      <c r="E566" s="41" t="s">
        <v>122</v>
      </c>
      <c r="F566" s="9" t="s">
        <v>359</v>
      </c>
      <c r="G566" s="44">
        <v>1259077.67</v>
      </c>
      <c r="H566" s="44">
        <v>-445923.34</v>
      </c>
      <c r="I566" s="44">
        <v>813154.33</v>
      </c>
    </row>
    <row r="567" spans="1:9" x14ac:dyDescent="0.25">
      <c r="A567" s="41">
        <v>200460</v>
      </c>
      <c r="B567" s="41">
        <v>7405</v>
      </c>
      <c r="C567" s="41">
        <v>20082983</v>
      </c>
      <c r="D567" s="41">
        <v>24</v>
      </c>
      <c r="E567" s="41" t="s">
        <v>122</v>
      </c>
      <c r="F567" s="9" t="s">
        <v>359</v>
      </c>
      <c r="G567" s="44">
        <v>181244.98</v>
      </c>
      <c r="H567" s="44">
        <v>-64190.93</v>
      </c>
      <c r="I567" s="44">
        <v>117054.05</v>
      </c>
    </row>
    <row r="568" spans="1:9" x14ac:dyDescent="0.25">
      <c r="A568" s="41">
        <v>200460</v>
      </c>
      <c r="B568" s="41">
        <v>7405</v>
      </c>
      <c r="C568" s="41">
        <v>20082983</v>
      </c>
      <c r="D568" s="41">
        <v>25</v>
      </c>
      <c r="E568" s="41" t="s">
        <v>122</v>
      </c>
      <c r="F568" s="9" t="s">
        <v>359</v>
      </c>
      <c r="G568" s="44">
        <v>181244.98</v>
      </c>
      <c r="H568" s="44">
        <v>-64190.93</v>
      </c>
      <c r="I568" s="44">
        <v>117054.05</v>
      </c>
    </row>
    <row r="569" spans="1:9" x14ac:dyDescent="0.25">
      <c r="A569" s="41">
        <v>200460</v>
      </c>
      <c r="B569" s="41">
        <v>7405</v>
      </c>
      <c r="C569" s="41">
        <v>20082983</v>
      </c>
      <c r="D569" s="41">
        <v>26</v>
      </c>
      <c r="E569" s="41" t="s">
        <v>122</v>
      </c>
      <c r="F569" s="9" t="s">
        <v>359</v>
      </c>
      <c r="G569" s="44">
        <v>181244.98</v>
      </c>
      <c r="H569" s="44">
        <v>-64190.93</v>
      </c>
      <c r="I569" s="44">
        <v>117054.05</v>
      </c>
    </row>
    <row r="570" spans="1:9" x14ac:dyDescent="0.25">
      <c r="A570" s="41">
        <v>200460</v>
      </c>
      <c r="B570" s="41">
        <v>7405</v>
      </c>
      <c r="C570" s="41">
        <v>20082983</v>
      </c>
      <c r="D570" s="41">
        <v>27</v>
      </c>
      <c r="E570" s="41" t="s">
        <v>122</v>
      </c>
      <c r="F570" s="9" t="s">
        <v>359</v>
      </c>
      <c r="G570" s="44">
        <v>181244.98</v>
      </c>
      <c r="H570" s="44">
        <v>-64190.93</v>
      </c>
      <c r="I570" s="44">
        <v>117054.05</v>
      </c>
    </row>
    <row r="571" spans="1:9" x14ac:dyDescent="0.25">
      <c r="A571" s="41">
        <v>200460</v>
      </c>
      <c r="B571" s="41">
        <v>7405</v>
      </c>
      <c r="C571" s="41">
        <v>20082983</v>
      </c>
      <c r="D571" s="41">
        <v>28</v>
      </c>
      <c r="E571" s="41" t="s">
        <v>59</v>
      </c>
      <c r="F571" s="9" t="s">
        <v>361</v>
      </c>
      <c r="G571" s="44">
        <v>1052441.78</v>
      </c>
      <c r="H571" s="44">
        <v>-306962.2</v>
      </c>
      <c r="I571" s="44">
        <v>745479.58</v>
      </c>
    </row>
    <row r="572" spans="1:9" x14ac:dyDescent="0.25">
      <c r="A572" s="41">
        <v>200460</v>
      </c>
      <c r="B572" s="41">
        <v>7405</v>
      </c>
      <c r="C572" s="41">
        <v>20082983</v>
      </c>
      <c r="D572" s="41">
        <v>29</v>
      </c>
      <c r="E572" s="41" t="s">
        <v>110</v>
      </c>
      <c r="F572" s="9" t="s">
        <v>359</v>
      </c>
      <c r="G572" s="44">
        <v>19918.990000000002</v>
      </c>
      <c r="H572" s="44">
        <v>-5394.73</v>
      </c>
      <c r="I572" s="44">
        <v>14524.26</v>
      </c>
    </row>
    <row r="573" spans="1:9" x14ac:dyDescent="0.25">
      <c r="A573" s="41">
        <v>200460</v>
      </c>
      <c r="B573" s="41">
        <v>7405</v>
      </c>
      <c r="C573" s="41">
        <v>20082983</v>
      </c>
      <c r="D573" s="41">
        <v>30</v>
      </c>
      <c r="E573" s="41" t="s">
        <v>107</v>
      </c>
      <c r="F573" s="9" t="s">
        <v>359</v>
      </c>
      <c r="G573" s="44">
        <v>17379.32</v>
      </c>
      <c r="H573" s="44">
        <v>-4344.83</v>
      </c>
      <c r="I573" s="44">
        <v>13034.49</v>
      </c>
    </row>
    <row r="574" spans="1:9" x14ac:dyDescent="0.25">
      <c r="A574" s="41">
        <v>200460</v>
      </c>
      <c r="B574" s="41">
        <v>7405</v>
      </c>
      <c r="C574" s="41">
        <v>20082983</v>
      </c>
      <c r="D574" s="41">
        <v>31</v>
      </c>
      <c r="E574" s="41" t="s">
        <v>107</v>
      </c>
      <c r="F574" s="9" t="s">
        <v>359</v>
      </c>
      <c r="G574" s="44">
        <v>17379.32</v>
      </c>
      <c r="H574" s="44">
        <v>-4344.83</v>
      </c>
      <c r="I574" s="44">
        <v>13034.49</v>
      </c>
    </row>
    <row r="575" spans="1:9" x14ac:dyDescent="0.25">
      <c r="A575" s="41">
        <v>200460</v>
      </c>
      <c r="B575" s="41">
        <v>7405</v>
      </c>
      <c r="C575" s="41">
        <v>20082983</v>
      </c>
      <c r="D575" s="41">
        <v>32</v>
      </c>
      <c r="E575" s="41" t="s">
        <v>107</v>
      </c>
      <c r="F575" s="9" t="s">
        <v>359</v>
      </c>
      <c r="G575" s="44">
        <v>17379.32</v>
      </c>
      <c r="H575" s="44">
        <v>-4344.83</v>
      </c>
      <c r="I575" s="44">
        <v>13034.49</v>
      </c>
    </row>
    <row r="576" spans="1:9" x14ac:dyDescent="0.25">
      <c r="A576" s="41">
        <v>200460</v>
      </c>
      <c r="B576" s="41">
        <v>7405</v>
      </c>
      <c r="C576" s="41">
        <v>20082983</v>
      </c>
      <c r="D576" s="41">
        <v>33</v>
      </c>
      <c r="E576" s="41" t="s">
        <v>107</v>
      </c>
      <c r="F576" s="9" t="s">
        <v>359</v>
      </c>
      <c r="G576" s="44">
        <v>17379.32</v>
      </c>
      <c r="H576" s="44">
        <v>-4344.83</v>
      </c>
      <c r="I576" s="44">
        <v>13034.49</v>
      </c>
    </row>
    <row r="577" spans="1:9" x14ac:dyDescent="0.25">
      <c r="A577" s="41">
        <v>200460</v>
      </c>
      <c r="B577" s="41">
        <v>7405</v>
      </c>
      <c r="C577" s="41">
        <v>20082983</v>
      </c>
      <c r="D577" s="41">
        <v>34</v>
      </c>
      <c r="E577" s="41" t="s">
        <v>107</v>
      </c>
      <c r="F577" s="9" t="s">
        <v>359</v>
      </c>
      <c r="G577" s="44">
        <v>17379.32</v>
      </c>
      <c r="H577" s="44">
        <v>-4344.83</v>
      </c>
      <c r="I577" s="44">
        <v>13034.49</v>
      </c>
    </row>
    <row r="578" spans="1:9" x14ac:dyDescent="0.25">
      <c r="A578" s="41">
        <v>200460</v>
      </c>
      <c r="B578" s="41">
        <v>7405</v>
      </c>
      <c r="C578" s="41">
        <v>20082983</v>
      </c>
      <c r="D578" s="41">
        <v>35</v>
      </c>
      <c r="E578" s="41" t="s">
        <v>107</v>
      </c>
      <c r="F578" s="9" t="s">
        <v>359</v>
      </c>
      <c r="G578" s="44">
        <v>17379.32</v>
      </c>
      <c r="H578" s="44">
        <v>-4344.83</v>
      </c>
      <c r="I578" s="44">
        <v>13034.49</v>
      </c>
    </row>
    <row r="579" spans="1:9" x14ac:dyDescent="0.25">
      <c r="A579" s="41">
        <v>200460</v>
      </c>
      <c r="B579" s="41">
        <v>7405</v>
      </c>
      <c r="C579" s="41">
        <v>20082983</v>
      </c>
      <c r="D579" s="41">
        <v>36</v>
      </c>
      <c r="E579" s="41" t="s">
        <v>107</v>
      </c>
      <c r="F579" s="9" t="s">
        <v>359</v>
      </c>
      <c r="G579" s="44">
        <v>17379.32</v>
      </c>
      <c r="H579" s="44">
        <v>-4344.83</v>
      </c>
      <c r="I579" s="44">
        <v>13034.49</v>
      </c>
    </row>
    <row r="580" spans="1:9" x14ac:dyDescent="0.25">
      <c r="A580" s="41">
        <v>200460</v>
      </c>
      <c r="B580" s="41">
        <v>7405</v>
      </c>
      <c r="C580" s="41">
        <v>20082983</v>
      </c>
      <c r="D580" s="41">
        <v>37</v>
      </c>
      <c r="E580" s="41" t="s">
        <v>107</v>
      </c>
      <c r="F580" s="9" t="s">
        <v>359</v>
      </c>
      <c r="G580" s="44">
        <v>17379.32</v>
      </c>
      <c r="H580" s="44">
        <v>-4344.83</v>
      </c>
      <c r="I580" s="44">
        <v>13034.49</v>
      </c>
    </row>
    <row r="581" spans="1:9" x14ac:dyDescent="0.25">
      <c r="A581" s="41">
        <v>200460</v>
      </c>
      <c r="B581" s="41">
        <v>7405</v>
      </c>
      <c r="C581" s="41">
        <v>20082983</v>
      </c>
      <c r="D581" s="41">
        <v>38</v>
      </c>
      <c r="E581" s="41" t="s">
        <v>170</v>
      </c>
      <c r="F581" s="9" t="s">
        <v>355</v>
      </c>
      <c r="G581" s="44">
        <v>484539.42</v>
      </c>
      <c r="H581" s="44">
        <v>-100945.72</v>
      </c>
      <c r="I581" s="44">
        <v>383593.7</v>
      </c>
    </row>
    <row r="582" spans="1:9" x14ac:dyDescent="0.25">
      <c r="A582" s="41">
        <v>200460</v>
      </c>
      <c r="B582" s="41">
        <v>7405</v>
      </c>
      <c r="C582" s="41">
        <v>20082983</v>
      </c>
      <c r="D582" s="41">
        <v>39</v>
      </c>
      <c r="E582" s="41" t="s">
        <v>170</v>
      </c>
      <c r="F582" s="9" t="s">
        <v>355</v>
      </c>
      <c r="G582" s="44">
        <v>484539.05</v>
      </c>
      <c r="H582" s="44">
        <v>-100945.65</v>
      </c>
      <c r="I582" s="44">
        <v>383593.4</v>
      </c>
    </row>
    <row r="583" spans="1:9" x14ac:dyDescent="0.25">
      <c r="A583" s="41">
        <v>200460</v>
      </c>
      <c r="B583" s="41">
        <v>7405</v>
      </c>
      <c r="C583" s="41">
        <v>20082983</v>
      </c>
      <c r="D583" s="41">
        <v>40</v>
      </c>
      <c r="E583" s="41" t="s">
        <v>356</v>
      </c>
      <c r="F583" s="9" t="s">
        <v>357</v>
      </c>
      <c r="G583" s="44">
        <v>831542.59</v>
      </c>
      <c r="H583" s="44">
        <v>-173238.04</v>
      </c>
      <c r="I583" s="44">
        <v>658304.55000000005</v>
      </c>
    </row>
    <row r="584" spans="1:9" x14ac:dyDescent="0.25">
      <c r="A584" s="41">
        <v>200460</v>
      </c>
      <c r="B584" s="41">
        <v>7405</v>
      </c>
      <c r="C584" s="41">
        <v>20082983</v>
      </c>
      <c r="D584" s="41">
        <v>41</v>
      </c>
      <c r="E584" s="41" t="s">
        <v>356</v>
      </c>
      <c r="F584" s="9" t="s">
        <v>357</v>
      </c>
      <c r="G584" s="44">
        <v>13724.61</v>
      </c>
      <c r="H584" s="44">
        <v>-2859.3</v>
      </c>
      <c r="I584" s="44">
        <v>10865.31</v>
      </c>
    </row>
    <row r="585" spans="1:9" x14ac:dyDescent="0.25">
      <c r="A585" s="41">
        <v>200460</v>
      </c>
      <c r="B585" s="41">
        <v>7405</v>
      </c>
      <c r="C585" s="41">
        <v>20082983</v>
      </c>
      <c r="D585" s="41">
        <v>42</v>
      </c>
      <c r="E585" s="41" t="s">
        <v>356</v>
      </c>
      <c r="F585" s="9" t="s">
        <v>357</v>
      </c>
      <c r="G585" s="44">
        <v>59403.54</v>
      </c>
      <c r="H585" s="44">
        <v>-12375.74</v>
      </c>
      <c r="I585" s="44">
        <v>47027.8</v>
      </c>
    </row>
    <row r="586" spans="1:9" x14ac:dyDescent="0.25">
      <c r="A586" s="41">
        <v>200460</v>
      </c>
      <c r="B586" s="41">
        <v>7405</v>
      </c>
      <c r="C586" s="41">
        <v>20082983</v>
      </c>
      <c r="D586" s="41">
        <v>43</v>
      </c>
      <c r="E586" s="41" t="s">
        <v>356</v>
      </c>
      <c r="F586" s="9" t="s">
        <v>357</v>
      </c>
      <c r="G586" s="44">
        <v>59403.58</v>
      </c>
      <c r="H586" s="44">
        <v>-12375.75</v>
      </c>
      <c r="I586" s="44">
        <v>47027.83</v>
      </c>
    </row>
    <row r="587" spans="1:9" x14ac:dyDescent="0.25">
      <c r="A587" s="41">
        <v>200460</v>
      </c>
      <c r="B587" s="41">
        <v>7405</v>
      </c>
      <c r="C587" s="41">
        <v>20082983</v>
      </c>
      <c r="D587" s="41">
        <v>44</v>
      </c>
      <c r="E587" s="41" t="s">
        <v>145</v>
      </c>
      <c r="F587" s="9" t="s">
        <v>362</v>
      </c>
      <c r="G587" s="44">
        <v>19162.36</v>
      </c>
      <c r="H587" s="44">
        <v>-3193.73</v>
      </c>
      <c r="I587" s="44">
        <v>15968.63</v>
      </c>
    </row>
    <row r="588" spans="1:9" x14ac:dyDescent="0.25">
      <c r="A588" s="41">
        <v>200460</v>
      </c>
      <c r="B588" s="41">
        <v>7405</v>
      </c>
      <c r="C588" s="41">
        <v>20082983</v>
      </c>
      <c r="D588" s="41">
        <v>45</v>
      </c>
      <c r="E588" s="41" t="s">
        <v>145</v>
      </c>
      <c r="F588" s="9" t="s">
        <v>362</v>
      </c>
      <c r="G588" s="44">
        <v>19162.27</v>
      </c>
      <c r="H588" s="44">
        <v>-3193.71</v>
      </c>
      <c r="I588" s="44">
        <v>15968.56</v>
      </c>
    </row>
    <row r="589" spans="1:9" x14ac:dyDescent="0.25">
      <c r="A589" s="41">
        <v>200460</v>
      </c>
      <c r="B589" s="41">
        <v>7405</v>
      </c>
      <c r="C589" s="41">
        <v>20082983</v>
      </c>
      <c r="D589" s="41">
        <v>46</v>
      </c>
      <c r="E589" s="41" t="s">
        <v>145</v>
      </c>
      <c r="F589" s="9" t="s">
        <v>363</v>
      </c>
      <c r="G589" s="44">
        <v>12756.94</v>
      </c>
      <c r="H589" s="44">
        <v>-2126.15</v>
      </c>
      <c r="I589" s="44">
        <v>10630.79</v>
      </c>
    </row>
    <row r="590" spans="1:9" x14ac:dyDescent="0.25">
      <c r="A590" s="41">
        <v>200460</v>
      </c>
      <c r="B590" s="41">
        <v>7405</v>
      </c>
      <c r="C590" s="41">
        <v>20082983</v>
      </c>
      <c r="D590" s="41">
        <v>48</v>
      </c>
      <c r="E590" s="41" t="s">
        <v>145</v>
      </c>
      <c r="F590" s="9" t="s">
        <v>364</v>
      </c>
      <c r="G590" s="44">
        <v>17987.28</v>
      </c>
      <c r="H590" s="44">
        <v>-2997.88</v>
      </c>
      <c r="I590" s="44">
        <v>14989.4</v>
      </c>
    </row>
    <row r="591" spans="1:9" x14ac:dyDescent="0.25">
      <c r="A591" s="41">
        <v>200460</v>
      </c>
      <c r="B591" s="41">
        <v>7405</v>
      </c>
      <c r="C591" s="41">
        <v>20082983</v>
      </c>
      <c r="D591" s="41">
        <v>49</v>
      </c>
      <c r="E591" s="41" t="s">
        <v>145</v>
      </c>
      <c r="F591" s="9" t="s">
        <v>364</v>
      </c>
      <c r="G591" s="44">
        <v>17987.28</v>
      </c>
      <c r="H591" s="44">
        <v>-2997.88</v>
      </c>
      <c r="I591" s="44">
        <v>14989.4</v>
      </c>
    </row>
    <row r="592" spans="1:9" x14ac:dyDescent="0.25">
      <c r="A592" s="41">
        <v>200460</v>
      </c>
      <c r="B592" s="41">
        <v>7405</v>
      </c>
      <c r="C592" s="41">
        <v>20082983</v>
      </c>
      <c r="D592" s="41">
        <v>50</v>
      </c>
      <c r="E592" s="41" t="s">
        <v>145</v>
      </c>
      <c r="F592" s="9" t="s">
        <v>364</v>
      </c>
      <c r="G592" s="44">
        <v>17987.28</v>
      </c>
      <c r="H592" s="44">
        <v>-2997.88</v>
      </c>
      <c r="I592" s="44">
        <v>14989.4</v>
      </c>
    </row>
    <row r="593" spans="1:9" x14ac:dyDescent="0.25">
      <c r="A593" s="41">
        <v>200460</v>
      </c>
      <c r="B593" s="41">
        <v>7405</v>
      </c>
      <c r="C593" s="41">
        <v>20082983</v>
      </c>
      <c r="D593" s="41">
        <v>51</v>
      </c>
      <c r="E593" s="41" t="s">
        <v>145</v>
      </c>
      <c r="F593" s="9" t="s">
        <v>364</v>
      </c>
      <c r="G593" s="44">
        <v>17987.28</v>
      </c>
      <c r="H593" s="44">
        <v>-2997.88</v>
      </c>
      <c r="I593" s="44">
        <v>14989.4</v>
      </c>
    </row>
    <row r="594" spans="1:9" x14ac:dyDescent="0.25">
      <c r="A594" s="41">
        <v>200460</v>
      </c>
      <c r="B594" s="41">
        <v>7405</v>
      </c>
      <c r="C594" s="41">
        <v>20082983</v>
      </c>
      <c r="D594" s="41">
        <v>53</v>
      </c>
      <c r="E594" s="41" t="s">
        <v>365</v>
      </c>
      <c r="F594" s="9" t="s">
        <v>362</v>
      </c>
      <c r="G594" s="44">
        <v>12123.96</v>
      </c>
      <c r="H594" s="44">
        <v>-1010.33</v>
      </c>
      <c r="I594" s="44">
        <v>11113.63</v>
      </c>
    </row>
    <row r="595" spans="1:9" x14ac:dyDescent="0.25">
      <c r="A595" s="41">
        <v>200460</v>
      </c>
      <c r="B595" s="41">
        <v>7405</v>
      </c>
      <c r="C595" s="41">
        <v>20082983</v>
      </c>
      <c r="D595" s="41">
        <v>54</v>
      </c>
      <c r="E595" s="41" t="s">
        <v>365</v>
      </c>
      <c r="F595" s="9" t="s">
        <v>362</v>
      </c>
      <c r="G595" s="44">
        <v>12123.88</v>
      </c>
      <c r="H595" s="44">
        <v>-1010.32</v>
      </c>
      <c r="I595" s="44">
        <v>11113.56</v>
      </c>
    </row>
    <row r="596" spans="1:9" x14ac:dyDescent="0.25">
      <c r="A596" s="41">
        <v>200460</v>
      </c>
      <c r="B596" s="41">
        <v>7405</v>
      </c>
      <c r="C596" s="41">
        <v>20082983</v>
      </c>
      <c r="D596" s="41">
        <v>55</v>
      </c>
      <c r="E596" s="41" t="s">
        <v>38</v>
      </c>
      <c r="F596" s="9" t="s">
        <v>358</v>
      </c>
      <c r="G596" s="44">
        <v>46797.45</v>
      </c>
      <c r="H596" s="9">
        <v>0</v>
      </c>
      <c r="I596" s="44">
        <v>46797.45</v>
      </c>
    </row>
    <row r="597" spans="1:9" x14ac:dyDescent="0.25">
      <c r="A597" s="41">
        <v>200460</v>
      </c>
      <c r="B597" s="41">
        <v>7405</v>
      </c>
      <c r="C597" s="41">
        <v>20082983</v>
      </c>
      <c r="D597" s="41">
        <v>56</v>
      </c>
      <c r="E597" s="41" t="s">
        <v>38</v>
      </c>
      <c r="F597" s="9" t="s">
        <v>358</v>
      </c>
      <c r="G597" s="44">
        <v>46797.45</v>
      </c>
      <c r="H597" s="9">
        <v>0</v>
      </c>
      <c r="I597" s="44">
        <v>46797.45</v>
      </c>
    </row>
    <row r="598" spans="1:9" x14ac:dyDescent="0.25">
      <c r="A598" s="41">
        <v>400100</v>
      </c>
      <c r="B598" s="41">
        <v>7405</v>
      </c>
      <c r="C598" s="41">
        <v>20082981</v>
      </c>
      <c r="D598" s="41">
        <v>0</v>
      </c>
      <c r="E598" s="41" t="s">
        <v>329</v>
      </c>
      <c r="F598" s="9" t="s">
        <v>330</v>
      </c>
      <c r="G598" s="44">
        <v>504904.36</v>
      </c>
      <c r="H598" s="44">
        <v>-399715.96</v>
      </c>
      <c r="I598" s="44">
        <v>105188.4</v>
      </c>
    </row>
    <row r="599" spans="1:9" x14ac:dyDescent="0.25">
      <c r="A599" s="41">
        <v>400100</v>
      </c>
      <c r="B599" s="41">
        <v>7405</v>
      </c>
      <c r="C599" s="41">
        <v>20082981</v>
      </c>
      <c r="D599" s="41">
        <v>1</v>
      </c>
      <c r="E599" s="41" t="s">
        <v>103</v>
      </c>
      <c r="F599" s="9" t="s">
        <v>330</v>
      </c>
      <c r="G599" s="44">
        <v>1194122.83</v>
      </c>
      <c r="H599" s="44">
        <v>-895592.13</v>
      </c>
      <c r="I599" s="44">
        <v>298530.7</v>
      </c>
    </row>
    <row r="600" spans="1:9" x14ac:dyDescent="0.25">
      <c r="A600" s="41">
        <v>400100</v>
      </c>
      <c r="B600" s="41">
        <v>7405</v>
      </c>
      <c r="C600" s="41">
        <v>20083586</v>
      </c>
      <c r="D600" s="41">
        <v>0</v>
      </c>
      <c r="E600" s="41" t="s">
        <v>103</v>
      </c>
      <c r="F600" s="9" t="s">
        <v>366</v>
      </c>
      <c r="G600" s="44">
        <v>34255.39</v>
      </c>
      <c r="H600" s="44">
        <v>-25691.55</v>
      </c>
      <c r="I600" s="44">
        <v>8563.84</v>
      </c>
    </row>
    <row r="601" spans="1:9" x14ac:dyDescent="0.25">
      <c r="A601" s="41">
        <v>400100</v>
      </c>
      <c r="B601" s="41">
        <v>7405</v>
      </c>
      <c r="C601" s="41">
        <v>20083586</v>
      </c>
      <c r="D601" s="41">
        <v>1</v>
      </c>
      <c r="E601" s="41" t="s">
        <v>103</v>
      </c>
      <c r="F601" s="9" t="s">
        <v>366</v>
      </c>
      <c r="G601" s="44">
        <v>477239.3</v>
      </c>
      <c r="H601" s="44">
        <v>-360912.24</v>
      </c>
      <c r="I601" s="44">
        <v>116327.06</v>
      </c>
    </row>
    <row r="602" spans="1:9" x14ac:dyDescent="0.25">
      <c r="A602" s="41">
        <v>400100</v>
      </c>
      <c r="B602" s="41">
        <v>7405</v>
      </c>
      <c r="C602" s="41">
        <v>20084573</v>
      </c>
      <c r="D602" s="41">
        <v>0</v>
      </c>
      <c r="E602" s="41" t="s">
        <v>105</v>
      </c>
      <c r="F602" s="9" t="s">
        <v>367</v>
      </c>
      <c r="G602" s="44">
        <v>1250746.17</v>
      </c>
      <c r="H602" s="44">
        <v>-807773.57</v>
      </c>
      <c r="I602" s="44">
        <v>442972.6</v>
      </c>
    </row>
    <row r="603" spans="1:9" x14ac:dyDescent="0.25">
      <c r="A603" s="41">
        <v>400100</v>
      </c>
      <c r="B603" s="41">
        <v>7405</v>
      </c>
      <c r="C603" s="41">
        <v>20084573</v>
      </c>
      <c r="D603" s="41">
        <v>1</v>
      </c>
      <c r="E603" s="41" t="s">
        <v>236</v>
      </c>
      <c r="F603" s="9" t="s">
        <v>367</v>
      </c>
      <c r="G603" s="44">
        <v>45099.05</v>
      </c>
      <c r="H603" s="44">
        <v>-26307.77</v>
      </c>
      <c r="I603" s="44">
        <v>18791.28</v>
      </c>
    </row>
    <row r="604" spans="1:9" x14ac:dyDescent="0.25">
      <c r="A604" s="41">
        <v>400100</v>
      </c>
      <c r="B604" s="41">
        <v>7405</v>
      </c>
      <c r="C604" s="41">
        <v>20084573</v>
      </c>
      <c r="D604" s="41">
        <v>2</v>
      </c>
      <c r="E604" s="41" t="s">
        <v>83</v>
      </c>
      <c r="F604" s="9" t="s">
        <v>368</v>
      </c>
      <c r="G604" s="44">
        <v>1302217.72</v>
      </c>
      <c r="H604" s="44">
        <v>-244165.83</v>
      </c>
      <c r="I604" s="44">
        <v>1058051.8899999999</v>
      </c>
    </row>
    <row r="605" spans="1:9" x14ac:dyDescent="0.25">
      <c r="A605" s="41">
        <v>400100</v>
      </c>
      <c r="B605" s="41">
        <v>7405</v>
      </c>
      <c r="C605" s="41">
        <v>20087702</v>
      </c>
      <c r="D605" s="41">
        <v>0</v>
      </c>
      <c r="E605" s="41" t="s">
        <v>169</v>
      </c>
      <c r="F605" s="9" t="s">
        <v>369</v>
      </c>
      <c r="G605" s="44">
        <v>1721007.61</v>
      </c>
      <c r="H605" s="44">
        <v>-681232.19</v>
      </c>
      <c r="I605" s="44">
        <v>1039775.42</v>
      </c>
    </row>
    <row r="606" spans="1:9" x14ac:dyDescent="0.25">
      <c r="A606" s="41">
        <v>400100</v>
      </c>
      <c r="B606" s="41">
        <v>7405</v>
      </c>
      <c r="C606" s="41">
        <v>20090094</v>
      </c>
      <c r="D606" s="41">
        <v>0</v>
      </c>
      <c r="E606" s="41" t="s">
        <v>170</v>
      </c>
      <c r="F606" s="9" t="s">
        <v>370</v>
      </c>
      <c r="G606" s="44">
        <v>521697.57</v>
      </c>
      <c r="H606" s="44">
        <v>-108687</v>
      </c>
      <c r="I606" s="44">
        <v>413010.57</v>
      </c>
    </row>
    <row r="607" spans="1:9" x14ac:dyDescent="0.25">
      <c r="A607" s="41">
        <v>400100</v>
      </c>
      <c r="B607" s="41">
        <v>7407</v>
      </c>
      <c r="C607" s="41">
        <v>20073823</v>
      </c>
      <c r="D607" s="41">
        <v>2</v>
      </c>
      <c r="E607" s="41" t="s">
        <v>85</v>
      </c>
      <c r="F607" s="9" t="s">
        <v>371</v>
      </c>
      <c r="G607" s="44">
        <v>484994.36</v>
      </c>
      <c r="H607" s="44">
        <v>-60624.3</v>
      </c>
      <c r="I607" s="44">
        <v>424370.06</v>
      </c>
    </row>
    <row r="608" spans="1:9" x14ac:dyDescent="0.25">
      <c r="A608" s="41">
        <v>400100</v>
      </c>
      <c r="B608" s="41">
        <v>7407</v>
      </c>
      <c r="C608" s="41">
        <v>20073823</v>
      </c>
      <c r="D608" s="41">
        <v>3</v>
      </c>
      <c r="E608" s="41" t="s">
        <v>85</v>
      </c>
      <c r="F608" s="9" t="s">
        <v>372</v>
      </c>
      <c r="G608" s="44">
        <v>194226.17</v>
      </c>
      <c r="H608" s="44">
        <v>-24278.27</v>
      </c>
      <c r="I608" s="44">
        <v>169947.9</v>
      </c>
    </row>
    <row r="609" spans="1:9" x14ac:dyDescent="0.25">
      <c r="A609" s="41">
        <v>400100</v>
      </c>
      <c r="B609" s="41">
        <v>7407</v>
      </c>
      <c r="C609" s="41">
        <v>20073984</v>
      </c>
      <c r="D609" s="41">
        <v>1</v>
      </c>
      <c r="E609" s="41" t="s">
        <v>373</v>
      </c>
      <c r="F609" s="9" t="s">
        <v>374</v>
      </c>
      <c r="G609" s="44">
        <v>132536.56</v>
      </c>
      <c r="H609" s="44">
        <v>-80074.17</v>
      </c>
      <c r="I609" s="44">
        <v>52462.39</v>
      </c>
    </row>
    <row r="610" spans="1:9" x14ac:dyDescent="0.25">
      <c r="A610" s="41">
        <v>400100</v>
      </c>
      <c r="B610" s="41">
        <v>7407</v>
      </c>
      <c r="C610" s="41">
        <v>20074169</v>
      </c>
      <c r="D610" s="41">
        <v>2</v>
      </c>
      <c r="E610" s="41" t="s">
        <v>135</v>
      </c>
      <c r="F610" s="9" t="s">
        <v>375</v>
      </c>
      <c r="G610" s="44">
        <v>206760</v>
      </c>
      <c r="H610" s="44">
        <v>-103380</v>
      </c>
      <c r="I610" s="44">
        <v>103380</v>
      </c>
    </row>
    <row r="611" spans="1:9" x14ac:dyDescent="0.25">
      <c r="A611" s="41">
        <v>400100</v>
      </c>
      <c r="B611" s="41">
        <v>7407</v>
      </c>
      <c r="C611" s="41">
        <v>20074169</v>
      </c>
      <c r="D611" s="41">
        <v>3</v>
      </c>
      <c r="E611" s="41" t="s">
        <v>107</v>
      </c>
      <c r="F611" s="9" t="s">
        <v>376</v>
      </c>
      <c r="G611" s="44">
        <v>39895.5</v>
      </c>
      <c r="H611" s="44">
        <v>-9973.8799999999992</v>
      </c>
      <c r="I611" s="44">
        <v>29921.62</v>
      </c>
    </row>
    <row r="612" spans="1:9" x14ac:dyDescent="0.25">
      <c r="A612" s="41">
        <v>400100</v>
      </c>
      <c r="B612" s="41">
        <v>7407</v>
      </c>
      <c r="C612" s="41">
        <v>20081857</v>
      </c>
      <c r="D612" s="41">
        <v>0</v>
      </c>
      <c r="E612" s="41" t="s">
        <v>222</v>
      </c>
      <c r="F612" s="9" t="s">
        <v>377</v>
      </c>
      <c r="G612" s="44">
        <v>124360.59</v>
      </c>
      <c r="H612" s="44">
        <v>-111406.37</v>
      </c>
      <c r="I612" s="44">
        <v>12954.22</v>
      </c>
    </row>
    <row r="613" spans="1:9" x14ac:dyDescent="0.25">
      <c r="A613" s="41">
        <v>400100</v>
      </c>
      <c r="B613" s="41">
        <v>7407</v>
      </c>
      <c r="C613" s="41">
        <v>20083896</v>
      </c>
      <c r="D613" s="41">
        <v>0</v>
      </c>
      <c r="E613" s="41" t="s">
        <v>197</v>
      </c>
      <c r="F613" s="9" t="s">
        <v>378</v>
      </c>
      <c r="G613" s="44">
        <v>10780</v>
      </c>
      <c r="H613" s="44">
        <v>-7635.83</v>
      </c>
      <c r="I613" s="44">
        <v>3144.17</v>
      </c>
    </row>
    <row r="614" spans="1:9" x14ac:dyDescent="0.25">
      <c r="A614" s="41">
        <v>400100</v>
      </c>
      <c r="B614" s="41">
        <v>7407</v>
      </c>
      <c r="C614" s="41">
        <v>20094501</v>
      </c>
      <c r="D614" s="41">
        <v>0</v>
      </c>
      <c r="E614" s="41" t="s">
        <v>87</v>
      </c>
      <c r="F614" s="9" t="s">
        <v>379</v>
      </c>
      <c r="G614" s="44">
        <v>6779.99</v>
      </c>
      <c r="H614" s="9">
        <v>-141.25</v>
      </c>
      <c r="I614" s="44">
        <v>6638.74</v>
      </c>
    </row>
    <row r="615" spans="1:9" x14ac:dyDescent="0.25">
      <c r="A615" s="41">
        <v>400100</v>
      </c>
      <c r="B615" s="41">
        <v>7407</v>
      </c>
      <c r="C615" s="41">
        <v>20094944</v>
      </c>
      <c r="D615" s="41">
        <v>0</v>
      </c>
      <c r="E615" s="41" t="s">
        <v>38</v>
      </c>
      <c r="F615" s="9" t="s">
        <v>380</v>
      </c>
      <c r="G615" s="44">
        <v>394105.78</v>
      </c>
      <c r="H615" s="9">
        <v>0</v>
      </c>
      <c r="I615" s="44">
        <v>394105.78</v>
      </c>
    </row>
    <row r="616" spans="1:9" x14ac:dyDescent="0.25">
      <c r="A616" s="41">
        <v>200460</v>
      </c>
      <c r="B616" s="41">
        <v>7409</v>
      </c>
      <c r="C616" s="41">
        <v>20008490</v>
      </c>
      <c r="D616" s="41">
        <v>1</v>
      </c>
      <c r="E616" s="41" t="s">
        <v>38</v>
      </c>
      <c r="F616" s="9" t="s">
        <v>381</v>
      </c>
      <c r="G616" s="44">
        <v>379580.62</v>
      </c>
      <c r="H616" s="9">
        <v>0</v>
      </c>
      <c r="I616" s="44">
        <v>379580.62</v>
      </c>
    </row>
    <row r="617" spans="1:9" x14ac:dyDescent="0.25">
      <c r="A617" s="41">
        <v>200460</v>
      </c>
      <c r="B617" s="41">
        <v>7409</v>
      </c>
      <c r="C617" s="41">
        <v>20009067</v>
      </c>
      <c r="D617" s="41">
        <v>1</v>
      </c>
      <c r="E617" s="41" t="s">
        <v>135</v>
      </c>
      <c r="F617" s="9" t="s">
        <v>382</v>
      </c>
      <c r="G617" s="44">
        <v>366664.89</v>
      </c>
      <c r="H617" s="44">
        <v>-183332.44</v>
      </c>
      <c r="I617" s="44">
        <v>183332.45</v>
      </c>
    </row>
    <row r="618" spans="1:9" x14ac:dyDescent="0.25">
      <c r="A618" s="41">
        <v>200460</v>
      </c>
      <c r="B618" s="41">
        <v>7409</v>
      </c>
      <c r="C618" s="41">
        <v>20010178</v>
      </c>
      <c r="D618" s="41">
        <v>1</v>
      </c>
      <c r="E618" s="41" t="s">
        <v>373</v>
      </c>
      <c r="F618" s="9" t="s">
        <v>383</v>
      </c>
      <c r="G618" s="44">
        <v>254439.95</v>
      </c>
      <c r="H618" s="44">
        <v>-153724.14000000001</v>
      </c>
      <c r="I618" s="44">
        <v>100715.81</v>
      </c>
    </row>
    <row r="619" spans="1:9" x14ac:dyDescent="0.25">
      <c r="A619" s="41">
        <v>200460</v>
      </c>
      <c r="B619" s="41">
        <v>7409</v>
      </c>
      <c r="C619" s="41">
        <v>20081251</v>
      </c>
      <c r="D619" s="41">
        <v>1</v>
      </c>
      <c r="E619" s="41" t="s">
        <v>138</v>
      </c>
      <c r="F619" s="9" t="s">
        <v>384</v>
      </c>
      <c r="G619" s="44">
        <v>273549.83</v>
      </c>
      <c r="H619" s="44">
        <v>-131075.97</v>
      </c>
      <c r="I619" s="44">
        <v>142473.85999999999</v>
      </c>
    </row>
    <row r="620" spans="1:9" x14ac:dyDescent="0.25">
      <c r="A620" s="41">
        <v>200460</v>
      </c>
      <c r="B620" s="41">
        <v>7409</v>
      </c>
      <c r="C620" s="41">
        <v>20081251</v>
      </c>
      <c r="D620" s="41">
        <v>2</v>
      </c>
      <c r="E620" s="41" t="s">
        <v>352</v>
      </c>
      <c r="F620" s="9" t="s">
        <v>385</v>
      </c>
      <c r="G620" s="44">
        <v>155328.78</v>
      </c>
      <c r="H620" s="44">
        <v>-64720.34</v>
      </c>
      <c r="I620" s="44">
        <v>90608.44</v>
      </c>
    </row>
    <row r="621" spans="1:9" x14ac:dyDescent="0.25">
      <c r="A621" s="41">
        <v>200460</v>
      </c>
      <c r="B621" s="41">
        <v>7409</v>
      </c>
      <c r="C621" s="41">
        <v>20081251</v>
      </c>
      <c r="D621" s="41">
        <v>3</v>
      </c>
      <c r="E621" s="41" t="s">
        <v>352</v>
      </c>
      <c r="F621" s="9" t="s">
        <v>385</v>
      </c>
      <c r="G621" s="44">
        <v>155328.78</v>
      </c>
      <c r="H621" s="44">
        <v>-64720.34</v>
      </c>
      <c r="I621" s="44">
        <v>90608.44</v>
      </c>
    </row>
    <row r="622" spans="1:9" x14ac:dyDescent="0.25">
      <c r="A622" s="41">
        <v>200460</v>
      </c>
      <c r="B622" s="41">
        <v>7409</v>
      </c>
      <c r="C622" s="41">
        <v>20081251</v>
      </c>
      <c r="D622" s="41">
        <v>4</v>
      </c>
      <c r="E622" s="41" t="s">
        <v>352</v>
      </c>
      <c r="F622" s="9" t="s">
        <v>385</v>
      </c>
      <c r="G622" s="44">
        <v>155328.78</v>
      </c>
      <c r="H622" s="44">
        <v>-64720.34</v>
      </c>
      <c r="I622" s="44">
        <v>90608.44</v>
      </c>
    </row>
    <row r="623" spans="1:9" x14ac:dyDescent="0.25">
      <c r="A623" s="41">
        <v>200460</v>
      </c>
      <c r="B623" s="41">
        <v>7409</v>
      </c>
      <c r="C623" s="41">
        <v>20081726</v>
      </c>
      <c r="D623" s="41">
        <v>0</v>
      </c>
      <c r="E623" s="41" t="s">
        <v>282</v>
      </c>
      <c r="F623" s="9" t="s">
        <v>386</v>
      </c>
      <c r="G623" s="44">
        <v>10406</v>
      </c>
      <c r="H623" s="44">
        <v>-9538.84</v>
      </c>
      <c r="I623" s="9">
        <v>867.16</v>
      </c>
    </row>
    <row r="624" spans="1:9" x14ac:dyDescent="0.25">
      <c r="A624" s="41">
        <v>200460</v>
      </c>
      <c r="B624" s="41">
        <v>7409</v>
      </c>
      <c r="C624" s="41">
        <v>20081855</v>
      </c>
      <c r="D624" s="41">
        <v>0</v>
      </c>
      <c r="E624" s="41" t="s">
        <v>222</v>
      </c>
      <c r="F624" s="9" t="s">
        <v>387</v>
      </c>
      <c r="G624" s="44">
        <v>9489.0300000000007</v>
      </c>
      <c r="H624" s="44">
        <v>-8500.6</v>
      </c>
      <c r="I624" s="9">
        <v>988.43</v>
      </c>
    </row>
    <row r="625" spans="1:9" x14ac:dyDescent="0.25">
      <c r="A625" s="41">
        <v>200460</v>
      </c>
      <c r="B625" s="41">
        <v>7409</v>
      </c>
      <c r="C625" s="41">
        <v>20081856</v>
      </c>
      <c r="D625" s="41">
        <v>0</v>
      </c>
      <c r="E625" s="41" t="s">
        <v>222</v>
      </c>
      <c r="F625" s="9" t="s">
        <v>387</v>
      </c>
      <c r="G625" s="44">
        <v>9489.0300000000007</v>
      </c>
      <c r="H625" s="44">
        <v>-8500.6</v>
      </c>
      <c r="I625" s="9">
        <v>988.43</v>
      </c>
    </row>
    <row r="626" spans="1:9" x14ac:dyDescent="0.25">
      <c r="A626" s="41">
        <v>200460</v>
      </c>
      <c r="B626" s="41">
        <v>7409</v>
      </c>
      <c r="C626" s="41">
        <v>20081963</v>
      </c>
      <c r="D626" s="41">
        <v>0</v>
      </c>
      <c r="E626" s="41" t="s">
        <v>222</v>
      </c>
      <c r="F626" s="9" t="s">
        <v>388</v>
      </c>
      <c r="G626" s="44">
        <v>27329.65</v>
      </c>
      <c r="H626" s="44">
        <v>-24482.81</v>
      </c>
      <c r="I626" s="44">
        <v>2846.84</v>
      </c>
    </row>
    <row r="627" spans="1:9" x14ac:dyDescent="0.25">
      <c r="A627" s="41">
        <v>200460</v>
      </c>
      <c r="B627" s="41">
        <v>7409</v>
      </c>
      <c r="C627" s="41">
        <v>20081964</v>
      </c>
      <c r="D627" s="41">
        <v>0</v>
      </c>
      <c r="E627" s="41" t="s">
        <v>222</v>
      </c>
      <c r="F627" s="9" t="s">
        <v>389</v>
      </c>
      <c r="G627" s="44">
        <v>27329.65</v>
      </c>
      <c r="H627" s="44">
        <v>-24482.81</v>
      </c>
      <c r="I627" s="44">
        <v>2846.84</v>
      </c>
    </row>
    <row r="628" spans="1:9" x14ac:dyDescent="0.25">
      <c r="A628" s="41">
        <v>200460</v>
      </c>
      <c r="B628" s="41">
        <v>7409</v>
      </c>
      <c r="C628" s="41">
        <v>20082119</v>
      </c>
      <c r="D628" s="41">
        <v>0</v>
      </c>
      <c r="E628" s="41" t="s">
        <v>201</v>
      </c>
      <c r="F628" s="9" t="s">
        <v>390</v>
      </c>
      <c r="G628" s="44">
        <v>43950</v>
      </c>
      <c r="H628" s="44">
        <v>-38456.25</v>
      </c>
      <c r="I628" s="44">
        <v>5493.75</v>
      </c>
    </row>
    <row r="629" spans="1:9" x14ac:dyDescent="0.25">
      <c r="A629" s="41">
        <v>200460</v>
      </c>
      <c r="B629" s="41">
        <v>7409</v>
      </c>
      <c r="C629" s="41">
        <v>20083434</v>
      </c>
      <c r="D629" s="41">
        <v>0</v>
      </c>
      <c r="E629" s="41" t="s">
        <v>103</v>
      </c>
      <c r="F629" s="9" t="s">
        <v>391</v>
      </c>
      <c r="G629" s="44">
        <v>35523.93</v>
      </c>
      <c r="H629" s="44">
        <v>-26642.94</v>
      </c>
      <c r="I629" s="44">
        <v>8880.99</v>
      </c>
    </row>
    <row r="630" spans="1:9" x14ac:dyDescent="0.25">
      <c r="A630" s="41">
        <v>200460</v>
      </c>
      <c r="B630" s="41">
        <v>7409</v>
      </c>
      <c r="C630" s="41">
        <v>20083435</v>
      </c>
      <c r="D630" s="41">
        <v>0</v>
      </c>
      <c r="E630" s="41" t="s">
        <v>103</v>
      </c>
      <c r="F630" s="9" t="s">
        <v>392</v>
      </c>
      <c r="G630" s="44">
        <v>35523.93</v>
      </c>
      <c r="H630" s="44">
        <v>-26642.94</v>
      </c>
      <c r="I630" s="44">
        <v>8880.99</v>
      </c>
    </row>
    <row r="631" spans="1:9" x14ac:dyDescent="0.25">
      <c r="A631" s="41">
        <v>200460</v>
      </c>
      <c r="B631" s="41">
        <v>7409</v>
      </c>
      <c r="C631" s="41">
        <v>20083435</v>
      </c>
      <c r="D631" s="41">
        <v>1</v>
      </c>
      <c r="E631" s="41" t="s">
        <v>135</v>
      </c>
      <c r="F631" s="9" t="s">
        <v>392</v>
      </c>
      <c r="G631" s="44">
        <v>32643.99</v>
      </c>
      <c r="H631" s="44">
        <v>-16322</v>
      </c>
      <c r="I631" s="44">
        <v>16321.99</v>
      </c>
    </row>
    <row r="632" spans="1:9" x14ac:dyDescent="0.25">
      <c r="A632" s="41">
        <v>200460</v>
      </c>
      <c r="B632" s="41">
        <v>7409</v>
      </c>
      <c r="C632" s="41">
        <v>20083491</v>
      </c>
      <c r="D632" s="41">
        <v>0</v>
      </c>
      <c r="E632" s="41" t="s">
        <v>103</v>
      </c>
      <c r="F632" s="9" t="s">
        <v>393</v>
      </c>
      <c r="G632" s="44">
        <v>450690.75</v>
      </c>
      <c r="H632" s="44">
        <v>-338018.07</v>
      </c>
      <c r="I632" s="44">
        <v>112672.68</v>
      </c>
    </row>
    <row r="633" spans="1:9" x14ac:dyDescent="0.25">
      <c r="A633" s="41">
        <v>200460</v>
      </c>
      <c r="B633" s="41">
        <v>7409</v>
      </c>
      <c r="C633" s="41">
        <v>20083492</v>
      </c>
      <c r="D633" s="41">
        <v>0</v>
      </c>
      <c r="E633" s="41" t="s">
        <v>103</v>
      </c>
      <c r="F633" s="9" t="s">
        <v>394</v>
      </c>
      <c r="G633" s="44">
        <v>450690.75</v>
      </c>
      <c r="H633" s="44">
        <v>-338018.07</v>
      </c>
      <c r="I633" s="44">
        <v>112672.68</v>
      </c>
    </row>
    <row r="634" spans="1:9" x14ac:dyDescent="0.25">
      <c r="A634" s="41">
        <v>200460</v>
      </c>
      <c r="B634" s="41">
        <v>7409</v>
      </c>
      <c r="C634" s="41">
        <v>20083812</v>
      </c>
      <c r="D634" s="41">
        <v>0</v>
      </c>
      <c r="E634" s="41" t="s">
        <v>120</v>
      </c>
      <c r="F634" s="9" t="s">
        <v>395</v>
      </c>
      <c r="G634" s="44">
        <v>64921.11</v>
      </c>
      <c r="H634" s="44">
        <v>-47338.32</v>
      </c>
      <c r="I634" s="44">
        <v>17582.79</v>
      </c>
    </row>
    <row r="635" spans="1:9" x14ac:dyDescent="0.25">
      <c r="A635" s="41">
        <v>200460</v>
      </c>
      <c r="B635" s="41">
        <v>7409</v>
      </c>
      <c r="C635" s="41">
        <v>20083812</v>
      </c>
      <c r="D635" s="41">
        <v>1</v>
      </c>
      <c r="E635" s="41" t="s">
        <v>120</v>
      </c>
      <c r="F635" s="9" t="s">
        <v>395</v>
      </c>
      <c r="G635" s="44">
        <v>64921.11</v>
      </c>
      <c r="H635" s="44">
        <v>-47338.32</v>
      </c>
      <c r="I635" s="44">
        <v>17582.79</v>
      </c>
    </row>
    <row r="636" spans="1:9" x14ac:dyDescent="0.25">
      <c r="A636" s="41">
        <v>200460</v>
      </c>
      <c r="B636" s="41">
        <v>7409</v>
      </c>
      <c r="C636" s="41">
        <v>20083812</v>
      </c>
      <c r="D636" s="41">
        <v>2</v>
      </c>
      <c r="E636" s="41" t="s">
        <v>120</v>
      </c>
      <c r="F636" s="9" t="s">
        <v>396</v>
      </c>
      <c r="G636" s="44">
        <v>914418.34</v>
      </c>
      <c r="H636" s="44">
        <v>-666763.39</v>
      </c>
      <c r="I636" s="44">
        <v>247654.95</v>
      </c>
    </row>
    <row r="637" spans="1:9" x14ac:dyDescent="0.25">
      <c r="A637" s="41">
        <v>200460</v>
      </c>
      <c r="B637" s="41">
        <v>7409</v>
      </c>
      <c r="C637" s="41">
        <v>20083814</v>
      </c>
      <c r="D637" s="41">
        <v>0</v>
      </c>
      <c r="E637" s="41" t="s">
        <v>120</v>
      </c>
      <c r="F637" s="9" t="s">
        <v>397</v>
      </c>
      <c r="G637" s="44">
        <v>2146749.7799999998</v>
      </c>
      <c r="H637" s="44">
        <v>-1565338.4</v>
      </c>
      <c r="I637" s="44">
        <v>581411.38</v>
      </c>
    </row>
    <row r="638" spans="1:9" x14ac:dyDescent="0.25">
      <c r="A638" s="41">
        <v>200460</v>
      </c>
      <c r="B638" s="41">
        <v>7409</v>
      </c>
      <c r="C638" s="41">
        <v>20083814</v>
      </c>
      <c r="D638" s="41">
        <v>1</v>
      </c>
      <c r="E638" s="41" t="s">
        <v>120</v>
      </c>
      <c r="F638" s="9" t="s">
        <v>397</v>
      </c>
      <c r="G638" s="44">
        <v>2146749.7200000002</v>
      </c>
      <c r="H638" s="44">
        <v>-1565338.34</v>
      </c>
      <c r="I638" s="44">
        <v>581411.38</v>
      </c>
    </row>
    <row r="639" spans="1:9" x14ac:dyDescent="0.25">
      <c r="A639" s="41">
        <v>200460</v>
      </c>
      <c r="B639" s="41">
        <v>7409</v>
      </c>
      <c r="C639" s="41">
        <v>20083815</v>
      </c>
      <c r="D639" s="41">
        <v>0</v>
      </c>
      <c r="E639" s="41" t="s">
        <v>120</v>
      </c>
      <c r="F639" s="9" t="s">
        <v>398</v>
      </c>
      <c r="G639" s="44">
        <v>1300043.7</v>
      </c>
      <c r="H639" s="44">
        <v>-947948.55</v>
      </c>
      <c r="I639" s="44">
        <v>352095.15</v>
      </c>
    </row>
    <row r="640" spans="1:9" x14ac:dyDescent="0.25">
      <c r="A640" s="41">
        <v>200460</v>
      </c>
      <c r="B640" s="41">
        <v>7409</v>
      </c>
      <c r="C640" s="41">
        <v>20083815</v>
      </c>
      <c r="D640" s="41">
        <v>1</v>
      </c>
      <c r="E640" s="41" t="s">
        <v>120</v>
      </c>
      <c r="F640" s="9" t="s">
        <v>399</v>
      </c>
      <c r="G640" s="44">
        <v>695033.83</v>
      </c>
      <c r="H640" s="44">
        <v>-506795.51</v>
      </c>
      <c r="I640" s="44">
        <v>188238.32</v>
      </c>
    </row>
    <row r="641" spans="1:9" x14ac:dyDescent="0.25">
      <c r="A641" s="41">
        <v>200460</v>
      </c>
      <c r="B641" s="41">
        <v>7409</v>
      </c>
      <c r="C641" s="41">
        <v>20083815</v>
      </c>
      <c r="D641" s="41">
        <v>2</v>
      </c>
      <c r="E641" s="41" t="s">
        <v>120</v>
      </c>
      <c r="F641" s="9" t="s">
        <v>400</v>
      </c>
      <c r="G641" s="44">
        <v>872149.78</v>
      </c>
      <c r="H641" s="44">
        <v>-635942.56000000006</v>
      </c>
      <c r="I641" s="44">
        <v>236207.22</v>
      </c>
    </row>
    <row r="642" spans="1:9" x14ac:dyDescent="0.25">
      <c r="A642" s="41">
        <v>200460</v>
      </c>
      <c r="B642" s="41">
        <v>7409</v>
      </c>
      <c r="C642" s="41">
        <v>20083815</v>
      </c>
      <c r="D642" s="41">
        <v>3</v>
      </c>
      <c r="E642" s="41" t="s">
        <v>120</v>
      </c>
      <c r="F642" s="9" t="s">
        <v>401</v>
      </c>
      <c r="G642" s="44">
        <v>96710.98</v>
      </c>
      <c r="H642" s="44">
        <v>-70518.44</v>
      </c>
      <c r="I642" s="44">
        <v>26192.54</v>
      </c>
    </row>
    <row r="643" spans="1:9" x14ac:dyDescent="0.25">
      <c r="A643" s="41">
        <v>200460</v>
      </c>
      <c r="B643" s="41">
        <v>7409</v>
      </c>
      <c r="C643" s="41">
        <v>20083815</v>
      </c>
      <c r="D643" s="41">
        <v>4</v>
      </c>
      <c r="E643" s="41" t="s">
        <v>120</v>
      </c>
      <c r="F643" s="9" t="s">
        <v>402</v>
      </c>
      <c r="G643" s="44">
        <v>563909.84</v>
      </c>
      <c r="H643" s="44">
        <v>-411184.26</v>
      </c>
      <c r="I643" s="44">
        <v>152725.57999999999</v>
      </c>
    </row>
    <row r="644" spans="1:9" x14ac:dyDescent="0.25">
      <c r="A644" s="41">
        <v>200460</v>
      </c>
      <c r="B644" s="41">
        <v>7409</v>
      </c>
      <c r="C644" s="41">
        <v>20083815</v>
      </c>
      <c r="D644" s="41">
        <v>5</v>
      </c>
      <c r="E644" s="41" t="s">
        <v>120</v>
      </c>
      <c r="F644" s="9" t="s">
        <v>403</v>
      </c>
      <c r="G644" s="44">
        <v>25139.02</v>
      </c>
      <c r="H644" s="44">
        <v>-18330.55</v>
      </c>
      <c r="I644" s="44">
        <v>6808.47</v>
      </c>
    </row>
    <row r="645" spans="1:9" x14ac:dyDescent="0.25">
      <c r="A645" s="41">
        <v>200460</v>
      </c>
      <c r="B645" s="41">
        <v>7409</v>
      </c>
      <c r="C645" s="41">
        <v>20083815</v>
      </c>
      <c r="D645" s="41">
        <v>6</v>
      </c>
      <c r="E645" s="41" t="s">
        <v>120</v>
      </c>
      <c r="F645" s="9" t="s">
        <v>404</v>
      </c>
      <c r="G645" s="44">
        <v>309767.90999999997</v>
      </c>
      <c r="H645" s="44">
        <v>-225872.44</v>
      </c>
      <c r="I645" s="44">
        <v>83895.47</v>
      </c>
    </row>
    <row r="646" spans="1:9" x14ac:dyDescent="0.25">
      <c r="A646" s="41">
        <v>200460</v>
      </c>
      <c r="B646" s="41">
        <v>7409</v>
      </c>
      <c r="C646" s="41">
        <v>20083815</v>
      </c>
      <c r="D646" s="41">
        <v>7</v>
      </c>
      <c r="E646" s="41" t="s">
        <v>120</v>
      </c>
      <c r="F646" s="9" t="s">
        <v>405</v>
      </c>
      <c r="G646" s="44">
        <v>386670.91</v>
      </c>
      <c r="H646" s="44">
        <v>-281947.55</v>
      </c>
      <c r="I646" s="44">
        <v>104723.36</v>
      </c>
    </row>
    <row r="647" spans="1:9" x14ac:dyDescent="0.25">
      <c r="A647" s="41">
        <v>200460</v>
      </c>
      <c r="B647" s="41">
        <v>7409</v>
      </c>
      <c r="C647" s="41">
        <v>20083815</v>
      </c>
      <c r="D647" s="41">
        <v>8</v>
      </c>
      <c r="E647" s="41" t="s">
        <v>76</v>
      </c>
      <c r="F647" s="9" t="s">
        <v>398</v>
      </c>
      <c r="G647" s="44">
        <v>1268260.73</v>
      </c>
      <c r="H647" s="44">
        <v>-713396.66</v>
      </c>
      <c r="I647" s="44">
        <v>554864.06999999995</v>
      </c>
    </row>
    <row r="648" spans="1:9" x14ac:dyDescent="0.25">
      <c r="A648" s="41">
        <v>200460</v>
      </c>
      <c r="B648" s="41">
        <v>7409</v>
      </c>
      <c r="C648" s="41">
        <v>20083815</v>
      </c>
      <c r="D648" s="41">
        <v>9</v>
      </c>
      <c r="E648" s="41" t="s">
        <v>76</v>
      </c>
      <c r="F648" s="9" t="s">
        <v>398</v>
      </c>
      <c r="G648" s="44">
        <v>2487047.83</v>
      </c>
      <c r="H648" s="44">
        <v>-1398964.41</v>
      </c>
      <c r="I648" s="44">
        <v>1088083.42</v>
      </c>
    </row>
    <row r="649" spans="1:9" x14ac:dyDescent="0.25">
      <c r="A649" s="41">
        <v>200460</v>
      </c>
      <c r="B649" s="41">
        <v>7409</v>
      </c>
      <c r="C649" s="41">
        <v>20083815</v>
      </c>
      <c r="D649" s="41">
        <v>10</v>
      </c>
      <c r="E649" s="41" t="s">
        <v>135</v>
      </c>
      <c r="F649" s="9" t="s">
        <v>398</v>
      </c>
      <c r="G649" s="44">
        <v>249076.23</v>
      </c>
      <c r="H649" s="44">
        <v>-124538.12</v>
      </c>
      <c r="I649" s="44">
        <v>124538.11</v>
      </c>
    </row>
    <row r="650" spans="1:9" x14ac:dyDescent="0.25">
      <c r="A650" s="41">
        <v>200460</v>
      </c>
      <c r="B650" s="41">
        <v>7409</v>
      </c>
      <c r="C650" s="41">
        <v>20083816</v>
      </c>
      <c r="D650" s="41">
        <v>0</v>
      </c>
      <c r="E650" s="41" t="s">
        <v>120</v>
      </c>
      <c r="F650" s="9" t="s">
        <v>406</v>
      </c>
      <c r="G650" s="44">
        <v>652448.17000000004</v>
      </c>
      <c r="H650" s="44">
        <v>-475743.45</v>
      </c>
      <c r="I650" s="44">
        <v>176704.72</v>
      </c>
    </row>
    <row r="651" spans="1:9" x14ac:dyDescent="0.25">
      <c r="A651" s="41">
        <v>200460</v>
      </c>
      <c r="B651" s="41">
        <v>7409</v>
      </c>
      <c r="C651" s="41">
        <v>20083816</v>
      </c>
      <c r="D651" s="41">
        <v>1</v>
      </c>
      <c r="E651" s="41" t="s">
        <v>120</v>
      </c>
      <c r="F651" s="9" t="s">
        <v>406</v>
      </c>
      <c r="G651" s="44">
        <v>1714067.75</v>
      </c>
      <c r="H651" s="44">
        <v>-1249841.08</v>
      </c>
      <c r="I651" s="44">
        <v>464226.67</v>
      </c>
    </row>
    <row r="652" spans="1:9" x14ac:dyDescent="0.25">
      <c r="A652" s="41">
        <v>200460</v>
      </c>
      <c r="B652" s="41">
        <v>7409</v>
      </c>
      <c r="C652" s="41">
        <v>20083816</v>
      </c>
      <c r="D652" s="41">
        <v>2</v>
      </c>
      <c r="E652" s="41" t="s">
        <v>120</v>
      </c>
      <c r="F652" s="9" t="s">
        <v>407</v>
      </c>
      <c r="G652" s="44">
        <v>819118.42</v>
      </c>
      <c r="H652" s="44">
        <v>-597273.86</v>
      </c>
      <c r="I652" s="44">
        <v>221844.56</v>
      </c>
    </row>
    <row r="653" spans="1:9" x14ac:dyDescent="0.25">
      <c r="A653" s="41">
        <v>200460</v>
      </c>
      <c r="B653" s="41">
        <v>7409</v>
      </c>
      <c r="C653" s="41">
        <v>20083816</v>
      </c>
      <c r="D653" s="41">
        <v>3</v>
      </c>
      <c r="E653" s="41" t="s">
        <v>120</v>
      </c>
      <c r="F653" s="9" t="s">
        <v>408</v>
      </c>
      <c r="G653" s="44">
        <v>90784.320000000007</v>
      </c>
      <c r="H653" s="44">
        <v>-66196.899999999994</v>
      </c>
      <c r="I653" s="44">
        <v>24587.42</v>
      </c>
    </row>
    <row r="654" spans="1:9" x14ac:dyDescent="0.25">
      <c r="A654" s="41">
        <v>200460</v>
      </c>
      <c r="B654" s="41">
        <v>7409</v>
      </c>
      <c r="C654" s="41">
        <v>20083816</v>
      </c>
      <c r="D654" s="41">
        <v>4</v>
      </c>
      <c r="E654" s="41" t="s">
        <v>120</v>
      </c>
      <c r="F654" s="9" t="s">
        <v>409</v>
      </c>
      <c r="G654" s="44">
        <v>529358.28</v>
      </c>
      <c r="H654" s="44">
        <v>-385990.41</v>
      </c>
      <c r="I654" s="44">
        <v>143367.87</v>
      </c>
    </row>
    <row r="655" spans="1:9" x14ac:dyDescent="0.25">
      <c r="A655" s="41">
        <v>200460</v>
      </c>
      <c r="B655" s="41">
        <v>7409</v>
      </c>
      <c r="C655" s="41">
        <v>20083816</v>
      </c>
      <c r="D655" s="41">
        <v>5</v>
      </c>
      <c r="E655" s="41" t="s">
        <v>120</v>
      </c>
      <c r="F655" s="9" t="s">
        <v>406</v>
      </c>
      <c r="G655" s="44">
        <v>362979.23</v>
      </c>
      <c r="H655" s="44">
        <v>-264672.36</v>
      </c>
      <c r="I655" s="44">
        <v>98306.87</v>
      </c>
    </row>
    <row r="656" spans="1:9" x14ac:dyDescent="0.25">
      <c r="A656" s="41">
        <v>200460</v>
      </c>
      <c r="B656" s="41">
        <v>7409</v>
      </c>
      <c r="C656" s="41">
        <v>20083816</v>
      </c>
      <c r="D656" s="41">
        <v>6</v>
      </c>
      <c r="E656" s="41" t="s">
        <v>120</v>
      </c>
      <c r="F656" s="9" t="s">
        <v>408</v>
      </c>
      <c r="G656" s="44">
        <v>287661.69</v>
      </c>
      <c r="H656" s="44">
        <v>-209753.31</v>
      </c>
      <c r="I656" s="44">
        <v>77908.38</v>
      </c>
    </row>
    <row r="657" spans="1:9" x14ac:dyDescent="0.25">
      <c r="A657" s="41">
        <v>200460</v>
      </c>
      <c r="B657" s="41">
        <v>7409</v>
      </c>
      <c r="C657" s="41">
        <v>20083816</v>
      </c>
      <c r="D657" s="41">
        <v>7</v>
      </c>
      <c r="E657" s="41" t="s">
        <v>120</v>
      </c>
      <c r="F657" s="9" t="s">
        <v>406</v>
      </c>
      <c r="G657" s="44">
        <v>23598.5</v>
      </c>
      <c r="H657" s="44">
        <v>-17207.25</v>
      </c>
      <c r="I657" s="44">
        <v>6391.25</v>
      </c>
    </row>
    <row r="658" spans="1:9" x14ac:dyDescent="0.25">
      <c r="A658" s="41">
        <v>200460</v>
      </c>
      <c r="B658" s="41">
        <v>7409</v>
      </c>
      <c r="C658" s="41">
        <v>20083816</v>
      </c>
      <c r="D658" s="41">
        <v>9</v>
      </c>
      <c r="E658" s="41" t="s">
        <v>135</v>
      </c>
      <c r="F658" s="9" t="s">
        <v>406</v>
      </c>
      <c r="G658" s="44">
        <v>66462.2</v>
      </c>
      <c r="H658" s="44">
        <v>-33231.1</v>
      </c>
      <c r="I658" s="44">
        <v>33231.1</v>
      </c>
    </row>
    <row r="659" spans="1:9" x14ac:dyDescent="0.25">
      <c r="A659" s="41">
        <v>200460</v>
      </c>
      <c r="B659" s="41">
        <v>7409</v>
      </c>
      <c r="C659" s="41">
        <v>20083816</v>
      </c>
      <c r="D659" s="41">
        <v>10</v>
      </c>
      <c r="E659" s="41" t="s">
        <v>135</v>
      </c>
      <c r="F659" s="9" t="s">
        <v>406</v>
      </c>
      <c r="G659" s="44">
        <v>66462.2</v>
      </c>
      <c r="H659" s="44">
        <v>-33231.1</v>
      </c>
      <c r="I659" s="44">
        <v>33231.1</v>
      </c>
    </row>
    <row r="660" spans="1:9" x14ac:dyDescent="0.25">
      <c r="A660" s="41">
        <v>200460</v>
      </c>
      <c r="B660" s="41">
        <v>7409</v>
      </c>
      <c r="C660" s="41">
        <v>20083816</v>
      </c>
      <c r="D660" s="41">
        <v>11</v>
      </c>
      <c r="E660" s="41" t="s">
        <v>135</v>
      </c>
      <c r="F660" s="9" t="s">
        <v>406</v>
      </c>
      <c r="G660" s="44">
        <v>128350.28</v>
      </c>
      <c r="H660" s="44">
        <v>-64175.14</v>
      </c>
      <c r="I660" s="44">
        <v>64175.14</v>
      </c>
    </row>
    <row r="661" spans="1:9" x14ac:dyDescent="0.25">
      <c r="A661" s="41">
        <v>200460</v>
      </c>
      <c r="B661" s="41">
        <v>7409</v>
      </c>
      <c r="C661" s="41">
        <v>20083816</v>
      </c>
      <c r="D661" s="41">
        <v>12</v>
      </c>
      <c r="E661" s="41" t="s">
        <v>135</v>
      </c>
      <c r="F661" s="9" t="s">
        <v>406</v>
      </c>
      <c r="G661" s="44">
        <v>128350.28</v>
      </c>
      <c r="H661" s="44">
        <v>-64175.14</v>
      </c>
      <c r="I661" s="44">
        <v>64175.14</v>
      </c>
    </row>
    <row r="662" spans="1:9" x14ac:dyDescent="0.25">
      <c r="A662" s="41">
        <v>200460</v>
      </c>
      <c r="B662" s="41">
        <v>7409</v>
      </c>
      <c r="C662" s="41">
        <v>20083816</v>
      </c>
      <c r="D662" s="41">
        <v>13</v>
      </c>
      <c r="E662" s="41" t="s">
        <v>135</v>
      </c>
      <c r="F662" s="9" t="s">
        <v>406</v>
      </c>
      <c r="G662" s="44">
        <v>19475.060000000001</v>
      </c>
      <c r="H662" s="44">
        <v>-9737.5400000000009</v>
      </c>
      <c r="I662" s="44">
        <v>9737.52</v>
      </c>
    </row>
    <row r="663" spans="1:9" x14ac:dyDescent="0.25">
      <c r="A663" s="41">
        <v>200460</v>
      </c>
      <c r="B663" s="41">
        <v>7409</v>
      </c>
      <c r="C663" s="41">
        <v>20083816</v>
      </c>
      <c r="D663" s="41">
        <v>14</v>
      </c>
      <c r="E663" s="41" t="s">
        <v>135</v>
      </c>
      <c r="F663" s="9" t="s">
        <v>406</v>
      </c>
      <c r="G663" s="44">
        <v>195793.42</v>
      </c>
      <c r="H663" s="44">
        <v>-97896.72</v>
      </c>
      <c r="I663" s="44">
        <v>97896.7</v>
      </c>
    </row>
    <row r="664" spans="1:9" x14ac:dyDescent="0.25">
      <c r="A664" s="41">
        <v>200460</v>
      </c>
      <c r="B664" s="41">
        <v>7409</v>
      </c>
      <c r="C664" s="41">
        <v>20083816</v>
      </c>
      <c r="D664" s="41">
        <v>15</v>
      </c>
      <c r="E664" s="41" t="s">
        <v>135</v>
      </c>
      <c r="F664" s="9" t="s">
        <v>406</v>
      </c>
      <c r="G664" s="44">
        <v>64044.1</v>
      </c>
      <c r="H664" s="44">
        <v>-32022.06</v>
      </c>
      <c r="I664" s="44">
        <v>32022.04</v>
      </c>
    </row>
    <row r="665" spans="1:9" x14ac:dyDescent="0.25">
      <c r="A665" s="41">
        <v>200460</v>
      </c>
      <c r="B665" s="41">
        <v>7409</v>
      </c>
      <c r="C665" s="41">
        <v>20083816</v>
      </c>
      <c r="D665" s="41">
        <v>16</v>
      </c>
      <c r="E665" s="41" t="s">
        <v>352</v>
      </c>
      <c r="F665" s="9" t="s">
        <v>406</v>
      </c>
      <c r="G665" s="44">
        <v>155328.78</v>
      </c>
      <c r="H665" s="44">
        <v>-64720.34</v>
      </c>
      <c r="I665" s="44">
        <v>90608.44</v>
      </c>
    </row>
    <row r="666" spans="1:9" x14ac:dyDescent="0.25">
      <c r="A666" s="41">
        <v>200460</v>
      </c>
      <c r="B666" s="41">
        <v>7409</v>
      </c>
      <c r="C666" s="41">
        <v>20083816</v>
      </c>
      <c r="D666" s="41">
        <v>17</v>
      </c>
      <c r="E666" s="41" t="s">
        <v>352</v>
      </c>
      <c r="F666" s="9" t="s">
        <v>406</v>
      </c>
      <c r="G666" s="44">
        <v>155328.78</v>
      </c>
      <c r="H666" s="44">
        <v>-64720.34</v>
      </c>
      <c r="I666" s="44">
        <v>90608.44</v>
      </c>
    </row>
    <row r="667" spans="1:9" x14ac:dyDescent="0.25">
      <c r="A667" s="41">
        <v>200460</v>
      </c>
      <c r="B667" s="41">
        <v>7409</v>
      </c>
      <c r="C667" s="41">
        <v>20083816</v>
      </c>
      <c r="D667" s="41">
        <v>18</v>
      </c>
      <c r="E667" s="41" t="s">
        <v>352</v>
      </c>
      <c r="F667" s="9" t="s">
        <v>406</v>
      </c>
      <c r="G667" s="44">
        <v>155328.71</v>
      </c>
      <c r="H667" s="44">
        <v>-64720.3</v>
      </c>
      <c r="I667" s="44">
        <v>90608.41</v>
      </c>
    </row>
    <row r="668" spans="1:9" x14ac:dyDescent="0.25">
      <c r="A668" s="41">
        <v>200460</v>
      </c>
      <c r="B668" s="41">
        <v>7409</v>
      </c>
      <c r="C668" s="41">
        <v>20084979</v>
      </c>
      <c r="D668" s="41">
        <v>0</v>
      </c>
      <c r="E668" s="41" t="s">
        <v>75</v>
      </c>
      <c r="F668" s="9" t="s">
        <v>410</v>
      </c>
      <c r="G668" s="44">
        <v>16506.240000000002</v>
      </c>
      <c r="H668" s="44">
        <v>-10316.4</v>
      </c>
      <c r="I668" s="44">
        <v>6189.84</v>
      </c>
    </row>
    <row r="669" spans="1:9" x14ac:dyDescent="0.25">
      <c r="A669" s="41">
        <v>200460</v>
      </c>
      <c r="B669" s="41">
        <v>7409</v>
      </c>
      <c r="C669" s="41">
        <v>20084980</v>
      </c>
      <c r="D669" s="41">
        <v>0</v>
      </c>
      <c r="E669" s="41" t="s">
        <v>75</v>
      </c>
      <c r="F669" s="9" t="s">
        <v>410</v>
      </c>
      <c r="G669" s="44">
        <v>16506.240000000002</v>
      </c>
      <c r="H669" s="44">
        <v>-10316.4</v>
      </c>
      <c r="I669" s="44">
        <v>6189.84</v>
      </c>
    </row>
    <row r="670" spans="1:9" x14ac:dyDescent="0.25">
      <c r="A670" s="41">
        <v>200460</v>
      </c>
      <c r="B670" s="41">
        <v>7409</v>
      </c>
      <c r="C670" s="41">
        <v>20084981</v>
      </c>
      <c r="D670" s="41">
        <v>0</v>
      </c>
      <c r="E670" s="41" t="s">
        <v>75</v>
      </c>
      <c r="F670" s="9" t="s">
        <v>410</v>
      </c>
      <c r="G670" s="44">
        <v>16506.240000000002</v>
      </c>
      <c r="H670" s="44">
        <v>-10316.4</v>
      </c>
      <c r="I670" s="44">
        <v>6189.84</v>
      </c>
    </row>
    <row r="671" spans="1:9" x14ac:dyDescent="0.25">
      <c r="A671" s="41">
        <v>200460</v>
      </c>
      <c r="B671" s="41">
        <v>7409</v>
      </c>
      <c r="C671" s="41">
        <v>20084982</v>
      </c>
      <c r="D671" s="41">
        <v>0</v>
      </c>
      <c r="E671" s="41" t="s">
        <v>75</v>
      </c>
      <c r="F671" s="9" t="s">
        <v>410</v>
      </c>
      <c r="G671" s="44">
        <v>16506.240000000002</v>
      </c>
      <c r="H671" s="44">
        <v>-10316.4</v>
      </c>
      <c r="I671" s="44">
        <v>6189.84</v>
      </c>
    </row>
    <row r="672" spans="1:9" x14ac:dyDescent="0.25">
      <c r="A672" s="41">
        <v>200460</v>
      </c>
      <c r="B672" s="41">
        <v>7409</v>
      </c>
      <c r="C672" s="41">
        <v>20084983</v>
      </c>
      <c r="D672" s="41">
        <v>0</v>
      </c>
      <c r="E672" s="41" t="s">
        <v>75</v>
      </c>
      <c r="F672" s="9" t="s">
        <v>410</v>
      </c>
      <c r="G672" s="44">
        <v>16506.240000000002</v>
      </c>
      <c r="H672" s="44">
        <v>-10316.4</v>
      </c>
      <c r="I672" s="44">
        <v>6189.84</v>
      </c>
    </row>
    <row r="673" spans="1:9" x14ac:dyDescent="0.25">
      <c r="A673" s="41">
        <v>200460</v>
      </c>
      <c r="B673" s="41">
        <v>7409</v>
      </c>
      <c r="C673" s="41">
        <v>20084984</v>
      </c>
      <c r="D673" s="41">
        <v>0</v>
      </c>
      <c r="E673" s="41" t="s">
        <v>75</v>
      </c>
      <c r="F673" s="9" t="s">
        <v>410</v>
      </c>
      <c r="G673" s="44">
        <v>16506.240000000002</v>
      </c>
      <c r="H673" s="44">
        <v>-10316.4</v>
      </c>
      <c r="I673" s="44">
        <v>6189.84</v>
      </c>
    </row>
    <row r="674" spans="1:9" x14ac:dyDescent="0.25">
      <c r="A674" s="41">
        <v>200460</v>
      </c>
      <c r="B674" s="41">
        <v>7409</v>
      </c>
      <c r="C674" s="41">
        <v>20084985</v>
      </c>
      <c r="D674" s="41">
        <v>0</v>
      </c>
      <c r="E674" s="41" t="s">
        <v>75</v>
      </c>
      <c r="F674" s="9" t="s">
        <v>410</v>
      </c>
      <c r="G674" s="44">
        <v>16506.240000000002</v>
      </c>
      <c r="H674" s="44">
        <v>-10316.4</v>
      </c>
      <c r="I674" s="44">
        <v>6189.84</v>
      </c>
    </row>
    <row r="675" spans="1:9" x14ac:dyDescent="0.25">
      <c r="A675" s="41">
        <v>200460</v>
      </c>
      <c r="B675" s="41">
        <v>7409</v>
      </c>
      <c r="C675" s="41">
        <v>20084986</v>
      </c>
      <c r="D675" s="41">
        <v>0</v>
      </c>
      <c r="E675" s="41" t="s">
        <v>75</v>
      </c>
      <c r="F675" s="9" t="s">
        <v>410</v>
      </c>
      <c r="G675" s="44">
        <v>16506.240000000002</v>
      </c>
      <c r="H675" s="44">
        <v>-10316.4</v>
      </c>
      <c r="I675" s="44">
        <v>6189.84</v>
      </c>
    </row>
    <row r="676" spans="1:9" x14ac:dyDescent="0.25">
      <c r="A676" s="41">
        <v>200460</v>
      </c>
      <c r="B676" s="41">
        <v>7409</v>
      </c>
      <c r="C676" s="41">
        <v>20084987</v>
      </c>
      <c r="D676" s="41">
        <v>0</v>
      </c>
      <c r="E676" s="41" t="s">
        <v>75</v>
      </c>
      <c r="F676" s="9" t="s">
        <v>410</v>
      </c>
      <c r="G676" s="44">
        <v>16506.240000000002</v>
      </c>
      <c r="H676" s="44">
        <v>-10316.4</v>
      </c>
      <c r="I676" s="44">
        <v>6189.84</v>
      </c>
    </row>
    <row r="677" spans="1:9" x14ac:dyDescent="0.25">
      <c r="A677" s="41">
        <v>200460</v>
      </c>
      <c r="B677" s="41">
        <v>7409</v>
      </c>
      <c r="C677" s="41">
        <v>20084988</v>
      </c>
      <c r="D677" s="41">
        <v>0</v>
      </c>
      <c r="E677" s="41" t="s">
        <v>75</v>
      </c>
      <c r="F677" s="9" t="s">
        <v>410</v>
      </c>
      <c r="G677" s="44">
        <v>16506.240000000002</v>
      </c>
      <c r="H677" s="44">
        <v>-10316.4</v>
      </c>
      <c r="I677" s="44">
        <v>6189.84</v>
      </c>
    </row>
    <row r="678" spans="1:9" x14ac:dyDescent="0.25">
      <c r="A678" s="41">
        <v>200460</v>
      </c>
      <c r="B678" s="41">
        <v>7409</v>
      </c>
      <c r="C678" s="41">
        <v>20084991</v>
      </c>
      <c r="D678" s="41">
        <v>0</v>
      </c>
      <c r="E678" s="41" t="s">
        <v>75</v>
      </c>
      <c r="F678" s="9" t="s">
        <v>411</v>
      </c>
      <c r="G678" s="44">
        <v>27298.01</v>
      </c>
      <c r="H678" s="44">
        <v>-17061.25</v>
      </c>
      <c r="I678" s="44">
        <v>10236.76</v>
      </c>
    </row>
    <row r="679" spans="1:9" x14ac:dyDescent="0.25">
      <c r="A679" s="41">
        <v>200460</v>
      </c>
      <c r="B679" s="41">
        <v>7409</v>
      </c>
      <c r="C679" s="41">
        <v>20084992</v>
      </c>
      <c r="D679" s="41">
        <v>0</v>
      </c>
      <c r="E679" s="41" t="s">
        <v>75</v>
      </c>
      <c r="F679" s="9" t="s">
        <v>411</v>
      </c>
      <c r="G679" s="44">
        <v>27298.01</v>
      </c>
      <c r="H679" s="44">
        <v>-17061.25</v>
      </c>
      <c r="I679" s="44">
        <v>10236.76</v>
      </c>
    </row>
    <row r="680" spans="1:9" x14ac:dyDescent="0.25">
      <c r="A680" s="41">
        <v>200460</v>
      </c>
      <c r="B680" s="41">
        <v>7409</v>
      </c>
      <c r="C680" s="41">
        <v>20085075</v>
      </c>
      <c r="D680" s="41">
        <v>0</v>
      </c>
      <c r="E680" s="41" t="s">
        <v>373</v>
      </c>
      <c r="F680" s="9" t="s">
        <v>412</v>
      </c>
      <c r="G680" s="44">
        <v>20791.64</v>
      </c>
      <c r="H680" s="44">
        <v>-12561.62</v>
      </c>
      <c r="I680" s="44">
        <v>8230.02</v>
      </c>
    </row>
    <row r="681" spans="1:9" x14ac:dyDescent="0.25">
      <c r="A681" s="41">
        <v>200460</v>
      </c>
      <c r="B681" s="41">
        <v>7409</v>
      </c>
      <c r="C681" s="41">
        <v>20085076</v>
      </c>
      <c r="D681" s="41">
        <v>0</v>
      </c>
      <c r="E681" s="41" t="s">
        <v>373</v>
      </c>
      <c r="F681" s="9" t="s">
        <v>413</v>
      </c>
      <c r="G681" s="44">
        <v>20791.64</v>
      </c>
      <c r="H681" s="44">
        <v>-12561.62</v>
      </c>
      <c r="I681" s="44">
        <v>8230.02</v>
      </c>
    </row>
    <row r="682" spans="1:9" x14ac:dyDescent="0.25">
      <c r="A682" s="41">
        <v>200460</v>
      </c>
      <c r="B682" s="41">
        <v>7409</v>
      </c>
      <c r="C682" s="41">
        <v>20085077</v>
      </c>
      <c r="D682" s="41">
        <v>0</v>
      </c>
      <c r="E682" s="41" t="s">
        <v>373</v>
      </c>
      <c r="F682" s="9" t="s">
        <v>414</v>
      </c>
      <c r="G682" s="44">
        <v>20791.64</v>
      </c>
      <c r="H682" s="44">
        <v>-12561.62</v>
      </c>
      <c r="I682" s="44">
        <v>8230.02</v>
      </c>
    </row>
    <row r="683" spans="1:9" x14ac:dyDescent="0.25">
      <c r="A683" s="41">
        <v>200460</v>
      </c>
      <c r="B683" s="41">
        <v>7409</v>
      </c>
      <c r="C683" s="41">
        <v>20085078</v>
      </c>
      <c r="D683" s="41">
        <v>0</v>
      </c>
      <c r="E683" s="41" t="s">
        <v>373</v>
      </c>
      <c r="F683" s="9" t="s">
        <v>415</v>
      </c>
      <c r="G683" s="44">
        <v>20792.509999999998</v>
      </c>
      <c r="H683" s="44">
        <v>-12562.15</v>
      </c>
      <c r="I683" s="44">
        <v>8230.36</v>
      </c>
    </row>
    <row r="684" spans="1:9" x14ac:dyDescent="0.25">
      <c r="A684" s="41">
        <v>200460</v>
      </c>
      <c r="B684" s="41">
        <v>7409</v>
      </c>
      <c r="C684" s="41">
        <v>20085079</v>
      </c>
      <c r="D684" s="41">
        <v>0</v>
      </c>
      <c r="E684" s="41" t="s">
        <v>373</v>
      </c>
      <c r="F684" s="9" t="s">
        <v>416</v>
      </c>
      <c r="G684" s="44">
        <v>18401.73</v>
      </c>
      <c r="H684" s="44">
        <v>-11117.71</v>
      </c>
      <c r="I684" s="44">
        <v>7284.02</v>
      </c>
    </row>
    <row r="685" spans="1:9" x14ac:dyDescent="0.25">
      <c r="A685" s="41">
        <v>200460</v>
      </c>
      <c r="B685" s="41">
        <v>7409</v>
      </c>
      <c r="C685" s="41">
        <v>20085080</v>
      </c>
      <c r="D685" s="41">
        <v>0</v>
      </c>
      <c r="E685" s="41" t="s">
        <v>373</v>
      </c>
      <c r="F685" s="9" t="s">
        <v>417</v>
      </c>
      <c r="G685" s="9">
        <v>947.68</v>
      </c>
      <c r="H685" s="9">
        <v>-572.55999999999995</v>
      </c>
      <c r="I685" s="9">
        <v>375.12</v>
      </c>
    </row>
    <row r="686" spans="1:9" x14ac:dyDescent="0.25">
      <c r="A686" s="41">
        <v>200460</v>
      </c>
      <c r="B686" s="41">
        <v>7409</v>
      </c>
      <c r="C686" s="41">
        <v>20085194</v>
      </c>
      <c r="D686" s="41">
        <v>0</v>
      </c>
      <c r="E686" s="41" t="s">
        <v>373</v>
      </c>
      <c r="F686" s="9" t="s">
        <v>418</v>
      </c>
      <c r="G686" s="44">
        <v>36733.47</v>
      </c>
      <c r="H686" s="44">
        <v>-22193.14</v>
      </c>
      <c r="I686" s="44">
        <v>14540.33</v>
      </c>
    </row>
    <row r="687" spans="1:9" x14ac:dyDescent="0.25">
      <c r="A687" s="41">
        <v>200460</v>
      </c>
      <c r="B687" s="41">
        <v>7409</v>
      </c>
      <c r="C687" s="41">
        <v>20085194</v>
      </c>
      <c r="D687" s="41">
        <v>1</v>
      </c>
      <c r="E687" s="41" t="s">
        <v>77</v>
      </c>
      <c r="F687" s="9" t="s">
        <v>418</v>
      </c>
      <c r="G687" s="44">
        <v>38507.1</v>
      </c>
      <c r="H687" s="44">
        <v>-20055.79</v>
      </c>
      <c r="I687" s="44">
        <v>18451.310000000001</v>
      </c>
    </row>
    <row r="688" spans="1:9" x14ac:dyDescent="0.25">
      <c r="A688" s="41">
        <v>200460</v>
      </c>
      <c r="B688" s="41">
        <v>7409</v>
      </c>
      <c r="C688" s="41">
        <v>20085194</v>
      </c>
      <c r="D688" s="41">
        <v>2</v>
      </c>
      <c r="E688" s="41" t="s">
        <v>38</v>
      </c>
      <c r="F688" s="9" t="s">
        <v>419</v>
      </c>
      <c r="G688" s="44">
        <v>3274.07</v>
      </c>
      <c r="H688" s="9">
        <v>0</v>
      </c>
      <c r="I688" s="44">
        <v>3274.07</v>
      </c>
    </row>
    <row r="689" spans="1:9" x14ac:dyDescent="0.25">
      <c r="A689" s="41">
        <v>200460</v>
      </c>
      <c r="B689" s="41">
        <v>7409</v>
      </c>
      <c r="C689" s="41">
        <v>20085194</v>
      </c>
      <c r="D689" s="41">
        <v>3</v>
      </c>
      <c r="E689" s="41" t="s">
        <v>38</v>
      </c>
      <c r="F689" s="9" t="s">
        <v>419</v>
      </c>
      <c r="G689" s="44">
        <v>3274.07</v>
      </c>
      <c r="H689" s="9">
        <v>0</v>
      </c>
      <c r="I689" s="44">
        <v>3274.07</v>
      </c>
    </row>
    <row r="690" spans="1:9" x14ac:dyDescent="0.25">
      <c r="A690" s="41">
        <v>200460</v>
      </c>
      <c r="B690" s="41">
        <v>7409</v>
      </c>
      <c r="C690" s="41">
        <v>20085194</v>
      </c>
      <c r="D690" s="41">
        <v>4</v>
      </c>
      <c r="E690" s="41" t="s">
        <v>38</v>
      </c>
      <c r="F690" s="9" t="s">
        <v>419</v>
      </c>
      <c r="G690" s="44">
        <v>3274.07</v>
      </c>
      <c r="H690" s="9">
        <v>0</v>
      </c>
      <c r="I690" s="44">
        <v>3274.07</v>
      </c>
    </row>
    <row r="691" spans="1:9" x14ac:dyDescent="0.25">
      <c r="A691" s="41">
        <v>200460</v>
      </c>
      <c r="B691" s="41">
        <v>7409</v>
      </c>
      <c r="C691" s="41">
        <v>20085194</v>
      </c>
      <c r="D691" s="41">
        <v>5</v>
      </c>
      <c r="E691" s="41" t="s">
        <v>38</v>
      </c>
      <c r="F691" s="9" t="s">
        <v>419</v>
      </c>
      <c r="G691" s="44">
        <v>3274.07</v>
      </c>
      <c r="H691" s="9">
        <v>0</v>
      </c>
      <c r="I691" s="44">
        <v>3274.07</v>
      </c>
    </row>
    <row r="692" spans="1:9" x14ac:dyDescent="0.25">
      <c r="A692" s="41">
        <v>200460</v>
      </c>
      <c r="B692" s="41">
        <v>7409</v>
      </c>
      <c r="C692" s="41">
        <v>20085194</v>
      </c>
      <c r="D692" s="41">
        <v>6</v>
      </c>
      <c r="E692" s="41" t="s">
        <v>38</v>
      </c>
      <c r="F692" s="9" t="s">
        <v>420</v>
      </c>
      <c r="G692" s="44">
        <v>4423.03</v>
      </c>
      <c r="H692" s="9">
        <v>0</v>
      </c>
      <c r="I692" s="44">
        <v>4423.03</v>
      </c>
    </row>
    <row r="693" spans="1:9" x14ac:dyDescent="0.25">
      <c r="A693" s="41">
        <v>200460</v>
      </c>
      <c r="B693" s="41">
        <v>7409</v>
      </c>
      <c r="C693" s="41">
        <v>20085194</v>
      </c>
      <c r="D693" s="41">
        <v>7</v>
      </c>
      <c r="E693" s="41" t="s">
        <v>38</v>
      </c>
      <c r="F693" s="9" t="s">
        <v>420</v>
      </c>
      <c r="G693" s="44">
        <v>4423.03</v>
      </c>
      <c r="H693" s="9">
        <v>0</v>
      </c>
      <c r="I693" s="44">
        <v>4423.03</v>
      </c>
    </row>
    <row r="694" spans="1:9" x14ac:dyDescent="0.25">
      <c r="A694" s="41">
        <v>200460</v>
      </c>
      <c r="B694" s="41">
        <v>7409</v>
      </c>
      <c r="C694" s="41">
        <v>20085195</v>
      </c>
      <c r="D694" s="41">
        <v>0</v>
      </c>
      <c r="E694" s="41" t="s">
        <v>373</v>
      </c>
      <c r="F694" s="9" t="s">
        <v>418</v>
      </c>
      <c r="G694" s="44">
        <v>36733.47</v>
      </c>
      <c r="H694" s="44">
        <v>-22193.14</v>
      </c>
      <c r="I694" s="44">
        <v>14540.33</v>
      </c>
    </row>
    <row r="695" spans="1:9" x14ac:dyDescent="0.25">
      <c r="A695" s="41">
        <v>200460</v>
      </c>
      <c r="B695" s="41">
        <v>7409</v>
      </c>
      <c r="C695" s="41">
        <v>20085196</v>
      </c>
      <c r="D695" s="41">
        <v>0</v>
      </c>
      <c r="E695" s="41" t="s">
        <v>373</v>
      </c>
      <c r="F695" s="9" t="s">
        <v>421</v>
      </c>
      <c r="G695" s="44">
        <v>36733.47</v>
      </c>
      <c r="H695" s="44">
        <v>-22193.14</v>
      </c>
      <c r="I695" s="44">
        <v>14540.33</v>
      </c>
    </row>
    <row r="696" spans="1:9" x14ac:dyDescent="0.25">
      <c r="A696" s="41">
        <v>200460</v>
      </c>
      <c r="B696" s="41">
        <v>7409</v>
      </c>
      <c r="C696" s="41">
        <v>20085197</v>
      </c>
      <c r="D696" s="41">
        <v>0</v>
      </c>
      <c r="E696" s="41" t="s">
        <v>373</v>
      </c>
      <c r="F696" s="9" t="s">
        <v>421</v>
      </c>
      <c r="G696" s="44">
        <v>36733.47</v>
      </c>
      <c r="H696" s="44">
        <v>-22193.14</v>
      </c>
      <c r="I696" s="44">
        <v>14540.33</v>
      </c>
    </row>
    <row r="697" spans="1:9" x14ac:dyDescent="0.25">
      <c r="A697" s="41">
        <v>200460</v>
      </c>
      <c r="B697" s="41">
        <v>7409</v>
      </c>
      <c r="C697" s="41">
        <v>20085198</v>
      </c>
      <c r="D697" s="41">
        <v>0</v>
      </c>
      <c r="E697" s="41" t="s">
        <v>373</v>
      </c>
      <c r="F697" s="9" t="s">
        <v>418</v>
      </c>
      <c r="G697" s="44">
        <v>36733.47</v>
      </c>
      <c r="H697" s="44">
        <v>-22193.14</v>
      </c>
      <c r="I697" s="44">
        <v>14540.33</v>
      </c>
    </row>
    <row r="698" spans="1:9" x14ac:dyDescent="0.25">
      <c r="A698" s="41">
        <v>200460</v>
      </c>
      <c r="B698" s="41">
        <v>7409</v>
      </c>
      <c r="C698" s="41">
        <v>20085199</v>
      </c>
      <c r="D698" s="41">
        <v>0</v>
      </c>
      <c r="E698" s="41" t="s">
        <v>373</v>
      </c>
      <c r="F698" s="9" t="s">
        <v>421</v>
      </c>
      <c r="G698" s="44">
        <v>36733.47</v>
      </c>
      <c r="H698" s="44">
        <v>-22193.14</v>
      </c>
      <c r="I698" s="44">
        <v>14540.33</v>
      </c>
    </row>
    <row r="699" spans="1:9" x14ac:dyDescent="0.25">
      <c r="A699" s="41">
        <v>200460</v>
      </c>
      <c r="B699" s="41">
        <v>7409</v>
      </c>
      <c r="C699" s="41">
        <v>20085200</v>
      </c>
      <c r="D699" s="41">
        <v>0</v>
      </c>
      <c r="E699" s="41" t="s">
        <v>373</v>
      </c>
      <c r="F699" s="9" t="s">
        <v>421</v>
      </c>
      <c r="G699" s="44">
        <v>36733.480000000003</v>
      </c>
      <c r="H699" s="44">
        <v>-22193.14</v>
      </c>
      <c r="I699" s="44">
        <v>14540.34</v>
      </c>
    </row>
    <row r="700" spans="1:9" x14ac:dyDescent="0.25">
      <c r="A700" s="41">
        <v>200460</v>
      </c>
      <c r="B700" s="41">
        <v>7409</v>
      </c>
      <c r="C700" s="41">
        <v>20085201</v>
      </c>
      <c r="D700" s="41">
        <v>0</v>
      </c>
      <c r="E700" s="41" t="s">
        <v>373</v>
      </c>
      <c r="F700" s="9" t="s">
        <v>418</v>
      </c>
      <c r="G700" s="44">
        <v>36733.480000000003</v>
      </c>
      <c r="H700" s="44">
        <v>-22193.14</v>
      </c>
      <c r="I700" s="44">
        <v>14540.34</v>
      </c>
    </row>
    <row r="701" spans="1:9" x14ac:dyDescent="0.25">
      <c r="A701" s="41">
        <v>200460</v>
      </c>
      <c r="B701" s="41">
        <v>7409</v>
      </c>
      <c r="C701" s="41">
        <v>20085308</v>
      </c>
      <c r="D701" s="41">
        <v>0</v>
      </c>
      <c r="E701" s="41" t="s">
        <v>236</v>
      </c>
      <c r="F701" s="9" t="s">
        <v>422</v>
      </c>
      <c r="G701" s="44">
        <v>66717.58</v>
      </c>
      <c r="H701" s="44">
        <v>-38918.6</v>
      </c>
      <c r="I701" s="44">
        <v>27798.98</v>
      </c>
    </row>
    <row r="702" spans="1:9" x14ac:dyDescent="0.25">
      <c r="A702" s="41">
        <v>200460</v>
      </c>
      <c r="B702" s="41">
        <v>7409</v>
      </c>
      <c r="C702" s="41">
        <v>20085308</v>
      </c>
      <c r="D702" s="41">
        <v>1</v>
      </c>
      <c r="E702" s="41" t="s">
        <v>122</v>
      </c>
      <c r="F702" s="9" t="s">
        <v>422</v>
      </c>
      <c r="G702" s="44">
        <v>8374.35</v>
      </c>
      <c r="H702" s="44">
        <v>-2965.92</v>
      </c>
      <c r="I702" s="44">
        <v>5408.43</v>
      </c>
    </row>
    <row r="703" spans="1:9" x14ac:dyDescent="0.25">
      <c r="A703" s="41">
        <v>200460</v>
      </c>
      <c r="B703" s="41">
        <v>7409</v>
      </c>
      <c r="C703" s="41">
        <v>20085639</v>
      </c>
      <c r="D703" s="41">
        <v>0</v>
      </c>
      <c r="E703" s="41" t="s">
        <v>167</v>
      </c>
      <c r="F703" s="9" t="s">
        <v>423</v>
      </c>
      <c r="G703" s="44">
        <v>802600.25</v>
      </c>
      <c r="H703" s="44">
        <v>-434741.8</v>
      </c>
      <c r="I703" s="44">
        <v>367858.45</v>
      </c>
    </row>
    <row r="704" spans="1:9" x14ac:dyDescent="0.25">
      <c r="A704" s="41">
        <v>200460</v>
      </c>
      <c r="B704" s="41">
        <v>7409</v>
      </c>
      <c r="C704" s="41">
        <v>20085640</v>
      </c>
      <c r="D704" s="41">
        <v>0</v>
      </c>
      <c r="E704" s="41" t="s">
        <v>167</v>
      </c>
      <c r="F704" s="9" t="s">
        <v>424</v>
      </c>
      <c r="G704" s="44">
        <v>746019.78</v>
      </c>
      <c r="H704" s="44">
        <v>-404094.06</v>
      </c>
      <c r="I704" s="44">
        <v>341925.72</v>
      </c>
    </row>
    <row r="705" spans="1:9" x14ac:dyDescent="0.25">
      <c r="A705" s="41">
        <v>200460</v>
      </c>
      <c r="B705" s="41">
        <v>7409</v>
      </c>
      <c r="C705" s="41">
        <v>20085693</v>
      </c>
      <c r="D705" s="41">
        <v>0</v>
      </c>
      <c r="E705" s="41" t="s">
        <v>167</v>
      </c>
      <c r="F705" s="9" t="s">
        <v>425</v>
      </c>
      <c r="G705" s="44">
        <v>14470</v>
      </c>
      <c r="H705" s="44">
        <v>-7837.92</v>
      </c>
      <c r="I705" s="44">
        <v>6632.08</v>
      </c>
    </row>
    <row r="706" spans="1:9" x14ac:dyDescent="0.25">
      <c r="A706" s="41">
        <v>200460</v>
      </c>
      <c r="B706" s="41">
        <v>7409</v>
      </c>
      <c r="C706" s="41">
        <v>20085694</v>
      </c>
      <c r="D706" s="41">
        <v>0</v>
      </c>
      <c r="E706" s="41" t="s">
        <v>167</v>
      </c>
      <c r="F706" s="9" t="s">
        <v>426</v>
      </c>
      <c r="G706" s="44">
        <v>14470</v>
      </c>
      <c r="H706" s="44">
        <v>-7837.92</v>
      </c>
      <c r="I706" s="44">
        <v>6632.08</v>
      </c>
    </row>
    <row r="707" spans="1:9" x14ac:dyDescent="0.25">
      <c r="A707" s="41">
        <v>200460</v>
      </c>
      <c r="B707" s="41">
        <v>7409</v>
      </c>
      <c r="C707" s="41">
        <v>20086663</v>
      </c>
      <c r="D707" s="41">
        <v>0</v>
      </c>
      <c r="E707" s="41" t="s">
        <v>138</v>
      </c>
      <c r="F707" s="9" t="s">
        <v>427</v>
      </c>
      <c r="G707" s="44">
        <v>49535.67</v>
      </c>
      <c r="H707" s="44">
        <v>-23735.85</v>
      </c>
      <c r="I707" s="44">
        <v>25799.82</v>
      </c>
    </row>
    <row r="708" spans="1:9" x14ac:dyDescent="0.25">
      <c r="A708" s="41">
        <v>200460</v>
      </c>
      <c r="B708" s="41">
        <v>7409</v>
      </c>
      <c r="C708" s="41">
        <v>20087689</v>
      </c>
      <c r="D708" s="41">
        <v>0</v>
      </c>
      <c r="E708" s="41" t="s">
        <v>169</v>
      </c>
      <c r="F708" s="9" t="s">
        <v>428</v>
      </c>
      <c r="G708" s="44">
        <v>40599.089999999997</v>
      </c>
      <c r="H708" s="44">
        <v>-16070.47</v>
      </c>
      <c r="I708" s="44">
        <v>24528.62</v>
      </c>
    </row>
    <row r="709" spans="1:9" x14ac:dyDescent="0.25">
      <c r="A709" s="41">
        <v>200460</v>
      </c>
      <c r="B709" s="41">
        <v>7409</v>
      </c>
      <c r="C709" s="41">
        <v>20087690</v>
      </c>
      <c r="D709" s="41">
        <v>0</v>
      </c>
      <c r="E709" s="41" t="s">
        <v>169</v>
      </c>
      <c r="F709" s="9" t="s">
        <v>429</v>
      </c>
      <c r="G709" s="44">
        <v>40599.089999999997</v>
      </c>
      <c r="H709" s="44">
        <v>-16070.47</v>
      </c>
      <c r="I709" s="44">
        <v>24528.62</v>
      </c>
    </row>
    <row r="710" spans="1:9" x14ac:dyDescent="0.25">
      <c r="A710" s="41">
        <v>200460</v>
      </c>
      <c r="B710" s="41">
        <v>7409</v>
      </c>
      <c r="C710" s="41">
        <v>20087691</v>
      </c>
      <c r="D710" s="41">
        <v>0</v>
      </c>
      <c r="E710" s="41" t="s">
        <v>169</v>
      </c>
      <c r="F710" s="9" t="s">
        <v>430</v>
      </c>
      <c r="G710" s="44">
        <v>40599.089999999997</v>
      </c>
      <c r="H710" s="44">
        <v>-16070.47</v>
      </c>
      <c r="I710" s="44">
        <v>24528.62</v>
      </c>
    </row>
    <row r="711" spans="1:9" x14ac:dyDescent="0.25">
      <c r="A711" s="41">
        <v>200460</v>
      </c>
      <c r="B711" s="41">
        <v>7409</v>
      </c>
      <c r="C711" s="41">
        <v>20087692</v>
      </c>
      <c r="D711" s="41">
        <v>0</v>
      </c>
      <c r="E711" s="41" t="s">
        <v>169</v>
      </c>
      <c r="F711" s="9" t="s">
        <v>431</v>
      </c>
      <c r="G711" s="44">
        <v>40599.089999999997</v>
      </c>
      <c r="H711" s="44">
        <v>-16070.47</v>
      </c>
      <c r="I711" s="44">
        <v>24528.62</v>
      </c>
    </row>
    <row r="712" spans="1:9" x14ac:dyDescent="0.25">
      <c r="A712" s="41">
        <v>200460</v>
      </c>
      <c r="B712" s="41">
        <v>7409</v>
      </c>
      <c r="C712" s="41">
        <v>20087693</v>
      </c>
      <c r="D712" s="41">
        <v>0</v>
      </c>
      <c r="E712" s="41" t="s">
        <v>169</v>
      </c>
      <c r="F712" s="9" t="s">
        <v>432</v>
      </c>
      <c r="G712" s="44">
        <v>40599.089999999997</v>
      </c>
      <c r="H712" s="44">
        <v>-16070.47</v>
      </c>
      <c r="I712" s="44">
        <v>24528.62</v>
      </c>
    </row>
    <row r="713" spans="1:9" x14ac:dyDescent="0.25">
      <c r="A713" s="41">
        <v>200460</v>
      </c>
      <c r="B713" s="41">
        <v>7409</v>
      </c>
      <c r="C713" s="41">
        <v>20087694</v>
      </c>
      <c r="D713" s="41">
        <v>0</v>
      </c>
      <c r="E713" s="41" t="s">
        <v>169</v>
      </c>
      <c r="F713" s="9" t="s">
        <v>433</v>
      </c>
      <c r="G713" s="44">
        <v>40599.089999999997</v>
      </c>
      <c r="H713" s="44">
        <v>-16070.47</v>
      </c>
      <c r="I713" s="44">
        <v>24528.62</v>
      </c>
    </row>
    <row r="714" spans="1:9" x14ac:dyDescent="0.25">
      <c r="A714" s="41">
        <v>200460</v>
      </c>
      <c r="B714" s="41">
        <v>7409</v>
      </c>
      <c r="C714" s="41">
        <v>20087695</v>
      </c>
      <c r="D714" s="41">
        <v>0</v>
      </c>
      <c r="E714" s="41" t="s">
        <v>169</v>
      </c>
      <c r="F714" s="9" t="s">
        <v>434</v>
      </c>
      <c r="G714" s="44">
        <v>34489.019999999997</v>
      </c>
      <c r="H714" s="44">
        <v>-13651.91</v>
      </c>
      <c r="I714" s="44">
        <v>20837.11</v>
      </c>
    </row>
    <row r="715" spans="1:9" x14ac:dyDescent="0.25">
      <c r="A715" s="41">
        <v>200460</v>
      </c>
      <c r="B715" s="41">
        <v>7409</v>
      </c>
      <c r="C715" s="41">
        <v>20087696</v>
      </c>
      <c r="D715" s="41">
        <v>0</v>
      </c>
      <c r="E715" s="41" t="s">
        <v>169</v>
      </c>
      <c r="F715" s="9" t="s">
        <v>435</v>
      </c>
      <c r="G715" s="44">
        <v>34489.019999999997</v>
      </c>
      <c r="H715" s="44">
        <v>-13651.91</v>
      </c>
      <c r="I715" s="44">
        <v>20837.11</v>
      </c>
    </row>
    <row r="716" spans="1:9" x14ac:dyDescent="0.25">
      <c r="A716" s="41">
        <v>200460</v>
      </c>
      <c r="B716" s="41">
        <v>7409</v>
      </c>
      <c r="C716" s="41">
        <v>20087697</v>
      </c>
      <c r="D716" s="41">
        <v>0</v>
      </c>
      <c r="E716" s="41" t="s">
        <v>169</v>
      </c>
      <c r="F716" s="9" t="s">
        <v>436</v>
      </c>
      <c r="G716" s="44">
        <v>34489.019999999997</v>
      </c>
      <c r="H716" s="44">
        <v>-13651.91</v>
      </c>
      <c r="I716" s="44">
        <v>20837.11</v>
      </c>
    </row>
    <row r="717" spans="1:9" x14ac:dyDescent="0.25">
      <c r="A717" s="41">
        <v>200460</v>
      </c>
      <c r="B717" s="41">
        <v>7409</v>
      </c>
      <c r="C717" s="41">
        <v>20087698</v>
      </c>
      <c r="D717" s="41">
        <v>0</v>
      </c>
      <c r="E717" s="41" t="s">
        <v>169</v>
      </c>
      <c r="F717" s="9" t="s">
        <v>437</v>
      </c>
      <c r="G717" s="44">
        <v>34489.019999999997</v>
      </c>
      <c r="H717" s="44">
        <v>-13651.91</v>
      </c>
      <c r="I717" s="44">
        <v>20837.11</v>
      </c>
    </row>
    <row r="718" spans="1:9" x14ac:dyDescent="0.25">
      <c r="A718" s="41">
        <v>200460</v>
      </c>
      <c r="B718" s="41">
        <v>7409</v>
      </c>
      <c r="C718" s="41">
        <v>20087699</v>
      </c>
      <c r="D718" s="41">
        <v>0</v>
      </c>
      <c r="E718" s="41" t="s">
        <v>169</v>
      </c>
      <c r="F718" s="9" t="s">
        <v>438</v>
      </c>
      <c r="G718" s="44">
        <v>34489.019999999997</v>
      </c>
      <c r="H718" s="44">
        <v>-13651.91</v>
      </c>
      <c r="I718" s="44">
        <v>20837.11</v>
      </c>
    </row>
    <row r="719" spans="1:9" x14ac:dyDescent="0.25">
      <c r="A719" s="41">
        <v>200460</v>
      </c>
      <c r="B719" s="41">
        <v>7409</v>
      </c>
      <c r="C719" s="41">
        <v>20087700</v>
      </c>
      <c r="D719" s="41">
        <v>0</v>
      </c>
      <c r="E719" s="41" t="s">
        <v>169</v>
      </c>
      <c r="F719" s="9" t="s">
        <v>439</v>
      </c>
      <c r="G719" s="44">
        <v>34489.019999999997</v>
      </c>
      <c r="H719" s="44">
        <v>-13651.91</v>
      </c>
      <c r="I719" s="44">
        <v>20837.11</v>
      </c>
    </row>
    <row r="720" spans="1:9" x14ac:dyDescent="0.25">
      <c r="A720" s="41">
        <v>200460</v>
      </c>
      <c r="B720" s="41">
        <v>7409</v>
      </c>
      <c r="C720" s="41">
        <v>20087701</v>
      </c>
      <c r="D720" s="41">
        <v>0</v>
      </c>
      <c r="E720" s="41" t="s">
        <v>169</v>
      </c>
      <c r="F720" s="9" t="s">
        <v>440</v>
      </c>
      <c r="G720" s="44">
        <v>136775.20000000001</v>
      </c>
      <c r="H720" s="44">
        <v>-54140.18</v>
      </c>
      <c r="I720" s="44">
        <v>82635.02</v>
      </c>
    </row>
    <row r="721" spans="1:9" x14ac:dyDescent="0.25">
      <c r="A721" s="41">
        <v>200460</v>
      </c>
      <c r="B721" s="41">
        <v>7409</v>
      </c>
      <c r="C721" s="41">
        <v>20088152</v>
      </c>
      <c r="D721" s="41">
        <v>0</v>
      </c>
      <c r="E721" s="41" t="s">
        <v>122</v>
      </c>
      <c r="F721" s="9" t="s">
        <v>441</v>
      </c>
      <c r="G721" s="44">
        <v>48747.02</v>
      </c>
      <c r="H721" s="44">
        <v>-17264.57</v>
      </c>
      <c r="I721" s="44">
        <v>31482.45</v>
      </c>
    </row>
    <row r="722" spans="1:9" x14ac:dyDescent="0.25">
      <c r="A722" s="41">
        <v>200460</v>
      </c>
      <c r="B722" s="41">
        <v>7409</v>
      </c>
      <c r="C722" s="41">
        <v>20088153</v>
      </c>
      <c r="D722" s="41">
        <v>0</v>
      </c>
      <c r="E722" s="41" t="s">
        <v>122</v>
      </c>
      <c r="F722" s="9" t="s">
        <v>442</v>
      </c>
      <c r="G722" s="44">
        <v>48747.02</v>
      </c>
      <c r="H722" s="44">
        <v>-17264.57</v>
      </c>
      <c r="I722" s="44">
        <v>31482.45</v>
      </c>
    </row>
    <row r="723" spans="1:9" x14ac:dyDescent="0.25">
      <c r="A723" s="41">
        <v>200460</v>
      </c>
      <c r="B723" s="41">
        <v>7409</v>
      </c>
      <c r="C723" s="41">
        <v>20089136</v>
      </c>
      <c r="D723" s="41">
        <v>0</v>
      </c>
      <c r="E723" s="41" t="s">
        <v>110</v>
      </c>
      <c r="F723" s="9" t="s">
        <v>443</v>
      </c>
      <c r="G723" s="44">
        <v>16899.96</v>
      </c>
      <c r="H723" s="44">
        <v>-4577.08</v>
      </c>
      <c r="I723" s="44">
        <v>12322.88</v>
      </c>
    </row>
    <row r="724" spans="1:9" x14ac:dyDescent="0.25">
      <c r="A724" s="41">
        <v>200460</v>
      </c>
      <c r="B724" s="41">
        <v>7409</v>
      </c>
      <c r="C724" s="41">
        <v>20089667</v>
      </c>
      <c r="D724" s="41">
        <v>0</v>
      </c>
      <c r="E724" s="41" t="s">
        <v>107</v>
      </c>
      <c r="F724" s="9" t="s">
        <v>444</v>
      </c>
      <c r="G724" s="44">
        <v>10334.969999999999</v>
      </c>
      <c r="H724" s="44">
        <v>-2583.7399999999998</v>
      </c>
      <c r="I724" s="44">
        <v>7751.23</v>
      </c>
    </row>
    <row r="725" spans="1:9" x14ac:dyDescent="0.25">
      <c r="A725" s="41">
        <v>200460</v>
      </c>
      <c r="B725" s="41">
        <v>7409</v>
      </c>
      <c r="C725" s="41">
        <v>20090607</v>
      </c>
      <c r="D725" s="41">
        <v>0</v>
      </c>
      <c r="E725" s="41" t="s">
        <v>180</v>
      </c>
      <c r="F725" s="9" t="s">
        <v>445</v>
      </c>
      <c r="G725" s="44">
        <v>72879.89</v>
      </c>
      <c r="H725" s="44">
        <v>-10628.32</v>
      </c>
      <c r="I725" s="44">
        <v>62251.57</v>
      </c>
    </row>
    <row r="726" spans="1:9" x14ac:dyDescent="0.25">
      <c r="A726" s="41">
        <v>200460</v>
      </c>
      <c r="B726" s="41">
        <v>7409</v>
      </c>
      <c r="C726" s="41">
        <v>20090609</v>
      </c>
      <c r="D726" s="41">
        <v>0</v>
      </c>
      <c r="E726" s="41" t="s">
        <v>180</v>
      </c>
      <c r="F726" s="9" t="s">
        <v>445</v>
      </c>
      <c r="G726" s="44">
        <v>72879.89</v>
      </c>
      <c r="H726" s="44">
        <v>-10628.32</v>
      </c>
      <c r="I726" s="44">
        <v>62251.57</v>
      </c>
    </row>
    <row r="727" spans="1:9" x14ac:dyDescent="0.25">
      <c r="A727" s="41">
        <v>200460</v>
      </c>
      <c r="B727" s="41">
        <v>7409</v>
      </c>
      <c r="C727" s="41">
        <v>20094499</v>
      </c>
      <c r="D727" s="41">
        <v>0</v>
      </c>
      <c r="E727" s="41" t="s">
        <v>87</v>
      </c>
      <c r="F727" s="9" t="s">
        <v>446</v>
      </c>
      <c r="G727" s="44">
        <v>18489</v>
      </c>
      <c r="H727" s="9">
        <v>-385.18</v>
      </c>
      <c r="I727" s="44">
        <v>18103.82</v>
      </c>
    </row>
    <row r="728" spans="1:9" x14ac:dyDescent="0.25">
      <c r="A728" s="41">
        <v>400100</v>
      </c>
      <c r="B728" s="41">
        <v>7409</v>
      </c>
      <c r="C728" s="41">
        <v>20067695</v>
      </c>
      <c r="D728" s="41">
        <v>1</v>
      </c>
      <c r="E728" s="41" t="s">
        <v>73</v>
      </c>
      <c r="F728" s="9" t="s">
        <v>381</v>
      </c>
      <c r="G728" s="44">
        <v>2280556.3199999998</v>
      </c>
      <c r="H728" s="44">
        <v>-1357344.76</v>
      </c>
      <c r="I728" s="44">
        <v>923211.56</v>
      </c>
    </row>
    <row r="729" spans="1:9" x14ac:dyDescent="0.25">
      <c r="A729" s="41">
        <v>400100</v>
      </c>
      <c r="B729" s="41">
        <v>7409</v>
      </c>
      <c r="C729" s="41">
        <v>20068637</v>
      </c>
      <c r="D729" s="41">
        <v>2</v>
      </c>
      <c r="E729" s="41" t="s">
        <v>76</v>
      </c>
      <c r="F729" s="9" t="s">
        <v>447</v>
      </c>
      <c r="G729" s="44">
        <v>1357824.19</v>
      </c>
      <c r="H729" s="44">
        <v>-763776.11</v>
      </c>
      <c r="I729" s="44">
        <v>594048.07999999996</v>
      </c>
    </row>
    <row r="730" spans="1:9" x14ac:dyDescent="0.25">
      <c r="A730" s="41">
        <v>400100</v>
      </c>
      <c r="B730" s="41">
        <v>7409</v>
      </c>
      <c r="C730" s="41">
        <v>20070363</v>
      </c>
      <c r="D730" s="41">
        <v>1</v>
      </c>
      <c r="E730" s="41" t="s">
        <v>73</v>
      </c>
      <c r="F730" s="9" t="s">
        <v>448</v>
      </c>
      <c r="G730" s="44">
        <v>712475.93</v>
      </c>
      <c r="H730" s="44">
        <v>-578886.68999999994</v>
      </c>
      <c r="I730" s="44">
        <v>133589.24</v>
      </c>
    </row>
    <row r="731" spans="1:9" x14ac:dyDescent="0.25">
      <c r="A731" s="41">
        <v>400100</v>
      </c>
      <c r="B731" s="41">
        <v>7409</v>
      </c>
      <c r="C731" s="41">
        <v>20070363</v>
      </c>
      <c r="D731" s="41">
        <v>2</v>
      </c>
      <c r="E731" s="41" t="s">
        <v>236</v>
      </c>
      <c r="F731" s="9" t="s">
        <v>449</v>
      </c>
      <c r="G731" s="44">
        <v>461334.14</v>
      </c>
      <c r="H731" s="44">
        <v>-269111.59000000003</v>
      </c>
      <c r="I731" s="44">
        <v>192222.55</v>
      </c>
    </row>
    <row r="732" spans="1:9" x14ac:dyDescent="0.25">
      <c r="A732" s="41">
        <v>400100</v>
      </c>
      <c r="B732" s="41">
        <v>7409</v>
      </c>
      <c r="C732" s="41">
        <v>20070363</v>
      </c>
      <c r="D732" s="41">
        <v>3</v>
      </c>
      <c r="E732" s="41" t="s">
        <v>76</v>
      </c>
      <c r="F732" s="9" t="s">
        <v>450</v>
      </c>
      <c r="G732" s="44">
        <v>2762.3</v>
      </c>
      <c r="H732" s="44">
        <v>-1553.81</v>
      </c>
      <c r="I732" s="44">
        <v>1208.49</v>
      </c>
    </row>
    <row r="733" spans="1:9" x14ac:dyDescent="0.25">
      <c r="A733" s="41">
        <v>400100</v>
      </c>
      <c r="B733" s="41">
        <v>7409</v>
      </c>
      <c r="C733" s="41">
        <v>20070363</v>
      </c>
      <c r="D733" s="41">
        <v>4</v>
      </c>
      <c r="E733" s="41" t="s">
        <v>110</v>
      </c>
      <c r="F733" s="9" t="s">
        <v>450</v>
      </c>
      <c r="G733" s="44">
        <v>14382.04</v>
      </c>
      <c r="H733" s="44">
        <v>-3895.14</v>
      </c>
      <c r="I733" s="44">
        <v>10486.9</v>
      </c>
    </row>
    <row r="734" spans="1:9" x14ac:dyDescent="0.25">
      <c r="A734" s="41">
        <v>400100</v>
      </c>
      <c r="B734" s="41">
        <v>7409</v>
      </c>
      <c r="C734" s="41">
        <v>20070363</v>
      </c>
      <c r="D734" s="41">
        <v>5</v>
      </c>
      <c r="E734" s="41" t="s">
        <v>145</v>
      </c>
      <c r="F734" s="9" t="s">
        <v>451</v>
      </c>
      <c r="G734" s="44">
        <v>151896.51</v>
      </c>
      <c r="H734" s="44">
        <v>-25316.09</v>
      </c>
      <c r="I734" s="44">
        <v>126580.42</v>
      </c>
    </row>
    <row r="735" spans="1:9" x14ac:dyDescent="0.25">
      <c r="A735" s="41">
        <v>400100</v>
      </c>
      <c r="B735" s="41">
        <v>7409</v>
      </c>
      <c r="C735" s="41">
        <v>20071655</v>
      </c>
      <c r="D735" s="41">
        <v>1</v>
      </c>
      <c r="E735" s="41" t="s">
        <v>85</v>
      </c>
      <c r="F735" s="9" t="s">
        <v>452</v>
      </c>
      <c r="G735" s="44">
        <v>280770.95</v>
      </c>
      <c r="H735" s="44">
        <v>-35096.370000000003</v>
      </c>
      <c r="I735" s="44">
        <v>245674.58</v>
      </c>
    </row>
    <row r="736" spans="1:9" x14ac:dyDescent="0.25">
      <c r="A736" s="41">
        <v>400100</v>
      </c>
      <c r="B736" s="41">
        <v>7409</v>
      </c>
      <c r="C736" s="41">
        <v>20072510</v>
      </c>
      <c r="D736" s="41">
        <v>1</v>
      </c>
      <c r="E736" s="41" t="s">
        <v>373</v>
      </c>
      <c r="F736" s="9" t="s">
        <v>453</v>
      </c>
      <c r="G736" s="44">
        <v>685590.5</v>
      </c>
      <c r="H736" s="44">
        <v>-414210.94</v>
      </c>
      <c r="I736" s="44">
        <v>271379.56</v>
      </c>
    </row>
    <row r="737" spans="1:9" x14ac:dyDescent="0.25">
      <c r="A737" s="41">
        <v>400100</v>
      </c>
      <c r="B737" s="41">
        <v>7409</v>
      </c>
      <c r="C737" s="41">
        <v>20073278</v>
      </c>
      <c r="D737" s="41">
        <v>2</v>
      </c>
      <c r="E737" s="41" t="s">
        <v>77</v>
      </c>
      <c r="F737" s="9" t="s">
        <v>454</v>
      </c>
      <c r="G737" s="44">
        <v>29017.040000000001</v>
      </c>
      <c r="H737" s="44">
        <v>-15113.04</v>
      </c>
      <c r="I737" s="44">
        <v>13904</v>
      </c>
    </row>
    <row r="738" spans="1:9" x14ac:dyDescent="0.25">
      <c r="A738" s="41">
        <v>400100</v>
      </c>
      <c r="B738" s="41">
        <v>7409</v>
      </c>
      <c r="C738" s="41">
        <v>20073278</v>
      </c>
      <c r="D738" s="41">
        <v>3</v>
      </c>
      <c r="E738" s="41" t="s">
        <v>122</v>
      </c>
      <c r="F738" s="9" t="s">
        <v>454</v>
      </c>
      <c r="G738" s="44">
        <v>521539.03</v>
      </c>
      <c r="H738" s="44">
        <v>-184711.75</v>
      </c>
      <c r="I738" s="44">
        <v>336827.28</v>
      </c>
    </row>
    <row r="739" spans="1:9" x14ac:dyDescent="0.25">
      <c r="A739" s="41">
        <v>400100</v>
      </c>
      <c r="B739" s="41">
        <v>7409</v>
      </c>
      <c r="C739" s="41">
        <v>20084989</v>
      </c>
      <c r="D739" s="41">
        <v>0</v>
      </c>
      <c r="E739" s="41" t="s">
        <v>75</v>
      </c>
      <c r="F739" s="9" t="s">
        <v>455</v>
      </c>
      <c r="G739" s="44">
        <v>25796.34</v>
      </c>
      <c r="H739" s="44">
        <v>-16122.73</v>
      </c>
      <c r="I739" s="44">
        <v>9673.61</v>
      </c>
    </row>
    <row r="740" spans="1:9" x14ac:dyDescent="0.25">
      <c r="A740" s="41">
        <v>400100</v>
      </c>
      <c r="B740" s="41">
        <v>7409</v>
      </c>
      <c r="C740" s="41">
        <v>20085691</v>
      </c>
      <c r="D740" s="41">
        <v>0</v>
      </c>
      <c r="E740" s="41" t="s">
        <v>167</v>
      </c>
      <c r="F740" s="9" t="s">
        <v>456</v>
      </c>
      <c r="G740" s="44">
        <v>13539.96</v>
      </c>
      <c r="H740" s="44">
        <v>-7334.15</v>
      </c>
      <c r="I740" s="44">
        <v>6205.81</v>
      </c>
    </row>
    <row r="741" spans="1:9" x14ac:dyDescent="0.25">
      <c r="A741" s="41">
        <v>400100</v>
      </c>
      <c r="B741" s="41">
        <v>7409</v>
      </c>
      <c r="C741" s="41">
        <v>20085923</v>
      </c>
      <c r="D741" s="41">
        <v>0</v>
      </c>
      <c r="E741" s="41" t="s">
        <v>77</v>
      </c>
      <c r="F741" s="9" t="s">
        <v>457</v>
      </c>
      <c r="G741" s="44">
        <v>51587.12</v>
      </c>
      <c r="H741" s="44">
        <v>-26868.29</v>
      </c>
      <c r="I741" s="44">
        <v>24718.83</v>
      </c>
    </row>
    <row r="742" spans="1:9" x14ac:dyDescent="0.25">
      <c r="A742" s="41">
        <v>400100</v>
      </c>
      <c r="B742" s="41">
        <v>7409</v>
      </c>
      <c r="C742" s="41">
        <v>20086046</v>
      </c>
      <c r="D742" s="41">
        <v>0</v>
      </c>
      <c r="E742" s="41" t="s">
        <v>135</v>
      </c>
      <c r="F742" s="9" t="s">
        <v>458</v>
      </c>
      <c r="G742" s="44">
        <v>94650.23</v>
      </c>
      <c r="H742" s="44">
        <v>-47325.120000000003</v>
      </c>
      <c r="I742" s="44">
        <v>47325.11</v>
      </c>
    </row>
    <row r="743" spans="1:9" x14ac:dyDescent="0.25">
      <c r="A743" s="41">
        <v>400100</v>
      </c>
      <c r="B743" s="41">
        <v>7409</v>
      </c>
      <c r="C743" s="41">
        <v>20086997</v>
      </c>
      <c r="D743" s="41">
        <v>0</v>
      </c>
      <c r="E743" s="41" t="s">
        <v>78</v>
      </c>
      <c r="F743" s="9" t="s">
        <v>459</v>
      </c>
      <c r="G743" s="44">
        <v>17809.82</v>
      </c>
      <c r="H743" s="44">
        <v>-8162.84</v>
      </c>
      <c r="I743" s="44">
        <v>9646.98</v>
      </c>
    </row>
    <row r="744" spans="1:9" x14ac:dyDescent="0.25">
      <c r="A744" s="41">
        <v>400100</v>
      </c>
      <c r="B744" s="41">
        <v>7409</v>
      </c>
      <c r="C744" s="41">
        <v>20090610</v>
      </c>
      <c r="D744" s="41">
        <v>0</v>
      </c>
      <c r="E744" s="41" t="s">
        <v>180</v>
      </c>
      <c r="F744" s="9" t="s">
        <v>460</v>
      </c>
      <c r="G744" s="44">
        <v>165869.51</v>
      </c>
      <c r="H744" s="44">
        <v>-24189.31</v>
      </c>
      <c r="I744" s="44">
        <v>141680.20000000001</v>
      </c>
    </row>
    <row r="745" spans="1:9" x14ac:dyDescent="0.25">
      <c r="A745" s="41">
        <v>400100</v>
      </c>
      <c r="B745" s="41">
        <v>7409</v>
      </c>
      <c r="C745" s="41">
        <v>20091419</v>
      </c>
      <c r="D745" s="41">
        <v>0</v>
      </c>
      <c r="E745" s="41" t="s">
        <v>181</v>
      </c>
      <c r="F745" s="9" t="s">
        <v>461</v>
      </c>
      <c r="G745" s="44">
        <v>420313.82</v>
      </c>
      <c r="H745" s="44">
        <v>-43782.69</v>
      </c>
      <c r="I745" s="44">
        <v>376531.13</v>
      </c>
    </row>
    <row r="746" spans="1:9" x14ac:dyDescent="0.25">
      <c r="A746" s="41">
        <v>200460</v>
      </c>
      <c r="B746" s="41">
        <v>7413</v>
      </c>
      <c r="C746" s="41">
        <v>20088483</v>
      </c>
      <c r="D746" s="41">
        <v>0</v>
      </c>
      <c r="E746" s="41" t="s">
        <v>137</v>
      </c>
      <c r="F746" s="9" t="s">
        <v>462</v>
      </c>
      <c r="G746" s="44">
        <v>24041.02</v>
      </c>
      <c r="H746" s="44">
        <v>-7512.83</v>
      </c>
      <c r="I746" s="44">
        <v>16528.189999999999</v>
      </c>
    </row>
    <row r="747" spans="1:9" x14ac:dyDescent="0.25">
      <c r="A747" s="41">
        <v>200460</v>
      </c>
      <c r="B747" s="41">
        <v>7413</v>
      </c>
      <c r="C747" s="41">
        <v>20088484</v>
      </c>
      <c r="D747" s="41">
        <v>0</v>
      </c>
      <c r="E747" s="41" t="s">
        <v>137</v>
      </c>
      <c r="F747" s="9" t="s">
        <v>462</v>
      </c>
      <c r="G747" s="44">
        <v>24041.02</v>
      </c>
      <c r="H747" s="44">
        <v>-7512.83</v>
      </c>
      <c r="I747" s="44">
        <v>16528.189999999999</v>
      </c>
    </row>
    <row r="748" spans="1:9" x14ac:dyDescent="0.25">
      <c r="A748" s="41">
        <v>200460</v>
      </c>
      <c r="B748" s="41">
        <v>7413</v>
      </c>
      <c r="C748" s="41">
        <v>20088485</v>
      </c>
      <c r="D748" s="41">
        <v>0</v>
      </c>
      <c r="E748" s="41" t="s">
        <v>137</v>
      </c>
      <c r="F748" s="9" t="s">
        <v>462</v>
      </c>
      <c r="G748" s="44">
        <v>24652.01</v>
      </c>
      <c r="H748" s="44">
        <v>-7703.75</v>
      </c>
      <c r="I748" s="44">
        <v>16948.259999999998</v>
      </c>
    </row>
    <row r="749" spans="1:9" x14ac:dyDescent="0.25">
      <c r="A749" s="41">
        <v>200460</v>
      </c>
      <c r="B749" s="41">
        <v>7413</v>
      </c>
      <c r="C749" s="41">
        <v>20088486</v>
      </c>
      <c r="D749" s="41">
        <v>0</v>
      </c>
      <c r="E749" s="41" t="s">
        <v>137</v>
      </c>
      <c r="F749" s="9" t="s">
        <v>462</v>
      </c>
      <c r="G749" s="44">
        <v>24652.01</v>
      </c>
      <c r="H749" s="44">
        <v>-7703.75</v>
      </c>
      <c r="I749" s="44">
        <v>16948.259999999998</v>
      </c>
    </row>
    <row r="750" spans="1:9" x14ac:dyDescent="0.25">
      <c r="A750" s="41">
        <v>200460</v>
      </c>
      <c r="B750" s="41">
        <v>7413</v>
      </c>
      <c r="C750" s="41">
        <v>20088487</v>
      </c>
      <c r="D750" s="41">
        <v>0</v>
      </c>
      <c r="E750" s="41" t="s">
        <v>137</v>
      </c>
      <c r="F750" s="9" t="s">
        <v>463</v>
      </c>
      <c r="G750" s="44">
        <v>156268.24</v>
      </c>
      <c r="H750" s="44">
        <v>-48833.82</v>
      </c>
      <c r="I750" s="44">
        <v>107434.42</v>
      </c>
    </row>
    <row r="751" spans="1:9" x14ac:dyDescent="0.25">
      <c r="A751" s="41">
        <v>400100</v>
      </c>
      <c r="B751" s="41">
        <v>7413</v>
      </c>
      <c r="C751" s="41">
        <v>20088488</v>
      </c>
      <c r="D751" s="41">
        <v>0</v>
      </c>
      <c r="E751" s="41" t="s">
        <v>137</v>
      </c>
      <c r="F751" s="9" t="s">
        <v>464</v>
      </c>
      <c r="G751" s="44">
        <v>86705.1</v>
      </c>
      <c r="H751" s="44">
        <v>-27095.35</v>
      </c>
      <c r="I751" s="44">
        <v>59609.75</v>
      </c>
    </row>
    <row r="752" spans="1:9" x14ac:dyDescent="0.25">
      <c r="A752" s="41">
        <v>400100</v>
      </c>
      <c r="B752" s="41">
        <v>7413</v>
      </c>
      <c r="C752" s="41">
        <v>20088489</v>
      </c>
      <c r="D752" s="41">
        <v>0</v>
      </c>
      <c r="E752" s="41" t="s">
        <v>137</v>
      </c>
      <c r="F752" s="9" t="s">
        <v>465</v>
      </c>
      <c r="G752" s="44">
        <v>80633.14</v>
      </c>
      <c r="H752" s="44">
        <v>-25197.87</v>
      </c>
      <c r="I752" s="44">
        <v>55435.27</v>
      </c>
    </row>
    <row r="753" spans="1:9" x14ac:dyDescent="0.25">
      <c r="A753" s="41">
        <v>200460</v>
      </c>
      <c r="B753" s="41">
        <v>7421</v>
      </c>
      <c r="C753" s="41">
        <v>20094493</v>
      </c>
      <c r="D753" s="41">
        <v>0</v>
      </c>
      <c r="E753" s="41" t="s">
        <v>87</v>
      </c>
      <c r="F753" s="9" t="s">
        <v>466</v>
      </c>
      <c r="G753" s="44">
        <v>2123.04</v>
      </c>
      <c r="H753" s="9">
        <v>-44.24</v>
      </c>
      <c r="I753" s="44">
        <v>2078.8000000000002</v>
      </c>
    </row>
    <row r="754" spans="1:9" x14ac:dyDescent="0.25">
      <c r="A754" s="41">
        <v>400000</v>
      </c>
      <c r="B754" s="41">
        <v>7424</v>
      </c>
      <c r="C754" s="41">
        <v>20066850</v>
      </c>
      <c r="D754" s="41">
        <v>15</v>
      </c>
      <c r="E754" s="41" t="s">
        <v>135</v>
      </c>
      <c r="F754" s="9" t="s">
        <v>467</v>
      </c>
      <c r="G754" s="44">
        <v>3369634.57</v>
      </c>
      <c r="H754" s="44">
        <v>-1684817.28</v>
      </c>
      <c r="I754" s="44">
        <v>1684817.29</v>
      </c>
    </row>
    <row r="755" spans="1:9" x14ac:dyDescent="0.25">
      <c r="A755" s="41">
        <v>400000</v>
      </c>
      <c r="B755" s="41">
        <v>7424</v>
      </c>
      <c r="C755" s="41">
        <v>20066850</v>
      </c>
      <c r="D755" s="41">
        <v>16</v>
      </c>
      <c r="E755" s="41" t="s">
        <v>169</v>
      </c>
      <c r="F755" s="9" t="s">
        <v>468</v>
      </c>
      <c r="G755" s="44">
        <v>321128</v>
      </c>
      <c r="H755" s="44">
        <v>-127113.18</v>
      </c>
      <c r="I755" s="44">
        <v>194014.82</v>
      </c>
    </row>
    <row r="756" spans="1:9" x14ac:dyDescent="0.25">
      <c r="A756" s="41">
        <v>200460</v>
      </c>
      <c r="B756" s="41">
        <v>7425</v>
      </c>
      <c r="C756" s="41">
        <v>20010766</v>
      </c>
      <c r="D756" s="41">
        <v>1</v>
      </c>
      <c r="E756" s="41" t="s">
        <v>167</v>
      </c>
      <c r="F756" s="9" t="s">
        <v>469</v>
      </c>
      <c r="G756" s="44">
        <v>84161.93</v>
      </c>
      <c r="H756" s="44">
        <v>-45587.71</v>
      </c>
      <c r="I756" s="44">
        <v>38574.22</v>
      </c>
    </row>
    <row r="757" spans="1:9" x14ac:dyDescent="0.25">
      <c r="A757" s="41">
        <v>400100</v>
      </c>
      <c r="B757" s="41">
        <v>7425</v>
      </c>
      <c r="C757" s="41">
        <v>20069800</v>
      </c>
      <c r="D757" s="41">
        <v>2</v>
      </c>
      <c r="E757" s="41" t="s">
        <v>236</v>
      </c>
      <c r="F757" s="9" t="s">
        <v>470</v>
      </c>
      <c r="G757" s="44">
        <v>45503.07</v>
      </c>
      <c r="H757" s="44">
        <v>-26543.46</v>
      </c>
      <c r="I757" s="44">
        <v>18959.61</v>
      </c>
    </row>
    <row r="758" spans="1:9" x14ac:dyDescent="0.25">
      <c r="A758" s="41">
        <v>400100</v>
      </c>
      <c r="B758" s="41">
        <v>7425</v>
      </c>
      <c r="C758" s="41">
        <v>20069800</v>
      </c>
      <c r="D758" s="41">
        <v>3</v>
      </c>
      <c r="E758" s="41" t="s">
        <v>135</v>
      </c>
      <c r="F758" s="9" t="s">
        <v>471</v>
      </c>
      <c r="G758" s="44">
        <v>957152.07</v>
      </c>
      <c r="H758" s="44">
        <v>-478576.04</v>
      </c>
      <c r="I758" s="44">
        <v>478576.03</v>
      </c>
    </row>
    <row r="759" spans="1:9" x14ac:dyDescent="0.25">
      <c r="A759" s="41">
        <v>400100</v>
      </c>
      <c r="B759" s="41">
        <v>7425</v>
      </c>
      <c r="C759" s="41">
        <v>20073421</v>
      </c>
      <c r="D759" s="41">
        <v>4</v>
      </c>
      <c r="E759" s="41" t="s">
        <v>77</v>
      </c>
      <c r="F759" s="9" t="s">
        <v>472</v>
      </c>
      <c r="G759" s="44">
        <v>3333.1</v>
      </c>
      <c r="H759" s="44">
        <v>-1736</v>
      </c>
      <c r="I759" s="44">
        <v>1597.1</v>
      </c>
    </row>
    <row r="760" spans="1:9" x14ac:dyDescent="0.25">
      <c r="A760" s="41">
        <v>400100</v>
      </c>
      <c r="B760" s="41">
        <v>7425</v>
      </c>
      <c r="C760" s="41">
        <v>20073531</v>
      </c>
      <c r="D760" s="41">
        <v>1</v>
      </c>
      <c r="E760" s="41" t="s">
        <v>236</v>
      </c>
      <c r="F760" s="9" t="s">
        <v>473</v>
      </c>
      <c r="G760" s="44">
        <v>59581.09</v>
      </c>
      <c r="H760" s="44">
        <v>-34755.629999999997</v>
      </c>
      <c r="I760" s="44">
        <v>24825.46</v>
      </c>
    </row>
    <row r="761" spans="1:9" x14ac:dyDescent="0.25">
      <c r="A761" s="41">
        <v>400100</v>
      </c>
      <c r="B761" s="41">
        <v>7425</v>
      </c>
      <c r="C761" s="41">
        <v>20073531</v>
      </c>
      <c r="D761" s="41">
        <v>2</v>
      </c>
      <c r="E761" s="41" t="s">
        <v>167</v>
      </c>
      <c r="F761" s="9" t="s">
        <v>473</v>
      </c>
      <c r="G761" s="44">
        <v>1978433.97</v>
      </c>
      <c r="H761" s="44">
        <v>-1071651.73</v>
      </c>
      <c r="I761" s="44">
        <v>906782.24</v>
      </c>
    </row>
    <row r="762" spans="1:9" x14ac:dyDescent="0.25">
      <c r="A762" s="41">
        <v>400100</v>
      </c>
      <c r="B762" s="41">
        <v>7425</v>
      </c>
      <c r="C762" s="41">
        <v>20085286</v>
      </c>
      <c r="D762" s="41">
        <v>0</v>
      </c>
      <c r="E762" s="41" t="s">
        <v>236</v>
      </c>
      <c r="F762" s="9" t="s">
        <v>474</v>
      </c>
      <c r="G762" s="44">
        <v>96961.13</v>
      </c>
      <c r="H762" s="44">
        <v>-56560.65</v>
      </c>
      <c r="I762" s="44">
        <v>40400.480000000003</v>
      </c>
    </row>
    <row r="763" spans="1:9" x14ac:dyDescent="0.25">
      <c r="A763" s="41">
        <v>400100</v>
      </c>
      <c r="B763" s="41">
        <v>7425</v>
      </c>
      <c r="C763" s="41">
        <v>20089135</v>
      </c>
      <c r="D763" s="41">
        <v>0</v>
      </c>
      <c r="E763" s="41" t="s">
        <v>110</v>
      </c>
      <c r="F763" s="9" t="s">
        <v>475</v>
      </c>
      <c r="G763" s="44">
        <v>162575.60999999999</v>
      </c>
      <c r="H763" s="44">
        <v>-44030.89</v>
      </c>
      <c r="I763" s="44">
        <v>118544.72</v>
      </c>
    </row>
    <row r="764" spans="1:9" x14ac:dyDescent="0.25">
      <c r="A764" s="41">
        <v>400100</v>
      </c>
      <c r="B764" s="41">
        <v>7425</v>
      </c>
      <c r="C764" s="41">
        <v>20089618</v>
      </c>
      <c r="D764" s="41">
        <v>0</v>
      </c>
      <c r="E764" s="41" t="s">
        <v>107</v>
      </c>
      <c r="F764" s="9" t="s">
        <v>476</v>
      </c>
      <c r="G764" s="44">
        <v>611682.23</v>
      </c>
      <c r="H764" s="44">
        <v>-152920.56</v>
      </c>
      <c r="I764" s="44">
        <v>458761.67</v>
      </c>
    </row>
    <row r="765" spans="1:9" x14ac:dyDescent="0.25">
      <c r="A765" s="41">
        <v>400100</v>
      </c>
      <c r="B765" s="41">
        <v>7425</v>
      </c>
      <c r="C765" s="41">
        <v>20089618</v>
      </c>
      <c r="D765" s="41">
        <v>1</v>
      </c>
      <c r="E765" s="41" t="s">
        <v>107</v>
      </c>
      <c r="F765" s="9" t="s">
        <v>477</v>
      </c>
      <c r="G765" s="44">
        <v>296074.78999999998</v>
      </c>
      <c r="H765" s="44">
        <v>-74018.7</v>
      </c>
      <c r="I765" s="44">
        <v>222056.09</v>
      </c>
    </row>
    <row r="766" spans="1:9" x14ac:dyDescent="0.25">
      <c r="A766" s="41">
        <v>400100</v>
      </c>
      <c r="B766" s="41">
        <v>7425</v>
      </c>
      <c r="C766" s="41">
        <v>20089618</v>
      </c>
      <c r="D766" s="41">
        <v>2</v>
      </c>
      <c r="E766" s="41" t="s">
        <v>107</v>
      </c>
      <c r="F766" s="9" t="s">
        <v>478</v>
      </c>
      <c r="G766" s="44">
        <v>934822.12</v>
      </c>
      <c r="H766" s="44">
        <v>-233705.53</v>
      </c>
      <c r="I766" s="44">
        <v>701116.59</v>
      </c>
    </row>
    <row r="767" spans="1:9" x14ac:dyDescent="0.25">
      <c r="A767" s="41">
        <v>400100</v>
      </c>
      <c r="B767" s="41">
        <v>7425</v>
      </c>
      <c r="C767" s="41">
        <v>20089618</v>
      </c>
      <c r="D767" s="41">
        <v>3</v>
      </c>
      <c r="E767" s="41" t="s">
        <v>107</v>
      </c>
      <c r="F767" s="9" t="s">
        <v>479</v>
      </c>
      <c r="G767" s="44">
        <v>386314.64</v>
      </c>
      <c r="H767" s="44">
        <v>-96578.66</v>
      </c>
      <c r="I767" s="44">
        <v>289735.98</v>
      </c>
    </row>
    <row r="768" spans="1:9" x14ac:dyDescent="0.25">
      <c r="A768" s="41">
        <v>400100</v>
      </c>
      <c r="B768" s="41">
        <v>7425</v>
      </c>
      <c r="C768" s="41">
        <v>20089618</v>
      </c>
      <c r="D768" s="41">
        <v>4</v>
      </c>
      <c r="E768" s="41" t="s">
        <v>107</v>
      </c>
      <c r="F768" s="9" t="s">
        <v>480</v>
      </c>
      <c r="G768" s="44">
        <v>50806.86</v>
      </c>
      <c r="H768" s="44">
        <v>-12701.72</v>
      </c>
      <c r="I768" s="44">
        <v>38105.14</v>
      </c>
    </row>
    <row r="769" spans="1:9" x14ac:dyDescent="0.25">
      <c r="A769" s="41">
        <v>400100</v>
      </c>
      <c r="B769" s="41">
        <v>7425</v>
      </c>
      <c r="C769" s="41">
        <v>20094492</v>
      </c>
      <c r="D769" s="41">
        <v>0</v>
      </c>
      <c r="E769" s="41" t="s">
        <v>87</v>
      </c>
      <c r="F769" s="9" t="s">
        <v>481</v>
      </c>
      <c r="G769" s="44">
        <v>4715.0600000000004</v>
      </c>
      <c r="H769" s="9">
        <v>-98.24</v>
      </c>
      <c r="I769" s="44">
        <v>4616.82</v>
      </c>
    </row>
    <row r="770" spans="1:9" x14ac:dyDescent="0.25">
      <c r="A770" s="41">
        <v>400100</v>
      </c>
      <c r="B770" s="41">
        <v>7429</v>
      </c>
      <c r="C770" s="41">
        <v>20074114</v>
      </c>
      <c r="D770" s="41">
        <v>1</v>
      </c>
      <c r="E770" s="41" t="s">
        <v>135</v>
      </c>
      <c r="F770" s="9" t="s">
        <v>482</v>
      </c>
      <c r="G770" s="44">
        <v>1657679.2</v>
      </c>
      <c r="H770" s="44">
        <v>-828839.6</v>
      </c>
      <c r="I770" s="44">
        <v>828839.6</v>
      </c>
    </row>
    <row r="771" spans="1:9" x14ac:dyDescent="0.25">
      <c r="A771" s="41">
        <v>400100</v>
      </c>
      <c r="B771" s="41">
        <v>7429</v>
      </c>
      <c r="C771" s="41">
        <v>20081866</v>
      </c>
      <c r="D771" s="41">
        <v>2</v>
      </c>
      <c r="E771" s="41" t="s">
        <v>75</v>
      </c>
      <c r="F771" s="9" t="s">
        <v>483</v>
      </c>
      <c r="G771" s="44">
        <v>2261940.63</v>
      </c>
      <c r="H771" s="44">
        <v>-1413712.9</v>
      </c>
      <c r="I771" s="44">
        <v>848227.73</v>
      </c>
    </row>
    <row r="772" spans="1:9" x14ac:dyDescent="0.25">
      <c r="A772" s="41">
        <v>400100</v>
      </c>
      <c r="B772" s="41">
        <v>7429</v>
      </c>
      <c r="C772" s="41">
        <v>20082431</v>
      </c>
      <c r="D772" s="41">
        <v>2</v>
      </c>
      <c r="E772" s="41" t="s">
        <v>135</v>
      </c>
      <c r="F772" s="9" t="s">
        <v>484</v>
      </c>
      <c r="G772" s="44">
        <v>743898.04</v>
      </c>
      <c r="H772" s="44">
        <v>-371949.02</v>
      </c>
      <c r="I772" s="44">
        <v>371949.02</v>
      </c>
    </row>
    <row r="773" spans="1:9" x14ac:dyDescent="0.25">
      <c r="A773" s="41">
        <v>400100</v>
      </c>
      <c r="B773" s="41">
        <v>7429</v>
      </c>
      <c r="C773" s="41">
        <v>20083436</v>
      </c>
      <c r="D773" s="41">
        <v>0</v>
      </c>
      <c r="E773" s="41" t="s">
        <v>103</v>
      </c>
      <c r="F773" s="9" t="s">
        <v>485</v>
      </c>
      <c r="G773" s="44">
        <v>1089782.78</v>
      </c>
      <c r="H773" s="44">
        <v>-817337.1</v>
      </c>
      <c r="I773" s="44">
        <v>272445.68</v>
      </c>
    </row>
    <row r="774" spans="1:9" x14ac:dyDescent="0.25">
      <c r="A774" s="41">
        <v>400100</v>
      </c>
      <c r="B774" s="41">
        <v>7429</v>
      </c>
      <c r="C774" s="41">
        <v>20083453</v>
      </c>
      <c r="D774" s="41">
        <v>0</v>
      </c>
      <c r="E774" s="41" t="s">
        <v>103</v>
      </c>
      <c r="F774" s="9" t="s">
        <v>486</v>
      </c>
      <c r="G774" s="44">
        <v>393174.8</v>
      </c>
      <c r="H774" s="44">
        <v>-294881.09999999998</v>
      </c>
      <c r="I774" s="44">
        <v>98293.7</v>
      </c>
    </row>
    <row r="775" spans="1:9" x14ac:dyDescent="0.25">
      <c r="A775" s="41">
        <v>400100</v>
      </c>
      <c r="B775" s="41">
        <v>7429</v>
      </c>
      <c r="C775" s="41">
        <v>20083453</v>
      </c>
      <c r="D775" s="41">
        <v>1</v>
      </c>
      <c r="E775" s="41" t="s">
        <v>373</v>
      </c>
      <c r="F775" s="9" t="s">
        <v>486</v>
      </c>
      <c r="G775" s="44">
        <v>265671.5</v>
      </c>
      <c r="H775" s="44">
        <v>-160509.88</v>
      </c>
      <c r="I775" s="44">
        <v>105161.62</v>
      </c>
    </row>
    <row r="776" spans="1:9" x14ac:dyDescent="0.25">
      <c r="A776" s="41">
        <v>400100</v>
      </c>
      <c r="B776" s="41">
        <v>7429</v>
      </c>
      <c r="C776" s="41">
        <v>20083453</v>
      </c>
      <c r="D776" s="41">
        <v>2</v>
      </c>
      <c r="E776" s="41" t="s">
        <v>135</v>
      </c>
      <c r="F776" s="9" t="s">
        <v>486</v>
      </c>
      <c r="G776" s="44">
        <v>458621.17</v>
      </c>
      <c r="H776" s="44">
        <v>-229310.58</v>
      </c>
      <c r="I776" s="44">
        <v>229310.59</v>
      </c>
    </row>
    <row r="777" spans="1:9" x14ac:dyDescent="0.25">
      <c r="A777" s="41">
        <v>400100</v>
      </c>
      <c r="B777" s="41">
        <v>7429</v>
      </c>
      <c r="C777" s="41">
        <v>20083453</v>
      </c>
      <c r="D777" s="41">
        <v>3</v>
      </c>
      <c r="E777" s="41" t="s">
        <v>59</v>
      </c>
      <c r="F777" s="9" t="s">
        <v>487</v>
      </c>
      <c r="G777" s="44">
        <v>723315.36</v>
      </c>
      <c r="H777" s="44">
        <v>-210966.99</v>
      </c>
      <c r="I777" s="44">
        <v>512348.37</v>
      </c>
    </row>
    <row r="778" spans="1:9" x14ac:dyDescent="0.25">
      <c r="A778" s="41">
        <v>400100</v>
      </c>
      <c r="B778" s="41">
        <v>7429</v>
      </c>
      <c r="C778" s="41">
        <v>20083453</v>
      </c>
      <c r="D778" s="41">
        <v>4</v>
      </c>
      <c r="E778" s="41" t="s">
        <v>180</v>
      </c>
      <c r="F778" s="9" t="s">
        <v>486</v>
      </c>
      <c r="G778" s="44">
        <v>109031.44</v>
      </c>
      <c r="H778" s="44">
        <v>-15900.42</v>
      </c>
      <c r="I778" s="44">
        <v>93131.02</v>
      </c>
    </row>
    <row r="779" spans="1:9" x14ac:dyDescent="0.25">
      <c r="A779" s="41">
        <v>400100</v>
      </c>
      <c r="B779" s="41">
        <v>7430</v>
      </c>
      <c r="C779" s="41">
        <v>20073810</v>
      </c>
      <c r="D779" s="41">
        <v>1</v>
      </c>
      <c r="E779" s="41" t="s">
        <v>103</v>
      </c>
      <c r="F779" s="9" t="s">
        <v>488</v>
      </c>
      <c r="G779" s="44">
        <v>47781.97</v>
      </c>
      <c r="H779" s="44">
        <v>-35836.47</v>
      </c>
      <c r="I779" s="44">
        <v>11945.5</v>
      </c>
    </row>
    <row r="780" spans="1:9" x14ac:dyDescent="0.25">
      <c r="A780" s="41">
        <v>400100</v>
      </c>
      <c r="B780" s="41">
        <v>7440</v>
      </c>
      <c r="C780" s="41">
        <v>20089356</v>
      </c>
      <c r="D780" s="41">
        <v>0</v>
      </c>
      <c r="E780" s="41" t="s">
        <v>107</v>
      </c>
      <c r="F780" s="9" t="s">
        <v>489</v>
      </c>
      <c r="G780" s="44">
        <v>747255.5</v>
      </c>
      <c r="H780" s="44">
        <v>-186813.88</v>
      </c>
      <c r="I780" s="44">
        <v>560441.62</v>
      </c>
    </row>
    <row r="781" spans="1:9" x14ac:dyDescent="0.25">
      <c r="A781" s="41">
        <v>200460</v>
      </c>
      <c r="B781" s="41">
        <v>7441</v>
      </c>
      <c r="C781" s="41">
        <v>20094495</v>
      </c>
      <c r="D781" s="41">
        <v>0</v>
      </c>
      <c r="E781" s="41" t="s">
        <v>87</v>
      </c>
      <c r="F781" s="9" t="s">
        <v>490</v>
      </c>
      <c r="G781" s="44">
        <v>7366.09</v>
      </c>
      <c r="H781" s="9">
        <v>-153.46</v>
      </c>
      <c r="I781" s="44">
        <v>7212.63</v>
      </c>
    </row>
    <row r="782" spans="1:9" x14ac:dyDescent="0.25">
      <c r="A782" s="41">
        <v>400100</v>
      </c>
      <c r="B782" s="41">
        <v>7451</v>
      </c>
      <c r="C782" s="41">
        <v>20070673</v>
      </c>
      <c r="D782" s="41">
        <v>1</v>
      </c>
      <c r="E782" s="41" t="s">
        <v>135</v>
      </c>
      <c r="F782" s="9" t="s">
        <v>491</v>
      </c>
      <c r="G782" s="44">
        <v>14595500.189999999</v>
      </c>
      <c r="H782" s="44">
        <v>-7297750.0999999996</v>
      </c>
      <c r="I782" s="44">
        <v>7297750.0899999999</v>
      </c>
    </row>
    <row r="783" spans="1:9" x14ac:dyDescent="0.25">
      <c r="A783" s="41">
        <v>400100</v>
      </c>
      <c r="B783" s="41">
        <v>7451</v>
      </c>
      <c r="C783" s="41">
        <v>20070673</v>
      </c>
      <c r="D783" s="41">
        <v>2</v>
      </c>
      <c r="E783" s="41" t="s">
        <v>169</v>
      </c>
      <c r="F783" s="9" t="s">
        <v>492</v>
      </c>
      <c r="G783" s="44">
        <v>1829663.94</v>
      </c>
      <c r="H783" s="44">
        <v>-724241.99</v>
      </c>
      <c r="I783" s="44">
        <v>1105421.95</v>
      </c>
    </row>
    <row r="784" spans="1:9" x14ac:dyDescent="0.25">
      <c r="A784" s="41">
        <v>400100</v>
      </c>
      <c r="B784" s="41">
        <v>7451</v>
      </c>
      <c r="C784" s="41">
        <v>20070673</v>
      </c>
      <c r="D784" s="41">
        <v>3</v>
      </c>
      <c r="E784" s="41" t="s">
        <v>122</v>
      </c>
      <c r="F784" s="9" t="s">
        <v>493</v>
      </c>
      <c r="G784" s="44">
        <v>2112114.11</v>
      </c>
      <c r="H784" s="44">
        <v>-748040.42</v>
      </c>
      <c r="I784" s="44">
        <v>1364073.69</v>
      </c>
    </row>
    <row r="785" spans="1:9" x14ac:dyDescent="0.25">
      <c r="A785" s="41">
        <v>400100</v>
      </c>
      <c r="B785" s="41">
        <v>7451</v>
      </c>
      <c r="C785" s="41">
        <v>20070673</v>
      </c>
      <c r="D785" s="41">
        <v>7</v>
      </c>
      <c r="E785" s="41" t="s">
        <v>38</v>
      </c>
      <c r="F785" s="9" t="s">
        <v>494</v>
      </c>
      <c r="G785" s="44">
        <v>157373.64000000001</v>
      </c>
      <c r="H785" s="9">
        <v>0</v>
      </c>
      <c r="I785" s="44">
        <v>157373.64000000001</v>
      </c>
    </row>
    <row r="786" spans="1:9" x14ac:dyDescent="0.25">
      <c r="A786" s="41">
        <v>400100</v>
      </c>
      <c r="B786" s="41">
        <v>7451</v>
      </c>
      <c r="C786" s="41">
        <v>20073453</v>
      </c>
      <c r="D786" s="41">
        <v>2</v>
      </c>
      <c r="E786" s="41" t="s">
        <v>236</v>
      </c>
      <c r="F786" s="9" t="s">
        <v>495</v>
      </c>
      <c r="G786" s="44">
        <v>29588.02</v>
      </c>
      <c r="H786" s="44">
        <v>-17259.689999999999</v>
      </c>
      <c r="I786" s="44">
        <v>12328.33</v>
      </c>
    </row>
    <row r="787" spans="1:9" x14ac:dyDescent="0.25">
      <c r="A787" s="41">
        <v>400100</v>
      </c>
      <c r="B787" s="41">
        <v>7451</v>
      </c>
      <c r="C787" s="41">
        <v>20073453</v>
      </c>
      <c r="D787" s="41">
        <v>3</v>
      </c>
      <c r="E787" s="41" t="s">
        <v>83</v>
      </c>
      <c r="F787" s="9" t="s">
        <v>495</v>
      </c>
      <c r="G787" s="44">
        <v>2096371.72</v>
      </c>
      <c r="H787" s="44">
        <v>-393069.7</v>
      </c>
      <c r="I787" s="44">
        <v>1703302.02</v>
      </c>
    </row>
    <row r="788" spans="1:9" x14ac:dyDescent="0.25">
      <c r="A788" s="41">
        <v>400100</v>
      </c>
      <c r="B788" s="41">
        <v>7451</v>
      </c>
      <c r="C788" s="41">
        <v>20081898</v>
      </c>
      <c r="D788" s="41">
        <v>1</v>
      </c>
      <c r="E788" s="41" t="s">
        <v>496</v>
      </c>
      <c r="F788" s="9" t="s">
        <v>497</v>
      </c>
      <c r="G788" s="44">
        <v>237894.85</v>
      </c>
      <c r="H788" s="44">
        <v>-89210.57</v>
      </c>
      <c r="I788" s="44">
        <v>148684.28</v>
      </c>
    </row>
    <row r="789" spans="1:9" x14ac:dyDescent="0.25">
      <c r="A789" s="41">
        <v>400100</v>
      </c>
      <c r="B789" s="41">
        <v>7451</v>
      </c>
      <c r="C789" s="41">
        <v>20083565</v>
      </c>
      <c r="D789" s="41">
        <v>0</v>
      </c>
      <c r="E789" s="41" t="s">
        <v>103</v>
      </c>
      <c r="F789" s="9" t="s">
        <v>498</v>
      </c>
      <c r="G789" s="44">
        <v>503125</v>
      </c>
      <c r="H789" s="44">
        <v>-377343.75</v>
      </c>
      <c r="I789" s="44">
        <v>125781.25</v>
      </c>
    </row>
    <row r="790" spans="1:9" x14ac:dyDescent="0.25">
      <c r="A790" s="41">
        <v>400100</v>
      </c>
      <c r="B790" s="41">
        <v>7451</v>
      </c>
      <c r="C790" s="41">
        <v>20088130</v>
      </c>
      <c r="D790" s="41">
        <v>0</v>
      </c>
      <c r="E790" s="41" t="s">
        <v>122</v>
      </c>
      <c r="F790" s="9" t="s">
        <v>499</v>
      </c>
      <c r="G790" s="44">
        <v>267122.40999999997</v>
      </c>
      <c r="H790" s="44">
        <v>-94605.85</v>
      </c>
      <c r="I790" s="44">
        <v>172516.56</v>
      </c>
    </row>
    <row r="791" spans="1:9" x14ac:dyDescent="0.25">
      <c r="A791" s="41">
        <v>400100</v>
      </c>
      <c r="B791" s="41">
        <v>7452</v>
      </c>
      <c r="C791" s="41">
        <v>20073869</v>
      </c>
      <c r="D791" s="41">
        <v>1</v>
      </c>
      <c r="E791" s="41" t="s">
        <v>169</v>
      </c>
      <c r="F791" s="9" t="s">
        <v>500</v>
      </c>
      <c r="G791" s="44">
        <v>2464238.27</v>
      </c>
      <c r="H791" s="44">
        <v>-975427.65</v>
      </c>
      <c r="I791" s="44">
        <v>1488810.62</v>
      </c>
    </row>
    <row r="792" spans="1:9" x14ac:dyDescent="0.25">
      <c r="A792" s="41">
        <v>400100</v>
      </c>
      <c r="B792" s="41">
        <v>7458</v>
      </c>
      <c r="C792" s="41">
        <v>20090549</v>
      </c>
      <c r="D792" s="41">
        <v>0</v>
      </c>
      <c r="E792" s="41" t="s">
        <v>145</v>
      </c>
      <c r="F792" s="9" t="s">
        <v>501</v>
      </c>
      <c r="G792" s="44">
        <v>1743857.01</v>
      </c>
      <c r="H792" s="44">
        <v>-290642.83</v>
      </c>
      <c r="I792" s="44">
        <v>1453214.18</v>
      </c>
    </row>
    <row r="793" spans="1:9" x14ac:dyDescent="0.25">
      <c r="A793" s="41">
        <v>400100</v>
      </c>
      <c r="B793" s="41">
        <v>7459</v>
      </c>
      <c r="C793" s="41">
        <v>20087748</v>
      </c>
      <c r="D793" s="41">
        <v>0</v>
      </c>
      <c r="E793" s="41" t="s">
        <v>169</v>
      </c>
      <c r="F793" s="9" t="s">
        <v>502</v>
      </c>
      <c r="G793" s="44">
        <v>91921.06</v>
      </c>
      <c r="H793" s="44">
        <v>-36385.43</v>
      </c>
      <c r="I793" s="44">
        <v>55535.63</v>
      </c>
    </row>
    <row r="794" spans="1:9" x14ac:dyDescent="0.25">
      <c r="A794" s="41">
        <v>400100</v>
      </c>
      <c r="B794" s="41">
        <v>7602</v>
      </c>
      <c r="C794" s="41">
        <v>20087996</v>
      </c>
      <c r="D794" s="41">
        <v>1</v>
      </c>
      <c r="E794" s="41" t="s">
        <v>145</v>
      </c>
      <c r="F794" s="9" t="s">
        <v>503</v>
      </c>
      <c r="G794" s="44">
        <v>107041.03</v>
      </c>
      <c r="H794" s="44">
        <v>-17840.169999999998</v>
      </c>
      <c r="I794" s="44">
        <v>89200.86</v>
      </c>
    </row>
    <row r="795" spans="1:9" x14ac:dyDescent="0.25">
      <c r="A795" s="41">
        <v>400100</v>
      </c>
      <c r="B795" s="41">
        <v>7802</v>
      </c>
      <c r="C795" s="41">
        <v>20086410</v>
      </c>
      <c r="D795" s="41">
        <v>0</v>
      </c>
      <c r="E795" s="41" t="s">
        <v>135</v>
      </c>
      <c r="F795" s="9" t="s">
        <v>504</v>
      </c>
      <c r="G795" s="44">
        <v>46875.86</v>
      </c>
      <c r="H795" s="44">
        <v>-23437.94</v>
      </c>
      <c r="I795" s="44">
        <v>23437.919999999998</v>
      </c>
    </row>
    <row r="796" spans="1:9" x14ac:dyDescent="0.25">
      <c r="A796" s="41">
        <v>400100</v>
      </c>
      <c r="B796" s="41">
        <v>7808</v>
      </c>
      <c r="C796" s="41">
        <v>20071742</v>
      </c>
      <c r="D796" s="41">
        <v>1</v>
      </c>
      <c r="E796" s="41" t="s">
        <v>169</v>
      </c>
      <c r="F796" s="9" t="s">
        <v>505</v>
      </c>
      <c r="G796" s="44">
        <v>48809.42</v>
      </c>
      <c r="H796" s="44">
        <v>-19320.400000000001</v>
      </c>
      <c r="I796" s="44">
        <v>29489.02</v>
      </c>
    </row>
    <row r="797" spans="1:9" x14ac:dyDescent="0.25">
      <c r="A797" s="41">
        <v>400100</v>
      </c>
      <c r="B797" s="41">
        <v>7809</v>
      </c>
      <c r="C797" s="41">
        <v>20071452</v>
      </c>
      <c r="D797" s="41">
        <v>1</v>
      </c>
      <c r="E797" s="41" t="s">
        <v>135</v>
      </c>
      <c r="F797" s="9" t="s">
        <v>506</v>
      </c>
      <c r="G797" s="44">
        <v>46875.88</v>
      </c>
      <c r="H797" s="44">
        <v>-23437.94</v>
      </c>
      <c r="I797" s="44">
        <v>23437.94</v>
      </c>
    </row>
    <row r="798" spans="1:9" x14ac:dyDescent="0.25">
      <c r="A798" s="41">
        <v>400100</v>
      </c>
      <c r="B798" s="41">
        <v>7809</v>
      </c>
      <c r="C798" s="41">
        <v>20072384</v>
      </c>
      <c r="D798" s="41">
        <v>1</v>
      </c>
      <c r="E798" s="41" t="s">
        <v>76</v>
      </c>
      <c r="F798" s="9" t="s">
        <v>507</v>
      </c>
      <c r="G798" s="44">
        <v>525807.93000000005</v>
      </c>
      <c r="H798" s="44">
        <v>-295766.95</v>
      </c>
      <c r="I798" s="44">
        <v>230040.98</v>
      </c>
    </row>
    <row r="799" spans="1:9" x14ac:dyDescent="0.25">
      <c r="A799" s="41">
        <v>400100</v>
      </c>
      <c r="B799" s="41">
        <v>7809</v>
      </c>
      <c r="C799" s="41">
        <v>20081725</v>
      </c>
      <c r="D799" s="41">
        <v>0</v>
      </c>
      <c r="E799" s="41" t="s">
        <v>282</v>
      </c>
      <c r="F799" s="9" t="s">
        <v>508</v>
      </c>
      <c r="G799" s="44">
        <v>54355</v>
      </c>
      <c r="H799" s="44">
        <v>-49825.42</v>
      </c>
      <c r="I799" s="44">
        <v>4529.58</v>
      </c>
    </row>
    <row r="800" spans="1:9" x14ac:dyDescent="0.25">
      <c r="A800" s="41">
        <v>400100</v>
      </c>
      <c r="B800" s="41">
        <v>7809</v>
      </c>
      <c r="C800" s="41">
        <v>20085432</v>
      </c>
      <c r="D800" s="41">
        <v>0</v>
      </c>
      <c r="E800" s="41" t="s">
        <v>76</v>
      </c>
      <c r="F800" s="9" t="s">
        <v>509</v>
      </c>
      <c r="G800" s="44">
        <v>206500.04</v>
      </c>
      <c r="H800" s="44">
        <v>-116156.28</v>
      </c>
      <c r="I800" s="44">
        <v>90343.76</v>
      </c>
    </row>
    <row r="801" spans="1:9" x14ac:dyDescent="0.25">
      <c r="A801" s="41">
        <v>400100</v>
      </c>
      <c r="B801" s="41">
        <v>7810</v>
      </c>
      <c r="C801" s="41">
        <v>20073243</v>
      </c>
      <c r="D801" s="41">
        <v>4</v>
      </c>
      <c r="E801" s="41" t="s">
        <v>77</v>
      </c>
      <c r="F801" s="9" t="s">
        <v>510</v>
      </c>
      <c r="G801" s="44">
        <v>180809.36</v>
      </c>
      <c r="H801" s="44">
        <v>-94171.54</v>
      </c>
      <c r="I801" s="44">
        <v>86637.82</v>
      </c>
    </row>
    <row r="802" spans="1:9" x14ac:dyDescent="0.25">
      <c r="A802" s="41">
        <v>400100</v>
      </c>
      <c r="B802" s="41">
        <v>7810</v>
      </c>
      <c r="C802" s="41">
        <v>20073243</v>
      </c>
      <c r="D802" s="41">
        <v>5</v>
      </c>
      <c r="E802" s="41" t="s">
        <v>135</v>
      </c>
      <c r="F802" s="9" t="s">
        <v>510</v>
      </c>
      <c r="G802" s="44">
        <v>19270.77</v>
      </c>
      <c r="H802" s="44">
        <v>-9635.3799999999992</v>
      </c>
      <c r="I802" s="44">
        <v>9635.39</v>
      </c>
    </row>
    <row r="803" spans="1:9" x14ac:dyDescent="0.25">
      <c r="A803" s="41">
        <v>400100</v>
      </c>
      <c r="B803" s="41">
        <v>7810</v>
      </c>
      <c r="C803" s="41">
        <v>20073243</v>
      </c>
      <c r="D803" s="41">
        <v>6</v>
      </c>
      <c r="E803" s="41" t="s">
        <v>124</v>
      </c>
      <c r="F803" s="9" t="s">
        <v>511</v>
      </c>
      <c r="G803" s="44">
        <v>60466.14</v>
      </c>
      <c r="H803" s="44">
        <v>-2519.4299999999998</v>
      </c>
      <c r="I803" s="44">
        <v>57946.71</v>
      </c>
    </row>
    <row r="804" spans="1:9" x14ac:dyDescent="0.25">
      <c r="A804" s="41">
        <v>400100</v>
      </c>
      <c r="B804" s="41">
        <v>7812</v>
      </c>
      <c r="C804" s="41">
        <v>20082620</v>
      </c>
      <c r="D804" s="41">
        <v>0</v>
      </c>
      <c r="E804" s="41" t="s">
        <v>73</v>
      </c>
      <c r="F804" s="9" t="s">
        <v>512</v>
      </c>
      <c r="G804" s="44">
        <v>416264.6</v>
      </c>
      <c r="H804" s="44">
        <v>-318585.49</v>
      </c>
      <c r="I804" s="44">
        <v>97679.11</v>
      </c>
    </row>
    <row r="805" spans="1:9" x14ac:dyDescent="0.25">
      <c r="A805" s="41">
        <v>400100</v>
      </c>
      <c r="B805" s="41">
        <v>7812</v>
      </c>
      <c r="C805" s="41">
        <v>20088954</v>
      </c>
      <c r="D805" s="41">
        <v>0</v>
      </c>
      <c r="E805" s="41" t="s">
        <v>59</v>
      </c>
      <c r="F805" s="9" t="s">
        <v>513</v>
      </c>
      <c r="G805" s="44">
        <v>43232.47</v>
      </c>
      <c r="H805" s="44">
        <v>-12609.48</v>
      </c>
      <c r="I805" s="44">
        <v>30622.99</v>
      </c>
    </row>
    <row r="806" spans="1:9" x14ac:dyDescent="0.25">
      <c r="A806" s="41">
        <v>400100</v>
      </c>
      <c r="B806" s="41">
        <v>7812</v>
      </c>
      <c r="C806" s="41">
        <v>20089972</v>
      </c>
      <c r="D806" s="41">
        <v>0</v>
      </c>
      <c r="E806" s="41" t="s">
        <v>133</v>
      </c>
      <c r="F806" s="9" t="s">
        <v>514</v>
      </c>
      <c r="G806" s="44">
        <v>711615.17</v>
      </c>
      <c r="H806" s="44">
        <v>-163078.47</v>
      </c>
      <c r="I806" s="44">
        <v>548536.69999999995</v>
      </c>
    </row>
    <row r="807" spans="1:9" x14ac:dyDescent="0.25">
      <c r="A807" s="41">
        <v>400100</v>
      </c>
      <c r="B807" s="41">
        <v>7812</v>
      </c>
      <c r="C807" s="41">
        <v>20089972</v>
      </c>
      <c r="D807" s="41">
        <v>1</v>
      </c>
      <c r="E807" s="41" t="s">
        <v>83</v>
      </c>
      <c r="F807" s="9" t="s">
        <v>514</v>
      </c>
      <c r="G807" s="44">
        <v>673478.55</v>
      </c>
      <c r="H807" s="44">
        <v>-126277.24</v>
      </c>
      <c r="I807" s="44">
        <v>547201.31000000006</v>
      </c>
    </row>
    <row r="808" spans="1:9" x14ac:dyDescent="0.25">
      <c r="A808" s="41">
        <v>400100</v>
      </c>
      <c r="B808" s="41">
        <v>7813</v>
      </c>
      <c r="C808" s="41">
        <v>20082295</v>
      </c>
      <c r="D808" s="41">
        <v>0</v>
      </c>
      <c r="E808" s="41" t="s">
        <v>515</v>
      </c>
      <c r="F808" s="9" t="s">
        <v>516</v>
      </c>
      <c r="G808" s="44">
        <v>299635.90999999997</v>
      </c>
      <c r="H808" s="44">
        <v>-255939.01</v>
      </c>
      <c r="I808" s="44">
        <v>43696.9</v>
      </c>
    </row>
    <row r="809" spans="1:9" x14ac:dyDescent="0.25">
      <c r="A809" s="41">
        <v>400100</v>
      </c>
      <c r="B809" s="41">
        <v>7813</v>
      </c>
      <c r="C809" s="41">
        <v>20082295</v>
      </c>
      <c r="D809" s="41">
        <v>1</v>
      </c>
      <c r="E809" s="41" t="s">
        <v>138</v>
      </c>
      <c r="F809" s="9" t="s">
        <v>516</v>
      </c>
      <c r="G809" s="44">
        <v>24235.91</v>
      </c>
      <c r="H809" s="44">
        <v>-11613.05</v>
      </c>
      <c r="I809" s="44">
        <v>12622.86</v>
      </c>
    </row>
    <row r="810" spans="1:9" x14ac:dyDescent="0.25">
      <c r="A810" s="41">
        <v>400100</v>
      </c>
      <c r="B810" s="41">
        <v>8501</v>
      </c>
      <c r="C810" s="41">
        <v>20086981</v>
      </c>
      <c r="D810" s="41">
        <v>0</v>
      </c>
      <c r="E810" s="41" t="s">
        <v>78</v>
      </c>
      <c r="F810" s="9" t="s">
        <v>517</v>
      </c>
      <c r="G810" s="44">
        <v>40030.050000000003</v>
      </c>
      <c r="H810" s="44">
        <v>-18347.11</v>
      </c>
      <c r="I810" s="44">
        <v>21682.94</v>
      </c>
    </row>
    <row r="811" spans="1:9" x14ac:dyDescent="0.25">
      <c r="A811" s="41">
        <v>400100</v>
      </c>
      <c r="B811" s="41">
        <v>8501</v>
      </c>
      <c r="C811" s="41">
        <v>20089398</v>
      </c>
      <c r="D811" s="41">
        <v>0</v>
      </c>
      <c r="E811" s="41" t="s">
        <v>518</v>
      </c>
      <c r="F811" s="9" t="s">
        <v>519</v>
      </c>
      <c r="G811" s="44">
        <v>894571.93</v>
      </c>
      <c r="H811" s="44">
        <v>-100246.75</v>
      </c>
      <c r="I811" s="44">
        <v>794325.18</v>
      </c>
    </row>
    <row r="812" spans="1:9" x14ac:dyDescent="0.25">
      <c r="A812" s="41">
        <v>400100</v>
      </c>
      <c r="B812" s="41">
        <v>8506</v>
      </c>
      <c r="C812" s="41">
        <v>20069322</v>
      </c>
      <c r="D812" s="41">
        <v>4</v>
      </c>
      <c r="E812" s="41" t="s">
        <v>78</v>
      </c>
      <c r="F812" s="9" t="s">
        <v>520</v>
      </c>
      <c r="G812" s="44">
        <v>9718.02</v>
      </c>
      <c r="H812" s="44">
        <v>-4454.1000000000004</v>
      </c>
      <c r="I812" s="44">
        <v>5263.92</v>
      </c>
    </row>
    <row r="813" spans="1:9" x14ac:dyDescent="0.25">
      <c r="A813" s="41">
        <v>200460</v>
      </c>
      <c r="B813" s="41">
        <v>8518</v>
      </c>
      <c r="C813" s="41">
        <v>20086368</v>
      </c>
      <c r="D813" s="41">
        <v>0</v>
      </c>
      <c r="E813" s="41" t="s">
        <v>135</v>
      </c>
      <c r="F813" s="9" t="s">
        <v>521</v>
      </c>
      <c r="G813" s="44">
        <v>68570.009999999995</v>
      </c>
      <c r="H813" s="44">
        <v>-34285</v>
      </c>
      <c r="I813" s="44">
        <v>34285.01</v>
      </c>
    </row>
    <row r="814" spans="1:9" x14ac:dyDescent="0.25">
      <c r="A814" s="41">
        <v>400100</v>
      </c>
      <c r="B814" s="41">
        <v>8518</v>
      </c>
      <c r="C814" s="41">
        <v>20068480</v>
      </c>
      <c r="D814" s="41">
        <v>5</v>
      </c>
      <c r="E814" s="41" t="s">
        <v>373</v>
      </c>
      <c r="F814" s="9" t="s">
        <v>522</v>
      </c>
      <c r="G814" s="44">
        <v>1105864.3500000001</v>
      </c>
      <c r="H814" s="44">
        <v>-668126.38</v>
      </c>
      <c r="I814" s="44">
        <v>437737.97</v>
      </c>
    </row>
    <row r="815" spans="1:9" x14ac:dyDescent="0.25">
      <c r="A815" s="41">
        <v>400100</v>
      </c>
      <c r="B815" s="41">
        <v>8518</v>
      </c>
      <c r="C815" s="41">
        <v>20068480</v>
      </c>
      <c r="D815" s="41">
        <v>6</v>
      </c>
      <c r="E815" s="41" t="s">
        <v>135</v>
      </c>
      <c r="F815" s="9" t="s">
        <v>523</v>
      </c>
      <c r="G815" s="44">
        <v>281759.02</v>
      </c>
      <c r="H815" s="44">
        <v>-140879.51999999999</v>
      </c>
      <c r="I815" s="44">
        <v>140879.5</v>
      </c>
    </row>
    <row r="816" spans="1:9" x14ac:dyDescent="0.25">
      <c r="A816" s="41">
        <v>400100</v>
      </c>
      <c r="B816" s="41">
        <v>8518</v>
      </c>
      <c r="C816" s="41">
        <v>20068480</v>
      </c>
      <c r="D816" s="41">
        <v>7</v>
      </c>
      <c r="E816" s="41" t="s">
        <v>169</v>
      </c>
      <c r="F816" s="9" t="s">
        <v>524</v>
      </c>
      <c r="G816" s="44">
        <v>690277.55</v>
      </c>
      <c r="H816" s="44">
        <v>-273234.87</v>
      </c>
      <c r="I816" s="44">
        <v>417042.68</v>
      </c>
    </row>
    <row r="817" spans="1:9" x14ac:dyDescent="0.25">
      <c r="A817" s="41">
        <v>400100</v>
      </c>
      <c r="B817" s="41">
        <v>8518</v>
      </c>
      <c r="C817" s="41">
        <v>20068480</v>
      </c>
      <c r="D817" s="41">
        <v>8</v>
      </c>
      <c r="E817" s="41" t="s">
        <v>38</v>
      </c>
      <c r="F817" s="9" t="s">
        <v>525</v>
      </c>
      <c r="G817" s="44">
        <v>179091</v>
      </c>
      <c r="H817" s="9">
        <v>0</v>
      </c>
      <c r="I817" s="44">
        <v>179091</v>
      </c>
    </row>
    <row r="818" spans="1:9" x14ac:dyDescent="0.25">
      <c r="A818" s="41">
        <v>400100</v>
      </c>
      <c r="B818" s="41">
        <v>8519</v>
      </c>
      <c r="C818" s="41">
        <v>20082616</v>
      </c>
      <c r="D818" s="41">
        <v>0</v>
      </c>
      <c r="E818" s="41" t="s">
        <v>73</v>
      </c>
      <c r="F818" s="9" t="s">
        <v>526</v>
      </c>
      <c r="G818" s="44">
        <v>33153.26</v>
      </c>
      <c r="H818" s="44">
        <v>-26937.040000000001</v>
      </c>
      <c r="I818" s="44">
        <v>6216.22</v>
      </c>
    </row>
    <row r="819" spans="1:9" x14ac:dyDescent="0.25">
      <c r="A819" s="41">
        <v>400100</v>
      </c>
      <c r="B819" s="41">
        <v>8519</v>
      </c>
      <c r="C819" s="41">
        <v>20082616</v>
      </c>
      <c r="D819" s="41">
        <v>1</v>
      </c>
      <c r="E819" s="41" t="s">
        <v>275</v>
      </c>
      <c r="F819" s="9" t="s">
        <v>526</v>
      </c>
      <c r="G819" s="44">
        <v>94390.54</v>
      </c>
      <c r="H819" s="44">
        <v>-72759.39</v>
      </c>
      <c r="I819" s="44">
        <v>21631.15</v>
      </c>
    </row>
    <row r="820" spans="1:9" x14ac:dyDescent="0.25">
      <c r="A820" s="41">
        <v>400100</v>
      </c>
      <c r="B820" s="41">
        <v>8519</v>
      </c>
      <c r="C820" s="41">
        <v>20082616</v>
      </c>
      <c r="D820" s="41">
        <v>2</v>
      </c>
      <c r="E820" s="41" t="s">
        <v>105</v>
      </c>
      <c r="F820" s="9" t="s">
        <v>526</v>
      </c>
      <c r="G820" s="44">
        <v>51509.01</v>
      </c>
      <c r="H820" s="44">
        <v>-33266.239999999998</v>
      </c>
      <c r="I820" s="44">
        <v>18242.77</v>
      </c>
    </row>
    <row r="821" spans="1:9" x14ac:dyDescent="0.25">
      <c r="A821" s="41">
        <v>400100</v>
      </c>
      <c r="B821" s="41">
        <v>8519</v>
      </c>
      <c r="C821" s="41">
        <v>20082616</v>
      </c>
      <c r="D821" s="41">
        <v>3</v>
      </c>
      <c r="E821" s="41" t="s">
        <v>79</v>
      </c>
      <c r="F821" s="9" t="s">
        <v>527</v>
      </c>
      <c r="G821" s="44">
        <v>18481.919999999998</v>
      </c>
      <c r="H821" s="44">
        <v>-8085.84</v>
      </c>
      <c r="I821" s="44">
        <v>10396.08</v>
      </c>
    </row>
    <row r="822" spans="1:9" x14ac:dyDescent="0.25">
      <c r="A822" s="41">
        <v>400100</v>
      </c>
      <c r="B822" s="41">
        <v>8519</v>
      </c>
      <c r="C822" s="41">
        <v>20082616</v>
      </c>
      <c r="D822" s="41">
        <v>4</v>
      </c>
      <c r="E822" s="41" t="s">
        <v>110</v>
      </c>
      <c r="F822" s="9" t="s">
        <v>526</v>
      </c>
      <c r="G822" s="44">
        <v>101933.12</v>
      </c>
      <c r="H822" s="44">
        <v>-27606.89</v>
      </c>
      <c r="I822" s="44">
        <v>74326.23</v>
      </c>
    </row>
    <row r="823" spans="1:9" x14ac:dyDescent="0.25">
      <c r="A823" s="41">
        <v>400100</v>
      </c>
      <c r="B823" s="41">
        <v>8519</v>
      </c>
      <c r="C823" s="41">
        <v>20082616</v>
      </c>
      <c r="D823" s="41">
        <v>5</v>
      </c>
      <c r="E823" s="41" t="s">
        <v>107</v>
      </c>
      <c r="F823" s="9" t="s">
        <v>528</v>
      </c>
      <c r="G823" s="44">
        <v>36225.35</v>
      </c>
      <c r="H823" s="44">
        <v>-9056.34</v>
      </c>
      <c r="I823" s="44">
        <v>27169.01</v>
      </c>
    </row>
    <row r="824" spans="1:9" x14ac:dyDescent="0.25">
      <c r="A824" s="41">
        <v>400100</v>
      </c>
      <c r="B824" s="41">
        <v>8519</v>
      </c>
      <c r="C824" s="41">
        <v>20082616</v>
      </c>
      <c r="D824" s="41">
        <v>6</v>
      </c>
      <c r="E824" s="41" t="s">
        <v>133</v>
      </c>
      <c r="F824" s="9" t="s">
        <v>526</v>
      </c>
      <c r="G824" s="44">
        <v>8464.4</v>
      </c>
      <c r="H824" s="44">
        <v>-1939.76</v>
      </c>
      <c r="I824" s="44">
        <v>6524.64</v>
      </c>
    </row>
    <row r="825" spans="1:9" x14ac:dyDescent="0.25">
      <c r="G825" s="50">
        <v>175399655.86999989</v>
      </c>
      <c r="H825" s="50">
        <v>-88169860.849999875</v>
      </c>
      <c r="I825" s="50">
        <v>87229795.020000085</v>
      </c>
    </row>
  </sheetData>
  <mergeCells count="14">
    <mergeCell ref="B30:C30"/>
    <mergeCell ref="A2:E2"/>
    <mergeCell ref="A3:E3"/>
    <mergeCell ref="B27:C27"/>
    <mergeCell ref="B28:C28"/>
    <mergeCell ref="B29:C29"/>
    <mergeCell ref="B343:C343"/>
    <mergeCell ref="B344:C344"/>
    <mergeCell ref="B31:C31"/>
    <mergeCell ref="B32:C32"/>
    <mergeCell ref="B339:C339"/>
    <mergeCell ref="B340:C340"/>
    <mergeCell ref="B341:C341"/>
    <mergeCell ref="B342:C342"/>
  </mergeCells>
  <pageMargins left="0.7" right="0.7" top="0.75" bottom="0.75" header="0.3" footer="0.3"/>
  <pageSetup paperSize="11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59999389629810485"/>
  </sheetPr>
  <dimension ref="A1:G69"/>
  <sheetViews>
    <sheetView zoomScaleNormal="100" workbookViewId="0">
      <selection activeCell="E5" sqref="E5"/>
    </sheetView>
  </sheetViews>
  <sheetFormatPr defaultRowHeight="15" x14ac:dyDescent="0.25"/>
  <cols>
    <col min="1" max="1" width="71.85546875" customWidth="1"/>
    <col min="2" max="3" width="23.85546875" customWidth="1"/>
    <col min="4" max="4" width="20.5703125" customWidth="1"/>
    <col min="5" max="5" width="42.7109375" customWidth="1"/>
    <col min="6" max="6" width="65" customWidth="1"/>
  </cols>
  <sheetData>
    <row r="1" spans="1:7" x14ac:dyDescent="0.25">
      <c r="A1" s="1" t="s">
        <v>590</v>
      </c>
      <c r="B1" s="4"/>
      <c r="C1" s="1"/>
      <c r="D1" s="4"/>
    </row>
    <row r="2" spans="1:7" ht="96" customHeight="1" x14ac:dyDescent="0.25">
      <c r="A2" s="204" t="s">
        <v>644</v>
      </c>
      <c r="B2" s="204"/>
      <c r="C2" s="204"/>
      <c r="D2" s="204"/>
    </row>
    <row r="3" spans="1:7" ht="96" customHeight="1" x14ac:dyDescent="0.25">
      <c r="A3" s="205"/>
      <c r="B3" s="205"/>
      <c r="C3" s="205"/>
      <c r="D3" s="205"/>
    </row>
    <row r="5" spans="1:7" x14ac:dyDescent="0.25">
      <c r="A5" s="1" t="s">
        <v>592</v>
      </c>
      <c r="B5" s="4"/>
      <c r="C5" s="1"/>
      <c r="D5" s="4"/>
    </row>
    <row r="6" spans="1:7" x14ac:dyDescent="0.25">
      <c r="A6" s="11" t="s">
        <v>23</v>
      </c>
      <c r="C6" s="21"/>
      <c r="D6" s="21"/>
    </row>
    <row r="7" spans="1:7" x14ac:dyDescent="0.25">
      <c r="A7" s="11"/>
      <c r="C7" s="22"/>
      <c r="D7" s="22"/>
    </row>
    <row r="8" spans="1:7" ht="18.75" customHeight="1" x14ac:dyDescent="0.25">
      <c r="A8" s="3" t="s">
        <v>26</v>
      </c>
      <c r="B8" s="18" t="s">
        <v>553</v>
      </c>
      <c r="C8" s="19" t="s">
        <v>29</v>
      </c>
      <c r="D8" s="20" t="s">
        <v>30</v>
      </c>
      <c r="E8" s="76" t="s">
        <v>295</v>
      </c>
      <c r="F8" s="79" t="s">
        <v>299</v>
      </c>
      <c r="G8" s="82" t="s">
        <v>533</v>
      </c>
    </row>
    <row r="9" spans="1:7" x14ac:dyDescent="0.25">
      <c r="A9" s="26"/>
      <c r="B9" s="29" t="s">
        <v>32</v>
      </c>
      <c r="C9" s="27" t="s">
        <v>31</v>
      </c>
      <c r="D9" s="28" t="s">
        <v>31</v>
      </c>
      <c r="E9" s="9"/>
      <c r="F9" s="12"/>
    </row>
    <row r="10" spans="1:7" x14ac:dyDescent="0.25">
      <c r="A10" s="23" t="s">
        <v>0</v>
      </c>
      <c r="B10" s="55">
        <f>'TAB 3.1 Direct Type 5-6 Assets'!B9</f>
        <v>934.37997282641049</v>
      </c>
      <c r="C10" s="55">
        <f>'TAB 3.1 Direct Type 5-6 Assets'!C9</f>
        <v>33.726922995926195</v>
      </c>
      <c r="D10" s="55">
        <f>'TAB 3.1 Direct Type 5-6 Assets'!D9</f>
        <v>47.5</v>
      </c>
      <c r="E10" s="77" t="s">
        <v>21</v>
      </c>
      <c r="F10" s="80" t="s">
        <v>22</v>
      </c>
    </row>
    <row r="11" spans="1:7" x14ac:dyDescent="0.25">
      <c r="A11" s="23" t="s">
        <v>1</v>
      </c>
      <c r="B11" s="55">
        <f>'TAB 3.1 Direct Type 5-6 Assets'!B10</f>
        <v>128.85613054089143</v>
      </c>
      <c r="C11" s="55">
        <f>'TAB 3.1 Direct Type 5-6 Assets'!C10</f>
        <v>38.52424397349516</v>
      </c>
      <c r="D11" s="55">
        <f>'TAB 3.1 Direct Type 5-6 Assets'!D10</f>
        <v>40</v>
      </c>
      <c r="E11" s="77" t="s">
        <v>21</v>
      </c>
      <c r="F11" s="80" t="s">
        <v>22</v>
      </c>
    </row>
    <row r="12" spans="1:7" x14ac:dyDescent="0.25">
      <c r="A12" s="5" t="s">
        <v>2</v>
      </c>
      <c r="B12" s="55">
        <f>'TAB 3.1 Direct Type 5-6 Assets'!B11</f>
        <v>1867.02702410344</v>
      </c>
      <c r="C12" s="55">
        <f>'TAB 3.1 Direct Type 5-6 Assets'!C11</f>
        <v>39.293364286940815</v>
      </c>
      <c r="D12" s="55">
        <f>'TAB 3.1 Direct Type 5-6 Assets'!D11</f>
        <v>48.7</v>
      </c>
      <c r="E12" s="77" t="s">
        <v>21</v>
      </c>
      <c r="F12" s="80" t="s">
        <v>22</v>
      </c>
    </row>
    <row r="13" spans="1:7" x14ac:dyDescent="0.25">
      <c r="A13" s="5" t="s">
        <v>3</v>
      </c>
      <c r="B13" s="55">
        <f>'TAB 3.1 Direct Type 5-6 Assets'!B12</f>
        <v>2568.6717638234641</v>
      </c>
      <c r="C13" s="55">
        <f>'TAB 3.1 Direct Type 5-6 Assets'!C12</f>
        <v>29.743582096346337</v>
      </c>
      <c r="D13" s="55">
        <f>'TAB 3.1 Direct Type 5-6 Assets'!D12</f>
        <v>40</v>
      </c>
      <c r="E13" s="77" t="s">
        <v>21</v>
      </c>
      <c r="F13" s="80" t="s">
        <v>22</v>
      </c>
    </row>
    <row r="14" spans="1:7" x14ac:dyDescent="0.25">
      <c r="A14" s="5" t="s">
        <v>4</v>
      </c>
      <c r="B14" s="55">
        <f>'TAB 3.1 Direct Type 5-6 Assets'!B13</f>
        <v>463.21478969842332</v>
      </c>
      <c r="C14" s="55">
        <f>'TAB 3.1 Direct Type 5-6 Assets'!C13</f>
        <v>27.902514905359837</v>
      </c>
      <c r="D14" s="55">
        <f>'TAB 3.1 Direct Type 5-6 Assets'!D13</f>
        <v>42</v>
      </c>
      <c r="E14" s="77" t="s">
        <v>21</v>
      </c>
      <c r="F14" s="80" t="s">
        <v>22</v>
      </c>
    </row>
    <row r="15" spans="1:7" x14ac:dyDescent="0.25">
      <c r="A15" s="23" t="s">
        <v>5</v>
      </c>
      <c r="B15" s="55">
        <f>'TAB 3.1 Direct Type 5-6 Assets'!B14</f>
        <v>1294.2362362398121</v>
      </c>
      <c r="C15" s="55">
        <f>'TAB 3.1 Direct Type 5-6 Assets'!C14</f>
        <v>35.157604132719847</v>
      </c>
      <c r="D15" s="55">
        <f>'TAB 3.1 Direct Type 5-6 Assets'!D14</f>
        <v>45.8</v>
      </c>
      <c r="E15" s="77" t="s">
        <v>21</v>
      </c>
      <c r="F15" s="80" t="s">
        <v>22</v>
      </c>
    </row>
    <row r="16" spans="1:7" x14ac:dyDescent="0.25">
      <c r="A16" s="23" t="s">
        <v>6</v>
      </c>
      <c r="B16" s="55">
        <f>'TAB 3.1 Direct Type 5-6 Assets'!B15</f>
        <v>149.697364034</v>
      </c>
      <c r="C16" s="55">
        <f>'TAB 3.1 Direct Type 5-6 Assets'!C15</f>
        <v>14.509167584846777</v>
      </c>
      <c r="D16" s="55">
        <f>'TAB 3.1 Direct Type 5-6 Assets'!D15</f>
        <v>25</v>
      </c>
      <c r="E16" s="77" t="s">
        <v>21</v>
      </c>
      <c r="F16" s="80" t="s">
        <v>21</v>
      </c>
    </row>
    <row r="17" spans="1:7" x14ac:dyDescent="0.25">
      <c r="A17" s="23" t="s">
        <v>7</v>
      </c>
      <c r="B17" s="55">
        <f>'TAB 3.1 Direct Type 5-6 Assets'!B16</f>
        <v>96.565858490349655</v>
      </c>
      <c r="C17" s="55">
        <f>'TAB 3.1 Direct Type 5-6 Assets'!C16</f>
        <v>12.872765149087957</v>
      </c>
      <c r="D17" s="55">
        <f>'TAB 3.1 Direct Type 5-6 Assets'!D16</f>
        <v>15</v>
      </c>
      <c r="E17" s="77" t="s">
        <v>21</v>
      </c>
      <c r="F17" s="80" t="s">
        <v>21</v>
      </c>
    </row>
    <row r="18" spans="1:7" x14ac:dyDescent="0.25">
      <c r="A18" s="23" t="s">
        <v>8</v>
      </c>
      <c r="B18" s="55">
        <f>'TAB 3.1 Direct Type 5-6 Assets'!B17</f>
        <v>17.004905441150001</v>
      </c>
      <c r="C18" s="55">
        <f>'TAB 3.1 Direct Type 5-6 Assets'!C17</f>
        <v>5.6496072630426379</v>
      </c>
      <c r="D18" s="55">
        <f>'TAB 3.1 Direct Type 5-6 Assets'!D17</f>
        <v>10</v>
      </c>
      <c r="E18" s="77" t="s">
        <v>21</v>
      </c>
      <c r="F18" s="80" t="s">
        <v>22</v>
      </c>
    </row>
    <row r="19" spans="1:7" x14ac:dyDescent="0.25">
      <c r="A19" s="23" t="s">
        <v>9</v>
      </c>
      <c r="B19" s="55">
        <f>'TAB 3.1 Direct Type 5-6 Assets'!B18</f>
        <v>30.497520606900721</v>
      </c>
      <c r="C19" s="55">
        <f>'TAB 3.1 Direct Type 5-6 Assets'!C18</f>
        <v>2.2298066422607059</v>
      </c>
      <c r="D19" s="55">
        <f>'TAB 3.1 Direct Type 5-6 Assets'!D18</f>
        <v>7.4</v>
      </c>
      <c r="E19" s="77" t="s">
        <v>21</v>
      </c>
      <c r="F19" s="80" t="s">
        <v>22</v>
      </c>
    </row>
    <row r="20" spans="1:7" x14ac:dyDescent="0.25">
      <c r="A20" s="23" t="s">
        <v>10</v>
      </c>
      <c r="B20" s="55">
        <f>'TAB 3.1 Direct Type 5-6 Assets'!B19</f>
        <v>214.34132411381216</v>
      </c>
      <c r="C20" s="55">
        <f>'TAB 3.1 Direct Type 5-6 Assets'!C19</f>
        <v>4.8726233150080009</v>
      </c>
      <c r="D20" s="55">
        <f>'TAB 3.1 Direct Type 5-6 Assets'!D19</f>
        <v>7</v>
      </c>
      <c r="E20" s="77" t="s">
        <v>21</v>
      </c>
      <c r="F20" s="80" t="s">
        <v>22</v>
      </c>
    </row>
    <row r="21" spans="1:7" x14ac:dyDescent="0.25">
      <c r="A21" s="5" t="s">
        <v>11</v>
      </c>
      <c r="B21" s="55">
        <f>'TAB 3.1 Direct Type 5-6 Assets'!B20</f>
        <v>51.410485750058932</v>
      </c>
      <c r="C21" s="55">
        <f>'TAB 3.1 Direct Type 5-6 Assets'!C20</f>
        <v>12.438356311036991</v>
      </c>
      <c r="D21" s="55">
        <f>'TAB 3.1 Direct Type 5-6 Assets'!D20</f>
        <v>15</v>
      </c>
      <c r="E21" s="77" t="s">
        <v>21</v>
      </c>
      <c r="F21" s="80" t="s">
        <v>22</v>
      </c>
    </row>
    <row r="22" spans="1:7" x14ac:dyDescent="0.25">
      <c r="A22" s="5" t="s">
        <v>12</v>
      </c>
      <c r="B22" s="55">
        <f>'TAB 3.1 Direct Type 5-6 Assets'!B21</f>
        <v>420.48625605611659</v>
      </c>
      <c r="C22" s="55" t="str">
        <f>'TAB 3.1 Direct Type 5-6 Assets'!C21</f>
        <v>n/a</v>
      </c>
      <c r="D22" s="55" t="str">
        <f>'TAB 3.1 Direct Type 5-6 Assets'!D21</f>
        <v>n/a</v>
      </c>
      <c r="E22" s="77" t="s">
        <v>21</v>
      </c>
      <c r="F22" s="80" t="s">
        <v>22</v>
      </c>
    </row>
    <row r="23" spans="1:7" x14ac:dyDescent="0.25">
      <c r="A23" s="5" t="s">
        <v>13</v>
      </c>
      <c r="B23" s="55">
        <f>'TAB 3.1 Direct Type 5-6 Assets'!B22</f>
        <v>0</v>
      </c>
      <c r="C23" s="55" t="str">
        <f>'TAB 3.1 Direct Type 5-6 Assets'!C22</f>
        <v>n/a</v>
      </c>
      <c r="D23" s="55" t="str">
        <f>'TAB 3.1 Direct Type 5-6 Assets'!D22</f>
        <v>n/a</v>
      </c>
      <c r="E23" s="77" t="s">
        <v>21</v>
      </c>
      <c r="F23" s="80" t="s">
        <v>22</v>
      </c>
    </row>
    <row r="24" spans="1:7" x14ac:dyDescent="0.25">
      <c r="A24" s="5" t="s">
        <v>14</v>
      </c>
      <c r="B24" s="55">
        <f>'TAB 3.1 Direct Type 5-6 Assets'!B23</f>
        <v>30.731741131043918</v>
      </c>
      <c r="C24" s="55">
        <f>'TAB 3.1 Direct Type 5-6 Assets'!C23</f>
        <v>7.6000152118891258</v>
      </c>
      <c r="D24" s="55">
        <f>'TAB 3.1 Direct Type 5-6 Assets'!D23</f>
        <v>10.6</v>
      </c>
      <c r="E24" s="77" t="s">
        <v>22</v>
      </c>
      <c r="F24" s="80" t="s">
        <v>21</v>
      </c>
    </row>
    <row r="25" spans="1:7" x14ac:dyDescent="0.25">
      <c r="A25" s="5" t="s">
        <v>15</v>
      </c>
      <c r="B25" s="55">
        <f>'TAB 3.1 Direct Type 5-6 Assets'!B24</f>
        <v>55.619465611794794</v>
      </c>
      <c r="C25" s="55" t="str">
        <f>'TAB 3.1 Direct Type 5-6 Assets'!C24</f>
        <v>n/a</v>
      </c>
      <c r="D25" s="55" t="str">
        <f>'TAB 3.1 Direct Type 5-6 Assets'!D24</f>
        <v>n/a</v>
      </c>
      <c r="E25" s="77" t="s">
        <v>22</v>
      </c>
      <c r="F25" s="80" t="s">
        <v>21</v>
      </c>
    </row>
    <row r="26" spans="1:7" x14ac:dyDescent="0.25">
      <c r="A26" s="5" t="s">
        <v>16</v>
      </c>
      <c r="B26" s="55">
        <f>'TAB 3.1 Direct Type 5-6 Assets'!B25</f>
        <v>2.6858049450676882</v>
      </c>
      <c r="C26" s="55">
        <f>'TAB 3.1 Direct Type 5-6 Assets'!C25</f>
        <v>2.7310486008485078</v>
      </c>
      <c r="D26" s="55">
        <f>'TAB 3.1 Direct Type 5-6 Assets'!D25</f>
        <v>10.5</v>
      </c>
      <c r="E26" s="77" t="s">
        <v>22</v>
      </c>
      <c r="F26" s="80" t="s">
        <v>21</v>
      </c>
    </row>
    <row r="27" spans="1:7" x14ac:dyDescent="0.25">
      <c r="A27" s="23" t="s">
        <v>17</v>
      </c>
      <c r="B27" s="55">
        <f>'TAB 3.2 Direct Type 5-6 IT'!B15</f>
        <v>83.262656100580372</v>
      </c>
      <c r="C27" s="55">
        <f>'TAB 3.1 Direct Type 5-6 Assets'!C26</f>
        <v>2.6388328841208994</v>
      </c>
      <c r="D27" s="55">
        <f>'TAB 3.1 Direct Type 5-6 Assets'!D26</f>
        <v>4</v>
      </c>
      <c r="E27" s="101" t="s">
        <v>22</v>
      </c>
      <c r="F27" s="102" t="s">
        <v>21</v>
      </c>
      <c r="G27" t="s">
        <v>534</v>
      </c>
    </row>
    <row r="28" spans="1:7" x14ac:dyDescent="0.25">
      <c r="A28" s="5" t="s">
        <v>18</v>
      </c>
      <c r="B28" s="55">
        <f>'TAB 3.1 Direct Type 5-6 Assets'!B27</f>
        <v>121.49124256500124</v>
      </c>
      <c r="C28" s="55">
        <f>'TAB 3.1 Direct Type 5-6 Assets'!C27</f>
        <v>12.321257585680046</v>
      </c>
      <c r="D28" s="55">
        <f>'TAB 3.1 Direct Type 5-6 Assets'!D27</f>
        <v>20</v>
      </c>
      <c r="E28" s="77" t="s">
        <v>22</v>
      </c>
      <c r="F28" s="80" t="s">
        <v>21</v>
      </c>
    </row>
    <row r="29" spans="1:7" x14ac:dyDescent="0.25">
      <c r="A29" s="5" t="s">
        <v>19</v>
      </c>
      <c r="B29" s="55">
        <f>'TAB 3.1 Direct Type 5-6 Assets'!B28</f>
        <v>232.00499941638125</v>
      </c>
      <c r="C29" s="55">
        <f>'TAB 3.1 Direct Type 5-6 Assets'!C28</f>
        <v>33.373684951865869</v>
      </c>
      <c r="D29" s="55">
        <f>'TAB 3.1 Direct Type 5-6 Assets'!D28</f>
        <v>40</v>
      </c>
      <c r="E29" s="77" t="s">
        <v>22</v>
      </c>
      <c r="F29" s="80" t="s">
        <v>21</v>
      </c>
    </row>
    <row r="30" spans="1:7" x14ac:dyDescent="0.25">
      <c r="A30" s="7" t="s">
        <v>20</v>
      </c>
      <c r="B30" s="89">
        <f>'TAB 3.1 Direct Type 5-6 Assets'!B29</f>
        <v>23.640753575485402</v>
      </c>
      <c r="C30" s="89">
        <f>'TAB 3.1 Direct Type 5-6 Assets'!C29</f>
        <v>43.42815308482453</v>
      </c>
      <c r="D30" s="90">
        <f>'TAB 3.1 Direct Type 5-6 Assets'!D29</f>
        <v>47.42815308482453</v>
      </c>
      <c r="E30" s="78" t="s">
        <v>22</v>
      </c>
      <c r="F30" s="81" t="s">
        <v>21</v>
      </c>
    </row>
    <row r="31" spans="1:7" x14ac:dyDescent="0.25">
      <c r="A31" s="6" t="s">
        <v>588</v>
      </c>
      <c r="B31" s="32">
        <f>SUM(B10:B30)</f>
        <v>8785.8262950701846</v>
      </c>
      <c r="C31" s="6"/>
      <c r="D31" s="6"/>
    </row>
    <row r="33" spans="1:5" x14ac:dyDescent="0.25">
      <c r="A33" s="52" t="s">
        <v>296</v>
      </c>
      <c r="B33" s="4"/>
      <c r="C33" s="1"/>
      <c r="D33" s="4"/>
    </row>
    <row r="34" spans="1:5" x14ac:dyDescent="0.25">
      <c r="A34" s="11"/>
      <c r="C34" s="22"/>
      <c r="D34" s="22"/>
    </row>
    <row r="35" spans="1:5" ht="18.75" customHeight="1" x14ac:dyDescent="0.25">
      <c r="A35" s="3" t="s">
        <v>26</v>
      </c>
      <c r="B35" s="92" t="s">
        <v>553</v>
      </c>
      <c r="C35" s="19"/>
      <c r="D35" s="20"/>
    </row>
    <row r="36" spans="1:5" x14ac:dyDescent="0.25">
      <c r="A36" s="26"/>
      <c r="B36" s="29" t="s">
        <v>32</v>
      </c>
      <c r="C36" s="27"/>
      <c r="D36" s="28"/>
    </row>
    <row r="37" spans="1:5" x14ac:dyDescent="0.25">
      <c r="A37" s="8" t="s">
        <v>596</v>
      </c>
      <c r="B37" s="8">
        <f>'TAB 3.2 Direct Type 5-6 IT'!B8+'TAB 3.1 Direct Type 5-6 Assets'!B44+'TAB 3.1 Direct Type 5-6 Assets'!B45</f>
        <v>230.46394293320998</v>
      </c>
      <c r="C37" s="58"/>
      <c r="D37" s="59"/>
      <c r="E37" s="17"/>
    </row>
    <row r="38" spans="1:5" x14ac:dyDescent="0.25">
      <c r="A38" s="5" t="s">
        <v>597</v>
      </c>
      <c r="B38" s="5">
        <f>SUMIF(F10:F30,"Yes",B10:B30)</f>
        <v>7990.1264092004803</v>
      </c>
      <c r="C38" s="37"/>
      <c r="D38" s="38"/>
      <c r="E38" s="17"/>
    </row>
    <row r="39" spans="1:5" x14ac:dyDescent="0.25">
      <c r="A39" s="5"/>
      <c r="B39" s="5"/>
      <c r="C39" s="37"/>
      <c r="D39" s="38"/>
      <c r="E39" s="17"/>
    </row>
    <row r="40" spans="1:5" x14ac:dyDescent="0.25">
      <c r="A40" s="7" t="s">
        <v>298</v>
      </c>
      <c r="B40" s="178">
        <f>B37/(B37+B38)</f>
        <v>2.8034962583118141E-2</v>
      </c>
      <c r="C40" s="103"/>
      <c r="D40" s="63"/>
      <c r="E40" s="17"/>
    </row>
    <row r="43" spans="1:5" x14ac:dyDescent="0.25">
      <c r="A43" s="1" t="s">
        <v>598</v>
      </c>
      <c r="B43" s="4"/>
      <c r="C43" s="1"/>
      <c r="D43" s="4"/>
    </row>
    <row r="45" spans="1:5" x14ac:dyDescent="0.25">
      <c r="A45" s="3" t="s">
        <v>26</v>
      </c>
      <c r="B45" s="92" t="s">
        <v>553</v>
      </c>
      <c r="C45" s="19" t="s">
        <v>29</v>
      </c>
      <c r="D45" s="20" t="s">
        <v>30</v>
      </c>
    </row>
    <row r="46" spans="1:5" x14ac:dyDescent="0.25">
      <c r="A46" s="26"/>
      <c r="B46" s="29" t="s">
        <v>32</v>
      </c>
      <c r="C46" s="27" t="s">
        <v>31</v>
      </c>
      <c r="D46" s="28" t="s">
        <v>31</v>
      </c>
    </row>
    <row r="47" spans="1:5" x14ac:dyDescent="0.25">
      <c r="A47" s="8" t="s">
        <v>14</v>
      </c>
      <c r="B47" s="57">
        <f>(1-$B$40)*B24</f>
        <v>29.87017791832103</v>
      </c>
      <c r="C47" s="58">
        <f>C24</f>
        <v>7.6000152118891258</v>
      </c>
      <c r="D47" s="59">
        <f>D24</f>
        <v>10.6</v>
      </c>
    </row>
    <row r="48" spans="1:5" x14ac:dyDescent="0.25">
      <c r="A48" s="5" t="s">
        <v>15</v>
      </c>
      <c r="B48" s="32">
        <f t="shared" ref="B48:B53" si="0">(1-$B$40)*B25</f>
        <v>54.060175974475101</v>
      </c>
      <c r="C48" s="37" t="str">
        <f t="shared" ref="C48:D48" si="1">C25</f>
        <v>n/a</v>
      </c>
      <c r="D48" s="38" t="str">
        <f t="shared" si="1"/>
        <v>n/a</v>
      </c>
    </row>
    <row r="49" spans="1:4" x14ac:dyDescent="0.25">
      <c r="A49" s="5" t="s">
        <v>16</v>
      </c>
      <c r="B49" s="32">
        <f>(1-$B$40)*B26</f>
        <v>2.610508503927162</v>
      </c>
      <c r="C49" s="32">
        <f t="shared" ref="C49:D49" si="2">C26</f>
        <v>2.7310486008485078</v>
      </c>
      <c r="D49" s="33">
        <f t="shared" si="2"/>
        <v>10.5</v>
      </c>
    </row>
    <row r="50" spans="1:4" x14ac:dyDescent="0.25">
      <c r="A50" s="5" t="s">
        <v>17</v>
      </c>
      <c r="B50" s="32">
        <f t="shared" si="0"/>
        <v>80.928390652229567</v>
      </c>
      <c r="C50" s="32">
        <f t="shared" ref="C50:D50" si="3">C27</f>
        <v>2.6388328841208994</v>
      </c>
      <c r="D50" s="33">
        <f t="shared" si="3"/>
        <v>4</v>
      </c>
    </row>
    <row r="51" spans="1:4" x14ac:dyDescent="0.25">
      <c r="A51" s="5" t="s">
        <v>18</v>
      </c>
      <c r="B51" s="32">
        <f t="shared" si="0"/>
        <v>118.08524012551491</v>
      </c>
      <c r="C51" s="32">
        <f t="shared" ref="C51:D51" si="4">C28</f>
        <v>12.321257585680046</v>
      </c>
      <c r="D51" s="33">
        <f t="shared" si="4"/>
        <v>20</v>
      </c>
    </row>
    <row r="52" spans="1:4" x14ac:dyDescent="0.25">
      <c r="A52" s="5" t="s">
        <v>19</v>
      </c>
      <c r="B52" s="32">
        <f t="shared" si="0"/>
        <v>225.50074793864667</v>
      </c>
      <c r="C52" s="32">
        <f t="shared" ref="C52:D52" si="5">C29</f>
        <v>33.373684951865869</v>
      </c>
      <c r="D52" s="33">
        <f t="shared" si="5"/>
        <v>40</v>
      </c>
    </row>
    <row r="53" spans="1:4" x14ac:dyDescent="0.25">
      <c r="A53" s="7" t="s">
        <v>20</v>
      </c>
      <c r="B53" s="35">
        <f t="shared" si="0"/>
        <v>22.977985933559953</v>
      </c>
      <c r="C53" s="35">
        <f t="shared" ref="C53:D53" si="6">C30</f>
        <v>43.42815308482453</v>
      </c>
      <c r="D53" s="36">
        <f t="shared" si="6"/>
        <v>47.42815308482453</v>
      </c>
    </row>
    <row r="54" spans="1:4" x14ac:dyDescent="0.25">
      <c r="A54" t="s">
        <v>632</v>
      </c>
      <c r="B54" s="158">
        <f>SUM(B47:B53)</f>
        <v>534.03322704667437</v>
      </c>
    </row>
    <row r="56" spans="1:4" x14ac:dyDescent="0.25">
      <c r="A56" s="52" t="s">
        <v>595</v>
      </c>
      <c r="B56" s="4"/>
      <c r="C56" s="1"/>
      <c r="D56" s="4"/>
    </row>
    <row r="58" spans="1:4" x14ac:dyDescent="0.25">
      <c r="A58" s="3" t="s">
        <v>26</v>
      </c>
      <c r="B58" s="92" t="s">
        <v>553</v>
      </c>
      <c r="C58" s="19" t="s">
        <v>29</v>
      </c>
      <c r="D58" s="20" t="s">
        <v>30</v>
      </c>
    </row>
    <row r="59" spans="1:4" x14ac:dyDescent="0.25">
      <c r="A59" s="26"/>
      <c r="B59" s="29" t="s">
        <v>32</v>
      </c>
      <c r="C59" s="27" t="s">
        <v>31</v>
      </c>
      <c r="D59" s="28" t="s">
        <v>31</v>
      </c>
    </row>
    <row r="60" spans="1:4" x14ac:dyDescent="0.25">
      <c r="A60" s="8" t="s">
        <v>542</v>
      </c>
      <c r="B60" s="57">
        <f>$B$40*B24</f>
        <v>0.86156321272288905</v>
      </c>
      <c r="C60" s="58">
        <f>C24</f>
        <v>7.6000152118891258</v>
      </c>
      <c r="D60" s="59">
        <f>D24</f>
        <v>10.6</v>
      </c>
    </row>
    <row r="61" spans="1:4" x14ac:dyDescent="0.25">
      <c r="A61" s="5" t="s">
        <v>543</v>
      </c>
      <c r="B61" s="32">
        <f t="shared" ref="B61:B66" si="7">$B$40*B25</f>
        <v>1.5592896373196932</v>
      </c>
      <c r="C61" s="37" t="str">
        <f t="shared" ref="C61:D61" si="8">C25</f>
        <v>n/a</v>
      </c>
      <c r="D61" s="38" t="str">
        <f t="shared" si="8"/>
        <v>n/a</v>
      </c>
    </row>
    <row r="62" spans="1:4" x14ac:dyDescent="0.25">
      <c r="A62" s="5" t="s">
        <v>544</v>
      </c>
      <c r="B62" s="32">
        <f t="shared" si="7"/>
        <v>7.5296441140526318E-2</v>
      </c>
      <c r="C62" s="32">
        <f t="shared" ref="C62:D62" si="9">C26</f>
        <v>2.7310486008485078</v>
      </c>
      <c r="D62" s="33">
        <f t="shared" si="9"/>
        <v>10.5</v>
      </c>
    </row>
    <row r="63" spans="1:4" x14ac:dyDescent="0.25">
      <c r="A63" s="5" t="s">
        <v>545</v>
      </c>
      <c r="B63" s="32">
        <f t="shared" si="7"/>
        <v>2.3342654483508043</v>
      </c>
      <c r="C63" s="32">
        <f t="shared" ref="C63:D63" si="10">C27</f>
        <v>2.6388328841208994</v>
      </c>
      <c r="D63" s="33">
        <f t="shared" si="10"/>
        <v>4</v>
      </c>
    </row>
    <row r="64" spans="1:4" x14ac:dyDescent="0.25">
      <c r="A64" s="5" t="s">
        <v>546</v>
      </c>
      <c r="B64" s="32">
        <f t="shared" si="7"/>
        <v>3.4060024394863397</v>
      </c>
      <c r="C64" s="32">
        <f t="shared" ref="C64:D64" si="11">C28</f>
        <v>12.321257585680046</v>
      </c>
      <c r="D64" s="33">
        <f t="shared" si="11"/>
        <v>20</v>
      </c>
    </row>
    <row r="65" spans="1:4" x14ac:dyDescent="0.25">
      <c r="A65" s="5" t="s">
        <v>547</v>
      </c>
      <c r="B65" s="32">
        <f t="shared" si="7"/>
        <v>6.5042514777345941</v>
      </c>
      <c r="C65" s="32">
        <f t="shared" ref="C65:D65" si="12">C29</f>
        <v>33.373684951865869</v>
      </c>
      <c r="D65" s="33">
        <f t="shared" si="12"/>
        <v>40</v>
      </c>
    </row>
    <row r="66" spans="1:4" x14ac:dyDescent="0.25">
      <c r="A66" s="7" t="s">
        <v>548</v>
      </c>
      <c r="B66" s="35">
        <f t="shared" si="7"/>
        <v>0.66276764192544968</v>
      </c>
      <c r="C66" s="35">
        <f t="shared" ref="C66:D66" si="13">C30</f>
        <v>43.42815308482453</v>
      </c>
      <c r="D66" s="36">
        <f t="shared" si="13"/>
        <v>47.42815308482453</v>
      </c>
    </row>
    <row r="67" spans="1:4" x14ac:dyDescent="0.25">
      <c r="A67" t="s">
        <v>631</v>
      </c>
      <c r="B67" s="158">
        <f>SUM(B60:B66)</f>
        <v>15.403436298680296</v>
      </c>
    </row>
    <row r="69" spans="1:4" x14ac:dyDescent="0.25">
      <c r="A69" t="s">
        <v>613</v>
      </c>
      <c r="B69" s="158">
        <f>B67+B54-SUMIF(E10:E30,"yes",B10:B30)</f>
        <v>0</v>
      </c>
    </row>
  </sheetData>
  <mergeCells count="1">
    <mergeCell ref="A2:D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7" tint="0.39997558519241921"/>
  </sheetPr>
  <dimension ref="A1:D34"/>
  <sheetViews>
    <sheetView zoomScaleNormal="100" workbookViewId="0">
      <selection activeCell="B27" sqref="B27"/>
    </sheetView>
  </sheetViews>
  <sheetFormatPr defaultRowHeight="15" x14ac:dyDescent="0.25"/>
  <cols>
    <col min="1" max="1" width="44.140625" customWidth="1"/>
    <col min="2" max="4" width="28.7109375" customWidth="1"/>
  </cols>
  <sheetData>
    <row r="1" spans="1:4" s="13" customFormat="1" x14ac:dyDescent="0.25">
      <c r="A1" s="52" t="s">
        <v>592</v>
      </c>
      <c r="B1" s="53"/>
      <c r="C1" s="52"/>
      <c r="D1" s="53"/>
    </row>
    <row r="2" spans="1:4" x14ac:dyDescent="0.25">
      <c r="A2" s="11" t="s">
        <v>531</v>
      </c>
      <c r="C2" s="21"/>
      <c r="D2" s="21"/>
    </row>
    <row r="3" spans="1:4" x14ac:dyDescent="0.25">
      <c r="A3" s="11"/>
      <c r="C3" s="22"/>
      <c r="D3" s="22"/>
    </row>
    <row r="4" spans="1:4" ht="15" customHeight="1" x14ac:dyDescent="0.25">
      <c r="A4" s="3" t="s">
        <v>26</v>
      </c>
      <c r="B4" s="92" t="s">
        <v>553</v>
      </c>
      <c r="C4" s="19" t="s">
        <v>593</v>
      </c>
      <c r="D4" s="20" t="s">
        <v>30</v>
      </c>
    </row>
    <row r="5" spans="1:4" x14ac:dyDescent="0.25">
      <c r="A5" s="26"/>
      <c r="B5" s="29" t="s">
        <v>32</v>
      </c>
      <c r="C5" s="27" t="s">
        <v>31</v>
      </c>
      <c r="D5" s="28" t="s">
        <v>31</v>
      </c>
    </row>
    <row r="6" spans="1:4" x14ac:dyDescent="0.25">
      <c r="A6" s="23" t="s">
        <v>0</v>
      </c>
      <c r="B6" s="30">
        <f>'TAB 3.1 Direct Type 5-6 Assets'!B52</f>
        <v>934.37997282641049</v>
      </c>
      <c r="C6" s="30">
        <f>'TAB 3.1 Direct Type 5-6 Assets'!C52</f>
        <v>33.726922995926195</v>
      </c>
      <c r="D6" s="30">
        <f>'TAB 3.1 Direct Type 5-6 Assets'!D52</f>
        <v>47.5</v>
      </c>
    </row>
    <row r="7" spans="1:4" x14ac:dyDescent="0.25">
      <c r="A7" s="23" t="s">
        <v>1</v>
      </c>
      <c r="B7" s="30">
        <f>'TAB 3.1 Direct Type 5-6 Assets'!B53</f>
        <v>128.85613054089143</v>
      </c>
      <c r="C7" s="30">
        <f>'TAB 3.1 Direct Type 5-6 Assets'!C53</f>
        <v>38.52424397349516</v>
      </c>
      <c r="D7" s="30">
        <f>'TAB 3.1 Direct Type 5-6 Assets'!D53</f>
        <v>40</v>
      </c>
    </row>
    <row r="8" spans="1:4" x14ac:dyDescent="0.25">
      <c r="A8" s="5" t="s">
        <v>2</v>
      </c>
      <c r="B8" s="30">
        <f>'TAB 3.1 Direct Type 5-6 Assets'!B54</f>
        <v>1867.02702410344</v>
      </c>
      <c r="C8" s="30">
        <f>'TAB 3.1 Direct Type 5-6 Assets'!C54</f>
        <v>39.293364286940815</v>
      </c>
      <c r="D8" s="30">
        <f>'TAB 3.1 Direct Type 5-6 Assets'!D54</f>
        <v>48.7</v>
      </c>
    </row>
    <row r="9" spans="1:4" x14ac:dyDescent="0.25">
      <c r="A9" s="5" t="s">
        <v>3</v>
      </c>
      <c r="B9" s="30">
        <f>'TAB 3.1 Direct Type 5-6 Assets'!B55</f>
        <v>2568.6717638234641</v>
      </c>
      <c r="C9" s="30">
        <f>'TAB 3.1 Direct Type 5-6 Assets'!C55</f>
        <v>29.743582096346337</v>
      </c>
      <c r="D9" s="30">
        <f>'TAB 3.1 Direct Type 5-6 Assets'!D55</f>
        <v>40</v>
      </c>
    </row>
    <row r="10" spans="1:4" x14ac:dyDescent="0.25">
      <c r="A10" s="5" t="s">
        <v>4</v>
      </c>
      <c r="B10" s="30">
        <f>'TAB 3.1 Direct Type 5-6 Assets'!B56</f>
        <v>463.21478969842332</v>
      </c>
      <c r="C10" s="30">
        <f>'TAB 3.1 Direct Type 5-6 Assets'!C56</f>
        <v>27.902514905359837</v>
      </c>
      <c r="D10" s="30">
        <f>'TAB 3.1 Direct Type 5-6 Assets'!D56</f>
        <v>42</v>
      </c>
    </row>
    <row r="11" spans="1:4" x14ac:dyDescent="0.25">
      <c r="A11" s="5" t="s">
        <v>5</v>
      </c>
      <c r="B11" s="30">
        <f>'TAB 3.1 Direct Type 5-6 Assets'!B57</f>
        <v>1294.2362362398121</v>
      </c>
      <c r="C11" s="30">
        <f>'TAB 3.1 Direct Type 5-6 Assets'!C57</f>
        <v>35.157604132719847</v>
      </c>
      <c r="D11" s="30">
        <f>'TAB 3.1 Direct Type 5-6 Assets'!D57</f>
        <v>45.8</v>
      </c>
    </row>
    <row r="12" spans="1:4" x14ac:dyDescent="0.25">
      <c r="A12" s="66" t="s">
        <v>633</v>
      </c>
      <c r="B12" s="67">
        <f>'TAB 3.1 Direct Type 5-6 Assets'!B58</f>
        <v>35.153295722790276</v>
      </c>
      <c r="C12" s="180">
        <f>'TAB 3.1 Direct Type 5-6 Assets'!C58</f>
        <v>14.509167584846777</v>
      </c>
      <c r="D12" s="180">
        <f>'TAB 3.1 Direct Type 5-6 Assets'!D58</f>
        <v>25</v>
      </c>
    </row>
    <row r="13" spans="1:4" x14ac:dyDescent="0.25">
      <c r="A13" s="25" t="s">
        <v>552</v>
      </c>
      <c r="B13" s="179">
        <f>'TAB 3.1 Direct Type 5-6 Assets'!B59</f>
        <v>0</v>
      </c>
      <c r="C13" s="179">
        <f>'TAB 3.1 Direct Type 5-6 Assets'!C59</f>
        <v>0</v>
      </c>
      <c r="D13" s="179">
        <f>'TAB 3.1 Direct Type 5-6 Assets'!D59</f>
        <v>0</v>
      </c>
    </row>
    <row r="14" spans="1:4" x14ac:dyDescent="0.25">
      <c r="A14" s="5" t="s">
        <v>8</v>
      </c>
      <c r="B14" s="30">
        <f>'TAB 3.1 Direct Type 5-6 Assets'!B60</f>
        <v>17.004905441150001</v>
      </c>
      <c r="C14" s="30">
        <f>'TAB 3.1 Direct Type 5-6 Assets'!C60</f>
        <v>5.6496072630426379</v>
      </c>
      <c r="D14" s="30">
        <f>'TAB 3.1 Direct Type 5-6 Assets'!D60</f>
        <v>10</v>
      </c>
    </row>
    <row r="15" spans="1:4" x14ac:dyDescent="0.25">
      <c r="A15" s="5" t="s">
        <v>9</v>
      </c>
      <c r="B15" s="30">
        <f>'TAB 3.1 Direct Type 5-6 Assets'!B61</f>
        <v>30.497520606900721</v>
      </c>
      <c r="C15" s="30">
        <f>'TAB 3.1 Direct Type 5-6 Assets'!C61</f>
        <v>2.2298066422607059</v>
      </c>
      <c r="D15" s="30">
        <f>'TAB 3.1 Direct Type 5-6 Assets'!D61</f>
        <v>7.4</v>
      </c>
    </row>
    <row r="16" spans="1:4" x14ac:dyDescent="0.25">
      <c r="A16" s="5" t="s">
        <v>10</v>
      </c>
      <c r="B16" s="30">
        <f>'TAB 3.1 Direct Type 5-6 Assets'!B62</f>
        <v>214.34132411381216</v>
      </c>
      <c r="C16" s="30">
        <f>'TAB 3.1 Direct Type 5-6 Assets'!C62</f>
        <v>4.8726233150080009</v>
      </c>
      <c r="D16" s="30">
        <f>'TAB 3.1 Direct Type 5-6 Assets'!D62</f>
        <v>7</v>
      </c>
    </row>
    <row r="17" spans="1:4" x14ac:dyDescent="0.25">
      <c r="A17" s="5" t="s">
        <v>11</v>
      </c>
      <c r="B17" s="30">
        <f>'TAB 3.1 Direct Type 5-6 Assets'!B63</f>
        <v>51.410485750058932</v>
      </c>
      <c r="C17" s="30">
        <f>'TAB 3.1 Direct Type 5-6 Assets'!C63</f>
        <v>12.438356311036991</v>
      </c>
      <c r="D17" s="30">
        <f>'TAB 3.1 Direct Type 5-6 Assets'!D63</f>
        <v>15</v>
      </c>
    </row>
    <row r="18" spans="1:4" x14ac:dyDescent="0.25">
      <c r="A18" s="5" t="s">
        <v>12</v>
      </c>
      <c r="B18" s="30">
        <f>'TAB 3.1 Direct Type 5-6 Assets'!B64</f>
        <v>420.48625605611659</v>
      </c>
      <c r="C18" s="30" t="str">
        <f>'TAB 3.1 Direct Type 5-6 Assets'!C64</f>
        <v>n/a</v>
      </c>
      <c r="D18" s="30" t="str">
        <f>'TAB 3.1 Direct Type 5-6 Assets'!D64</f>
        <v>n/a</v>
      </c>
    </row>
    <row r="19" spans="1:4" x14ac:dyDescent="0.25">
      <c r="A19" s="5" t="s">
        <v>13</v>
      </c>
      <c r="B19" s="30">
        <f>'TAB 3.1 Direct Type 5-6 Assets'!B65</f>
        <v>0</v>
      </c>
      <c r="C19" s="30" t="str">
        <f>'TAB 3.1 Direct Type 5-6 Assets'!C65</f>
        <v>n/a</v>
      </c>
      <c r="D19" s="30" t="str">
        <f>'TAB 3.1 Direct Type 5-6 Assets'!D65</f>
        <v>n/a</v>
      </c>
    </row>
    <row r="20" spans="1:4" x14ac:dyDescent="0.25">
      <c r="A20" s="66" t="s">
        <v>14</v>
      </c>
      <c r="B20" s="67">
        <f>'TAB 3.3 Indirect Assets'!B47</f>
        <v>29.87017791832103</v>
      </c>
      <c r="C20" s="68">
        <f>'TAB 3.3 Indirect Assets'!C47</f>
        <v>7.6000152118891258</v>
      </c>
      <c r="D20" s="68">
        <f>'TAB 3.3 Indirect Assets'!D47</f>
        <v>10.6</v>
      </c>
    </row>
    <row r="21" spans="1:4" x14ac:dyDescent="0.25">
      <c r="A21" s="66" t="s">
        <v>15</v>
      </c>
      <c r="B21" s="67">
        <f>'TAB 3.3 Indirect Assets'!B48</f>
        <v>54.060175974475101</v>
      </c>
      <c r="C21" s="68" t="str">
        <f>'TAB 3.3 Indirect Assets'!C48</f>
        <v>n/a</v>
      </c>
      <c r="D21" s="68" t="str">
        <f>'TAB 3.3 Indirect Assets'!D48</f>
        <v>n/a</v>
      </c>
    </row>
    <row r="22" spans="1:4" x14ac:dyDescent="0.25">
      <c r="A22" s="66" t="s">
        <v>16</v>
      </c>
      <c r="B22" s="67">
        <f>'TAB 3.3 Indirect Assets'!B49</f>
        <v>2.610508503927162</v>
      </c>
      <c r="C22" s="68">
        <f>'TAB 3.3 Indirect Assets'!C49</f>
        <v>2.7310486008485078</v>
      </c>
      <c r="D22" s="68">
        <f>'TAB 3.3 Indirect Assets'!D49</f>
        <v>10.5</v>
      </c>
    </row>
    <row r="23" spans="1:4" x14ac:dyDescent="0.25">
      <c r="A23" s="66" t="s">
        <v>17</v>
      </c>
      <c r="B23" s="67">
        <f>'TAB 3.3 Indirect Assets'!B50</f>
        <v>80.928390652229567</v>
      </c>
      <c r="C23" s="68">
        <f>'TAB 3.3 Indirect Assets'!C50</f>
        <v>2.6388328841208994</v>
      </c>
      <c r="D23" s="68">
        <f>'TAB 3.3 Indirect Assets'!D50</f>
        <v>4</v>
      </c>
    </row>
    <row r="24" spans="1:4" x14ac:dyDescent="0.25">
      <c r="A24" s="66" t="s">
        <v>18</v>
      </c>
      <c r="B24" s="67">
        <f>'TAB 3.3 Indirect Assets'!B51</f>
        <v>118.08524012551491</v>
      </c>
      <c r="C24" s="68">
        <f>'TAB 3.3 Indirect Assets'!C51</f>
        <v>12.321257585680046</v>
      </c>
      <c r="D24" s="68">
        <f>'TAB 3.3 Indirect Assets'!D51</f>
        <v>20</v>
      </c>
    </row>
    <row r="25" spans="1:4" x14ac:dyDescent="0.25">
      <c r="A25" s="66" t="s">
        <v>19</v>
      </c>
      <c r="B25" s="67">
        <f>'TAB 3.3 Indirect Assets'!B52</f>
        <v>225.50074793864667</v>
      </c>
      <c r="C25" s="68">
        <f>'TAB 3.3 Indirect Assets'!C52</f>
        <v>33.373684951865869</v>
      </c>
      <c r="D25" s="68">
        <f>'TAB 3.3 Indirect Assets'!D52</f>
        <v>40</v>
      </c>
    </row>
    <row r="26" spans="1:4" x14ac:dyDescent="0.25">
      <c r="A26" s="69" t="s">
        <v>20</v>
      </c>
      <c r="B26" s="67">
        <f>'TAB 3.3 Indirect Assets'!B53</f>
        <v>22.977985933559953</v>
      </c>
      <c r="C26" s="68">
        <f>'TAB 3.3 Indirect Assets'!C53</f>
        <v>43.42815308482453</v>
      </c>
      <c r="D26" s="68">
        <f>'TAB 3.3 Indirect Assets'!D53</f>
        <v>47.42815308482453</v>
      </c>
    </row>
    <row r="27" spans="1:4" x14ac:dyDescent="0.25">
      <c r="A27" t="s">
        <v>588</v>
      </c>
      <c r="B27" s="158">
        <f>SUM(B6:B26)</f>
        <v>8559.3129319699419</v>
      </c>
    </row>
    <row r="32" spans="1:4" x14ac:dyDescent="0.25">
      <c r="A32" s="16" t="s">
        <v>301</v>
      </c>
    </row>
    <row r="33" spans="1:1" x14ac:dyDescent="0.25">
      <c r="A33" s="15" t="s">
        <v>302</v>
      </c>
    </row>
    <row r="34" spans="1:1" x14ac:dyDescent="0.25">
      <c r="A34" t="s">
        <v>303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39997558519241921"/>
  </sheetPr>
  <dimension ref="A1:D36"/>
  <sheetViews>
    <sheetView zoomScaleNormal="100" workbookViewId="0">
      <selection activeCell="C35" sqref="C35"/>
    </sheetView>
  </sheetViews>
  <sheetFormatPr defaultRowHeight="15" x14ac:dyDescent="0.25"/>
  <cols>
    <col min="1" max="1" width="62.7109375" customWidth="1"/>
    <col min="2" max="4" width="31.5703125" customWidth="1"/>
  </cols>
  <sheetData>
    <row r="1" spans="1:4" x14ac:dyDescent="0.25">
      <c r="A1" s="52" t="s">
        <v>34</v>
      </c>
      <c r="B1" s="4"/>
      <c r="C1" s="1"/>
      <c r="D1" s="4"/>
    </row>
    <row r="2" spans="1:4" x14ac:dyDescent="0.25">
      <c r="A2" s="11" t="s">
        <v>532</v>
      </c>
    </row>
    <row r="3" spans="1:4" x14ac:dyDescent="0.25">
      <c r="A3" s="11"/>
    </row>
    <row r="4" spans="1:4" x14ac:dyDescent="0.25">
      <c r="A4" s="60" t="s">
        <v>26</v>
      </c>
      <c r="B4" s="92" t="s">
        <v>553</v>
      </c>
      <c r="C4" s="111" t="s">
        <v>29</v>
      </c>
      <c r="D4" s="112" t="s">
        <v>30</v>
      </c>
    </row>
    <row r="5" spans="1:4" x14ac:dyDescent="0.25">
      <c r="A5" s="5"/>
      <c r="B5" s="113" t="s">
        <v>32</v>
      </c>
      <c r="C5" s="142" t="s">
        <v>31</v>
      </c>
      <c r="D5" s="143" t="s">
        <v>31</v>
      </c>
    </row>
    <row r="6" spans="1:4" x14ac:dyDescent="0.25">
      <c r="A6" s="5" t="s">
        <v>552</v>
      </c>
      <c r="B6" s="5"/>
      <c r="C6" s="144"/>
      <c r="D6" s="145"/>
    </row>
    <row r="7" spans="1:4" x14ac:dyDescent="0.25">
      <c r="A7" s="5" t="s">
        <v>552</v>
      </c>
      <c r="B7" s="5"/>
      <c r="C7" s="144"/>
      <c r="D7" s="145"/>
    </row>
    <row r="8" spans="1:4" x14ac:dyDescent="0.25">
      <c r="A8" s="5" t="s">
        <v>552</v>
      </c>
      <c r="B8" s="5"/>
      <c r="C8" s="144"/>
      <c r="D8" s="145"/>
    </row>
    <row r="9" spans="1:4" x14ac:dyDescent="0.25">
      <c r="A9" s="5" t="s">
        <v>552</v>
      </c>
      <c r="B9" s="23"/>
      <c r="C9" s="146"/>
      <c r="D9" s="147"/>
    </row>
    <row r="10" spans="1:4" x14ac:dyDescent="0.25">
      <c r="A10" s="5" t="s">
        <v>552</v>
      </c>
      <c r="B10" s="23"/>
      <c r="C10" s="146"/>
      <c r="D10" s="147"/>
    </row>
    <row r="11" spans="1:4" x14ac:dyDescent="0.25">
      <c r="A11" s="5" t="s">
        <v>552</v>
      </c>
      <c r="B11" s="23"/>
      <c r="C11" s="146"/>
      <c r="D11" s="147"/>
    </row>
    <row r="12" spans="1:4" x14ac:dyDescent="0.25">
      <c r="A12" s="23" t="str">
        <f>'RAB 3.1 Direct Type 5-6 Assets'!A43</f>
        <v>Type 5-6 Customer Metering and Load Control</v>
      </c>
      <c r="B12" s="23">
        <f>'TAB 3.1 Direct Type 5-6 Assets'!B44</f>
        <v>114.54406831120973</v>
      </c>
      <c r="C12" s="23">
        <f>'TAB 3.1 Direct Type 5-6 Assets'!C44</f>
        <v>14.509167584846777</v>
      </c>
      <c r="D12" s="181">
        <f>'TAB 3.1 Direct Type 5-6 Assets'!D44</f>
        <v>25</v>
      </c>
    </row>
    <row r="13" spans="1:4" x14ac:dyDescent="0.25">
      <c r="A13" s="23" t="str">
        <f>'RAB 3.1 Direct Type 5-6 Assets'!A44</f>
        <v>Type 5-6 Customer Metering (digital)</v>
      </c>
      <c r="B13" s="23">
        <f>'TAB 3.1 Direct Type 5-6 Assets'!B45</f>
        <v>96.565858490349655</v>
      </c>
      <c r="C13" s="23">
        <f>'TAB 3.1 Direct Type 5-6 Assets'!C45</f>
        <v>12.872765149087957</v>
      </c>
      <c r="D13" s="181">
        <f>'TAB 3.1 Direct Type 5-6 Assets'!D45</f>
        <v>15</v>
      </c>
    </row>
    <row r="14" spans="1:4" x14ac:dyDescent="0.25">
      <c r="A14" s="5" t="s">
        <v>552</v>
      </c>
      <c r="B14" s="23"/>
      <c r="C14" s="146"/>
      <c r="D14" s="147"/>
    </row>
    <row r="15" spans="1:4" x14ac:dyDescent="0.25">
      <c r="A15" s="5" t="s">
        <v>552</v>
      </c>
      <c r="B15" s="23"/>
      <c r="C15" s="146"/>
      <c r="D15" s="147"/>
    </row>
    <row r="16" spans="1:4" x14ac:dyDescent="0.25">
      <c r="A16" s="5" t="s">
        <v>552</v>
      </c>
      <c r="B16" s="23"/>
      <c r="C16" s="146"/>
      <c r="D16" s="147"/>
    </row>
    <row r="17" spans="1:4" x14ac:dyDescent="0.25">
      <c r="A17" s="5" t="s">
        <v>552</v>
      </c>
      <c r="B17" s="23"/>
      <c r="C17" s="146"/>
      <c r="D17" s="147"/>
    </row>
    <row r="18" spans="1:4" x14ac:dyDescent="0.25">
      <c r="A18" s="5" t="s">
        <v>552</v>
      </c>
      <c r="B18" s="23"/>
      <c r="C18" s="146"/>
      <c r="D18" s="147"/>
    </row>
    <row r="19" spans="1:4" x14ac:dyDescent="0.25">
      <c r="A19" s="5" t="s">
        <v>552</v>
      </c>
      <c r="B19" s="23"/>
      <c r="C19" s="146"/>
      <c r="D19" s="147"/>
    </row>
    <row r="20" spans="1:4" x14ac:dyDescent="0.25">
      <c r="A20" s="5" t="str">
        <f>'RAB 3.3 Indirect Assets'!A60</f>
        <v>Type 5-6 Furniture, fittings, plant and equipment</v>
      </c>
      <c r="B20" s="104">
        <f>'TAB 3.3 Indirect Assets'!B60</f>
        <v>0.86156321272288905</v>
      </c>
      <c r="C20" s="148">
        <f>'TAB 3.3 Indirect Assets'!C60</f>
        <v>7.6000152118891258</v>
      </c>
      <c r="D20" s="148">
        <f>'TAB 3.3 Indirect Assets'!D60</f>
        <v>10.6</v>
      </c>
    </row>
    <row r="21" spans="1:4" x14ac:dyDescent="0.25">
      <c r="A21" s="5" t="str">
        <f>'RAB 3.3 Indirect Assets'!A61</f>
        <v>Type 5-6 Land (non-system)</v>
      </c>
      <c r="B21" s="104">
        <f>'TAB 3.3 Indirect Assets'!B61</f>
        <v>1.5592896373196932</v>
      </c>
      <c r="C21" s="148" t="str">
        <f>'TAB 3.3 Indirect Assets'!C61</f>
        <v>n/a</v>
      </c>
      <c r="D21" s="148" t="str">
        <f>'TAB 3.3 Indirect Assets'!D61</f>
        <v>n/a</v>
      </c>
    </row>
    <row r="22" spans="1:4" x14ac:dyDescent="0.25">
      <c r="A22" s="5" t="str">
        <f>'RAB 3.3 Indirect Assets'!A62</f>
        <v>Type 5-6 Other non system assets</v>
      </c>
      <c r="B22" s="104">
        <f>'TAB 3.3 Indirect Assets'!B62</f>
        <v>7.5296441140526318E-2</v>
      </c>
      <c r="C22" s="148">
        <f>'TAB 3.3 Indirect Assets'!C62</f>
        <v>2.7310486008485078</v>
      </c>
      <c r="D22" s="148">
        <f>'TAB 3.3 Indirect Assets'!D62</f>
        <v>10.5</v>
      </c>
    </row>
    <row r="23" spans="1:4" x14ac:dyDescent="0.25">
      <c r="A23" s="5" t="str">
        <f>'RAB 3.3 Indirect Assets'!A63</f>
        <v>Type 5-6 IT systems</v>
      </c>
      <c r="B23" s="104">
        <f>'TAB 3.3 Indirect Assets'!B63+'TAB 3.2 Direct Type 5-6 IT'!B8</f>
        <v>21.688281580001405</v>
      </c>
      <c r="C23" s="148">
        <f>'TAB 3.3 Indirect Assets'!C63</f>
        <v>2.6388328841208994</v>
      </c>
      <c r="D23" s="148">
        <f>'TAB 3.3 Indirect Assets'!D63</f>
        <v>4</v>
      </c>
    </row>
    <row r="24" spans="1:4" x14ac:dyDescent="0.25">
      <c r="A24" s="5" t="str">
        <f>'RAB 3.3 Indirect Assets'!A64</f>
        <v>Type 5-6 Motor vehicles</v>
      </c>
      <c r="B24" s="104">
        <f>'TAB 3.3 Indirect Assets'!B64</f>
        <v>3.4060024394863397</v>
      </c>
      <c r="C24" s="148">
        <f>'TAB 3.3 Indirect Assets'!C64</f>
        <v>12.321257585680046</v>
      </c>
      <c r="D24" s="148">
        <f>'TAB 3.3 Indirect Assets'!D64</f>
        <v>20</v>
      </c>
    </row>
    <row r="25" spans="1:4" x14ac:dyDescent="0.25">
      <c r="A25" s="5" t="str">
        <f>'RAB 3.3 Indirect Assets'!A65</f>
        <v>Type 5-6 Buildings</v>
      </c>
      <c r="B25" s="104">
        <f>'TAB 3.3 Indirect Assets'!B65</f>
        <v>6.5042514777345941</v>
      </c>
      <c r="C25" s="148">
        <f>'TAB 3.3 Indirect Assets'!C65</f>
        <v>33.373684951865869</v>
      </c>
      <c r="D25" s="148">
        <f>'TAB 3.3 Indirect Assets'!D65</f>
        <v>40</v>
      </c>
    </row>
    <row r="26" spans="1:4" x14ac:dyDescent="0.25">
      <c r="A26" s="5" t="str">
        <f>'RAB 3.3 Indirect Assets'!A66</f>
        <v>Type 5-6 Equity raising costs</v>
      </c>
      <c r="B26" s="104">
        <f>'TAB 3.3 Indirect Assets'!B66</f>
        <v>0.66276764192544968</v>
      </c>
      <c r="C26" s="148">
        <f>'TAB 3.3 Indirect Assets'!C66</f>
        <v>43.42815308482453</v>
      </c>
      <c r="D26" s="148">
        <f>'TAB 3.3 Indirect Assets'!D66</f>
        <v>47.42815308482453</v>
      </c>
    </row>
    <row r="27" spans="1:4" x14ac:dyDescent="0.25">
      <c r="A27" s="5"/>
      <c r="B27" s="5"/>
      <c r="C27" s="5"/>
      <c r="D27" s="105"/>
    </row>
    <row r="28" spans="1:4" x14ac:dyDescent="0.25">
      <c r="A28" s="64" t="s">
        <v>594</v>
      </c>
      <c r="B28" s="74">
        <f>SUM(B6:B26)</f>
        <v>245.86737923189028</v>
      </c>
      <c r="C28" s="9"/>
      <c r="D28" s="9"/>
    </row>
    <row r="30" spans="1:4" x14ac:dyDescent="0.25">
      <c r="A30" t="s">
        <v>613</v>
      </c>
      <c r="B30" s="158">
        <f>SUM(B28,'Revised Standard Control TAB'!B27)-'TAB 3.1 Direct Type 5-6 Assets'!B30</f>
        <v>0</v>
      </c>
    </row>
    <row r="36" spans="2:2" x14ac:dyDescent="0.25">
      <c r="B36"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X24"/>
  <sheetViews>
    <sheetView zoomScaleNormal="100" workbookViewId="0">
      <selection activeCell="T30" sqref="T30"/>
    </sheetView>
  </sheetViews>
  <sheetFormatPr defaultRowHeight="15" x14ac:dyDescent="0.25"/>
  <sheetData>
    <row r="24" spans="24:24" x14ac:dyDescent="0.25">
      <c r="X24" t="s">
        <v>611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92D050"/>
  </sheetPr>
  <dimension ref="A1:Q149"/>
  <sheetViews>
    <sheetView zoomScale="70" zoomScaleNormal="70" workbookViewId="0">
      <pane ySplit="1" topLeftCell="A2" activePane="bottomLeft" state="frozen"/>
      <selection pane="bottomLeft" activeCell="G10" sqref="G10:I10"/>
    </sheetView>
  </sheetViews>
  <sheetFormatPr defaultRowHeight="15" x14ac:dyDescent="0.25"/>
  <cols>
    <col min="1" max="4" width="6.28515625" customWidth="1"/>
    <col min="6" max="6" width="20.140625" customWidth="1"/>
    <col min="7" max="7" width="16.5703125" bestFit="1" customWidth="1"/>
    <col min="8" max="9" width="19.42578125" customWidth="1"/>
    <col min="10" max="10" width="40" customWidth="1"/>
    <col min="11" max="11" width="34.28515625" customWidth="1"/>
    <col min="12" max="12" width="68.7109375" customWidth="1"/>
    <col min="13" max="13" width="19.42578125" customWidth="1"/>
    <col min="14" max="14" width="27.28515625" customWidth="1"/>
    <col min="15" max="15" width="31.42578125" customWidth="1"/>
    <col min="16" max="16" width="20.7109375" customWidth="1"/>
  </cols>
  <sheetData>
    <row r="1" spans="1:17" ht="98.25" customHeight="1" x14ac:dyDescent="0.25">
      <c r="E1" s="150" t="s">
        <v>620</v>
      </c>
      <c r="F1" s="150"/>
      <c r="G1" s="150"/>
      <c r="H1" s="150"/>
      <c r="I1" s="150"/>
      <c r="J1" s="150"/>
      <c r="K1" s="150"/>
      <c r="L1" s="150"/>
      <c r="M1" s="150"/>
      <c r="N1" s="150"/>
      <c r="O1" s="151" t="s">
        <v>603</v>
      </c>
      <c r="P1" s="154" t="str">
        <f>'OutputSheet METERING PTRM'!P1</f>
        <v>OK</v>
      </c>
      <c r="Q1" s="150"/>
    </row>
    <row r="2" spans="1:17" x14ac:dyDescent="0.25">
      <c r="A2" s="127"/>
      <c r="B2" s="127"/>
      <c r="C2" s="127"/>
      <c r="D2" s="127"/>
      <c r="E2" s="128" t="s">
        <v>589</v>
      </c>
      <c r="F2" s="128"/>
      <c r="G2" s="128"/>
      <c r="H2" s="128"/>
      <c r="I2" s="129"/>
      <c r="J2" s="130"/>
      <c r="K2" s="129"/>
      <c r="L2" s="130"/>
      <c r="M2" s="129"/>
      <c r="N2" s="130"/>
      <c r="O2" s="130"/>
      <c r="P2" s="129"/>
      <c r="Q2" s="127"/>
    </row>
    <row r="3" spans="1:17" ht="26.25" customHeight="1" x14ac:dyDescent="0.25">
      <c r="A3" s="131"/>
      <c r="B3" s="131"/>
      <c r="C3" s="131"/>
      <c r="D3" s="131"/>
      <c r="E3" s="116"/>
      <c r="F3" s="117"/>
      <c r="G3" s="140" t="s">
        <v>26</v>
      </c>
      <c r="H3" s="141"/>
      <c r="I3" s="141"/>
      <c r="J3" s="118" t="s">
        <v>27</v>
      </c>
      <c r="K3" s="118" t="s">
        <v>28</v>
      </c>
      <c r="L3" s="119" t="s">
        <v>29</v>
      </c>
      <c r="M3" s="119" t="s">
        <v>30</v>
      </c>
      <c r="N3" s="119" t="s">
        <v>553</v>
      </c>
      <c r="O3" s="119" t="s">
        <v>554</v>
      </c>
      <c r="P3" s="119" t="s">
        <v>555</v>
      </c>
      <c r="Q3" s="119" t="s">
        <v>556</v>
      </c>
    </row>
    <row r="4" spans="1:17" x14ac:dyDescent="0.25">
      <c r="A4" s="132"/>
      <c r="B4" s="131"/>
      <c r="C4" s="131"/>
      <c r="D4" s="131"/>
      <c r="E4" s="194" t="s">
        <v>557</v>
      </c>
      <c r="F4" s="195"/>
      <c r="G4" s="196" t="s">
        <v>0</v>
      </c>
      <c r="H4" s="197"/>
      <c r="I4" s="197"/>
      <c r="J4" s="149">
        <v>1394.29130879185</v>
      </c>
      <c r="K4" s="149">
        <v>0</v>
      </c>
      <c r="L4" s="149">
        <v>32.874129822620603</v>
      </c>
      <c r="M4" s="149">
        <v>46.298951338166589</v>
      </c>
      <c r="N4" s="149">
        <v>934.37997282641049</v>
      </c>
      <c r="O4" s="157">
        <v>33.726922995926195</v>
      </c>
      <c r="P4" s="149">
        <v>47.5</v>
      </c>
      <c r="Q4" s="133" t="s">
        <v>558</v>
      </c>
    </row>
    <row r="5" spans="1:17" x14ac:dyDescent="0.25">
      <c r="A5" s="132"/>
      <c r="B5" s="131"/>
      <c r="C5" s="131"/>
      <c r="D5" s="131"/>
      <c r="E5" s="194" t="s">
        <v>559</v>
      </c>
      <c r="F5" s="195"/>
      <c r="G5" s="196" t="s">
        <v>1</v>
      </c>
      <c r="H5" s="197"/>
      <c r="I5" s="197"/>
      <c r="J5" s="149">
        <v>131.30293169499129</v>
      </c>
      <c r="K5" s="149">
        <v>0</v>
      </c>
      <c r="L5" s="149">
        <v>67.417426953616527</v>
      </c>
      <c r="M5" s="149">
        <v>70</v>
      </c>
      <c r="N5" s="149">
        <v>128.85613054089143</v>
      </c>
      <c r="O5" s="157">
        <v>38.52424397349516</v>
      </c>
      <c r="P5" s="149">
        <v>40</v>
      </c>
      <c r="Q5" s="121"/>
    </row>
    <row r="6" spans="1:17" x14ac:dyDescent="0.25">
      <c r="A6" s="132"/>
      <c r="B6" s="131"/>
      <c r="C6" s="131"/>
      <c r="D6" s="131"/>
      <c r="E6" s="194" t="s">
        <v>560</v>
      </c>
      <c r="F6" s="195"/>
      <c r="G6" s="196" t="s">
        <v>2</v>
      </c>
      <c r="H6" s="197"/>
      <c r="I6" s="197"/>
      <c r="J6" s="149">
        <v>3176.4250551856212</v>
      </c>
      <c r="K6" s="149">
        <v>0</v>
      </c>
      <c r="L6" s="149">
        <v>46.823960442040182</v>
      </c>
      <c r="M6" s="149">
        <v>58.033383369141177</v>
      </c>
      <c r="N6" s="149">
        <v>1867.02702410344</v>
      </c>
      <c r="O6" s="157">
        <v>39.293364286940815</v>
      </c>
      <c r="P6" s="149">
        <v>48.7</v>
      </c>
      <c r="Q6" s="120"/>
    </row>
    <row r="7" spans="1:17" x14ac:dyDescent="0.25">
      <c r="A7" s="132"/>
      <c r="B7" s="131"/>
      <c r="C7" s="131"/>
      <c r="D7" s="131"/>
      <c r="E7" s="194" t="s">
        <v>561</v>
      </c>
      <c r="F7" s="195"/>
      <c r="G7" s="196" t="s">
        <v>3</v>
      </c>
      <c r="H7" s="197"/>
      <c r="I7" s="197"/>
      <c r="J7" s="149">
        <v>3483.2919442629805</v>
      </c>
      <c r="K7" s="149">
        <v>0</v>
      </c>
      <c r="L7" s="149">
        <v>34.83184042416061</v>
      </c>
      <c r="M7" s="149">
        <v>46.842831924321999</v>
      </c>
      <c r="N7" s="149">
        <v>2568.6717638234641</v>
      </c>
      <c r="O7" s="157">
        <v>29.743582096346337</v>
      </c>
      <c r="P7" s="149">
        <v>40</v>
      </c>
      <c r="Q7" s="120"/>
    </row>
    <row r="8" spans="1:17" x14ac:dyDescent="0.25">
      <c r="A8" s="132"/>
      <c r="B8" s="131"/>
      <c r="C8" s="131"/>
      <c r="D8" s="131"/>
      <c r="E8" s="194" t="s">
        <v>562</v>
      </c>
      <c r="F8" s="195"/>
      <c r="G8" s="196" t="s">
        <v>4</v>
      </c>
      <c r="H8" s="197"/>
      <c r="I8" s="197"/>
      <c r="J8" s="149">
        <v>690.37459553116366</v>
      </c>
      <c r="K8" s="149">
        <v>0</v>
      </c>
      <c r="L8" s="149">
        <v>30.484968653424065</v>
      </c>
      <c r="M8" s="149">
        <v>45.887214388616371</v>
      </c>
      <c r="N8" s="149">
        <v>463.21478969842332</v>
      </c>
      <c r="O8" s="157">
        <v>27.902514905359837</v>
      </c>
      <c r="P8" s="149">
        <v>42</v>
      </c>
      <c r="Q8" s="120"/>
    </row>
    <row r="9" spans="1:17" x14ac:dyDescent="0.25">
      <c r="A9" s="132"/>
      <c r="B9" s="131"/>
      <c r="C9" s="131"/>
      <c r="D9" s="131"/>
      <c r="E9" s="194" t="s">
        <v>563</v>
      </c>
      <c r="F9" s="195"/>
      <c r="G9" s="196" t="s">
        <v>5</v>
      </c>
      <c r="H9" s="197"/>
      <c r="I9" s="197"/>
      <c r="J9" s="149">
        <v>1604.0144280526883</v>
      </c>
      <c r="K9" s="149">
        <v>0</v>
      </c>
      <c r="L9" s="149">
        <v>39.973155550696212</v>
      </c>
      <c r="M9" s="149">
        <v>52.073244732796169</v>
      </c>
      <c r="N9" s="149">
        <v>1294.2362362398121</v>
      </c>
      <c r="O9" s="157">
        <v>35.157604132719847</v>
      </c>
      <c r="P9" s="149">
        <v>45.8</v>
      </c>
      <c r="Q9" s="120"/>
    </row>
    <row r="10" spans="1:17" x14ac:dyDescent="0.25">
      <c r="A10" s="132"/>
      <c r="B10" s="131"/>
      <c r="C10" s="131"/>
      <c r="D10" s="131"/>
      <c r="E10" s="194" t="s">
        <v>564</v>
      </c>
      <c r="F10" s="195"/>
      <c r="G10" s="196" t="s">
        <v>6</v>
      </c>
      <c r="H10" s="197"/>
      <c r="I10" s="197"/>
      <c r="J10" s="149">
        <v>163.7651248161701</v>
      </c>
      <c r="K10" s="149">
        <v>0</v>
      </c>
      <c r="L10" s="149">
        <v>14.509167584846777</v>
      </c>
      <c r="M10" s="149">
        <v>25</v>
      </c>
      <c r="N10" s="149">
        <v>149.697364034</v>
      </c>
      <c r="O10" s="157">
        <v>14.509167584846777</v>
      </c>
      <c r="P10" s="149">
        <v>25</v>
      </c>
      <c r="Q10" s="120"/>
    </row>
    <row r="11" spans="1:17" x14ac:dyDescent="0.25">
      <c r="A11" s="132"/>
      <c r="B11" s="131"/>
      <c r="C11" s="131"/>
      <c r="D11" s="131"/>
      <c r="E11" s="194" t="s">
        <v>565</v>
      </c>
      <c r="F11" s="195"/>
      <c r="G11" s="196" t="s">
        <v>7</v>
      </c>
      <c r="H11" s="197"/>
      <c r="I11" s="197"/>
      <c r="J11" s="149">
        <v>100.86131177148374</v>
      </c>
      <c r="K11" s="149">
        <v>0</v>
      </c>
      <c r="L11" s="149">
        <v>12.872765149087957</v>
      </c>
      <c r="M11" s="149">
        <v>15</v>
      </c>
      <c r="N11" s="149">
        <v>96.565858490349655</v>
      </c>
      <c r="O11" s="157">
        <v>12.872765149087957</v>
      </c>
      <c r="P11" s="149">
        <v>15</v>
      </c>
      <c r="Q11" s="120"/>
    </row>
    <row r="12" spans="1:17" x14ac:dyDescent="0.25">
      <c r="A12" s="132"/>
      <c r="B12" s="131"/>
      <c r="C12" s="131"/>
      <c r="D12" s="131"/>
      <c r="E12" s="194" t="s">
        <v>566</v>
      </c>
      <c r="F12" s="195"/>
      <c r="G12" s="196" t="s">
        <v>8</v>
      </c>
      <c r="H12" s="197"/>
      <c r="I12" s="197"/>
      <c r="J12" s="149">
        <v>13.996097547074466</v>
      </c>
      <c r="K12" s="149">
        <v>0</v>
      </c>
      <c r="L12" s="149">
        <v>5.6496072630426371</v>
      </c>
      <c r="M12" s="149">
        <v>10</v>
      </c>
      <c r="N12" s="149">
        <v>17.004905441150001</v>
      </c>
      <c r="O12" s="157">
        <v>5.6496072630426379</v>
      </c>
      <c r="P12" s="149">
        <v>10</v>
      </c>
      <c r="Q12" s="120"/>
    </row>
    <row r="13" spans="1:17" x14ac:dyDescent="0.25">
      <c r="A13" s="132"/>
      <c r="B13" s="131"/>
      <c r="C13" s="131"/>
      <c r="D13" s="131"/>
      <c r="E13" s="194" t="s">
        <v>567</v>
      </c>
      <c r="F13" s="195"/>
      <c r="G13" s="196" t="s">
        <v>9</v>
      </c>
      <c r="H13" s="197"/>
      <c r="I13" s="197"/>
      <c r="J13" s="149">
        <v>80.756354356741085</v>
      </c>
      <c r="K13" s="149">
        <v>0</v>
      </c>
      <c r="L13" s="149">
        <v>3.0798479502212994</v>
      </c>
      <c r="M13" s="149">
        <v>10.221009481131924</v>
      </c>
      <c r="N13" s="149">
        <v>30.497520606900721</v>
      </c>
      <c r="O13" s="157">
        <v>2.2298066422607059</v>
      </c>
      <c r="P13" s="149">
        <v>7.4</v>
      </c>
      <c r="Q13" s="120"/>
    </row>
    <row r="14" spans="1:17" x14ac:dyDescent="0.25">
      <c r="A14" s="132"/>
      <c r="B14" s="131"/>
      <c r="C14" s="131"/>
      <c r="D14" s="131"/>
      <c r="E14" s="194" t="s">
        <v>568</v>
      </c>
      <c r="F14" s="195"/>
      <c r="G14" s="196" t="s">
        <v>10</v>
      </c>
      <c r="H14" s="197"/>
      <c r="I14" s="197"/>
      <c r="J14" s="149">
        <v>209.19746549808724</v>
      </c>
      <c r="K14" s="149">
        <v>0</v>
      </c>
      <c r="L14" s="149">
        <v>4.8726233150080009</v>
      </c>
      <c r="M14" s="149">
        <v>7</v>
      </c>
      <c r="N14" s="149">
        <v>214.34132411381216</v>
      </c>
      <c r="O14" s="157">
        <v>4.8726233150080009</v>
      </c>
      <c r="P14" s="149">
        <v>7</v>
      </c>
      <c r="Q14" s="120"/>
    </row>
    <row r="15" spans="1:17" x14ac:dyDescent="0.25">
      <c r="A15" s="132"/>
      <c r="B15" s="131"/>
      <c r="C15" s="131"/>
      <c r="D15" s="131"/>
      <c r="E15" s="194" t="s">
        <v>569</v>
      </c>
      <c r="F15" s="195"/>
      <c r="G15" s="196" t="s">
        <v>11</v>
      </c>
      <c r="H15" s="197"/>
      <c r="I15" s="197"/>
      <c r="J15" s="149">
        <v>57.411430576440907</v>
      </c>
      <c r="K15" s="149">
        <v>0</v>
      </c>
      <c r="L15" s="149">
        <v>12.438356311036991</v>
      </c>
      <c r="M15" s="149">
        <v>15</v>
      </c>
      <c r="N15" s="149">
        <v>51.410485750058932</v>
      </c>
      <c r="O15" s="157">
        <v>12.438356311036991</v>
      </c>
      <c r="P15" s="149">
        <v>15</v>
      </c>
      <c r="Q15" s="120"/>
    </row>
    <row r="16" spans="1:17" x14ac:dyDescent="0.25">
      <c r="A16" s="132"/>
      <c r="B16" s="131"/>
      <c r="C16" s="131"/>
      <c r="D16" s="131"/>
      <c r="E16" s="194" t="s">
        <v>570</v>
      </c>
      <c r="F16" s="195"/>
      <c r="G16" s="196" t="s">
        <v>12</v>
      </c>
      <c r="H16" s="197"/>
      <c r="I16" s="197"/>
      <c r="J16" s="149">
        <v>753.43446536062095</v>
      </c>
      <c r="K16" s="149">
        <v>0</v>
      </c>
      <c r="L16" s="149" t="s">
        <v>634</v>
      </c>
      <c r="M16" s="149" t="s">
        <v>634</v>
      </c>
      <c r="N16" s="149">
        <v>420.48625605611659</v>
      </c>
      <c r="O16" s="149" t="s">
        <v>634</v>
      </c>
      <c r="P16" s="149" t="s">
        <v>634</v>
      </c>
      <c r="Q16" s="120"/>
    </row>
    <row r="17" spans="1:17" x14ac:dyDescent="0.25">
      <c r="A17" s="132"/>
      <c r="B17" s="131"/>
      <c r="C17" s="131"/>
      <c r="D17" s="131"/>
      <c r="E17" s="194" t="s">
        <v>571</v>
      </c>
      <c r="F17" s="195"/>
      <c r="G17" s="196" t="s">
        <v>13</v>
      </c>
      <c r="H17" s="197"/>
      <c r="I17" s="197"/>
      <c r="J17" s="149">
        <v>0</v>
      </c>
      <c r="K17" s="149">
        <v>0</v>
      </c>
      <c r="L17" s="149" t="s">
        <v>634</v>
      </c>
      <c r="M17" s="149" t="s">
        <v>634</v>
      </c>
      <c r="N17" s="149">
        <v>0</v>
      </c>
      <c r="O17" s="149" t="s">
        <v>634</v>
      </c>
      <c r="P17" s="149" t="s">
        <v>634</v>
      </c>
      <c r="Q17" s="120"/>
    </row>
    <row r="18" spans="1:17" x14ac:dyDescent="0.25">
      <c r="A18" s="132"/>
      <c r="B18" s="131"/>
      <c r="C18" s="131"/>
      <c r="D18" s="131"/>
      <c r="E18" s="194" t="s">
        <v>572</v>
      </c>
      <c r="F18" s="195"/>
      <c r="G18" s="196" t="s">
        <v>14</v>
      </c>
      <c r="H18" s="197"/>
      <c r="I18" s="197"/>
      <c r="J18" s="149">
        <v>47.262646503549881</v>
      </c>
      <c r="K18" s="149">
        <v>0</v>
      </c>
      <c r="L18" s="149">
        <v>12.503618124454491</v>
      </c>
      <c r="M18" s="149">
        <v>17.439221952066688</v>
      </c>
      <c r="N18" s="149">
        <v>30.731741131043918</v>
      </c>
      <c r="O18" s="157">
        <v>7.6000152118891258</v>
      </c>
      <c r="P18" s="149">
        <v>10.6</v>
      </c>
      <c r="Q18" s="120"/>
    </row>
    <row r="19" spans="1:17" x14ac:dyDescent="0.25">
      <c r="A19" s="132"/>
      <c r="B19" s="131"/>
      <c r="C19" s="131"/>
      <c r="D19" s="131"/>
      <c r="E19" s="194" t="s">
        <v>573</v>
      </c>
      <c r="F19" s="195"/>
      <c r="G19" s="196" t="s">
        <v>15</v>
      </c>
      <c r="H19" s="197"/>
      <c r="I19" s="197"/>
      <c r="J19" s="149">
        <v>12.592706218679798</v>
      </c>
      <c r="K19" s="149">
        <v>0</v>
      </c>
      <c r="L19" s="149" t="s">
        <v>634</v>
      </c>
      <c r="M19" s="149" t="s">
        <v>634</v>
      </c>
      <c r="N19" s="149">
        <v>55.619465611794794</v>
      </c>
      <c r="O19" s="149" t="s">
        <v>634</v>
      </c>
      <c r="P19" s="149" t="s">
        <v>634</v>
      </c>
      <c r="Q19" s="120"/>
    </row>
    <row r="20" spans="1:17" x14ac:dyDescent="0.25">
      <c r="A20" s="132"/>
      <c r="B20" s="131"/>
      <c r="C20" s="131"/>
      <c r="D20" s="131"/>
      <c r="E20" s="194" t="s">
        <v>574</v>
      </c>
      <c r="F20" s="195"/>
      <c r="G20" s="196" t="s">
        <v>16</v>
      </c>
      <c r="H20" s="197"/>
      <c r="I20" s="197"/>
      <c r="J20" s="149">
        <v>73.347431615577264</v>
      </c>
      <c r="K20" s="149">
        <v>0</v>
      </c>
      <c r="L20" s="149">
        <v>7.6583908325161456</v>
      </c>
      <c r="M20" s="149">
        <v>29.444039815489198</v>
      </c>
      <c r="N20" s="149">
        <v>2.6858049450676882</v>
      </c>
      <c r="O20" s="157">
        <v>2.7310486008485078</v>
      </c>
      <c r="P20" s="149">
        <v>10.5</v>
      </c>
      <c r="Q20" s="120"/>
    </row>
    <row r="21" spans="1:17" x14ac:dyDescent="0.25">
      <c r="A21" s="132"/>
      <c r="B21" s="131"/>
      <c r="C21" s="131"/>
      <c r="D21" s="131"/>
      <c r="E21" s="194" t="s">
        <v>575</v>
      </c>
      <c r="F21" s="195"/>
      <c r="G21" s="196" t="s">
        <v>17</v>
      </c>
      <c r="H21" s="197"/>
      <c r="I21" s="197"/>
      <c r="J21" s="149">
        <v>142.48738076712783</v>
      </c>
      <c r="K21" s="149">
        <v>0</v>
      </c>
      <c r="L21" s="149">
        <v>3.2985411051511244</v>
      </c>
      <c r="M21" s="149">
        <v>5</v>
      </c>
      <c r="N21" s="149">
        <v>102.61667223223097</v>
      </c>
      <c r="O21" s="157">
        <v>2.6388328841208994</v>
      </c>
      <c r="P21" s="149">
        <v>4</v>
      </c>
      <c r="Q21" s="120"/>
    </row>
    <row r="22" spans="1:17" x14ac:dyDescent="0.25">
      <c r="A22" s="132"/>
      <c r="B22" s="131"/>
      <c r="C22" s="131"/>
      <c r="D22" s="131"/>
      <c r="E22" s="194" t="s">
        <v>576</v>
      </c>
      <c r="F22" s="195"/>
      <c r="G22" s="196" t="s">
        <v>18</v>
      </c>
      <c r="H22" s="197"/>
      <c r="I22" s="197"/>
      <c r="J22" s="149">
        <v>119.87440394656795</v>
      </c>
      <c r="K22" s="149">
        <v>0</v>
      </c>
      <c r="L22" s="149">
        <v>6.3110631925304101</v>
      </c>
      <c r="M22" s="149">
        <v>10.244186762015632</v>
      </c>
      <c r="N22" s="149">
        <v>121.49124256500124</v>
      </c>
      <c r="O22" s="157">
        <v>12.321257585680046</v>
      </c>
      <c r="P22" s="149">
        <v>20</v>
      </c>
      <c r="Q22" s="120"/>
    </row>
    <row r="23" spans="1:17" x14ac:dyDescent="0.25">
      <c r="A23" s="132"/>
      <c r="B23" s="131"/>
      <c r="C23" s="131"/>
      <c r="D23" s="131"/>
      <c r="E23" s="194" t="s">
        <v>577</v>
      </c>
      <c r="F23" s="195"/>
      <c r="G23" s="196" t="s">
        <v>19</v>
      </c>
      <c r="H23" s="197"/>
      <c r="I23" s="197"/>
      <c r="J23" s="149">
        <v>236.81284257223089</v>
      </c>
      <c r="K23" s="149">
        <v>0</v>
      </c>
      <c r="L23" s="149">
        <v>29.966979315054747</v>
      </c>
      <c r="M23" s="149">
        <v>35.916896031439698</v>
      </c>
      <c r="N23" s="149">
        <v>232.00499941638125</v>
      </c>
      <c r="O23" s="157">
        <v>33.373684951865869</v>
      </c>
      <c r="P23" s="149">
        <v>40</v>
      </c>
      <c r="Q23" s="120"/>
    </row>
    <row r="24" spans="1:17" x14ac:dyDescent="0.25">
      <c r="A24" s="132"/>
      <c r="B24" s="131"/>
      <c r="C24" s="131"/>
      <c r="D24" s="131"/>
      <c r="E24" s="194" t="s">
        <v>578</v>
      </c>
      <c r="F24" s="195"/>
      <c r="G24" s="196" t="s">
        <v>20</v>
      </c>
      <c r="H24" s="197"/>
      <c r="I24" s="197"/>
      <c r="J24" s="149">
        <v>27.420512822989309</v>
      </c>
      <c r="K24" s="149">
        <v>0</v>
      </c>
      <c r="L24" s="149">
        <v>43.42815308482453</v>
      </c>
      <c r="M24" s="149">
        <v>47.42815308482453</v>
      </c>
      <c r="N24" s="149">
        <v>23.640753575485402</v>
      </c>
      <c r="O24" s="157">
        <v>43.42815308482453</v>
      </c>
      <c r="P24" s="149">
        <v>47.42815308482453</v>
      </c>
      <c r="Q24" s="120"/>
    </row>
    <row r="25" spans="1:17" x14ac:dyDescent="0.25">
      <c r="A25" s="134"/>
      <c r="B25" s="131"/>
      <c r="C25" s="131"/>
      <c r="D25" s="131"/>
      <c r="E25" s="194" t="s">
        <v>579</v>
      </c>
      <c r="F25" s="195"/>
      <c r="G25" s="138"/>
      <c r="H25" s="139"/>
      <c r="I25" s="139"/>
      <c r="J25" s="122"/>
      <c r="K25" s="123"/>
      <c r="L25" s="124"/>
      <c r="M25" s="125"/>
      <c r="N25" s="122"/>
      <c r="O25" s="124"/>
      <c r="P25" s="125"/>
      <c r="Q25" s="120"/>
    </row>
    <row r="26" spans="1:17" x14ac:dyDescent="0.25">
      <c r="A26" s="134"/>
      <c r="B26" s="131"/>
      <c r="C26" s="131"/>
      <c r="D26" s="131"/>
      <c r="E26" s="194" t="s">
        <v>580</v>
      </c>
      <c r="F26" s="195"/>
      <c r="G26" s="138"/>
      <c r="H26" s="139"/>
      <c r="I26" s="139"/>
      <c r="J26" s="122"/>
      <c r="K26" s="123"/>
      <c r="L26" s="124"/>
      <c r="M26" s="125"/>
      <c r="N26" s="122"/>
      <c r="O26" s="124"/>
      <c r="P26" s="125"/>
      <c r="Q26" s="120"/>
    </row>
    <row r="27" spans="1:17" x14ac:dyDescent="0.25">
      <c r="A27" s="134"/>
      <c r="B27" s="131"/>
      <c r="C27" s="131"/>
      <c r="D27" s="131"/>
      <c r="E27" s="194" t="s">
        <v>581</v>
      </c>
      <c r="F27" s="195"/>
      <c r="G27" s="138"/>
      <c r="H27" s="139"/>
      <c r="I27" s="139"/>
      <c r="J27" s="122"/>
      <c r="K27" s="123"/>
      <c r="L27" s="124"/>
      <c r="M27" s="125"/>
      <c r="N27" s="122"/>
      <c r="O27" s="124"/>
      <c r="P27" s="125"/>
      <c r="Q27" s="120"/>
    </row>
    <row r="28" spans="1:17" x14ac:dyDescent="0.25">
      <c r="A28" s="134"/>
      <c r="B28" s="131"/>
      <c r="C28" s="131"/>
      <c r="D28" s="131"/>
      <c r="E28" s="194" t="s">
        <v>582</v>
      </c>
      <c r="F28" s="195"/>
      <c r="G28" s="138"/>
      <c r="H28" s="139"/>
      <c r="I28" s="139"/>
      <c r="J28" s="122"/>
      <c r="K28" s="123"/>
      <c r="L28" s="124"/>
      <c r="M28" s="125"/>
      <c r="N28" s="122"/>
      <c r="O28" s="124"/>
      <c r="P28" s="125"/>
      <c r="Q28" s="120"/>
    </row>
    <row r="29" spans="1:17" x14ac:dyDescent="0.25">
      <c r="A29" s="134"/>
      <c r="B29" s="131"/>
      <c r="C29" s="131"/>
      <c r="D29" s="131"/>
      <c r="E29" s="194" t="s">
        <v>583</v>
      </c>
      <c r="F29" s="195"/>
      <c r="G29" s="138"/>
      <c r="H29" s="139"/>
      <c r="I29" s="139"/>
      <c r="J29" s="122"/>
      <c r="K29" s="123"/>
      <c r="L29" s="124"/>
      <c r="M29" s="125"/>
      <c r="N29" s="122"/>
      <c r="O29" s="124"/>
      <c r="P29" s="125"/>
      <c r="Q29" s="120"/>
    </row>
    <row r="30" spans="1:17" x14ac:dyDescent="0.25">
      <c r="A30" s="134"/>
      <c r="B30" s="131"/>
      <c r="C30" s="131"/>
      <c r="D30" s="131"/>
      <c r="E30" s="194" t="s">
        <v>584</v>
      </c>
      <c r="F30" s="195"/>
      <c r="G30" s="138"/>
      <c r="H30" s="139"/>
      <c r="I30" s="139"/>
      <c r="J30" s="122"/>
      <c r="K30" s="123"/>
      <c r="L30" s="124"/>
      <c r="M30" s="125"/>
      <c r="N30" s="122"/>
      <c r="O30" s="124"/>
      <c r="P30" s="125"/>
      <c r="Q30" s="120"/>
    </row>
    <row r="31" spans="1:17" x14ac:dyDescent="0.25">
      <c r="A31" s="134"/>
      <c r="B31" s="131"/>
      <c r="C31" s="131"/>
      <c r="D31" s="131"/>
      <c r="E31" s="194" t="s">
        <v>585</v>
      </c>
      <c r="F31" s="195"/>
      <c r="G31" s="138"/>
      <c r="H31" s="139"/>
      <c r="I31" s="139"/>
      <c r="J31" s="122"/>
      <c r="K31" s="123"/>
      <c r="L31" s="124"/>
      <c r="M31" s="125"/>
      <c r="N31" s="122"/>
      <c r="O31" s="124"/>
      <c r="P31" s="125"/>
      <c r="Q31" s="120"/>
    </row>
    <row r="32" spans="1:17" x14ac:dyDescent="0.25">
      <c r="A32" s="134"/>
      <c r="B32" s="131"/>
      <c r="C32" s="131"/>
      <c r="D32" s="131"/>
      <c r="E32" s="194" t="s">
        <v>586</v>
      </c>
      <c r="F32" s="195"/>
      <c r="G32" s="138"/>
      <c r="H32" s="139"/>
      <c r="I32" s="139"/>
      <c r="J32" s="122"/>
      <c r="K32" s="123"/>
      <c r="L32" s="124"/>
      <c r="M32" s="125"/>
      <c r="N32" s="122"/>
      <c r="O32" s="124"/>
      <c r="P32" s="125"/>
      <c r="Q32" s="120"/>
    </row>
    <row r="33" spans="1:17" x14ac:dyDescent="0.25">
      <c r="A33" s="134"/>
      <c r="B33" s="131"/>
      <c r="C33" s="131"/>
      <c r="D33" s="131"/>
      <c r="E33" s="194" t="s">
        <v>587</v>
      </c>
      <c r="F33" s="195"/>
      <c r="G33" s="138"/>
      <c r="H33" s="139"/>
      <c r="I33" s="139"/>
      <c r="J33" s="122"/>
      <c r="K33" s="123"/>
      <c r="L33" s="124"/>
      <c r="M33" s="125"/>
      <c r="N33" s="122"/>
      <c r="O33" s="124"/>
      <c r="P33" s="125"/>
      <c r="Q33" s="120"/>
    </row>
    <row r="34" spans="1:17" x14ac:dyDescent="0.25">
      <c r="A34" s="134"/>
      <c r="B34" s="131"/>
      <c r="C34" s="131"/>
      <c r="D34" s="131"/>
      <c r="E34" s="194" t="s">
        <v>588</v>
      </c>
      <c r="F34" s="195"/>
      <c r="G34" s="120"/>
      <c r="H34" s="120"/>
      <c r="I34" s="120"/>
      <c r="J34" s="135">
        <f>SUM(J4:J33)</f>
        <v>12518.920437892639</v>
      </c>
      <c r="K34" s="126">
        <v>0</v>
      </c>
      <c r="L34" s="126"/>
      <c r="M34" s="126"/>
      <c r="N34" s="135">
        <f>SUM(N4:N33)</f>
        <v>8805.1803112018351</v>
      </c>
      <c r="O34" s="120"/>
      <c r="P34" s="120"/>
      <c r="Q34" s="120"/>
    </row>
    <row r="35" spans="1:17" x14ac:dyDescent="0.25">
      <c r="B35" s="131"/>
      <c r="C35" s="131"/>
      <c r="D35" s="131"/>
    </row>
    <row r="36" spans="1:17" x14ac:dyDescent="0.25">
      <c r="A36" s="171"/>
      <c r="B36" s="171"/>
      <c r="C36" s="171"/>
      <c r="D36" s="171"/>
      <c r="E36" s="171"/>
      <c r="F36" s="171"/>
      <c r="G36" s="171"/>
      <c r="H36" s="171"/>
      <c r="I36" s="171"/>
      <c r="J36" s="171"/>
      <c r="K36" s="171"/>
      <c r="L36" s="171"/>
      <c r="M36" s="171"/>
      <c r="N36" s="171"/>
      <c r="O36" s="171"/>
      <c r="P36" s="171"/>
    </row>
    <row r="37" spans="1:17" x14ac:dyDescent="0.25">
      <c r="A37" s="171"/>
      <c r="B37" s="171"/>
      <c r="C37" s="171"/>
      <c r="D37" s="171"/>
      <c r="E37" s="171"/>
      <c r="F37" s="171"/>
      <c r="G37" s="182"/>
      <c r="H37" s="182"/>
      <c r="I37" s="182"/>
      <c r="J37" s="182"/>
      <c r="K37" s="182"/>
      <c r="L37" s="182"/>
      <c r="M37" s="182"/>
      <c r="N37" s="182"/>
      <c r="O37" s="182"/>
      <c r="P37" s="182"/>
    </row>
    <row r="38" spans="1:17" x14ac:dyDescent="0.25">
      <c r="A38" s="171"/>
      <c r="B38" s="171"/>
      <c r="C38" s="171"/>
      <c r="D38" s="171"/>
      <c r="E38" s="193"/>
      <c r="F38" s="193"/>
      <c r="G38" s="171"/>
      <c r="H38" s="171"/>
      <c r="I38" s="171"/>
      <c r="J38" s="171"/>
      <c r="K38" s="171"/>
      <c r="L38" s="171"/>
      <c r="M38" s="171"/>
      <c r="N38" s="171"/>
      <c r="O38" s="171"/>
      <c r="P38" s="171"/>
    </row>
    <row r="39" spans="1:17" x14ac:dyDescent="0.25">
      <c r="A39" s="171"/>
      <c r="B39" s="171"/>
      <c r="C39" s="171"/>
      <c r="D39" s="171"/>
      <c r="E39" s="193"/>
      <c r="F39" s="193"/>
      <c r="G39" s="171"/>
      <c r="H39" s="171"/>
      <c r="I39" s="171"/>
      <c r="J39" s="171"/>
      <c r="K39" s="171"/>
      <c r="L39" s="171"/>
      <c r="M39" s="171"/>
      <c r="N39" s="171"/>
      <c r="O39" s="171"/>
      <c r="P39" s="171"/>
    </row>
    <row r="40" spans="1:17" x14ac:dyDescent="0.25">
      <c r="A40" s="171"/>
      <c r="B40" s="171"/>
      <c r="C40" s="171"/>
      <c r="D40" s="171"/>
      <c r="E40" s="193"/>
      <c r="F40" s="193"/>
      <c r="G40" s="171"/>
      <c r="H40" s="171"/>
      <c r="I40" s="171"/>
      <c r="J40" s="171"/>
      <c r="K40" s="171"/>
      <c r="L40" s="171"/>
      <c r="M40" s="171"/>
      <c r="N40" s="171"/>
      <c r="O40" s="171"/>
      <c r="P40" s="171"/>
    </row>
    <row r="41" spans="1:17" x14ac:dyDescent="0.25">
      <c r="A41" s="171"/>
      <c r="B41" s="171"/>
      <c r="C41" s="171"/>
      <c r="D41" s="171"/>
      <c r="E41" s="193"/>
      <c r="F41" s="193"/>
      <c r="G41" s="171"/>
      <c r="H41" s="171"/>
      <c r="I41" s="171"/>
      <c r="J41" s="171"/>
      <c r="K41" s="171"/>
      <c r="L41" s="171"/>
      <c r="M41" s="171"/>
      <c r="N41" s="171"/>
      <c r="O41" s="171"/>
      <c r="P41" s="171"/>
    </row>
    <row r="42" spans="1:17" x14ac:dyDescent="0.25">
      <c r="A42" s="171"/>
      <c r="B42" s="171"/>
      <c r="C42" s="171"/>
      <c r="D42" s="171"/>
      <c r="E42" s="193"/>
      <c r="F42" s="193"/>
      <c r="G42" s="171"/>
      <c r="H42" s="171"/>
      <c r="I42" s="171"/>
      <c r="J42" s="171"/>
      <c r="K42" s="171"/>
      <c r="L42" s="171"/>
      <c r="M42" s="171"/>
      <c r="N42" s="171"/>
      <c r="O42" s="171"/>
      <c r="P42" s="171"/>
    </row>
    <row r="43" spans="1:17" x14ac:dyDescent="0.25">
      <c r="A43" s="171"/>
      <c r="B43" s="171"/>
      <c r="C43" s="171"/>
      <c r="D43" s="171"/>
      <c r="E43" s="193"/>
      <c r="F43" s="193"/>
      <c r="G43" s="171"/>
      <c r="H43" s="171"/>
      <c r="I43" s="171"/>
      <c r="J43" s="171"/>
      <c r="K43" s="171"/>
      <c r="L43" s="171"/>
      <c r="M43" s="171"/>
      <c r="N43" s="171"/>
      <c r="O43" s="171"/>
      <c r="P43" s="171"/>
    </row>
    <row r="44" spans="1:17" x14ac:dyDescent="0.25">
      <c r="A44" s="171"/>
      <c r="B44" s="171"/>
      <c r="C44" s="171"/>
      <c r="D44" s="171"/>
      <c r="E44" s="193"/>
      <c r="F44" s="193"/>
      <c r="G44" s="171"/>
      <c r="H44" s="171"/>
      <c r="I44" s="171"/>
      <c r="J44" s="171"/>
      <c r="K44" s="171"/>
      <c r="L44" s="171"/>
      <c r="M44" s="171"/>
      <c r="N44" s="171"/>
      <c r="O44" s="171"/>
      <c r="P44" s="171"/>
    </row>
    <row r="45" spans="1:17" x14ac:dyDescent="0.25">
      <c r="A45" s="171"/>
      <c r="B45" s="171"/>
      <c r="C45" s="171"/>
      <c r="D45" s="171"/>
      <c r="E45" s="193"/>
      <c r="F45" s="193"/>
      <c r="G45" s="171"/>
      <c r="H45" s="171"/>
      <c r="I45" s="171"/>
      <c r="J45" s="171"/>
      <c r="K45" s="171"/>
      <c r="L45" s="171"/>
      <c r="M45" s="171"/>
      <c r="N45" s="171"/>
      <c r="O45" s="171"/>
      <c r="P45" s="171"/>
    </row>
    <row r="46" spans="1:17" x14ac:dyDescent="0.25">
      <c r="A46" s="171"/>
      <c r="B46" s="171"/>
      <c r="C46" s="171"/>
      <c r="D46" s="171"/>
      <c r="E46" s="193"/>
      <c r="F46" s="193"/>
      <c r="G46" s="171"/>
      <c r="H46" s="171"/>
      <c r="I46" s="171"/>
      <c r="J46" s="171"/>
      <c r="K46" s="171"/>
      <c r="L46" s="171"/>
      <c r="M46" s="171"/>
      <c r="N46" s="171"/>
      <c r="O46" s="171"/>
      <c r="P46" s="171"/>
    </row>
    <row r="47" spans="1:17" x14ac:dyDescent="0.25">
      <c r="A47" s="171"/>
      <c r="B47" s="171"/>
      <c r="C47" s="171"/>
      <c r="D47" s="171"/>
      <c r="E47" s="193"/>
      <c r="F47" s="193"/>
      <c r="G47" s="171"/>
      <c r="H47" s="171"/>
      <c r="I47" s="171"/>
      <c r="J47" s="171"/>
      <c r="K47" s="171"/>
      <c r="L47" s="171"/>
      <c r="M47" s="171"/>
      <c r="N47" s="171"/>
      <c r="O47" s="171"/>
      <c r="P47" s="171"/>
    </row>
    <row r="48" spans="1:17" x14ac:dyDescent="0.25">
      <c r="A48" s="171"/>
      <c r="B48" s="171"/>
      <c r="C48" s="171"/>
      <c r="D48" s="171"/>
      <c r="E48" s="193"/>
      <c r="F48" s="193"/>
      <c r="G48" s="171"/>
      <c r="H48" s="171"/>
      <c r="I48" s="171"/>
      <c r="J48" s="171"/>
      <c r="K48" s="171"/>
      <c r="L48" s="171"/>
      <c r="M48" s="171"/>
      <c r="N48" s="171"/>
      <c r="O48" s="171"/>
      <c r="P48" s="171"/>
    </row>
    <row r="49" spans="1:16" x14ac:dyDescent="0.25">
      <c r="A49" s="171"/>
      <c r="B49" s="171"/>
      <c r="C49" s="171"/>
      <c r="D49" s="171"/>
      <c r="E49" s="193"/>
      <c r="F49" s="193"/>
      <c r="G49" s="171"/>
      <c r="H49" s="171"/>
      <c r="I49" s="171"/>
      <c r="J49" s="171"/>
      <c r="K49" s="171"/>
      <c r="L49" s="171"/>
      <c r="M49" s="171"/>
      <c r="N49" s="171"/>
      <c r="O49" s="171"/>
      <c r="P49" s="171"/>
    </row>
    <row r="50" spans="1:16" x14ac:dyDescent="0.25">
      <c r="A50" s="171"/>
      <c r="B50" s="171"/>
      <c r="C50" s="171"/>
      <c r="D50" s="171"/>
      <c r="E50" s="193"/>
      <c r="F50" s="193"/>
      <c r="G50" s="171"/>
      <c r="H50" s="171"/>
      <c r="I50" s="171"/>
      <c r="J50" s="171"/>
      <c r="K50" s="171"/>
      <c r="L50" s="171"/>
      <c r="M50" s="171"/>
      <c r="N50" s="171"/>
      <c r="O50" s="171"/>
      <c r="P50" s="171"/>
    </row>
    <row r="51" spans="1:16" x14ac:dyDescent="0.25">
      <c r="A51" s="171"/>
      <c r="B51" s="171"/>
      <c r="C51" s="171"/>
      <c r="D51" s="171"/>
      <c r="E51" s="193"/>
      <c r="F51" s="193"/>
      <c r="G51" s="171"/>
      <c r="H51" s="171"/>
      <c r="I51" s="171"/>
      <c r="J51" s="171"/>
      <c r="K51" s="171"/>
      <c r="L51" s="171"/>
      <c r="M51" s="171"/>
      <c r="N51" s="171"/>
      <c r="O51" s="171"/>
      <c r="P51" s="171"/>
    </row>
    <row r="52" spans="1:16" x14ac:dyDescent="0.25">
      <c r="A52" s="171"/>
      <c r="B52" s="171"/>
      <c r="C52" s="171"/>
      <c r="D52" s="171"/>
      <c r="E52" s="193"/>
      <c r="F52" s="193"/>
      <c r="G52" s="171"/>
      <c r="H52" s="171"/>
      <c r="I52" s="171"/>
      <c r="J52" s="171"/>
      <c r="K52" s="171"/>
      <c r="L52" s="171"/>
      <c r="M52" s="171"/>
      <c r="N52" s="171"/>
      <c r="O52" s="171"/>
      <c r="P52" s="171"/>
    </row>
    <row r="53" spans="1:16" x14ac:dyDescent="0.25">
      <c r="A53" s="171"/>
      <c r="B53" s="171"/>
      <c r="C53" s="171"/>
      <c r="D53" s="171"/>
      <c r="E53" s="193"/>
      <c r="F53" s="193"/>
      <c r="G53" s="171"/>
      <c r="H53" s="171"/>
      <c r="I53" s="171"/>
      <c r="J53" s="171"/>
      <c r="K53" s="171"/>
      <c r="L53" s="171"/>
      <c r="M53" s="171"/>
      <c r="N53" s="171"/>
      <c r="O53" s="171"/>
      <c r="P53" s="171"/>
    </row>
    <row r="54" spans="1:16" x14ac:dyDescent="0.25">
      <c r="A54" s="171"/>
      <c r="B54" s="171"/>
      <c r="C54" s="171"/>
      <c r="D54" s="171"/>
      <c r="E54" s="193"/>
      <c r="F54" s="193"/>
      <c r="G54" s="171"/>
      <c r="H54" s="171"/>
      <c r="I54" s="171"/>
      <c r="J54" s="171"/>
      <c r="K54" s="171"/>
      <c r="L54" s="171"/>
      <c r="M54" s="171"/>
      <c r="N54" s="171"/>
      <c r="O54" s="171"/>
      <c r="P54" s="171"/>
    </row>
    <row r="55" spans="1:16" x14ac:dyDescent="0.25">
      <c r="A55" s="171"/>
      <c r="B55" s="171"/>
      <c r="C55" s="171"/>
      <c r="D55" s="171"/>
      <c r="E55" s="193"/>
      <c r="F55" s="193"/>
      <c r="G55" s="171"/>
      <c r="H55" s="171"/>
      <c r="I55" s="171"/>
      <c r="J55" s="171"/>
      <c r="K55" s="171"/>
      <c r="L55" s="171"/>
      <c r="M55" s="171"/>
      <c r="N55" s="171"/>
      <c r="O55" s="171"/>
      <c r="P55" s="171"/>
    </row>
    <row r="56" spans="1:16" x14ac:dyDescent="0.25">
      <c r="A56" s="171"/>
      <c r="B56" s="171"/>
      <c r="C56" s="171"/>
      <c r="D56" s="171"/>
      <c r="E56" s="193"/>
      <c r="F56" s="193"/>
      <c r="G56" s="171"/>
      <c r="H56" s="171"/>
      <c r="I56" s="171"/>
      <c r="J56" s="171"/>
      <c r="K56" s="171"/>
      <c r="L56" s="171"/>
      <c r="M56" s="171"/>
      <c r="N56" s="171"/>
      <c r="O56" s="171"/>
      <c r="P56" s="171"/>
    </row>
    <row r="57" spans="1:16" x14ac:dyDescent="0.25">
      <c r="A57" s="171"/>
      <c r="B57" s="171"/>
      <c r="C57" s="171"/>
      <c r="D57" s="171"/>
      <c r="E57" s="193"/>
      <c r="F57" s="193"/>
      <c r="G57" s="171"/>
      <c r="H57" s="171"/>
      <c r="I57" s="171"/>
      <c r="J57" s="171"/>
      <c r="K57" s="171"/>
      <c r="L57" s="171"/>
      <c r="M57" s="171"/>
      <c r="N57" s="171"/>
      <c r="O57" s="171"/>
      <c r="P57" s="171"/>
    </row>
    <row r="58" spans="1:16" x14ac:dyDescent="0.25">
      <c r="A58" s="171"/>
      <c r="B58" s="171"/>
      <c r="C58" s="171"/>
      <c r="D58" s="171"/>
      <c r="E58" s="193"/>
      <c r="F58" s="193"/>
      <c r="G58" s="171"/>
      <c r="H58" s="171"/>
      <c r="I58" s="171"/>
      <c r="J58" s="171"/>
      <c r="K58" s="171"/>
      <c r="L58" s="171"/>
      <c r="M58" s="171"/>
      <c r="N58" s="171"/>
      <c r="O58" s="171"/>
      <c r="P58" s="171"/>
    </row>
    <row r="59" spans="1:16" x14ac:dyDescent="0.25">
      <c r="A59" s="171"/>
      <c r="B59" s="171"/>
      <c r="C59" s="171"/>
      <c r="D59" s="171"/>
      <c r="E59" s="193"/>
      <c r="F59" s="193"/>
      <c r="G59" s="171"/>
      <c r="H59" s="171"/>
      <c r="I59" s="171"/>
      <c r="J59" s="171"/>
      <c r="K59" s="171"/>
      <c r="L59" s="171"/>
      <c r="M59" s="171"/>
      <c r="N59" s="171"/>
      <c r="O59" s="171"/>
      <c r="P59" s="171"/>
    </row>
    <row r="60" spans="1:16" x14ac:dyDescent="0.25">
      <c r="A60" s="171"/>
      <c r="B60" s="171"/>
      <c r="C60" s="171"/>
      <c r="D60" s="171"/>
      <c r="E60" s="193"/>
      <c r="F60" s="193"/>
      <c r="G60" s="171"/>
      <c r="H60" s="171"/>
      <c r="I60" s="171"/>
      <c r="J60" s="171"/>
      <c r="K60" s="171"/>
      <c r="L60" s="171"/>
      <c r="M60" s="171"/>
      <c r="N60" s="171"/>
      <c r="O60" s="171"/>
      <c r="P60" s="171"/>
    </row>
    <row r="61" spans="1:16" x14ac:dyDescent="0.25">
      <c r="A61" s="171"/>
      <c r="B61" s="171"/>
      <c r="C61" s="171"/>
      <c r="D61" s="171"/>
      <c r="E61" s="193"/>
      <c r="F61" s="193"/>
      <c r="G61" s="171"/>
      <c r="H61" s="171"/>
      <c r="I61" s="171"/>
      <c r="J61" s="171"/>
      <c r="K61" s="171"/>
      <c r="L61" s="171"/>
      <c r="M61" s="171"/>
      <c r="N61" s="171"/>
      <c r="O61" s="171"/>
      <c r="P61" s="171"/>
    </row>
    <row r="62" spans="1:16" x14ac:dyDescent="0.25">
      <c r="A62" s="171"/>
      <c r="B62" s="171"/>
      <c r="C62" s="171"/>
      <c r="D62" s="171"/>
      <c r="E62" s="193"/>
      <c r="F62" s="193"/>
      <c r="G62" s="171"/>
      <c r="H62" s="171"/>
      <c r="I62" s="171"/>
      <c r="J62" s="171"/>
      <c r="K62" s="171"/>
      <c r="L62" s="171"/>
      <c r="M62" s="171"/>
      <c r="N62" s="171"/>
      <c r="O62" s="171"/>
      <c r="P62" s="171"/>
    </row>
    <row r="63" spans="1:16" x14ac:dyDescent="0.25">
      <c r="A63" s="171"/>
      <c r="B63" s="171"/>
      <c r="C63" s="171"/>
      <c r="D63" s="171"/>
      <c r="E63" s="193"/>
      <c r="F63" s="193"/>
      <c r="G63" s="171"/>
      <c r="H63" s="171"/>
      <c r="I63" s="171"/>
      <c r="J63" s="171"/>
      <c r="K63" s="171"/>
      <c r="L63" s="171"/>
      <c r="M63" s="171"/>
      <c r="N63" s="171"/>
      <c r="O63" s="171"/>
      <c r="P63" s="171"/>
    </row>
    <row r="64" spans="1:16" x14ac:dyDescent="0.25">
      <c r="A64" s="171"/>
      <c r="B64" s="171"/>
      <c r="C64" s="171"/>
      <c r="D64" s="171"/>
      <c r="E64" s="193"/>
      <c r="F64" s="193"/>
      <c r="G64" s="171"/>
      <c r="H64" s="171"/>
      <c r="I64" s="171"/>
      <c r="J64" s="171"/>
      <c r="K64" s="171"/>
      <c r="L64" s="171"/>
      <c r="M64" s="171"/>
      <c r="N64" s="171"/>
      <c r="O64" s="171"/>
      <c r="P64" s="171"/>
    </row>
    <row r="65" spans="1:16" x14ac:dyDescent="0.25">
      <c r="A65" s="171"/>
      <c r="B65" s="171"/>
      <c r="C65" s="171"/>
      <c r="D65" s="171"/>
      <c r="E65" s="193"/>
      <c r="F65" s="193"/>
      <c r="G65" s="171"/>
      <c r="H65" s="171"/>
      <c r="I65" s="171"/>
      <c r="J65" s="171"/>
      <c r="K65" s="171"/>
      <c r="L65" s="171"/>
      <c r="M65" s="171"/>
      <c r="N65" s="171"/>
      <c r="O65" s="171"/>
      <c r="P65" s="171"/>
    </row>
    <row r="66" spans="1:16" x14ac:dyDescent="0.25">
      <c r="A66" s="171"/>
      <c r="B66" s="171"/>
      <c r="C66" s="171"/>
      <c r="D66" s="171"/>
      <c r="E66" s="193"/>
      <c r="F66" s="193"/>
      <c r="G66" s="171"/>
      <c r="H66" s="171"/>
      <c r="I66" s="171"/>
      <c r="J66" s="171"/>
      <c r="K66" s="171"/>
      <c r="L66" s="171"/>
      <c r="M66" s="171"/>
      <c r="N66" s="171"/>
      <c r="O66" s="171"/>
      <c r="P66" s="171"/>
    </row>
    <row r="67" spans="1:16" x14ac:dyDescent="0.25">
      <c r="A67" s="171"/>
      <c r="B67" s="171"/>
      <c r="C67" s="171"/>
      <c r="D67" s="171"/>
      <c r="E67" s="171"/>
      <c r="F67" s="171"/>
      <c r="G67" s="171"/>
      <c r="H67" s="171"/>
      <c r="I67" s="171"/>
      <c r="J67" s="171"/>
      <c r="K67" s="171"/>
      <c r="L67" s="171"/>
      <c r="M67" s="171"/>
      <c r="N67" s="171"/>
      <c r="O67" s="171"/>
      <c r="P67" s="171"/>
    </row>
    <row r="68" spans="1:16" x14ac:dyDescent="0.25">
      <c r="A68" s="171"/>
      <c r="B68" s="171"/>
      <c r="C68" s="171"/>
      <c r="D68" s="171"/>
      <c r="E68" s="171"/>
      <c r="F68" s="171"/>
      <c r="G68" s="171"/>
      <c r="H68" s="171"/>
      <c r="I68" s="171"/>
      <c r="J68" s="171"/>
      <c r="K68" s="171"/>
      <c r="L68" s="171"/>
      <c r="M68" s="171"/>
      <c r="N68" s="171"/>
      <c r="O68" s="171"/>
      <c r="P68" s="171"/>
    </row>
    <row r="69" spans="1:16" x14ac:dyDescent="0.25">
      <c r="A69" s="171"/>
      <c r="B69" s="171"/>
      <c r="C69" s="171"/>
      <c r="D69" s="171"/>
      <c r="E69" s="171"/>
      <c r="F69" s="171"/>
      <c r="G69" s="171"/>
      <c r="H69" s="171"/>
      <c r="I69" s="171"/>
      <c r="J69" s="171"/>
      <c r="K69" s="171"/>
      <c r="L69" s="171"/>
      <c r="M69" s="171"/>
      <c r="N69" s="171"/>
      <c r="O69" s="171"/>
      <c r="P69" s="171"/>
    </row>
    <row r="70" spans="1:16" x14ac:dyDescent="0.25">
      <c r="A70" s="171"/>
      <c r="B70" s="171"/>
      <c r="C70" s="171"/>
      <c r="D70" s="171"/>
      <c r="E70" s="171"/>
      <c r="F70" s="171"/>
      <c r="G70" s="171"/>
      <c r="H70" s="171"/>
      <c r="I70" s="171"/>
      <c r="J70" s="171"/>
      <c r="K70" s="171"/>
      <c r="L70" s="171"/>
      <c r="M70" s="171"/>
      <c r="N70" s="171"/>
      <c r="O70" s="171"/>
      <c r="P70" s="171"/>
    </row>
    <row r="71" spans="1:16" x14ac:dyDescent="0.25">
      <c r="A71" s="171"/>
      <c r="B71" s="171"/>
      <c r="C71" s="171"/>
      <c r="D71" s="171"/>
      <c r="E71" s="171"/>
      <c r="F71" s="171"/>
      <c r="G71" s="182"/>
      <c r="H71" s="182"/>
      <c r="I71" s="182"/>
      <c r="J71" s="182"/>
      <c r="K71" s="182"/>
      <c r="L71" s="171"/>
      <c r="M71" s="171"/>
      <c r="N71" s="171"/>
      <c r="O71" s="171"/>
      <c r="P71" s="171"/>
    </row>
    <row r="72" spans="1:16" x14ac:dyDescent="0.25">
      <c r="A72" s="171"/>
      <c r="B72" s="171"/>
      <c r="C72" s="171"/>
      <c r="D72" s="171"/>
      <c r="E72" s="193"/>
      <c r="F72" s="193"/>
      <c r="G72" s="171"/>
      <c r="H72" s="171"/>
      <c r="I72" s="171"/>
      <c r="J72" s="171"/>
      <c r="K72" s="171"/>
      <c r="L72" s="171"/>
      <c r="M72" s="171"/>
      <c r="N72" s="171"/>
      <c r="O72" s="171"/>
      <c r="P72" s="171"/>
    </row>
    <row r="73" spans="1:16" x14ac:dyDescent="0.25">
      <c r="A73" s="171"/>
      <c r="B73" s="171"/>
      <c r="C73" s="171"/>
      <c r="D73" s="171"/>
      <c r="E73" s="193"/>
      <c r="F73" s="193"/>
      <c r="G73" s="171"/>
      <c r="H73" s="171"/>
      <c r="I73" s="171"/>
      <c r="J73" s="171"/>
      <c r="K73" s="171"/>
      <c r="L73" s="171"/>
      <c r="M73" s="171"/>
      <c r="N73" s="171"/>
      <c r="O73" s="171"/>
      <c r="P73" s="171"/>
    </row>
    <row r="74" spans="1:16" x14ac:dyDescent="0.25">
      <c r="A74" s="171"/>
      <c r="B74" s="171"/>
      <c r="C74" s="171"/>
      <c r="D74" s="171"/>
      <c r="E74" s="193"/>
      <c r="F74" s="193"/>
      <c r="G74" s="171"/>
      <c r="H74" s="171"/>
      <c r="I74" s="171"/>
      <c r="J74" s="171"/>
      <c r="K74" s="171"/>
      <c r="L74" s="171"/>
      <c r="M74" s="171"/>
      <c r="N74" s="171"/>
      <c r="O74" s="171"/>
      <c r="P74" s="171"/>
    </row>
    <row r="75" spans="1:16" x14ac:dyDescent="0.25">
      <c r="A75" s="171"/>
      <c r="B75" s="171"/>
      <c r="C75" s="171"/>
      <c r="D75" s="171"/>
      <c r="E75" s="193"/>
      <c r="F75" s="193"/>
      <c r="G75" s="171"/>
      <c r="H75" s="171"/>
      <c r="I75" s="171"/>
      <c r="J75" s="171"/>
      <c r="K75" s="171"/>
      <c r="L75" s="171"/>
      <c r="M75" s="171"/>
      <c r="N75" s="171"/>
      <c r="O75" s="171"/>
      <c r="P75" s="171"/>
    </row>
    <row r="76" spans="1:16" x14ac:dyDescent="0.25">
      <c r="A76" s="171"/>
      <c r="B76" s="171"/>
      <c r="C76" s="171"/>
      <c r="D76" s="171"/>
      <c r="E76" s="193"/>
      <c r="F76" s="193"/>
      <c r="G76" s="171"/>
      <c r="H76" s="171"/>
      <c r="I76" s="171"/>
      <c r="J76" s="171"/>
      <c r="K76" s="171"/>
      <c r="L76" s="171"/>
      <c r="M76" s="171"/>
      <c r="N76" s="171"/>
      <c r="O76" s="171"/>
      <c r="P76" s="171"/>
    </row>
    <row r="77" spans="1:16" x14ac:dyDescent="0.25">
      <c r="A77" s="171"/>
      <c r="B77" s="171"/>
      <c r="C77" s="171"/>
      <c r="D77" s="171"/>
      <c r="E77" s="193"/>
      <c r="F77" s="193"/>
      <c r="G77" s="171"/>
      <c r="H77" s="171"/>
      <c r="I77" s="171"/>
      <c r="J77" s="171"/>
      <c r="K77" s="171"/>
      <c r="L77" s="171"/>
      <c r="M77" s="171"/>
      <c r="N77" s="171"/>
      <c r="O77" s="171"/>
      <c r="P77" s="171"/>
    </row>
    <row r="78" spans="1:16" x14ac:dyDescent="0.25">
      <c r="A78" s="171"/>
      <c r="B78" s="171"/>
      <c r="C78" s="171"/>
      <c r="D78" s="171"/>
      <c r="E78" s="193"/>
      <c r="F78" s="193"/>
      <c r="G78" s="171"/>
      <c r="H78" s="171"/>
      <c r="I78" s="171"/>
      <c r="J78" s="171"/>
      <c r="K78" s="171"/>
      <c r="L78" s="171"/>
      <c r="M78" s="171"/>
      <c r="N78" s="171"/>
      <c r="O78" s="171"/>
      <c r="P78" s="171"/>
    </row>
    <row r="79" spans="1:16" x14ac:dyDescent="0.25">
      <c r="A79" s="171"/>
      <c r="B79" s="171"/>
      <c r="C79" s="171"/>
      <c r="D79" s="171"/>
      <c r="E79" s="193"/>
      <c r="F79" s="193"/>
      <c r="G79" s="171"/>
      <c r="H79" s="171"/>
      <c r="I79" s="171"/>
      <c r="J79" s="171"/>
      <c r="K79" s="171"/>
      <c r="L79" s="171"/>
      <c r="M79" s="171"/>
      <c r="N79" s="171"/>
      <c r="O79" s="171"/>
      <c r="P79" s="171"/>
    </row>
    <row r="80" spans="1:16" x14ac:dyDescent="0.25">
      <c r="A80" s="171"/>
      <c r="B80" s="171"/>
      <c r="C80" s="171"/>
      <c r="D80" s="171"/>
      <c r="E80" s="193"/>
      <c r="F80" s="193"/>
      <c r="G80" s="171"/>
      <c r="H80" s="171"/>
      <c r="I80" s="171"/>
      <c r="J80" s="171"/>
      <c r="K80" s="171"/>
      <c r="L80" s="171"/>
      <c r="M80" s="171"/>
      <c r="N80" s="171"/>
      <c r="O80" s="171"/>
      <c r="P80" s="171"/>
    </row>
    <row r="81" spans="1:16" x14ac:dyDescent="0.25">
      <c r="A81" s="171"/>
      <c r="B81" s="171"/>
      <c r="C81" s="171"/>
      <c r="D81" s="171"/>
      <c r="E81" s="193"/>
      <c r="F81" s="193"/>
      <c r="G81" s="171"/>
      <c r="H81" s="171"/>
      <c r="I81" s="171"/>
      <c r="J81" s="171"/>
      <c r="K81" s="171"/>
      <c r="L81" s="171"/>
      <c r="M81" s="171"/>
      <c r="N81" s="171"/>
      <c r="O81" s="171"/>
      <c r="P81" s="171"/>
    </row>
    <row r="82" spans="1:16" x14ac:dyDescent="0.25">
      <c r="A82" s="171"/>
      <c r="B82" s="171"/>
      <c r="C82" s="171"/>
      <c r="D82" s="171"/>
      <c r="E82" s="193"/>
      <c r="F82" s="193"/>
      <c r="G82" s="171"/>
      <c r="H82" s="171"/>
      <c r="I82" s="171"/>
      <c r="J82" s="171"/>
      <c r="K82" s="171"/>
      <c r="L82" s="171"/>
      <c r="M82" s="171"/>
      <c r="N82" s="171"/>
      <c r="O82" s="171"/>
      <c r="P82" s="171"/>
    </row>
    <row r="83" spans="1:16" x14ac:dyDescent="0.25">
      <c r="A83" s="171"/>
      <c r="B83" s="171"/>
      <c r="C83" s="171"/>
      <c r="D83" s="171"/>
      <c r="E83" s="193"/>
      <c r="F83" s="193"/>
      <c r="G83" s="171"/>
      <c r="H83" s="171"/>
      <c r="I83" s="171"/>
      <c r="J83" s="171"/>
      <c r="K83" s="171"/>
      <c r="L83" s="171"/>
      <c r="M83" s="171"/>
      <c r="N83" s="171"/>
      <c r="O83" s="171"/>
      <c r="P83" s="171"/>
    </row>
    <row r="84" spans="1:16" x14ac:dyDescent="0.25">
      <c r="A84" s="171"/>
      <c r="B84" s="171"/>
      <c r="C84" s="171"/>
      <c r="D84" s="171"/>
      <c r="E84" s="193"/>
      <c r="F84" s="193"/>
      <c r="G84" s="171"/>
      <c r="H84" s="171"/>
      <c r="I84" s="171"/>
      <c r="J84" s="171"/>
      <c r="K84" s="171"/>
      <c r="L84" s="171"/>
      <c r="M84" s="171"/>
      <c r="N84" s="171"/>
      <c r="O84" s="171"/>
      <c r="P84" s="171"/>
    </row>
    <row r="85" spans="1:16" x14ac:dyDescent="0.25">
      <c r="A85" s="171"/>
      <c r="B85" s="171"/>
      <c r="C85" s="171"/>
      <c r="D85" s="171"/>
      <c r="E85" s="193"/>
      <c r="F85" s="193"/>
      <c r="G85" s="171"/>
      <c r="H85" s="171"/>
      <c r="I85" s="171"/>
      <c r="J85" s="171"/>
      <c r="K85" s="171"/>
      <c r="L85" s="171"/>
      <c r="M85" s="171"/>
      <c r="N85" s="171"/>
      <c r="O85" s="171"/>
      <c r="P85" s="171"/>
    </row>
    <row r="86" spans="1:16" x14ac:dyDescent="0.25">
      <c r="A86" s="171"/>
      <c r="B86" s="171"/>
      <c r="C86" s="171"/>
      <c r="D86" s="171"/>
      <c r="E86" s="193"/>
      <c r="F86" s="193"/>
      <c r="G86" s="171"/>
      <c r="H86" s="171"/>
      <c r="I86" s="171"/>
      <c r="J86" s="171"/>
      <c r="K86" s="171"/>
      <c r="L86" s="171"/>
      <c r="M86" s="171"/>
      <c r="N86" s="171"/>
      <c r="O86" s="171"/>
      <c r="P86" s="171"/>
    </row>
    <row r="87" spans="1:16" x14ac:dyDescent="0.25">
      <c r="A87" s="171"/>
      <c r="B87" s="171"/>
      <c r="C87" s="171"/>
      <c r="D87" s="171"/>
      <c r="E87" s="193"/>
      <c r="F87" s="193"/>
      <c r="G87" s="171"/>
      <c r="H87" s="171"/>
      <c r="I87" s="171"/>
      <c r="J87" s="171"/>
      <c r="K87" s="171"/>
      <c r="L87" s="171"/>
      <c r="M87" s="171"/>
      <c r="N87" s="171"/>
      <c r="O87" s="171"/>
      <c r="P87" s="171"/>
    </row>
    <row r="88" spans="1:16" x14ac:dyDescent="0.25">
      <c r="A88" s="171"/>
      <c r="B88" s="171"/>
      <c r="C88" s="171"/>
      <c r="D88" s="171"/>
      <c r="E88" s="193"/>
      <c r="F88" s="193"/>
      <c r="G88" s="171"/>
      <c r="H88" s="171"/>
      <c r="I88" s="171"/>
      <c r="J88" s="171"/>
      <c r="K88" s="171"/>
      <c r="L88" s="171"/>
      <c r="M88" s="171"/>
      <c r="N88" s="171"/>
      <c r="O88" s="171"/>
      <c r="P88" s="171"/>
    </row>
    <row r="89" spans="1:16" x14ac:dyDescent="0.25">
      <c r="A89" s="171"/>
      <c r="B89" s="171"/>
      <c r="C89" s="171"/>
      <c r="D89" s="171"/>
      <c r="E89" s="193"/>
      <c r="F89" s="193"/>
      <c r="G89" s="171"/>
      <c r="H89" s="171"/>
      <c r="I89" s="171"/>
      <c r="J89" s="171"/>
      <c r="K89" s="171"/>
      <c r="L89" s="171"/>
      <c r="M89" s="171"/>
      <c r="N89" s="171"/>
      <c r="O89" s="171"/>
      <c r="P89" s="171"/>
    </row>
    <row r="90" spans="1:16" x14ac:dyDescent="0.25">
      <c r="A90" s="171"/>
      <c r="B90" s="171"/>
      <c r="C90" s="171"/>
      <c r="D90" s="171"/>
      <c r="E90" s="193"/>
      <c r="F90" s="193"/>
      <c r="G90" s="171"/>
      <c r="H90" s="171"/>
      <c r="I90" s="171"/>
      <c r="J90" s="171"/>
      <c r="K90" s="171"/>
      <c r="L90" s="171"/>
      <c r="M90" s="171"/>
      <c r="N90" s="171"/>
      <c r="O90" s="171"/>
      <c r="P90" s="171"/>
    </row>
    <row r="91" spans="1:16" x14ac:dyDescent="0.25">
      <c r="A91" s="171"/>
      <c r="B91" s="171"/>
      <c r="C91" s="171"/>
      <c r="D91" s="171"/>
      <c r="E91" s="193"/>
      <c r="F91" s="193"/>
      <c r="G91" s="171"/>
      <c r="H91" s="171"/>
      <c r="I91" s="171"/>
      <c r="J91" s="171"/>
      <c r="K91" s="171"/>
      <c r="L91" s="171"/>
      <c r="M91" s="171"/>
      <c r="N91" s="171"/>
      <c r="O91" s="171"/>
      <c r="P91" s="171"/>
    </row>
    <row r="92" spans="1:16" x14ac:dyDescent="0.25">
      <c r="A92" s="171"/>
      <c r="B92" s="171"/>
      <c r="C92" s="171"/>
      <c r="D92" s="171"/>
      <c r="E92" s="193"/>
      <c r="F92" s="193"/>
      <c r="G92" s="171"/>
      <c r="H92" s="171"/>
      <c r="I92" s="171"/>
      <c r="J92" s="171"/>
      <c r="K92" s="171"/>
      <c r="L92" s="171"/>
      <c r="M92" s="171"/>
      <c r="N92" s="171"/>
      <c r="O92" s="171"/>
      <c r="P92" s="171"/>
    </row>
    <row r="93" spans="1:16" x14ac:dyDescent="0.25">
      <c r="A93" s="171"/>
      <c r="B93" s="171"/>
      <c r="C93" s="171"/>
      <c r="D93" s="171"/>
      <c r="E93" s="193"/>
      <c r="F93" s="193"/>
      <c r="G93" s="171"/>
      <c r="H93" s="171"/>
      <c r="I93" s="171"/>
      <c r="J93" s="171"/>
      <c r="K93" s="171"/>
      <c r="L93" s="171"/>
      <c r="M93" s="171"/>
      <c r="N93" s="171"/>
      <c r="O93" s="171"/>
      <c r="P93" s="171"/>
    </row>
    <row r="94" spans="1:16" x14ac:dyDescent="0.25">
      <c r="A94" s="171"/>
      <c r="B94" s="171"/>
      <c r="C94" s="171"/>
      <c r="D94" s="171"/>
      <c r="E94" s="193"/>
      <c r="F94" s="193"/>
      <c r="G94" s="171"/>
      <c r="H94" s="171"/>
      <c r="I94" s="171"/>
      <c r="J94" s="171"/>
      <c r="K94" s="171"/>
      <c r="L94" s="171"/>
      <c r="M94" s="171"/>
      <c r="N94" s="171"/>
      <c r="O94" s="171"/>
      <c r="P94" s="171"/>
    </row>
    <row r="95" spans="1:16" x14ac:dyDescent="0.25">
      <c r="A95" s="171"/>
      <c r="B95" s="171"/>
      <c r="C95" s="171"/>
      <c r="D95" s="171"/>
      <c r="E95" s="193"/>
      <c r="F95" s="193"/>
      <c r="G95" s="171"/>
      <c r="H95" s="171"/>
      <c r="I95" s="171"/>
      <c r="J95" s="171"/>
      <c r="K95" s="171"/>
      <c r="L95" s="171"/>
      <c r="M95" s="171"/>
      <c r="N95" s="171"/>
      <c r="O95" s="171"/>
      <c r="P95" s="171"/>
    </row>
    <row r="96" spans="1:16" x14ac:dyDescent="0.25">
      <c r="A96" s="171"/>
      <c r="B96" s="171"/>
      <c r="C96" s="171"/>
      <c r="D96" s="171"/>
      <c r="E96" s="193"/>
      <c r="F96" s="193"/>
      <c r="G96" s="171"/>
      <c r="H96" s="171"/>
      <c r="I96" s="171"/>
      <c r="J96" s="171"/>
      <c r="K96" s="171"/>
      <c r="L96" s="171"/>
      <c r="M96" s="171"/>
      <c r="N96" s="171"/>
      <c r="O96" s="171"/>
      <c r="P96" s="171"/>
    </row>
    <row r="97" spans="1:16" x14ac:dyDescent="0.25">
      <c r="A97" s="171"/>
      <c r="B97" s="171"/>
      <c r="C97" s="171"/>
      <c r="D97" s="171"/>
      <c r="E97" s="193"/>
      <c r="F97" s="193"/>
      <c r="G97" s="171"/>
      <c r="H97" s="171"/>
      <c r="I97" s="171"/>
      <c r="J97" s="171"/>
      <c r="K97" s="171"/>
      <c r="L97" s="171"/>
      <c r="M97" s="171"/>
      <c r="N97" s="171"/>
      <c r="O97" s="171"/>
      <c r="P97" s="171"/>
    </row>
    <row r="98" spans="1:16" x14ac:dyDescent="0.25">
      <c r="A98" s="171"/>
      <c r="B98" s="171"/>
      <c r="C98" s="171"/>
      <c r="D98" s="171"/>
      <c r="E98" s="193"/>
      <c r="F98" s="193"/>
      <c r="G98" s="171"/>
      <c r="H98" s="171"/>
      <c r="I98" s="171"/>
      <c r="J98" s="171"/>
      <c r="K98" s="171"/>
      <c r="L98" s="171"/>
      <c r="M98" s="171"/>
      <c r="N98" s="171"/>
      <c r="O98" s="171"/>
      <c r="P98" s="171"/>
    </row>
    <row r="99" spans="1:16" x14ac:dyDescent="0.25">
      <c r="A99" s="171"/>
      <c r="B99" s="171"/>
      <c r="C99" s="171"/>
      <c r="D99" s="171"/>
      <c r="E99" s="193"/>
      <c r="F99" s="193"/>
      <c r="G99" s="171"/>
      <c r="H99" s="171"/>
      <c r="I99" s="171"/>
      <c r="J99" s="171"/>
      <c r="K99" s="171"/>
      <c r="L99" s="171"/>
      <c r="M99" s="171"/>
      <c r="N99" s="171"/>
      <c r="O99" s="171"/>
      <c r="P99" s="171"/>
    </row>
    <row r="100" spans="1:16" x14ac:dyDescent="0.25">
      <c r="A100" s="171"/>
      <c r="B100" s="171"/>
      <c r="C100" s="171"/>
      <c r="D100" s="171"/>
      <c r="E100" s="193"/>
      <c r="F100" s="193"/>
      <c r="G100" s="171"/>
      <c r="H100" s="171"/>
      <c r="I100" s="171"/>
      <c r="J100" s="171"/>
      <c r="K100" s="171"/>
      <c r="L100" s="171"/>
      <c r="M100" s="171"/>
      <c r="N100" s="171"/>
      <c r="O100" s="171"/>
      <c r="P100" s="171"/>
    </row>
    <row r="101" spans="1:16" x14ac:dyDescent="0.25">
      <c r="A101" s="171"/>
      <c r="B101" s="171"/>
      <c r="C101" s="171"/>
      <c r="D101" s="171"/>
      <c r="E101" s="171"/>
      <c r="F101" s="171"/>
      <c r="G101" s="171"/>
      <c r="H101" s="171"/>
      <c r="I101" s="171"/>
      <c r="J101" s="171"/>
      <c r="K101" s="171"/>
      <c r="L101" s="171"/>
      <c r="M101" s="171"/>
      <c r="N101" s="171"/>
      <c r="O101" s="171"/>
      <c r="P101" s="171"/>
    </row>
    <row r="102" spans="1:16" x14ac:dyDescent="0.25">
      <c r="A102" s="171"/>
      <c r="B102" s="171"/>
      <c r="C102" s="171"/>
      <c r="D102" s="171"/>
      <c r="E102" s="171"/>
      <c r="F102" s="171"/>
      <c r="G102" s="171"/>
      <c r="H102" s="171"/>
      <c r="I102" s="171"/>
      <c r="J102" s="171"/>
      <c r="K102" s="171"/>
      <c r="L102" s="171"/>
      <c r="M102" s="171"/>
      <c r="N102" s="171"/>
      <c r="O102" s="171"/>
      <c r="P102" s="171"/>
    </row>
    <row r="103" spans="1:16" x14ac:dyDescent="0.25">
      <c r="A103" s="171"/>
      <c r="B103" s="171"/>
      <c r="C103" s="171"/>
      <c r="D103" s="171"/>
      <c r="E103" s="171"/>
      <c r="F103" s="171"/>
      <c r="G103" s="171"/>
      <c r="H103" s="171"/>
      <c r="I103" s="171"/>
      <c r="J103" s="171"/>
      <c r="K103" s="171"/>
      <c r="L103" s="171"/>
      <c r="M103" s="171"/>
      <c r="N103" s="171"/>
      <c r="O103" s="171"/>
      <c r="P103" s="171"/>
    </row>
    <row r="104" spans="1:16" x14ac:dyDescent="0.25">
      <c r="A104" s="171"/>
      <c r="B104" s="171"/>
      <c r="C104" s="171"/>
      <c r="D104" s="171"/>
      <c r="E104" s="171"/>
      <c r="F104" s="171"/>
      <c r="G104" s="171"/>
      <c r="H104" s="171"/>
      <c r="I104" s="171"/>
      <c r="J104" s="171"/>
      <c r="K104" s="171"/>
      <c r="L104" s="171"/>
      <c r="M104" s="171"/>
      <c r="N104" s="171"/>
      <c r="O104" s="171"/>
      <c r="P104" s="171"/>
    </row>
    <row r="105" spans="1:16" x14ac:dyDescent="0.25">
      <c r="A105" s="171"/>
      <c r="B105" s="171"/>
      <c r="C105" s="171"/>
      <c r="D105" s="171"/>
      <c r="E105" s="171"/>
      <c r="F105" s="171"/>
      <c r="G105" s="182"/>
      <c r="H105" s="182"/>
      <c r="I105" s="182"/>
      <c r="J105" s="182"/>
      <c r="K105" s="182"/>
      <c r="L105" s="171"/>
      <c r="M105" s="171"/>
      <c r="N105" s="171"/>
      <c r="O105" s="171"/>
      <c r="P105" s="171"/>
    </row>
    <row r="106" spans="1:16" x14ac:dyDescent="0.25">
      <c r="A106" s="171"/>
      <c r="B106" s="171"/>
      <c r="C106" s="171"/>
      <c r="D106" s="171"/>
      <c r="E106" s="193"/>
      <c r="F106" s="193"/>
      <c r="G106" s="171"/>
      <c r="H106" s="171"/>
      <c r="I106" s="171"/>
      <c r="J106" s="171"/>
      <c r="K106" s="171"/>
      <c r="L106" s="171"/>
      <c r="M106" s="171"/>
      <c r="N106" s="171"/>
      <c r="O106" s="171"/>
      <c r="P106" s="171"/>
    </row>
    <row r="107" spans="1:16" x14ac:dyDescent="0.25">
      <c r="A107" s="171"/>
      <c r="B107" s="171"/>
      <c r="C107" s="171"/>
      <c r="D107" s="171"/>
      <c r="E107" s="193"/>
      <c r="F107" s="193"/>
      <c r="G107" s="171"/>
      <c r="H107" s="171"/>
      <c r="I107" s="171"/>
      <c r="J107" s="171"/>
      <c r="K107" s="171"/>
      <c r="L107" s="171"/>
      <c r="M107" s="171"/>
      <c r="N107" s="171"/>
      <c r="O107" s="171"/>
      <c r="P107" s="171"/>
    </row>
    <row r="108" spans="1:16" x14ac:dyDescent="0.25">
      <c r="A108" s="171"/>
      <c r="B108" s="171"/>
      <c r="C108" s="171"/>
      <c r="D108" s="171"/>
      <c r="E108" s="193"/>
      <c r="F108" s="193"/>
      <c r="G108" s="171"/>
      <c r="H108" s="171"/>
      <c r="I108" s="171"/>
      <c r="J108" s="171"/>
      <c r="K108" s="171"/>
      <c r="L108" s="171"/>
      <c r="M108" s="171"/>
      <c r="N108" s="171"/>
      <c r="O108" s="171"/>
      <c r="P108" s="171"/>
    </row>
    <row r="109" spans="1:16" x14ac:dyDescent="0.25">
      <c r="A109" s="171"/>
      <c r="B109" s="171"/>
      <c r="C109" s="171"/>
      <c r="D109" s="171"/>
      <c r="E109" s="193"/>
      <c r="F109" s="193"/>
      <c r="G109" s="171"/>
      <c r="H109" s="171"/>
      <c r="I109" s="171"/>
      <c r="J109" s="171"/>
      <c r="K109" s="171"/>
      <c r="L109" s="171"/>
      <c r="M109" s="171"/>
      <c r="N109" s="171"/>
      <c r="O109" s="171"/>
      <c r="P109" s="171"/>
    </row>
    <row r="110" spans="1:16" x14ac:dyDescent="0.25">
      <c r="A110" s="171"/>
      <c r="B110" s="171"/>
      <c r="C110" s="171"/>
      <c r="D110" s="171"/>
      <c r="E110" s="193"/>
      <c r="F110" s="193"/>
      <c r="G110" s="171"/>
      <c r="H110" s="171"/>
      <c r="I110" s="171"/>
      <c r="J110" s="171"/>
      <c r="K110" s="171"/>
      <c r="L110" s="171"/>
      <c r="M110" s="171"/>
      <c r="N110" s="171"/>
      <c r="O110" s="171"/>
      <c r="P110" s="171"/>
    </row>
    <row r="111" spans="1:16" x14ac:dyDescent="0.25">
      <c r="A111" s="171"/>
      <c r="B111" s="171"/>
      <c r="C111" s="171"/>
      <c r="D111" s="171"/>
      <c r="E111" s="193"/>
      <c r="F111" s="193"/>
      <c r="G111" s="171"/>
      <c r="H111" s="171"/>
      <c r="I111" s="171"/>
      <c r="J111" s="171"/>
      <c r="K111" s="171"/>
      <c r="L111" s="171"/>
      <c r="M111" s="171"/>
      <c r="N111" s="171"/>
      <c r="O111" s="171"/>
      <c r="P111" s="171"/>
    </row>
    <row r="112" spans="1:16" x14ac:dyDescent="0.25">
      <c r="A112" s="171"/>
      <c r="B112" s="171"/>
      <c r="C112" s="171"/>
      <c r="D112" s="171"/>
      <c r="E112" s="193"/>
      <c r="F112" s="193"/>
      <c r="G112" s="171"/>
      <c r="H112" s="171"/>
      <c r="I112" s="171"/>
      <c r="J112" s="171"/>
      <c r="K112" s="171"/>
      <c r="L112" s="171"/>
      <c r="M112" s="171"/>
      <c r="N112" s="171"/>
      <c r="O112" s="171"/>
      <c r="P112" s="171"/>
    </row>
    <row r="113" spans="1:16" x14ac:dyDescent="0.25">
      <c r="A113" s="171"/>
      <c r="B113" s="171"/>
      <c r="C113" s="171"/>
      <c r="D113" s="171"/>
      <c r="E113" s="193"/>
      <c r="F113" s="193"/>
      <c r="G113" s="171"/>
      <c r="H113" s="171"/>
      <c r="I113" s="171"/>
      <c r="J113" s="171"/>
      <c r="K113" s="171"/>
      <c r="L113" s="171"/>
      <c r="M113" s="171"/>
      <c r="N113" s="171"/>
      <c r="O113" s="171"/>
      <c r="P113" s="171"/>
    </row>
    <row r="114" spans="1:16" x14ac:dyDescent="0.25">
      <c r="A114" s="171"/>
      <c r="B114" s="171"/>
      <c r="C114" s="171"/>
      <c r="D114" s="171"/>
      <c r="E114" s="193"/>
      <c r="F114" s="193"/>
      <c r="G114" s="171"/>
      <c r="H114" s="171"/>
      <c r="I114" s="171"/>
      <c r="J114" s="171"/>
      <c r="K114" s="171"/>
      <c r="L114" s="171"/>
      <c r="M114" s="171"/>
      <c r="N114" s="171"/>
      <c r="O114" s="171"/>
      <c r="P114" s="171"/>
    </row>
    <row r="115" spans="1:16" x14ac:dyDescent="0.25">
      <c r="A115" s="171"/>
      <c r="B115" s="171"/>
      <c r="C115" s="171"/>
      <c r="D115" s="171"/>
      <c r="E115" s="193"/>
      <c r="F115" s="193"/>
      <c r="G115" s="171"/>
      <c r="H115" s="171"/>
      <c r="I115" s="171"/>
      <c r="J115" s="171"/>
      <c r="K115" s="171"/>
      <c r="L115" s="171"/>
      <c r="M115" s="171"/>
      <c r="N115" s="171"/>
      <c r="O115" s="171"/>
      <c r="P115" s="171"/>
    </row>
    <row r="116" spans="1:16" x14ac:dyDescent="0.25">
      <c r="A116" s="171"/>
      <c r="B116" s="171"/>
      <c r="C116" s="171"/>
      <c r="D116" s="171"/>
      <c r="E116" s="193"/>
      <c r="F116" s="193"/>
      <c r="G116" s="171"/>
      <c r="H116" s="171"/>
      <c r="I116" s="171"/>
      <c r="J116" s="171"/>
      <c r="K116" s="171"/>
      <c r="L116" s="171"/>
      <c r="M116" s="171"/>
      <c r="N116" s="171"/>
      <c r="O116" s="171"/>
      <c r="P116" s="171"/>
    </row>
    <row r="117" spans="1:16" x14ac:dyDescent="0.25">
      <c r="A117" s="171"/>
      <c r="B117" s="171"/>
      <c r="C117" s="171"/>
      <c r="D117" s="171"/>
      <c r="E117" s="193"/>
      <c r="F117" s="193"/>
      <c r="G117" s="171"/>
      <c r="H117" s="171"/>
      <c r="I117" s="171"/>
      <c r="J117" s="171"/>
      <c r="K117" s="171"/>
      <c r="L117" s="171"/>
      <c r="M117" s="171"/>
      <c r="N117" s="171"/>
      <c r="O117" s="171"/>
      <c r="P117" s="171"/>
    </row>
    <row r="118" spans="1:16" x14ac:dyDescent="0.25">
      <c r="A118" s="171"/>
      <c r="B118" s="171"/>
      <c r="C118" s="171"/>
      <c r="D118" s="171"/>
      <c r="E118" s="193"/>
      <c r="F118" s="193"/>
      <c r="G118" s="171"/>
      <c r="H118" s="171"/>
      <c r="I118" s="171"/>
      <c r="J118" s="171"/>
      <c r="K118" s="171"/>
      <c r="L118" s="171"/>
      <c r="M118" s="171"/>
      <c r="N118" s="171"/>
      <c r="O118" s="171"/>
      <c r="P118" s="171"/>
    </row>
    <row r="119" spans="1:16" x14ac:dyDescent="0.25">
      <c r="A119" s="171"/>
      <c r="B119" s="171"/>
      <c r="C119" s="171"/>
      <c r="D119" s="171"/>
      <c r="E119" s="193"/>
      <c r="F119" s="193"/>
      <c r="G119" s="171"/>
      <c r="H119" s="171"/>
      <c r="I119" s="171"/>
      <c r="J119" s="171"/>
      <c r="K119" s="171"/>
      <c r="L119" s="171"/>
      <c r="M119" s="171"/>
      <c r="N119" s="171"/>
      <c r="O119" s="171"/>
      <c r="P119" s="171"/>
    </row>
    <row r="120" spans="1:16" x14ac:dyDescent="0.25">
      <c r="A120" s="171"/>
      <c r="B120" s="171"/>
      <c r="C120" s="171"/>
      <c r="D120" s="171"/>
      <c r="E120" s="193"/>
      <c r="F120" s="193"/>
      <c r="G120" s="171"/>
      <c r="H120" s="171"/>
      <c r="I120" s="171"/>
      <c r="J120" s="171"/>
      <c r="K120" s="171"/>
      <c r="L120" s="171"/>
      <c r="M120" s="171"/>
      <c r="N120" s="171"/>
      <c r="O120" s="171"/>
      <c r="P120" s="171"/>
    </row>
    <row r="121" spans="1:16" x14ac:dyDescent="0.25">
      <c r="A121" s="171"/>
      <c r="B121" s="171"/>
      <c r="C121" s="171"/>
      <c r="D121" s="171"/>
      <c r="E121" s="193"/>
      <c r="F121" s="193"/>
      <c r="G121" s="171"/>
      <c r="H121" s="171"/>
      <c r="I121" s="171"/>
      <c r="J121" s="171"/>
      <c r="K121" s="171"/>
      <c r="L121" s="171"/>
      <c r="M121" s="171"/>
      <c r="N121" s="171"/>
      <c r="O121" s="171"/>
      <c r="P121" s="171"/>
    </row>
    <row r="122" spans="1:16" x14ac:dyDescent="0.25">
      <c r="A122" s="171"/>
      <c r="B122" s="171"/>
      <c r="C122" s="171"/>
      <c r="D122" s="171"/>
      <c r="E122" s="193"/>
      <c r="F122" s="193"/>
      <c r="G122" s="171"/>
      <c r="H122" s="171"/>
      <c r="I122" s="171"/>
      <c r="J122" s="171"/>
      <c r="K122" s="171"/>
      <c r="L122" s="171"/>
      <c r="M122" s="171"/>
      <c r="N122" s="171"/>
      <c r="O122" s="171"/>
      <c r="P122" s="171"/>
    </row>
    <row r="123" spans="1:16" x14ac:dyDescent="0.25">
      <c r="A123" s="171"/>
      <c r="B123" s="171"/>
      <c r="C123" s="171"/>
      <c r="D123" s="171"/>
      <c r="E123" s="193"/>
      <c r="F123" s="193"/>
      <c r="G123" s="171"/>
      <c r="H123" s="171"/>
      <c r="I123" s="171"/>
      <c r="J123" s="171"/>
      <c r="K123" s="171"/>
      <c r="L123" s="171"/>
      <c r="M123" s="171"/>
      <c r="N123" s="171"/>
      <c r="O123" s="171"/>
      <c r="P123" s="171"/>
    </row>
    <row r="124" spans="1:16" x14ac:dyDescent="0.25">
      <c r="A124" s="171"/>
      <c r="B124" s="171"/>
      <c r="C124" s="171"/>
      <c r="D124" s="171"/>
      <c r="E124" s="193"/>
      <c r="F124" s="193"/>
      <c r="G124" s="171"/>
      <c r="H124" s="171"/>
      <c r="I124" s="171"/>
      <c r="J124" s="171"/>
      <c r="K124" s="171"/>
      <c r="L124" s="171"/>
      <c r="M124" s="171"/>
      <c r="N124" s="171"/>
      <c r="O124" s="171"/>
      <c r="P124" s="171"/>
    </row>
    <row r="125" spans="1:16" x14ac:dyDescent="0.25">
      <c r="A125" s="171"/>
      <c r="B125" s="171"/>
      <c r="C125" s="171"/>
      <c r="D125" s="171"/>
      <c r="E125" s="193"/>
      <c r="F125" s="193"/>
      <c r="G125" s="171"/>
      <c r="H125" s="171"/>
      <c r="I125" s="171"/>
      <c r="J125" s="171"/>
      <c r="K125" s="171"/>
      <c r="L125" s="171"/>
      <c r="M125" s="171"/>
      <c r="N125" s="171"/>
      <c r="O125" s="171"/>
      <c r="P125" s="171"/>
    </row>
    <row r="126" spans="1:16" x14ac:dyDescent="0.25">
      <c r="A126" s="171"/>
      <c r="B126" s="171"/>
      <c r="C126" s="171"/>
      <c r="D126" s="171"/>
      <c r="E126" s="193"/>
      <c r="F126" s="193"/>
      <c r="G126" s="171"/>
      <c r="H126" s="171"/>
      <c r="I126" s="171"/>
      <c r="J126" s="171"/>
      <c r="K126" s="171"/>
      <c r="L126" s="171"/>
      <c r="M126" s="171"/>
      <c r="N126" s="171"/>
      <c r="O126" s="171"/>
      <c r="P126" s="171"/>
    </row>
    <row r="127" spans="1:16" x14ac:dyDescent="0.25">
      <c r="A127" s="171"/>
      <c r="B127" s="171"/>
      <c r="C127" s="171"/>
      <c r="D127" s="171"/>
      <c r="E127" s="193"/>
      <c r="F127" s="193"/>
      <c r="G127" s="171"/>
      <c r="H127" s="171"/>
      <c r="I127" s="171"/>
      <c r="J127" s="171"/>
      <c r="K127" s="171"/>
      <c r="L127" s="171"/>
      <c r="M127" s="171"/>
      <c r="N127" s="171"/>
      <c r="O127" s="171"/>
      <c r="P127" s="171"/>
    </row>
    <row r="128" spans="1:16" x14ac:dyDescent="0.25">
      <c r="A128" s="171"/>
      <c r="B128" s="171"/>
      <c r="C128" s="171"/>
      <c r="D128" s="171"/>
      <c r="E128" s="193"/>
      <c r="F128" s="193"/>
      <c r="G128" s="171"/>
      <c r="H128" s="171"/>
      <c r="I128" s="171"/>
      <c r="J128" s="171"/>
      <c r="K128" s="171"/>
      <c r="L128" s="171"/>
      <c r="M128" s="171"/>
      <c r="N128" s="171"/>
      <c r="O128" s="171"/>
      <c r="P128" s="171"/>
    </row>
    <row r="129" spans="1:16" x14ac:dyDescent="0.25">
      <c r="A129" s="171"/>
      <c r="B129" s="171"/>
      <c r="C129" s="171"/>
      <c r="D129" s="171"/>
      <c r="E129" s="193"/>
      <c r="F129" s="193"/>
      <c r="G129" s="171"/>
      <c r="H129" s="171"/>
      <c r="I129" s="171"/>
      <c r="J129" s="171"/>
      <c r="K129" s="171"/>
      <c r="L129" s="171"/>
      <c r="M129" s="171"/>
      <c r="N129" s="171"/>
      <c r="O129" s="171"/>
      <c r="P129" s="171"/>
    </row>
    <row r="130" spans="1:16" x14ac:dyDescent="0.25">
      <c r="A130" s="171"/>
      <c r="B130" s="171"/>
      <c r="C130" s="171"/>
      <c r="D130" s="171"/>
      <c r="E130" s="193"/>
      <c r="F130" s="193"/>
      <c r="G130" s="171"/>
      <c r="H130" s="171"/>
      <c r="I130" s="171"/>
      <c r="J130" s="171"/>
      <c r="K130" s="171"/>
      <c r="L130" s="171"/>
      <c r="M130" s="171"/>
      <c r="N130" s="171"/>
      <c r="O130" s="171"/>
      <c r="P130" s="171"/>
    </row>
    <row r="131" spans="1:16" x14ac:dyDescent="0.25">
      <c r="A131" s="171"/>
      <c r="B131" s="171"/>
      <c r="C131" s="171"/>
      <c r="D131" s="171"/>
      <c r="E131" s="193"/>
      <c r="F131" s="193"/>
      <c r="G131" s="171"/>
      <c r="H131" s="171"/>
      <c r="I131" s="171"/>
      <c r="J131" s="171"/>
      <c r="K131" s="171"/>
      <c r="L131" s="171"/>
      <c r="M131" s="171"/>
      <c r="N131" s="171"/>
      <c r="O131" s="171"/>
      <c r="P131" s="171"/>
    </row>
    <row r="132" spans="1:16" x14ac:dyDescent="0.25">
      <c r="A132" s="171"/>
      <c r="B132" s="171"/>
      <c r="C132" s="171"/>
      <c r="D132" s="171"/>
      <c r="E132" s="193"/>
      <c r="F132" s="193"/>
      <c r="G132" s="171"/>
      <c r="H132" s="171"/>
      <c r="I132" s="171"/>
      <c r="J132" s="171"/>
      <c r="K132" s="171"/>
      <c r="L132" s="171"/>
      <c r="M132" s="171"/>
      <c r="N132" s="171"/>
      <c r="O132" s="171"/>
      <c r="P132" s="171"/>
    </row>
    <row r="133" spans="1:16" x14ac:dyDescent="0.25">
      <c r="A133" s="171"/>
      <c r="B133" s="171"/>
      <c r="C133" s="171"/>
      <c r="D133" s="171"/>
      <c r="E133" s="193"/>
      <c r="F133" s="193"/>
      <c r="G133" s="171"/>
      <c r="H133" s="171"/>
      <c r="I133" s="171"/>
      <c r="J133" s="171"/>
      <c r="K133" s="171"/>
      <c r="L133" s="171"/>
      <c r="M133" s="171"/>
      <c r="N133" s="171"/>
      <c r="O133" s="171"/>
      <c r="P133" s="171"/>
    </row>
    <row r="134" spans="1:16" x14ac:dyDescent="0.25">
      <c r="A134" s="171"/>
      <c r="B134" s="171"/>
      <c r="C134" s="171"/>
      <c r="D134" s="171"/>
      <c r="E134" s="193"/>
      <c r="F134" s="193"/>
      <c r="G134" s="171"/>
      <c r="H134" s="171"/>
      <c r="I134" s="171"/>
      <c r="J134" s="171"/>
      <c r="K134" s="171"/>
      <c r="L134" s="171"/>
      <c r="M134" s="171"/>
      <c r="N134" s="171"/>
      <c r="O134" s="171"/>
      <c r="P134" s="171"/>
    </row>
    <row r="135" spans="1:16" x14ac:dyDescent="0.25">
      <c r="A135" s="171"/>
      <c r="B135" s="171"/>
      <c r="C135" s="171"/>
      <c r="D135" s="171"/>
      <c r="E135" s="171"/>
      <c r="F135" s="171"/>
      <c r="G135" s="171"/>
      <c r="H135" s="171"/>
      <c r="I135" s="171"/>
      <c r="J135" s="171"/>
      <c r="K135" s="171"/>
      <c r="L135" s="171"/>
      <c r="M135" s="171"/>
      <c r="N135" s="171"/>
      <c r="O135" s="171"/>
      <c r="P135" s="171"/>
    </row>
    <row r="136" spans="1:16" x14ac:dyDescent="0.25">
      <c r="A136" s="171"/>
      <c r="B136" s="171"/>
      <c r="C136" s="171"/>
      <c r="D136" s="171"/>
      <c r="E136" s="171"/>
      <c r="F136" s="171"/>
      <c r="G136" s="171"/>
      <c r="H136" s="171"/>
      <c r="I136" s="171"/>
      <c r="J136" s="171"/>
      <c r="K136" s="171"/>
      <c r="L136" s="171"/>
      <c r="M136" s="171"/>
      <c r="N136" s="171"/>
      <c r="O136" s="171"/>
      <c r="P136" s="171"/>
    </row>
    <row r="137" spans="1:16" x14ac:dyDescent="0.25">
      <c r="A137" s="171"/>
      <c r="B137" s="171"/>
      <c r="C137" s="171"/>
      <c r="D137" s="171"/>
      <c r="E137" s="171"/>
      <c r="F137" s="171"/>
      <c r="G137" s="171"/>
      <c r="H137" s="171"/>
      <c r="I137" s="171"/>
      <c r="J137" s="171"/>
      <c r="K137" s="171"/>
      <c r="L137" s="171"/>
      <c r="M137" s="171"/>
      <c r="N137" s="171"/>
      <c r="O137" s="171"/>
      <c r="P137" s="171"/>
    </row>
    <row r="138" spans="1:16" x14ac:dyDescent="0.25">
      <c r="A138" s="171"/>
      <c r="B138" s="171"/>
      <c r="C138" s="171"/>
      <c r="D138" s="171"/>
      <c r="E138" s="171"/>
      <c r="F138" s="171"/>
      <c r="G138" s="171"/>
      <c r="H138" s="171"/>
      <c r="I138" s="171"/>
      <c r="J138" s="171"/>
      <c r="K138" s="171"/>
      <c r="L138" s="171"/>
      <c r="M138" s="171"/>
      <c r="N138" s="171"/>
      <c r="O138" s="171"/>
      <c r="P138" s="171"/>
    </row>
    <row r="139" spans="1:16" x14ac:dyDescent="0.25">
      <c r="A139" s="171"/>
      <c r="B139" s="171"/>
      <c r="C139" s="171"/>
      <c r="D139" s="171"/>
      <c r="E139" s="171"/>
      <c r="F139" s="171"/>
      <c r="G139" s="182"/>
      <c r="H139" s="182"/>
      <c r="I139" s="182"/>
      <c r="J139" s="182"/>
      <c r="K139" s="182"/>
      <c r="L139" s="171"/>
      <c r="M139" s="171"/>
      <c r="N139" s="171"/>
      <c r="O139" s="171"/>
      <c r="P139" s="171"/>
    </row>
    <row r="140" spans="1:16" x14ac:dyDescent="0.25">
      <c r="A140" s="171"/>
      <c r="B140" s="171"/>
      <c r="C140" s="171"/>
      <c r="D140" s="171"/>
      <c r="E140" s="193"/>
      <c r="F140" s="193"/>
      <c r="G140" s="171"/>
      <c r="H140" s="171"/>
      <c r="I140" s="171"/>
      <c r="J140" s="171"/>
      <c r="K140" s="171"/>
      <c r="L140" s="171"/>
      <c r="M140" s="171"/>
      <c r="N140" s="171"/>
      <c r="O140" s="171"/>
      <c r="P140" s="171"/>
    </row>
    <row r="141" spans="1:16" x14ac:dyDescent="0.25">
      <c r="A141" s="171"/>
      <c r="B141" s="171"/>
      <c r="C141" s="171"/>
      <c r="D141" s="171"/>
      <c r="E141" s="171"/>
      <c r="F141" s="171"/>
      <c r="G141" s="171"/>
      <c r="H141" s="171"/>
      <c r="I141" s="171"/>
      <c r="J141" s="171"/>
      <c r="K141" s="171"/>
      <c r="L141" s="171"/>
      <c r="M141" s="171"/>
      <c r="N141" s="171"/>
      <c r="O141" s="171"/>
      <c r="P141" s="171"/>
    </row>
    <row r="142" spans="1:16" x14ac:dyDescent="0.25">
      <c r="A142" s="171"/>
      <c r="B142" s="171"/>
      <c r="C142" s="171"/>
      <c r="D142" s="171"/>
      <c r="E142" s="171"/>
      <c r="F142" s="171"/>
      <c r="G142" s="171"/>
      <c r="H142" s="171"/>
      <c r="I142" s="171"/>
      <c r="J142" s="171"/>
      <c r="K142" s="171"/>
      <c r="L142" s="171"/>
      <c r="M142" s="171"/>
      <c r="N142" s="171"/>
      <c r="O142" s="171"/>
      <c r="P142" s="171"/>
    </row>
    <row r="143" spans="1:16" x14ac:dyDescent="0.25">
      <c r="A143" s="171"/>
      <c r="B143" s="171"/>
      <c r="C143" s="171"/>
      <c r="D143" s="171"/>
      <c r="E143" s="171"/>
      <c r="F143" s="171"/>
      <c r="G143" s="171"/>
      <c r="H143" s="171"/>
      <c r="I143" s="171"/>
      <c r="J143" s="171"/>
      <c r="K143" s="171"/>
      <c r="L143" s="171"/>
      <c r="M143" s="171"/>
      <c r="N143" s="171"/>
      <c r="O143" s="171"/>
      <c r="P143" s="171"/>
    </row>
    <row r="144" spans="1:16" x14ac:dyDescent="0.25">
      <c r="A144" s="171"/>
      <c r="B144" s="171"/>
      <c r="C144" s="171"/>
      <c r="D144" s="171"/>
      <c r="E144" s="171"/>
      <c r="F144" s="171"/>
      <c r="G144" s="171"/>
      <c r="H144" s="171"/>
      <c r="I144" s="171"/>
      <c r="J144" s="171"/>
      <c r="K144" s="171"/>
      <c r="L144" s="171"/>
      <c r="M144" s="171"/>
      <c r="N144" s="171"/>
      <c r="O144" s="171"/>
      <c r="P144" s="171"/>
    </row>
    <row r="145" spans="1:16" x14ac:dyDescent="0.25">
      <c r="A145" s="171"/>
      <c r="B145" s="171"/>
      <c r="C145" s="171"/>
      <c r="D145" s="171"/>
      <c r="E145" s="171"/>
      <c r="F145" s="171"/>
      <c r="G145" s="171"/>
      <c r="H145" s="171"/>
      <c r="I145" s="171"/>
      <c r="J145" s="171"/>
      <c r="K145" s="171"/>
      <c r="L145" s="171"/>
      <c r="M145" s="171"/>
      <c r="N145" s="171"/>
      <c r="O145" s="171"/>
      <c r="P145" s="171"/>
    </row>
    <row r="146" spans="1:16" x14ac:dyDescent="0.25">
      <c r="A146" s="171"/>
      <c r="B146" s="171"/>
      <c r="C146" s="171"/>
      <c r="D146" s="171"/>
      <c r="E146" s="193"/>
      <c r="F146" s="193"/>
      <c r="G146" s="171"/>
      <c r="H146" s="171"/>
      <c r="I146" s="171"/>
      <c r="J146" s="171"/>
      <c r="K146" s="171"/>
      <c r="L146" s="171"/>
      <c r="M146" s="171"/>
      <c r="N146" s="171"/>
      <c r="O146" s="171"/>
      <c r="P146" s="171"/>
    </row>
    <row r="147" spans="1:16" x14ac:dyDescent="0.25">
      <c r="A147" s="171"/>
      <c r="B147" s="171"/>
      <c r="C147" s="171"/>
      <c r="D147" s="171"/>
      <c r="E147" s="171"/>
      <c r="F147" s="171"/>
      <c r="G147" s="171"/>
      <c r="H147" s="171"/>
      <c r="I147" s="171"/>
      <c r="J147" s="171"/>
      <c r="K147" s="171"/>
      <c r="L147" s="171"/>
      <c r="M147" s="171"/>
      <c r="N147" s="171"/>
      <c r="O147" s="171"/>
      <c r="P147" s="171"/>
    </row>
    <row r="148" spans="1:16" x14ac:dyDescent="0.25">
      <c r="A148" s="171"/>
      <c r="B148" s="171"/>
      <c r="C148" s="171"/>
      <c r="D148" s="171"/>
      <c r="E148" s="171"/>
      <c r="F148" s="171"/>
      <c r="G148" s="171"/>
      <c r="H148" s="171"/>
      <c r="I148" s="171"/>
      <c r="J148" s="171"/>
      <c r="K148" s="171"/>
      <c r="L148" s="171"/>
      <c r="M148" s="171"/>
      <c r="N148" s="171"/>
      <c r="O148" s="171"/>
      <c r="P148" s="171"/>
    </row>
    <row r="149" spans="1:16" x14ac:dyDescent="0.25">
      <c r="A149" s="171"/>
      <c r="B149" s="171"/>
      <c r="C149" s="171"/>
      <c r="D149" s="171"/>
      <c r="E149" s="171"/>
      <c r="F149" s="171"/>
      <c r="G149" s="171"/>
      <c r="H149" s="171"/>
      <c r="I149" s="171"/>
      <c r="J149" s="171"/>
      <c r="K149" s="171"/>
      <c r="L149" s="171"/>
      <c r="M149" s="171"/>
      <c r="N149" s="171"/>
      <c r="O149" s="171"/>
      <c r="P149" s="171"/>
    </row>
  </sheetData>
  <mergeCells count="141">
    <mergeCell ref="E7:F7"/>
    <mergeCell ref="G7:I7"/>
    <mergeCell ref="E8:F8"/>
    <mergeCell ref="G8:I8"/>
    <mergeCell ref="E9:F9"/>
    <mergeCell ref="G9:I9"/>
    <mergeCell ref="E4:F4"/>
    <mergeCell ref="G4:I4"/>
    <mergeCell ref="E5:F5"/>
    <mergeCell ref="G5:I5"/>
    <mergeCell ref="E6:F6"/>
    <mergeCell ref="G6:I6"/>
    <mergeCell ref="E13:F13"/>
    <mergeCell ref="G13:I13"/>
    <mergeCell ref="E14:F14"/>
    <mergeCell ref="G14:I14"/>
    <mergeCell ref="E15:F15"/>
    <mergeCell ref="G15:I15"/>
    <mergeCell ref="E10:F10"/>
    <mergeCell ref="G10:I10"/>
    <mergeCell ref="E11:F11"/>
    <mergeCell ref="G11:I11"/>
    <mergeCell ref="E12:F12"/>
    <mergeCell ref="G12:I12"/>
    <mergeCell ref="E19:F19"/>
    <mergeCell ref="G19:I19"/>
    <mergeCell ref="E20:F20"/>
    <mergeCell ref="G20:I20"/>
    <mergeCell ref="E21:F21"/>
    <mergeCell ref="G21:I21"/>
    <mergeCell ref="E16:F16"/>
    <mergeCell ref="G16:I16"/>
    <mergeCell ref="E17:F17"/>
    <mergeCell ref="G17:I17"/>
    <mergeCell ref="E18:F18"/>
    <mergeCell ref="G18:I18"/>
    <mergeCell ref="E25:F25"/>
    <mergeCell ref="E26:F26"/>
    <mergeCell ref="E27:F27"/>
    <mergeCell ref="E28:F28"/>
    <mergeCell ref="E29:F29"/>
    <mergeCell ref="E30:F30"/>
    <mergeCell ref="E22:F22"/>
    <mergeCell ref="G22:I22"/>
    <mergeCell ref="E23:F23"/>
    <mergeCell ref="G23:I23"/>
    <mergeCell ref="E24:F24"/>
    <mergeCell ref="G24:I24"/>
    <mergeCell ref="E40:F40"/>
    <mergeCell ref="E41:F41"/>
    <mergeCell ref="E42:F42"/>
    <mergeCell ref="E43:F43"/>
    <mergeCell ref="E44:F44"/>
    <mergeCell ref="E45:F45"/>
    <mergeCell ref="E31:F31"/>
    <mergeCell ref="E32:F32"/>
    <mergeCell ref="E33:F33"/>
    <mergeCell ref="E34:F34"/>
    <mergeCell ref="E38:F38"/>
    <mergeCell ref="E39:F39"/>
    <mergeCell ref="E52:F52"/>
    <mergeCell ref="E53:F53"/>
    <mergeCell ref="E54:F54"/>
    <mergeCell ref="E55:F55"/>
    <mergeCell ref="E56:F56"/>
    <mergeCell ref="E57:F57"/>
    <mergeCell ref="E46:F46"/>
    <mergeCell ref="E47:F47"/>
    <mergeCell ref="E48:F48"/>
    <mergeCell ref="E49:F49"/>
    <mergeCell ref="E50:F50"/>
    <mergeCell ref="E51:F51"/>
    <mergeCell ref="E64:F64"/>
    <mergeCell ref="E65:F65"/>
    <mergeCell ref="E66:F66"/>
    <mergeCell ref="E72:F72"/>
    <mergeCell ref="E73:F73"/>
    <mergeCell ref="E74:F74"/>
    <mergeCell ref="E58:F58"/>
    <mergeCell ref="E59:F59"/>
    <mergeCell ref="E60:F60"/>
    <mergeCell ref="E61:F61"/>
    <mergeCell ref="E62:F62"/>
    <mergeCell ref="E63:F63"/>
    <mergeCell ref="E81:F81"/>
    <mergeCell ref="E82:F82"/>
    <mergeCell ref="E83:F83"/>
    <mergeCell ref="E84:F84"/>
    <mergeCell ref="E85:F85"/>
    <mergeCell ref="E86:F86"/>
    <mergeCell ref="E75:F75"/>
    <mergeCell ref="E76:F76"/>
    <mergeCell ref="E77:F77"/>
    <mergeCell ref="E78:F78"/>
    <mergeCell ref="E79:F79"/>
    <mergeCell ref="E80:F80"/>
    <mergeCell ref="E93:F93"/>
    <mergeCell ref="E94:F94"/>
    <mergeCell ref="E95:F95"/>
    <mergeCell ref="E96:F96"/>
    <mergeCell ref="E97:F97"/>
    <mergeCell ref="E98:F98"/>
    <mergeCell ref="E87:F87"/>
    <mergeCell ref="E88:F88"/>
    <mergeCell ref="E89:F89"/>
    <mergeCell ref="E90:F90"/>
    <mergeCell ref="E91:F91"/>
    <mergeCell ref="E92:F92"/>
    <mergeCell ref="E110:F110"/>
    <mergeCell ref="E111:F111"/>
    <mergeCell ref="E112:F112"/>
    <mergeCell ref="E113:F113"/>
    <mergeCell ref="E114:F114"/>
    <mergeCell ref="E115:F115"/>
    <mergeCell ref="E99:F99"/>
    <mergeCell ref="E100:F100"/>
    <mergeCell ref="E106:F106"/>
    <mergeCell ref="E107:F107"/>
    <mergeCell ref="E108:F108"/>
    <mergeCell ref="E109:F109"/>
    <mergeCell ref="E122:F122"/>
    <mergeCell ref="E123:F123"/>
    <mergeCell ref="E124:F124"/>
    <mergeCell ref="E125:F125"/>
    <mergeCell ref="E126:F126"/>
    <mergeCell ref="E127:F127"/>
    <mergeCell ref="E116:F116"/>
    <mergeCell ref="E117:F117"/>
    <mergeCell ref="E118:F118"/>
    <mergeCell ref="E119:F119"/>
    <mergeCell ref="E120:F120"/>
    <mergeCell ref="E121:F121"/>
    <mergeCell ref="E134:F134"/>
    <mergeCell ref="E140:F140"/>
    <mergeCell ref="E146:F146"/>
    <mergeCell ref="E128:F128"/>
    <mergeCell ref="E129:F129"/>
    <mergeCell ref="E130:F130"/>
    <mergeCell ref="E131:F131"/>
    <mergeCell ref="E132:F132"/>
    <mergeCell ref="E133:F133"/>
  </mergeCells>
  <conditionalFormatting sqref="P1">
    <cfRule type="containsText" dxfId="9" priority="1" operator="containsText" text="BROKEN">
      <formula>NOT(ISERROR(SEARCH("BROKEN",P1)))</formula>
    </cfRule>
    <cfRule type="containsText" dxfId="8" priority="2" operator="containsText" text="OK">
      <formula>NOT(ISERROR(SEARCH("OK",P1)))</formula>
    </cfRule>
  </conditionalFormatting>
  <dataValidations count="1">
    <dataValidation type="custom" showInputMessage="1" showErrorMessage="1" error="Invalid input, please try again." sqref="O4:O15 O18 O20:O24">
      <formula1>AND(O4&lt;&gt;"",OR(O4="n/a",AND(O4&gt;=0,O4&lt;=100)))</formula1>
    </dataValidation>
  </dataValidations>
  <pageMargins left="0.7" right="0.7" top="0.75" bottom="0.75" header="0.3" footer="0.3"/>
  <pageSetup paperSize="11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S146"/>
  <sheetViews>
    <sheetView zoomScale="85" zoomScaleNormal="85" workbookViewId="0">
      <pane ySplit="1" topLeftCell="A2" activePane="bottomLeft" state="frozen"/>
      <selection pane="bottomLeft" activeCell="J10" sqref="J10"/>
    </sheetView>
  </sheetViews>
  <sheetFormatPr defaultRowHeight="15" x14ac:dyDescent="0.25"/>
  <cols>
    <col min="1" max="4" width="6.28515625" customWidth="1"/>
    <col min="6" max="6" width="20.140625" customWidth="1"/>
    <col min="8" max="14" width="19.42578125" customWidth="1"/>
    <col min="15" max="15" width="31.42578125" customWidth="1"/>
    <col min="16" max="16" width="19" customWidth="1"/>
  </cols>
  <sheetData>
    <row r="1" spans="1:17" ht="98.25" customHeight="1" x14ac:dyDescent="0.25">
      <c r="E1" s="150" t="s">
        <v>601</v>
      </c>
      <c r="F1" s="150"/>
      <c r="G1" s="150"/>
      <c r="H1" s="150"/>
      <c r="I1" s="150"/>
      <c r="J1" s="150"/>
      <c r="K1" s="150"/>
      <c r="L1" s="150"/>
      <c r="M1" s="150"/>
      <c r="N1" s="150"/>
      <c r="O1" s="151" t="s">
        <v>603</v>
      </c>
      <c r="P1" s="154" t="str">
        <f>CHECKSUMS!P1</f>
        <v>OK</v>
      </c>
      <c r="Q1" s="150"/>
    </row>
    <row r="2" spans="1:17" x14ac:dyDescent="0.25">
      <c r="A2" s="127"/>
      <c r="B2" s="127"/>
      <c r="C2" s="127"/>
      <c r="D2" s="127"/>
      <c r="E2" s="128" t="s">
        <v>589</v>
      </c>
      <c r="F2" s="128"/>
      <c r="G2" s="128"/>
      <c r="H2" s="128"/>
      <c r="I2" s="129"/>
      <c r="J2" s="130"/>
      <c r="K2" s="129"/>
      <c r="L2" s="130"/>
      <c r="M2" s="129"/>
      <c r="N2" s="130"/>
      <c r="O2" s="130"/>
      <c r="P2" s="129"/>
      <c r="Q2" s="127"/>
    </row>
    <row r="3" spans="1:17" ht="26.25" customHeight="1" x14ac:dyDescent="0.25">
      <c r="A3" s="131"/>
      <c r="B3" s="131"/>
      <c r="C3" s="131"/>
      <c r="D3" s="131"/>
      <c r="E3" s="116"/>
      <c r="F3" s="117"/>
      <c r="G3" s="140" t="s">
        <v>26</v>
      </c>
      <c r="H3" s="141"/>
      <c r="I3" s="141"/>
      <c r="J3" s="118" t="s">
        <v>27</v>
      </c>
      <c r="K3" s="118" t="s">
        <v>28</v>
      </c>
      <c r="L3" s="119" t="s">
        <v>29</v>
      </c>
      <c r="M3" s="119" t="s">
        <v>30</v>
      </c>
      <c r="N3" s="119" t="s">
        <v>553</v>
      </c>
      <c r="O3" s="119" t="s">
        <v>554</v>
      </c>
      <c r="P3" s="119" t="s">
        <v>555</v>
      </c>
      <c r="Q3" s="119" t="s">
        <v>556</v>
      </c>
    </row>
    <row r="4" spans="1:17" x14ac:dyDescent="0.25">
      <c r="A4" s="132"/>
      <c r="B4" s="131"/>
      <c r="C4" s="131"/>
      <c r="D4" s="131"/>
      <c r="E4" s="194" t="s">
        <v>557</v>
      </c>
      <c r="F4" s="195"/>
      <c r="G4" s="196" t="str">
        <f>'Type 5-6 Metering RAB'!A6</f>
        <v>(blank)</v>
      </c>
      <c r="H4" s="197"/>
      <c r="I4" s="197"/>
      <c r="J4" s="149">
        <f>'Type 5-6 Metering RAB'!B6</f>
        <v>0</v>
      </c>
      <c r="K4" s="149">
        <f>'Type 5-6 Metering RAB'!C6</f>
        <v>0</v>
      </c>
      <c r="L4" s="149">
        <f>'Type 5-6 Metering RAB'!D6</f>
        <v>0</v>
      </c>
      <c r="M4" s="149">
        <f>'Type 5-6 Metering RAB'!E6</f>
        <v>0</v>
      </c>
      <c r="N4" s="149">
        <f>'Type 5-6 Metering TAB'!B6</f>
        <v>0</v>
      </c>
      <c r="O4" s="149">
        <f>'Type 5-6 Metering TAB'!C6</f>
        <v>0</v>
      </c>
      <c r="P4" s="149">
        <f>'Type 5-6 Metering TAB'!D6</f>
        <v>0</v>
      </c>
      <c r="Q4" s="133" t="s">
        <v>558</v>
      </c>
    </row>
    <row r="5" spans="1:17" x14ac:dyDescent="0.25">
      <c r="A5" s="132"/>
      <c r="B5" s="131"/>
      <c r="C5" s="131"/>
      <c r="D5" s="131"/>
      <c r="E5" s="194" t="s">
        <v>559</v>
      </c>
      <c r="F5" s="195"/>
      <c r="G5" s="196" t="str">
        <f>'Type 5-6 Metering RAB'!A7</f>
        <v>(blank)</v>
      </c>
      <c r="H5" s="197"/>
      <c r="I5" s="197"/>
      <c r="J5" s="149">
        <f>'Type 5-6 Metering RAB'!B7</f>
        <v>0</v>
      </c>
      <c r="K5" s="149">
        <f>'Type 5-6 Metering RAB'!C7</f>
        <v>0</v>
      </c>
      <c r="L5" s="149">
        <f>'Type 5-6 Metering RAB'!D7</f>
        <v>0</v>
      </c>
      <c r="M5" s="149">
        <f>'Type 5-6 Metering RAB'!E7</f>
        <v>0</v>
      </c>
      <c r="N5" s="149">
        <f>'Type 5-6 Metering TAB'!B7</f>
        <v>0</v>
      </c>
      <c r="O5" s="149">
        <f>'Type 5-6 Metering TAB'!C7</f>
        <v>0</v>
      </c>
      <c r="P5" s="149">
        <f>'Type 5-6 Metering TAB'!D7</f>
        <v>0</v>
      </c>
      <c r="Q5" s="121"/>
    </row>
    <row r="6" spans="1:17" x14ac:dyDescent="0.25">
      <c r="A6" s="132"/>
      <c r="B6" s="131"/>
      <c r="C6" s="131"/>
      <c r="D6" s="131"/>
      <c r="E6" s="194" t="s">
        <v>560</v>
      </c>
      <c r="F6" s="195"/>
      <c r="G6" s="196" t="str">
        <f>'Type 5-6 Metering RAB'!A8</f>
        <v>(blank)</v>
      </c>
      <c r="H6" s="197"/>
      <c r="I6" s="197"/>
      <c r="J6" s="149">
        <f>'Type 5-6 Metering RAB'!B8</f>
        <v>0</v>
      </c>
      <c r="K6" s="149">
        <f>'Type 5-6 Metering RAB'!C8</f>
        <v>0</v>
      </c>
      <c r="L6" s="149">
        <f>'Type 5-6 Metering RAB'!D8</f>
        <v>0</v>
      </c>
      <c r="M6" s="149">
        <f>'Type 5-6 Metering RAB'!E8</f>
        <v>0</v>
      </c>
      <c r="N6" s="149">
        <f>'Type 5-6 Metering TAB'!B8</f>
        <v>0</v>
      </c>
      <c r="O6" s="149">
        <f>'Type 5-6 Metering TAB'!C8</f>
        <v>0</v>
      </c>
      <c r="P6" s="149">
        <f>'Type 5-6 Metering TAB'!D8</f>
        <v>0</v>
      </c>
      <c r="Q6" s="120"/>
    </row>
    <row r="7" spans="1:17" x14ac:dyDescent="0.25">
      <c r="A7" s="132"/>
      <c r="B7" s="131"/>
      <c r="C7" s="131"/>
      <c r="D7" s="131"/>
      <c r="E7" s="194" t="s">
        <v>561</v>
      </c>
      <c r="F7" s="195"/>
      <c r="G7" s="196" t="str">
        <f>'Type 5-6 Metering RAB'!A9</f>
        <v>(blank)</v>
      </c>
      <c r="H7" s="197"/>
      <c r="I7" s="197"/>
      <c r="J7" s="149">
        <f>'Type 5-6 Metering RAB'!B9</f>
        <v>0</v>
      </c>
      <c r="K7" s="149">
        <f>'Type 5-6 Metering RAB'!C9</f>
        <v>0</v>
      </c>
      <c r="L7" s="149">
        <f>'Type 5-6 Metering RAB'!D9</f>
        <v>0</v>
      </c>
      <c r="M7" s="149">
        <f>'Type 5-6 Metering RAB'!E9</f>
        <v>0</v>
      </c>
      <c r="N7" s="149">
        <f>'Type 5-6 Metering TAB'!B9</f>
        <v>0</v>
      </c>
      <c r="O7" s="149">
        <f>'Type 5-6 Metering TAB'!C9</f>
        <v>0</v>
      </c>
      <c r="P7" s="149">
        <f>'Type 5-6 Metering TAB'!D9</f>
        <v>0</v>
      </c>
      <c r="Q7" s="120"/>
    </row>
    <row r="8" spans="1:17" x14ac:dyDescent="0.25">
      <c r="A8" s="132"/>
      <c r="B8" s="131"/>
      <c r="C8" s="131"/>
      <c r="D8" s="131"/>
      <c r="E8" s="194" t="s">
        <v>562</v>
      </c>
      <c r="F8" s="195"/>
      <c r="G8" s="196" t="str">
        <f>'Type 5-6 Metering RAB'!A10</f>
        <v>(blank)</v>
      </c>
      <c r="H8" s="197"/>
      <c r="I8" s="197"/>
      <c r="J8" s="149">
        <f>'Type 5-6 Metering RAB'!B10</f>
        <v>0</v>
      </c>
      <c r="K8" s="149">
        <f>'Type 5-6 Metering RAB'!C10</f>
        <v>0</v>
      </c>
      <c r="L8" s="149">
        <f>'Type 5-6 Metering RAB'!D10</f>
        <v>0</v>
      </c>
      <c r="M8" s="149">
        <f>'Type 5-6 Metering RAB'!E10</f>
        <v>0</v>
      </c>
      <c r="N8" s="149">
        <f>'Type 5-6 Metering TAB'!B10</f>
        <v>0</v>
      </c>
      <c r="O8" s="149">
        <f>'Type 5-6 Metering TAB'!C10</f>
        <v>0</v>
      </c>
      <c r="P8" s="149">
        <f>'Type 5-6 Metering TAB'!D10</f>
        <v>0</v>
      </c>
      <c r="Q8" s="120"/>
    </row>
    <row r="9" spans="1:17" x14ac:dyDescent="0.25">
      <c r="A9" s="132"/>
      <c r="B9" s="131"/>
      <c r="C9" s="131"/>
      <c r="D9" s="131"/>
      <c r="E9" s="194" t="s">
        <v>563</v>
      </c>
      <c r="F9" s="195"/>
      <c r="G9" s="196" t="str">
        <f>'Type 5-6 Metering RAB'!A11</f>
        <v>(blank)</v>
      </c>
      <c r="H9" s="197"/>
      <c r="I9" s="197"/>
      <c r="J9" s="149">
        <f>'Type 5-6 Metering RAB'!B11</f>
        <v>0</v>
      </c>
      <c r="K9" s="149">
        <f>'Type 5-6 Metering RAB'!C11</f>
        <v>0</v>
      </c>
      <c r="L9" s="149">
        <f>'Type 5-6 Metering RAB'!D11</f>
        <v>0</v>
      </c>
      <c r="M9" s="149">
        <f>'Type 5-6 Metering RAB'!E11</f>
        <v>0</v>
      </c>
      <c r="N9" s="149">
        <f>'Type 5-6 Metering TAB'!B11</f>
        <v>0</v>
      </c>
      <c r="O9" s="149">
        <f>'Type 5-6 Metering TAB'!C11</f>
        <v>0</v>
      </c>
      <c r="P9" s="149">
        <f>'Type 5-6 Metering TAB'!D11</f>
        <v>0</v>
      </c>
      <c r="Q9" s="120"/>
    </row>
    <row r="10" spans="1:17" x14ac:dyDescent="0.25">
      <c r="A10" s="132"/>
      <c r="B10" s="131"/>
      <c r="C10" s="131"/>
      <c r="D10" s="131"/>
      <c r="E10" s="194" t="s">
        <v>564</v>
      </c>
      <c r="F10" s="195"/>
      <c r="G10" s="196" t="str">
        <f>'Type 5-6 Metering RAB'!A12</f>
        <v>Type 5-6 Customer Metering and Load Control</v>
      </c>
      <c r="H10" s="197"/>
      <c r="I10" s="197"/>
      <c r="J10" s="149">
        <f>'Type 5-6 Metering RAB'!B12</f>
        <v>125.99053839568172</v>
      </c>
      <c r="K10" s="149">
        <f>'Type 5-6 Metering RAB'!C12</f>
        <v>0</v>
      </c>
      <c r="L10" s="149">
        <f>'Type 5-6 Metering RAB'!D12</f>
        <v>14.509167584846777</v>
      </c>
      <c r="M10" s="149">
        <f>'Type 5-6 Metering RAB'!E12</f>
        <v>25</v>
      </c>
      <c r="N10" s="149">
        <f>'Type 5-6 Metering TAB'!B12</f>
        <v>114.54406831120973</v>
      </c>
      <c r="O10" s="149">
        <f>'Type 5-6 Metering TAB'!C12</f>
        <v>14.509167584846777</v>
      </c>
      <c r="P10" s="149">
        <f>'Type 5-6 Metering TAB'!D12</f>
        <v>25</v>
      </c>
      <c r="Q10" s="120"/>
    </row>
    <row r="11" spans="1:17" x14ac:dyDescent="0.25">
      <c r="A11" s="132"/>
      <c r="B11" s="131"/>
      <c r="C11" s="131"/>
      <c r="D11" s="131"/>
      <c r="E11" s="194" t="s">
        <v>565</v>
      </c>
      <c r="F11" s="195"/>
      <c r="G11" s="196" t="str">
        <f>'Type 5-6 Metering RAB'!A13</f>
        <v>Type 5-6 Customer Metering (digital)</v>
      </c>
      <c r="H11" s="197"/>
      <c r="I11" s="197"/>
      <c r="J11" s="149">
        <f>'Type 5-6 Metering RAB'!B13</f>
        <v>100.86131177148374</v>
      </c>
      <c r="K11" s="149">
        <f>'Type 5-6 Metering RAB'!C13</f>
        <v>0</v>
      </c>
      <c r="L11" s="149">
        <f>'Type 5-6 Metering RAB'!D13</f>
        <v>12.872765149087957</v>
      </c>
      <c r="M11" s="149">
        <f>'Type 5-6 Metering RAB'!E13</f>
        <v>15</v>
      </c>
      <c r="N11" s="149">
        <f>'Type 5-6 Metering TAB'!B13</f>
        <v>96.565858490349655</v>
      </c>
      <c r="O11" s="149">
        <f>'Type 5-6 Metering TAB'!C13</f>
        <v>12.872765149087957</v>
      </c>
      <c r="P11" s="149">
        <f>'Type 5-6 Metering TAB'!D13</f>
        <v>15</v>
      </c>
      <c r="Q11" s="120"/>
    </row>
    <row r="12" spans="1:17" x14ac:dyDescent="0.25">
      <c r="A12" s="132"/>
      <c r="B12" s="131"/>
      <c r="C12" s="131"/>
      <c r="D12" s="131"/>
      <c r="E12" s="194" t="s">
        <v>566</v>
      </c>
      <c r="F12" s="195"/>
      <c r="G12" s="196" t="str">
        <f>'Type 5-6 Metering RAB'!A14</f>
        <v>(blank)</v>
      </c>
      <c r="H12" s="197"/>
      <c r="I12" s="197"/>
      <c r="J12" s="149">
        <f>'Type 5-6 Metering RAB'!B14</f>
        <v>0</v>
      </c>
      <c r="K12" s="149">
        <f>'Type 5-6 Metering RAB'!C14</f>
        <v>0</v>
      </c>
      <c r="L12" s="149">
        <f>'Type 5-6 Metering RAB'!D14</f>
        <v>0</v>
      </c>
      <c r="M12" s="149">
        <f>'Type 5-6 Metering RAB'!E14</f>
        <v>0</v>
      </c>
      <c r="N12" s="149">
        <f>'Type 5-6 Metering TAB'!B14</f>
        <v>0</v>
      </c>
      <c r="O12" s="149">
        <f>'Type 5-6 Metering TAB'!C14</f>
        <v>0</v>
      </c>
      <c r="P12" s="149">
        <f>'Type 5-6 Metering TAB'!D14</f>
        <v>0</v>
      </c>
      <c r="Q12" s="120"/>
    </row>
    <row r="13" spans="1:17" x14ac:dyDescent="0.25">
      <c r="A13" s="132"/>
      <c r="B13" s="131"/>
      <c r="C13" s="131"/>
      <c r="D13" s="131"/>
      <c r="E13" s="194" t="s">
        <v>567</v>
      </c>
      <c r="F13" s="195"/>
      <c r="G13" s="196" t="str">
        <f>'Type 5-6 Metering RAB'!A15</f>
        <v>(blank)</v>
      </c>
      <c r="H13" s="197"/>
      <c r="I13" s="197"/>
      <c r="J13" s="149">
        <f>'Type 5-6 Metering RAB'!B15</f>
        <v>0</v>
      </c>
      <c r="K13" s="149">
        <f>'Type 5-6 Metering RAB'!C15</f>
        <v>0</v>
      </c>
      <c r="L13" s="149">
        <f>'Type 5-6 Metering RAB'!D15</f>
        <v>0</v>
      </c>
      <c r="M13" s="149">
        <f>'Type 5-6 Metering RAB'!E15</f>
        <v>0</v>
      </c>
      <c r="N13" s="149">
        <f>'Type 5-6 Metering TAB'!B15</f>
        <v>0</v>
      </c>
      <c r="O13" s="149">
        <f>'Type 5-6 Metering TAB'!C15</f>
        <v>0</v>
      </c>
      <c r="P13" s="149">
        <f>'Type 5-6 Metering TAB'!D15</f>
        <v>0</v>
      </c>
      <c r="Q13" s="120"/>
    </row>
    <row r="14" spans="1:17" x14ac:dyDescent="0.25">
      <c r="A14" s="132"/>
      <c r="B14" s="131"/>
      <c r="C14" s="131"/>
      <c r="D14" s="131"/>
      <c r="E14" s="194" t="s">
        <v>568</v>
      </c>
      <c r="F14" s="195"/>
      <c r="G14" s="196" t="str">
        <f>'Type 5-6 Metering RAB'!A16</f>
        <v>(blank)</v>
      </c>
      <c r="H14" s="197"/>
      <c r="I14" s="197"/>
      <c r="J14" s="149">
        <f>'Type 5-6 Metering RAB'!B16</f>
        <v>0</v>
      </c>
      <c r="K14" s="149">
        <f>'Type 5-6 Metering RAB'!C16</f>
        <v>0</v>
      </c>
      <c r="L14" s="149">
        <f>'Type 5-6 Metering RAB'!D16</f>
        <v>0</v>
      </c>
      <c r="M14" s="149">
        <f>'Type 5-6 Metering RAB'!E16</f>
        <v>0</v>
      </c>
      <c r="N14" s="149">
        <f>'Type 5-6 Metering TAB'!B16</f>
        <v>0</v>
      </c>
      <c r="O14" s="149">
        <f>'Type 5-6 Metering TAB'!C16</f>
        <v>0</v>
      </c>
      <c r="P14" s="149">
        <f>'Type 5-6 Metering TAB'!D16</f>
        <v>0</v>
      </c>
      <c r="Q14" s="120"/>
    </row>
    <row r="15" spans="1:17" x14ac:dyDescent="0.25">
      <c r="A15" s="132"/>
      <c r="B15" s="131"/>
      <c r="C15" s="131"/>
      <c r="D15" s="131"/>
      <c r="E15" s="194" t="s">
        <v>569</v>
      </c>
      <c r="F15" s="195"/>
      <c r="G15" s="196" t="str">
        <f>'Type 5-6 Metering RAB'!A17</f>
        <v>(blank)</v>
      </c>
      <c r="H15" s="197"/>
      <c r="I15" s="197"/>
      <c r="J15" s="149">
        <f>'Type 5-6 Metering RAB'!B17</f>
        <v>0</v>
      </c>
      <c r="K15" s="149">
        <f>'Type 5-6 Metering RAB'!C17</f>
        <v>0</v>
      </c>
      <c r="L15" s="149">
        <f>'Type 5-6 Metering RAB'!D17</f>
        <v>0</v>
      </c>
      <c r="M15" s="149">
        <f>'Type 5-6 Metering RAB'!E17</f>
        <v>0</v>
      </c>
      <c r="N15" s="149">
        <f>'Type 5-6 Metering TAB'!B17</f>
        <v>0</v>
      </c>
      <c r="O15" s="149">
        <f>'Type 5-6 Metering TAB'!C17</f>
        <v>0</v>
      </c>
      <c r="P15" s="149">
        <f>'Type 5-6 Metering TAB'!D17</f>
        <v>0</v>
      </c>
      <c r="Q15" s="120"/>
    </row>
    <row r="16" spans="1:17" x14ac:dyDescent="0.25">
      <c r="A16" s="132"/>
      <c r="B16" s="131"/>
      <c r="C16" s="131"/>
      <c r="D16" s="131"/>
      <c r="E16" s="194" t="s">
        <v>570</v>
      </c>
      <c r="F16" s="195"/>
      <c r="G16" s="196" t="str">
        <f>'Type 5-6 Metering RAB'!A18</f>
        <v>(blank)</v>
      </c>
      <c r="H16" s="197"/>
      <c r="I16" s="197"/>
      <c r="J16" s="149">
        <f>'Type 5-6 Metering RAB'!B18</f>
        <v>0</v>
      </c>
      <c r="K16" s="149">
        <f>'Type 5-6 Metering RAB'!C18</f>
        <v>0</v>
      </c>
      <c r="L16" s="149">
        <f>'Type 5-6 Metering RAB'!D18</f>
        <v>0</v>
      </c>
      <c r="M16" s="149">
        <f>'Type 5-6 Metering RAB'!E18</f>
        <v>0</v>
      </c>
      <c r="N16" s="149">
        <f>'Type 5-6 Metering TAB'!B18</f>
        <v>0</v>
      </c>
      <c r="O16" s="149">
        <f>'Type 5-6 Metering TAB'!C18</f>
        <v>0</v>
      </c>
      <c r="P16" s="149">
        <f>'Type 5-6 Metering TAB'!D18</f>
        <v>0</v>
      </c>
      <c r="Q16" s="120"/>
    </row>
    <row r="17" spans="1:17" x14ac:dyDescent="0.25">
      <c r="A17" s="132"/>
      <c r="B17" s="131"/>
      <c r="C17" s="131"/>
      <c r="D17" s="131"/>
      <c r="E17" s="194" t="s">
        <v>571</v>
      </c>
      <c r="F17" s="195"/>
      <c r="G17" s="196" t="str">
        <f>'Type 5-6 Metering RAB'!A19</f>
        <v>(blank)</v>
      </c>
      <c r="H17" s="197"/>
      <c r="I17" s="197"/>
      <c r="J17" s="149">
        <f>'Type 5-6 Metering RAB'!B19</f>
        <v>0</v>
      </c>
      <c r="K17" s="149">
        <f>'Type 5-6 Metering RAB'!C19</f>
        <v>0</v>
      </c>
      <c r="L17" s="149">
        <f>'Type 5-6 Metering RAB'!D19</f>
        <v>0</v>
      </c>
      <c r="M17" s="149">
        <f>'Type 5-6 Metering RAB'!E19</f>
        <v>0</v>
      </c>
      <c r="N17" s="149">
        <f>'Type 5-6 Metering TAB'!B19</f>
        <v>0</v>
      </c>
      <c r="O17" s="149">
        <f>'Type 5-6 Metering TAB'!C19</f>
        <v>0</v>
      </c>
      <c r="P17" s="149">
        <f>'Type 5-6 Metering TAB'!D19</f>
        <v>0</v>
      </c>
      <c r="Q17" s="120"/>
    </row>
    <row r="18" spans="1:17" x14ac:dyDescent="0.25">
      <c r="A18" s="132"/>
      <c r="B18" s="131"/>
      <c r="C18" s="131"/>
      <c r="D18" s="131"/>
      <c r="E18" s="194" t="s">
        <v>572</v>
      </c>
      <c r="F18" s="195"/>
      <c r="G18" s="196" t="str">
        <f>'Type 5-6 Metering RAB'!A20</f>
        <v>Type 5-6 Furniture, fittings, plant and equipment</v>
      </c>
      <c r="H18" s="197"/>
      <c r="I18" s="197"/>
      <c r="J18" s="149">
        <f>'Type 5-6 Metering RAB'!B20</f>
        <v>1.0088970929901375</v>
      </c>
      <c r="K18" s="149">
        <f>'Type 5-6 Metering RAB'!C20</f>
        <v>0</v>
      </c>
      <c r="L18" s="149">
        <f>'Type 5-6 Metering RAB'!D20</f>
        <v>12.503618124454491</v>
      </c>
      <c r="M18" s="149">
        <f>'Type 5-6 Metering RAB'!E20</f>
        <v>17.439221952066688</v>
      </c>
      <c r="N18" s="149">
        <f>'Type 5-6 Metering TAB'!B20</f>
        <v>0.86156321272288905</v>
      </c>
      <c r="O18" s="149">
        <f>'Type 5-6 Metering TAB'!C20</f>
        <v>7.6000152118891258</v>
      </c>
      <c r="P18" s="149">
        <f>'Type 5-6 Metering TAB'!D20</f>
        <v>10.6</v>
      </c>
      <c r="Q18" s="120"/>
    </row>
    <row r="19" spans="1:17" x14ac:dyDescent="0.25">
      <c r="A19" s="132"/>
      <c r="B19" s="131"/>
      <c r="C19" s="131"/>
      <c r="D19" s="131"/>
      <c r="E19" s="194" t="s">
        <v>573</v>
      </c>
      <c r="F19" s="195"/>
      <c r="G19" s="196" t="str">
        <f>'Type 5-6 Metering RAB'!A21</f>
        <v>Type 5-6 Land (non-system)</v>
      </c>
      <c r="H19" s="197"/>
      <c r="I19" s="197"/>
      <c r="J19" s="149">
        <f>'Type 5-6 Metering RAB'!B21</f>
        <v>0.26881153800709456</v>
      </c>
      <c r="K19" s="149">
        <f>'Type 5-6 Metering RAB'!C21</f>
        <v>0</v>
      </c>
      <c r="L19" s="149" t="str">
        <f>'Type 5-6 Metering RAB'!D21</f>
        <v>n/a</v>
      </c>
      <c r="M19" s="149" t="str">
        <f>'Type 5-6 Metering RAB'!E21</f>
        <v>n/a</v>
      </c>
      <c r="N19" s="149">
        <f>'Type 5-6 Metering TAB'!B21</f>
        <v>1.5592896373196932</v>
      </c>
      <c r="O19" s="149" t="str">
        <f>'Type 5-6 Metering TAB'!C21</f>
        <v>n/a</v>
      </c>
      <c r="P19" s="149" t="str">
        <f>'Type 5-6 Metering TAB'!D21</f>
        <v>n/a</v>
      </c>
      <c r="Q19" s="120"/>
    </row>
    <row r="20" spans="1:17" x14ac:dyDescent="0.25">
      <c r="A20" s="132"/>
      <c r="B20" s="131"/>
      <c r="C20" s="131"/>
      <c r="D20" s="131"/>
      <c r="E20" s="194" t="s">
        <v>574</v>
      </c>
      <c r="F20" s="195"/>
      <c r="G20" s="196" t="str">
        <f>'Type 5-6 Metering RAB'!A22</f>
        <v>Type 5-6 Other non system assets</v>
      </c>
      <c r="H20" s="197"/>
      <c r="I20" s="197"/>
      <c r="J20" s="149">
        <f>'Type 5-6 Metering RAB'!B22</f>
        <v>1.5657187231292833</v>
      </c>
      <c r="K20" s="149">
        <f>'Type 5-6 Metering RAB'!C22</f>
        <v>0</v>
      </c>
      <c r="L20" s="149">
        <f>'Type 5-6 Metering RAB'!D22</f>
        <v>7.6583908325161456</v>
      </c>
      <c r="M20" s="149">
        <f>'Type 5-6 Metering RAB'!E22</f>
        <v>29.444039815489198</v>
      </c>
      <c r="N20" s="149">
        <f>'Type 5-6 Metering TAB'!B22</f>
        <v>7.5296441140526318E-2</v>
      </c>
      <c r="O20" s="149">
        <f>'Type 5-6 Metering TAB'!C22</f>
        <v>2.7310486008485078</v>
      </c>
      <c r="P20" s="149">
        <f>'Type 5-6 Metering TAB'!D22</f>
        <v>10.5</v>
      </c>
      <c r="Q20" s="120"/>
    </row>
    <row r="21" spans="1:17" x14ac:dyDescent="0.25">
      <c r="A21" s="132"/>
      <c r="B21" s="131"/>
      <c r="C21" s="131"/>
      <c r="D21" s="131"/>
      <c r="E21" s="194" t="s">
        <v>575</v>
      </c>
      <c r="F21" s="195"/>
      <c r="G21" s="196" t="str">
        <f>'Type 5-6 Metering RAB'!A23</f>
        <v>Type 5-6 IT systems</v>
      </c>
      <c r="H21" s="197"/>
      <c r="I21" s="197"/>
      <c r="J21" s="149">
        <f>'Type 5-6 Metering RAB'!B23</f>
        <v>29.341787498972238</v>
      </c>
      <c r="K21" s="149">
        <f>'Type 5-6 Metering RAB'!C23</f>
        <v>0</v>
      </c>
      <c r="L21" s="149">
        <f>'Type 5-6 Metering RAB'!D23</f>
        <v>3.2985411051511244</v>
      </c>
      <c r="M21" s="149">
        <f>'Type 5-6 Metering RAB'!E23</f>
        <v>5</v>
      </c>
      <c r="N21" s="149">
        <f>'Type 5-6 Metering TAB'!B23</f>
        <v>21.688281580001405</v>
      </c>
      <c r="O21" s="149">
        <f>'Type 5-6 Metering TAB'!C23</f>
        <v>2.6388328841208994</v>
      </c>
      <c r="P21" s="149">
        <f>'Type 5-6 Metering TAB'!D23</f>
        <v>4</v>
      </c>
      <c r="Q21" s="120"/>
    </row>
    <row r="22" spans="1:17" x14ac:dyDescent="0.25">
      <c r="A22" s="132"/>
      <c r="B22" s="131"/>
      <c r="C22" s="131"/>
      <c r="D22" s="131"/>
      <c r="E22" s="194" t="s">
        <v>576</v>
      </c>
      <c r="F22" s="195"/>
      <c r="G22" s="196" t="str">
        <f>'Type 5-6 Metering RAB'!A24</f>
        <v>Type 5-6 Motor vehicles</v>
      </c>
      <c r="H22" s="197"/>
      <c r="I22" s="197"/>
      <c r="J22" s="149">
        <f>'Type 5-6 Metering RAB'!B24</f>
        <v>2.5589116694202478</v>
      </c>
      <c r="K22" s="149">
        <f>'Type 5-6 Metering RAB'!C24</f>
        <v>0</v>
      </c>
      <c r="L22" s="149">
        <f>'Type 5-6 Metering RAB'!D24</f>
        <v>6.3110631925304101</v>
      </c>
      <c r="M22" s="149">
        <f>'Type 5-6 Metering RAB'!E24</f>
        <v>10.244186762015632</v>
      </c>
      <c r="N22" s="149">
        <f>'Type 5-6 Metering TAB'!B24</f>
        <v>3.4060024394863397</v>
      </c>
      <c r="O22" s="149">
        <f>'Type 5-6 Metering TAB'!C24</f>
        <v>12.321257585680046</v>
      </c>
      <c r="P22" s="149">
        <f>'Type 5-6 Metering TAB'!D24</f>
        <v>20</v>
      </c>
      <c r="Q22" s="120"/>
    </row>
    <row r="23" spans="1:17" x14ac:dyDescent="0.25">
      <c r="A23" s="132"/>
      <c r="B23" s="131"/>
      <c r="C23" s="131"/>
      <c r="D23" s="131"/>
      <c r="E23" s="194" t="s">
        <v>577</v>
      </c>
      <c r="F23" s="195"/>
      <c r="G23" s="196" t="str">
        <f>'Type 5-6 Metering RAB'!A25</f>
        <v>Type 5-6 Buildings</v>
      </c>
      <c r="H23" s="197"/>
      <c r="I23" s="197"/>
      <c r="J23" s="149">
        <f>'Type 5-6 Metering RAB'!B25</f>
        <v>5.0551504439327077</v>
      </c>
      <c r="K23" s="149">
        <f>'Type 5-6 Metering RAB'!C25</f>
        <v>0</v>
      </c>
      <c r="L23" s="156">
        <v>15</v>
      </c>
      <c r="M23" s="156">
        <v>15</v>
      </c>
      <c r="N23" s="149">
        <f>'Type 5-6 Metering TAB'!B25</f>
        <v>6.5042514777345941</v>
      </c>
      <c r="O23" s="149">
        <f>'Type 5-6 Metering TAB'!C25</f>
        <v>33.373684951865869</v>
      </c>
      <c r="P23" s="149">
        <f>'Type 5-6 Metering TAB'!D25</f>
        <v>40</v>
      </c>
      <c r="Q23" s="120"/>
    </row>
    <row r="24" spans="1:17" x14ac:dyDescent="0.25">
      <c r="A24" s="132"/>
      <c r="B24" s="131"/>
      <c r="C24" s="131"/>
      <c r="D24" s="131"/>
      <c r="E24" s="194" t="s">
        <v>578</v>
      </c>
      <c r="F24" s="195"/>
      <c r="G24" s="196" t="str">
        <f>'Type 5-6 Metering RAB'!A26</f>
        <v>Type 5-6 Equity raising costs</v>
      </c>
      <c r="H24" s="197"/>
      <c r="I24" s="197"/>
      <c r="J24" s="149">
        <f>'Type 5-6 Metering RAB'!B26</f>
        <v>0.58533488329594141</v>
      </c>
      <c r="K24" s="149">
        <f>'Type 5-6 Metering RAB'!C26</f>
        <v>0</v>
      </c>
      <c r="L24" s="156">
        <v>15</v>
      </c>
      <c r="M24" s="156">
        <v>15</v>
      </c>
      <c r="N24" s="149">
        <f>'Type 5-6 Metering TAB'!B26</f>
        <v>0.66276764192544968</v>
      </c>
      <c r="O24" s="149">
        <f>'Type 5-6 Metering TAB'!C26</f>
        <v>43.42815308482453</v>
      </c>
      <c r="P24" s="149">
        <f>'Type 5-6 Metering TAB'!D26</f>
        <v>47.42815308482453</v>
      </c>
      <c r="Q24" s="120"/>
    </row>
    <row r="25" spans="1:17" x14ac:dyDescent="0.25">
      <c r="A25" s="134"/>
      <c r="B25" s="131"/>
      <c r="C25" s="131"/>
      <c r="D25" s="131"/>
      <c r="E25" s="194" t="s">
        <v>579</v>
      </c>
      <c r="F25" s="195"/>
      <c r="G25" s="138"/>
      <c r="H25" s="139"/>
      <c r="I25" s="139"/>
      <c r="J25" s="122"/>
      <c r="K25" s="123"/>
      <c r="L25" s="124"/>
      <c r="M25" s="125"/>
      <c r="N25" s="122"/>
      <c r="O25" s="124"/>
      <c r="P25" s="125"/>
      <c r="Q25" s="120"/>
    </row>
    <row r="26" spans="1:17" x14ac:dyDescent="0.25">
      <c r="A26" s="134"/>
      <c r="B26" s="131"/>
      <c r="C26" s="131"/>
      <c r="D26" s="131"/>
      <c r="E26" s="194" t="s">
        <v>580</v>
      </c>
      <c r="F26" s="195"/>
      <c r="G26" s="138"/>
      <c r="H26" s="139"/>
      <c r="I26" s="139"/>
      <c r="J26" s="122"/>
      <c r="K26" s="123"/>
      <c r="L26" s="124"/>
      <c r="M26" s="125"/>
      <c r="N26" s="122"/>
      <c r="O26" s="124"/>
      <c r="P26" s="125"/>
      <c r="Q26" s="120"/>
    </row>
    <row r="27" spans="1:17" x14ac:dyDescent="0.25">
      <c r="A27" s="134"/>
      <c r="B27" s="131"/>
      <c r="C27" s="131"/>
      <c r="D27" s="131"/>
      <c r="E27" s="194" t="s">
        <v>581</v>
      </c>
      <c r="F27" s="195"/>
      <c r="G27" s="138"/>
      <c r="H27" s="139"/>
      <c r="I27" s="139"/>
      <c r="J27" s="122"/>
      <c r="K27" s="123"/>
      <c r="L27" s="124"/>
      <c r="M27" s="125"/>
      <c r="N27" s="122"/>
      <c r="O27" s="124"/>
      <c r="P27" s="125"/>
      <c r="Q27" s="120"/>
    </row>
    <row r="28" spans="1:17" x14ac:dyDescent="0.25">
      <c r="A28" s="134"/>
      <c r="B28" s="131"/>
      <c r="C28" s="131"/>
      <c r="D28" s="131"/>
      <c r="E28" s="194" t="s">
        <v>582</v>
      </c>
      <c r="F28" s="195"/>
      <c r="G28" s="138"/>
      <c r="H28" s="139"/>
      <c r="I28" s="139"/>
      <c r="J28" s="122"/>
      <c r="K28" s="123"/>
      <c r="L28" s="124"/>
      <c r="M28" s="125"/>
      <c r="N28" s="122"/>
      <c r="O28" s="124"/>
      <c r="P28" s="125"/>
      <c r="Q28" s="120"/>
    </row>
    <row r="29" spans="1:17" x14ac:dyDescent="0.25">
      <c r="A29" s="134"/>
      <c r="B29" s="131"/>
      <c r="C29" s="131"/>
      <c r="D29" s="131"/>
      <c r="E29" s="194" t="s">
        <v>583</v>
      </c>
      <c r="F29" s="195"/>
      <c r="G29" s="138"/>
      <c r="H29" s="139"/>
      <c r="I29" s="139"/>
      <c r="J29" s="122"/>
      <c r="K29" s="123"/>
      <c r="L29" s="124"/>
      <c r="M29" s="125"/>
      <c r="N29" s="122"/>
      <c r="O29" s="124"/>
      <c r="P29" s="125"/>
      <c r="Q29" s="120"/>
    </row>
    <row r="30" spans="1:17" x14ac:dyDescent="0.25">
      <c r="A30" s="134"/>
      <c r="B30" s="131"/>
      <c r="C30" s="131"/>
      <c r="D30" s="131"/>
      <c r="E30" s="194" t="s">
        <v>584</v>
      </c>
      <c r="F30" s="195"/>
      <c r="G30" s="138"/>
      <c r="H30" s="139"/>
      <c r="I30" s="139"/>
      <c r="J30" s="122"/>
      <c r="K30" s="123"/>
      <c r="L30" s="124"/>
      <c r="M30" s="125"/>
      <c r="N30" s="122"/>
      <c r="O30" s="124"/>
      <c r="P30" s="125"/>
      <c r="Q30" s="120"/>
    </row>
    <row r="31" spans="1:17" x14ac:dyDescent="0.25">
      <c r="A31" s="134"/>
      <c r="B31" s="131"/>
      <c r="C31" s="131"/>
      <c r="D31" s="131"/>
      <c r="E31" s="194" t="s">
        <v>585</v>
      </c>
      <c r="F31" s="195"/>
      <c r="G31" s="138"/>
      <c r="H31" s="139"/>
      <c r="I31" s="139"/>
      <c r="J31" s="122"/>
      <c r="K31" s="123"/>
      <c r="L31" s="124"/>
      <c r="M31" s="125"/>
      <c r="N31" s="122"/>
      <c r="O31" s="124"/>
      <c r="P31" s="125"/>
      <c r="Q31" s="120"/>
    </row>
    <row r="32" spans="1:17" x14ac:dyDescent="0.25">
      <c r="A32" s="134"/>
      <c r="B32" s="131"/>
      <c r="C32" s="131"/>
      <c r="D32" s="131"/>
      <c r="E32" s="194" t="s">
        <v>586</v>
      </c>
      <c r="F32" s="195"/>
      <c r="G32" s="138"/>
      <c r="H32" s="139"/>
      <c r="I32" s="139"/>
      <c r="J32" s="122"/>
      <c r="K32" s="123"/>
      <c r="L32" s="124"/>
      <c r="M32" s="125"/>
      <c r="N32" s="122"/>
      <c r="O32" s="124"/>
      <c r="P32" s="125"/>
      <c r="Q32" s="120"/>
    </row>
    <row r="33" spans="1:19" x14ac:dyDescent="0.25">
      <c r="A33" s="134"/>
      <c r="B33" s="131"/>
      <c r="C33" s="131"/>
      <c r="D33" s="131"/>
      <c r="E33" s="194" t="s">
        <v>587</v>
      </c>
      <c r="F33" s="195"/>
      <c r="G33" s="138"/>
      <c r="H33" s="139"/>
      <c r="I33" s="139"/>
      <c r="J33" s="122"/>
      <c r="K33" s="123"/>
      <c r="L33" s="124"/>
      <c r="M33" s="125"/>
      <c r="N33" s="122"/>
      <c r="O33" s="124"/>
      <c r="P33" s="125"/>
      <c r="Q33" s="120"/>
    </row>
    <row r="34" spans="1:19" x14ac:dyDescent="0.25">
      <c r="A34" s="134"/>
      <c r="B34" s="131"/>
      <c r="C34" s="131"/>
      <c r="D34" s="131"/>
      <c r="E34" s="194" t="s">
        <v>588</v>
      </c>
      <c r="F34" s="195"/>
      <c r="G34" s="120"/>
      <c r="H34" s="120"/>
      <c r="I34" s="120"/>
      <c r="J34" s="135">
        <f>SUM(J4:J24)</f>
        <v>267.23646201691315</v>
      </c>
      <c r="K34" s="126">
        <v>0</v>
      </c>
      <c r="L34" s="126"/>
      <c r="M34" s="126"/>
      <c r="N34" s="135">
        <f>SUM(N4:N24)</f>
        <v>245.86737923189028</v>
      </c>
      <c r="O34" s="120"/>
      <c r="P34" s="120"/>
      <c r="Q34" s="120"/>
    </row>
    <row r="35" spans="1:19" x14ac:dyDescent="0.25">
      <c r="B35" s="131"/>
      <c r="C35" s="131"/>
      <c r="D35" s="131"/>
    </row>
    <row r="36" spans="1:19" x14ac:dyDescent="0.25">
      <c r="A36" s="184"/>
      <c r="B36" s="184"/>
      <c r="C36" s="184"/>
      <c r="D36" s="184"/>
      <c r="E36" s="184"/>
      <c r="F36" s="184"/>
      <c r="G36" s="184"/>
      <c r="H36" s="184"/>
      <c r="I36" s="184"/>
      <c r="J36" s="184"/>
      <c r="K36" s="184"/>
      <c r="L36" s="184"/>
      <c r="M36" s="184"/>
      <c r="N36" s="184"/>
      <c r="O36" s="184"/>
      <c r="P36" s="184"/>
    </row>
    <row r="37" spans="1:19" x14ac:dyDescent="0.25">
      <c r="A37" s="184"/>
      <c r="B37" s="184"/>
      <c r="C37" s="184"/>
      <c r="D37" s="184"/>
      <c r="E37" s="184"/>
      <c r="F37" s="184"/>
      <c r="G37" s="182"/>
      <c r="H37" s="182"/>
      <c r="I37" s="182"/>
      <c r="J37" s="182"/>
      <c r="K37" s="182"/>
      <c r="L37" s="182"/>
      <c r="M37" s="182"/>
      <c r="N37" s="182"/>
      <c r="O37" s="182"/>
      <c r="P37" s="182"/>
    </row>
    <row r="38" spans="1:19" x14ac:dyDescent="0.25">
      <c r="A38" s="184"/>
      <c r="B38" s="184"/>
      <c r="C38" s="184"/>
      <c r="D38" s="184"/>
      <c r="E38" s="193"/>
      <c r="F38" s="193"/>
      <c r="G38" s="184"/>
      <c r="H38" s="184"/>
      <c r="I38" s="184"/>
      <c r="J38" s="184"/>
      <c r="K38" s="184"/>
      <c r="L38" s="184"/>
      <c r="M38" s="184"/>
      <c r="N38" s="184"/>
      <c r="O38" s="184"/>
      <c r="P38" s="184"/>
    </row>
    <row r="39" spans="1:19" x14ac:dyDescent="0.25">
      <c r="A39" s="184"/>
      <c r="B39" s="184"/>
      <c r="C39" s="184"/>
      <c r="D39" s="184"/>
      <c r="E39" s="193"/>
      <c r="F39" s="193"/>
      <c r="G39" s="184"/>
      <c r="H39" s="184"/>
      <c r="I39" s="184"/>
      <c r="J39" s="184"/>
      <c r="K39" s="184"/>
      <c r="L39" s="184"/>
      <c r="M39" s="184"/>
      <c r="N39" s="184"/>
      <c r="O39" s="184"/>
      <c r="P39" s="184"/>
    </row>
    <row r="40" spans="1:19" x14ac:dyDescent="0.25">
      <c r="A40" s="184"/>
      <c r="B40" s="184"/>
      <c r="C40" s="184"/>
      <c r="D40" s="184"/>
      <c r="E40" s="193"/>
      <c r="F40" s="193"/>
      <c r="G40" s="184"/>
      <c r="H40" s="184"/>
      <c r="I40" s="184"/>
      <c r="J40" s="184"/>
      <c r="K40" s="184"/>
      <c r="L40" s="184"/>
      <c r="M40" s="184"/>
      <c r="N40" s="184"/>
      <c r="O40" s="184"/>
      <c r="P40" s="184"/>
    </row>
    <row r="41" spans="1:19" x14ac:dyDescent="0.25">
      <c r="A41" s="184"/>
      <c r="B41" s="184"/>
      <c r="C41" s="184"/>
      <c r="D41" s="184"/>
      <c r="E41" s="193"/>
      <c r="F41" s="193"/>
      <c r="G41" s="184"/>
      <c r="H41" s="184"/>
      <c r="I41" s="184"/>
      <c r="J41" s="184"/>
      <c r="K41" s="184"/>
      <c r="L41" s="184"/>
      <c r="M41" s="184"/>
      <c r="N41" s="184"/>
      <c r="O41" s="184"/>
      <c r="P41" s="184"/>
    </row>
    <row r="42" spans="1:19" x14ac:dyDescent="0.25">
      <c r="A42" s="184"/>
      <c r="B42" s="184"/>
      <c r="C42" s="184"/>
      <c r="D42" s="184"/>
      <c r="E42" s="193"/>
      <c r="F42" s="193"/>
      <c r="G42" s="184"/>
      <c r="H42" s="184"/>
      <c r="I42" s="184"/>
      <c r="J42" s="184"/>
      <c r="K42" s="184"/>
      <c r="L42" s="184"/>
      <c r="M42" s="184"/>
      <c r="N42" s="184"/>
      <c r="O42" s="184"/>
      <c r="P42" s="184"/>
    </row>
    <row r="43" spans="1:19" x14ac:dyDescent="0.25">
      <c r="A43" s="184"/>
      <c r="B43" s="184"/>
      <c r="C43" s="184"/>
      <c r="D43" s="184"/>
      <c r="E43" s="193"/>
      <c r="F43" s="193"/>
      <c r="G43" s="184"/>
      <c r="H43" s="184"/>
      <c r="I43" s="184"/>
      <c r="J43" s="184"/>
      <c r="K43" s="184"/>
      <c r="L43" s="184"/>
      <c r="M43" s="184"/>
      <c r="N43" s="184"/>
      <c r="O43" s="184"/>
      <c r="P43" s="184"/>
    </row>
    <row r="44" spans="1:19" x14ac:dyDescent="0.25">
      <c r="A44" s="184"/>
      <c r="B44" s="184"/>
      <c r="C44" s="184"/>
      <c r="D44" s="184"/>
      <c r="E44" s="193"/>
      <c r="F44" s="193"/>
      <c r="G44" s="184"/>
      <c r="H44" s="184"/>
      <c r="I44" s="184"/>
      <c r="J44" s="184"/>
      <c r="K44" s="184"/>
      <c r="L44" s="184"/>
      <c r="M44" s="184"/>
      <c r="N44" s="184"/>
      <c r="O44" s="184"/>
      <c r="P44" s="184"/>
    </row>
    <row r="45" spans="1:19" x14ac:dyDescent="0.25">
      <c r="A45" s="184"/>
      <c r="B45" s="184"/>
      <c r="C45" s="184"/>
      <c r="D45" s="184"/>
      <c r="E45" s="193"/>
      <c r="F45" s="193"/>
      <c r="G45" s="184"/>
      <c r="H45" s="184"/>
      <c r="I45" s="184"/>
      <c r="J45" s="184"/>
      <c r="K45" s="184"/>
      <c r="L45" s="184"/>
      <c r="M45" s="184"/>
      <c r="N45" s="184"/>
      <c r="O45" s="184"/>
      <c r="P45" s="184"/>
    </row>
    <row r="46" spans="1:19" x14ac:dyDescent="0.25">
      <c r="A46" s="184"/>
      <c r="B46" s="184"/>
      <c r="C46" s="184"/>
      <c r="D46" s="184"/>
      <c r="E46" s="193"/>
      <c r="F46" s="193"/>
      <c r="G46" s="184"/>
      <c r="H46" s="184"/>
      <c r="I46" s="184"/>
      <c r="J46" s="184"/>
      <c r="K46" s="184"/>
      <c r="L46" s="184"/>
      <c r="M46" s="184"/>
      <c r="N46" s="184"/>
      <c r="O46" s="184"/>
      <c r="P46" s="184"/>
      <c r="S46" s="155"/>
    </row>
    <row r="47" spans="1:19" x14ac:dyDescent="0.25">
      <c r="A47" s="184"/>
      <c r="B47" s="184"/>
      <c r="C47" s="184"/>
      <c r="D47" s="184"/>
      <c r="E47" s="193"/>
      <c r="F47" s="193"/>
      <c r="G47" s="184"/>
      <c r="H47" s="184"/>
      <c r="I47" s="184"/>
      <c r="J47" s="184"/>
      <c r="K47" s="184"/>
      <c r="L47" s="184"/>
      <c r="M47" s="184"/>
      <c r="N47" s="184"/>
      <c r="O47" s="184"/>
      <c r="P47" s="184"/>
    </row>
    <row r="48" spans="1:19" x14ac:dyDescent="0.25">
      <c r="A48" s="184"/>
      <c r="B48" s="184"/>
      <c r="C48" s="184"/>
      <c r="D48" s="184"/>
      <c r="E48" s="193"/>
      <c r="F48" s="193"/>
      <c r="G48" s="184"/>
      <c r="H48" s="184"/>
      <c r="I48" s="184"/>
      <c r="J48" s="184"/>
      <c r="K48" s="184"/>
      <c r="L48" s="184"/>
      <c r="M48" s="184"/>
      <c r="N48" s="184"/>
      <c r="O48" s="184"/>
      <c r="P48" s="184"/>
    </row>
    <row r="49" spans="1:16" x14ac:dyDescent="0.25">
      <c r="A49" s="184"/>
      <c r="B49" s="184"/>
      <c r="C49" s="184"/>
      <c r="D49" s="184"/>
      <c r="E49" s="193"/>
      <c r="F49" s="193"/>
      <c r="G49" s="184"/>
      <c r="H49" s="184"/>
      <c r="I49" s="184"/>
      <c r="J49" s="184"/>
      <c r="K49" s="184"/>
      <c r="L49" s="184"/>
      <c r="M49" s="184"/>
      <c r="N49" s="184"/>
      <c r="O49" s="184"/>
      <c r="P49" s="184"/>
    </row>
    <row r="50" spans="1:16" x14ac:dyDescent="0.25">
      <c r="A50" s="184"/>
      <c r="B50" s="184"/>
      <c r="C50" s="184"/>
      <c r="D50" s="184"/>
      <c r="E50" s="193"/>
      <c r="F50" s="193"/>
      <c r="G50" s="184"/>
      <c r="H50" s="184"/>
      <c r="I50" s="184"/>
      <c r="J50" s="184"/>
      <c r="K50" s="184"/>
      <c r="L50" s="184"/>
      <c r="M50" s="184"/>
      <c r="N50" s="184"/>
      <c r="O50" s="184"/>
      <c r="P50" s="184"/>
    </row>
    <row r="51" spans="1:16" x14ac:dyDescent="0.25">
      <c r="A51" s="184"/>
      <c r="B51" s="184"/>
      <c r="C51" s="184"/>
      <c r="D51" s="184"/>
      <c r="E51" s="193"/>
      <c r="F51" s="193"/>
      <c r="G51" s="184"/>
      <c r="H51" s="184"/>
      <c r="I51" s="184"/>
      <c r="J51" s="184"/>
      <c r="K51" s="184"/>
      <c r="L51" s="184"/>
      <c r="M51" s="184"/>
      <c r="N51" s="184"/>
      <c r="O51" s="184"/>
      <c r="P51" s="184"/>
    </row>
    <row r="52" spans="1:16" x14ac:dyDescent="0.25">
      <c r="A52" s="184"/>
      <c r="B52" s="184"/>
      <c r="C52" s="184"/>
      <c r="D52" s="184"/>
      <c r="E52" s="193"/>
      <c r="F52" s="193"/>
      <c r="G52" s="184"/>
      <c r="H52" s="184"/>
      <c r="I52" s="184"/>
      <c r="J52" s="184"/>
      <c r="K52" s="184"/>
      <c r="L52" s="184"/>
      <c r="M52" s="184"/>
      <c r="N52" s="184"/>
      <c r="O52" s="184"/>
      <c r="P52" s="184"/>
    </row>
    <row r="53" spans="1:16" x14ac:dyDescent="0.25">
      <c r="A53" s="184"/>
      <c r="B53" s="184"/>
      <c r="C53" s="184"/>
      <c r="D53" s="184"/>
      <c r="E53" s="193"/>
      <c r="F53" s="193"/>
      <c r="G53" s="184"/>
      <c r="H53" s="184"/>
      <c r="I53" s="184"/>
      <c r="J53" s="184"/>
      <c r="K53" s="184"/>
      <c r="L53" s="184"/>
      <c r="M53" s="184"/>
      <c r="N53" s="184"/>
      <c r="O53" s="184"/>
      <c r="P53" s="184"/>
    </row>
    <row r="54" spans="1:16" x14ac:dyDescent="0.25">
      <c r="A54" s="184"/>
      <c r="B54" s="184"/>
      <c r="C54" s="184"/>
      <c r="D54" s="184"/>
      <c r="E54" s="193"/>
      <c r="F54" s="193"/>
      <c r="G54" s="184"/>
      <c r="H54" s="184"/>
      <c r="I54" s="184"/>
      <c r="J54" s="184"/>
      <c r="K54" s="184"/>
      <c r="L54" s="184"/>
      <c r="M54" s="184"/>
      <c r="N54" s="184"/>
      <c r="O54" s="184"/>
      <c r="P54" s="184"/>
    </row>
    <row r="55" spans="1:16" x14ac:dyDescent="0.25">
      <c r="A55" s="184"/>
      <c r="B55" s="184"/>
      <c r="C55" s="184"/>
      <c r="D55" s="184"/>
      <c r="E55" s="193"/>
      <c r="F55" s="193"/>
      <c r="G55" s="184"/>
      <c r="H55" s="184"/>
      <c r="I55" s="184"/>
      <c r="J55" s="184"/>
      <c r="K55" s="184"/>
      <c r="L55" s="184"/>
      <c r="M55" s="184"/>
      <c r="N55" s="184"/>
      <c r="O55" s="184"/>
      <c r="P55" s="184"/>
    </row>
    <row r="56" spans="1:16" x14ac:dyDescent="0.25">
      <c r="A56" s="184"/>
      <c r="B56" s="184"/>
      <c r="C56" s="184"/>
      <c r="D56" s="184"/>
      <c r="E56" s="193"/>
      <c r="F56" s="193"/>
      <c r="G56" s="184"/>
      <c r="H56" s="184"/>
      <c r="I56" s="184"/>
      <c r="J56" s="184"/>
      <c r="K56" s="184"/>
      <c r="L56" s="184"/>
      <c r="M56" s="184"/>
      <c r="N56" s="184"/>
      <c r="O56" s="184"/>
      <c r="P56" s="184"/>
    </row>
    <row r="57" spans="1:16" x14ac:dyDescent="0.25">
      <c r="A57" s="184"/>
      <c r="B57" s="184"/>
      <c r="C57" s="184"/>
      <c r="D57" s="184"/>
      <c r="E57" s="193"/>
      <c r="F57" s="193"/>
      <c r="G57" s="184"/>
      <c r="H57" s="184"/>
      <c r="I57" s="184"/>
      <c r="J57" s="184"/>
      <c r="K57" s="184"/>
      <c r="L57" s="184"/>
      <c r="M57" s="184"/>
      <c r="N57" s="184"/>
      <c r="O57" s="184"/>
      <c r="P57" s="184"/>
    </row>
    <row r="58" spans="1:16" x14ac:dyDescent="0.25">
      <c r="A58" s="184"/>
      <c r="B58" s="184"/>
      <c r="C58" s="184"/>
      <c r="D58" s="184"/>
      <c r="E58" s="193"/>
      <c r="F58" s="193"/>
      <c r="G58" s="184"/>
      <c r="H58" s="184"/>
      <c r="I58" s="184"/>
      <c r="J58" s="184"/>
      <c r="K58" s="184"/>
      <c r="L58" s="184"/>
      <c r="M58" s="184"/>
      <c r="N58" s="184"/>
      <c r="O58" s="184"/>
      <c r="P58" s="184"/>
    </row>
    <row r="59" spans="1:16" x14ac:dyDescent="0.25">
      <c r="A59" s="184"/>
      <c r="B59" s="184"/>
      <c r="C59" s="184"/>
      <c r="D59" s="184"/>
      <c r="E59" s="193"/>
      <c r="F59" s="193"/>
      <c r="G59" s="184"/>
      <c r="H59" s="184"/>
      <c r="I59" s="184"/>
      <c r="J59" s="184"/>
      <c r="K59" s="184"/>
      <c r="L59" s="184"/>
      <c r="M59" s="184"/>
      <c r="N59" s="184"/>
      <c r="O59" s="184"/>
      <c r="P59" s="184"/>
    </row>
    <row r="60" spans="1:16" x14ac:dyDescent="0.25">
      <c r="A60" s="184"/>
      <c r="B60" s="184"/>
      <c r="C60" s="184"/>
      <c r="D60" s="184"/>
      <c r="E60" s="193"/>
      <c r="F60" s="193"/>
      <c r="G60" s="184"/>
      <c r="H60" s="184"/>
      <c r="I60" s="184"/>
      <c r="J60" s="184"/>
      <c r="K60" s="184"/>
      <c r="L60" s="184"/>
      <c r="M60" s="184"/>
      <c r="N60" s="184"/>
      <c r="O60" s="184"/>
      <c r="P60" s="184"/>
    </row>
    <row r="61" spans="1:16" x14ac:dyDescent="0.25">
      <c r="A61" s="184"/>
      <c r="B61" s="184"/>
      <c r="C61" s="184"/>
      <c r="D61" s="184"/>
      <c r="E61" s="193"/>
      <c r="F61" s="193"/>
      <c r="G61" s="184"/>
      <c r="H61" s="184"/>
      <c r="I61" s="184"/>
      <c r="J61" s="184"/>
      <c r="K61" s="184"/>
      <c r="L61" s="184"/>
      <c r="M61" s="184"/>
      <c r="N61" s="184"/>
      <c r="O61" s="184"/>
      <c r="P61" s="184"/>
    </row>
    <row r="62" spans="1:16" x14ac:dyDescent="0.25">
      <c r="A62" s="184"/>
      <c r="B62" s="184"/>
      <c r="C62" s="184"/>
      <c r="D62" s="184"/>
      <c r="E62" s="193"/>
      <c r="F62" s="193"/>
      <c r="G62" s="184"/>
      <c r="H62" s="184"/>
      <c r="I62" s="184"/>
      <c r="J62" s="184"/>
      <c r="K62" s="184"/>
      <c r="L62" s="184"/>
      <c r="M62" s="184"/>
      <c r="N62" s="184"/>
      <c r="O62" s="184"/>
      <c r="P62" s="184"/>
    </row>
    <row r="63" spans="1:16" x14ac:dyDescent="0.25">
      <c r="A63" s="184"/>
      <c r="B63" s="184"/>
      <c r="C63" s="184"/>
      <c r="D63" s="184"/>
      <c r="E63" s="193"/>
      <c r="F63" s="193"/>
      <c r="G63" s="184"/>
      <c r="H63" s="184"/>
      <c r="I63" s="184"/>
      <c r="J63" s="184"/>
      <c r="K63" s="184"/>
      <c r="L63" s="184"/>
      <c r="M63" s="184"/>
      <c r="N63" s="184"/>
      <c r="O63" s="184"/>
      <c r="P63" s="184"/>
    </row>
    <row r="64" spans="1:16" x14ac:dyDescent="0.25">
      <c r="A64" s="184"/>
      <c r="B64" s="184"/>
      <c r="C64" s="184"/>
      <c r="D64" s="184"/>
      <c r="E64" s="193"/>
      <c r="F64" s="193"/>
      <c r="G64" s="184"/>
      <c r="H64" s="184"/>
      <c r="I64" s="184"/>
      <c r="J64" s="184"/>
      <c r="K64" s="184"/>
      <c r="L64" s="184"/>
      <c r="M64" s="184"/>
      <c r="N64" s="184"/>
      <c r="O64" s="184"/>
      <c r="P64" s="184"/>
    </row>
    <row r="65" spans="1:16" x14ac:dyDescent="0.25">
      <c r="A65" s="184"/>
      <c r="B65" s="184"/>
      <c r="C65" s="184"/>
      <c r="D65" s="184"/>
      <c r="E65" s="193"/>
      <c r="F65" s="193"/>
      <c r="G65" s="184"/>
      <c r="H65" s="184"/>
      <c r="I65" s="184"/>
      <c r="J65" s="184"/>
      <c r="K65" s="184"/>
      <c r="L65" s="184"/>
      <c r="M65" s="184"/>
      <c r="N65" s="184"/>
      <c r="O65" s="184"/>
      <c r="P65" s="184"/>
    </row>
    <row r="66" spans="1:16" x14ac:dyDescent="0.25">
      <c r="A66" s="184"/>
      <c r="B66" s="184"/>
      <c r="C66" s="184"/>
      <c r="D66" s="184"/>
      <c r="E66" s="193"/>
      <c r="F66" s="193"/>
      <c r="G66" s="184"/>
      <c r="H66" s="184"/>
      <c r="I66" s="184"/>
      <c r="J66" s="184"/>
      <c r="K66" s="184"/>
      <c r="L66" s="184"/>
      <c r="M66" s="184"/>
      <c r="N66" s="184"/>
      <c r="O66" s="184"/>
      <c r="P66" s="184"/>
    </row>
    <row r="67" spans="1:16" x14ac:dyDescent="0.25">
      <c r="A67" s="184"/>
      <c r="B67" s="184"/>
      <c r="C67" s="184"/>
      <c r="D67" s="184"/>
      <c r="E67" s="184"/>
      <c r="F67" s="184"/>
      <c r="G67" s="184"/>
      <c r="H67" s="184"/>
      <c r="I67" s="184"/>
      <c r="J67" s="184"/>
      <c r="K67" s="184"/>
      <c r="L67" s="184"/>
      <c r="M67" s="184"/>
      <c r="N67" s="184"/>
      <c r="O67" s="184"/>
      <c r="P67" s="184"/>
    </row>
    <row r="68" spans="1:16" x14ac:dyDescent="0.25">
      <c r="A68" s="184"/>
      <c r="B68" s="184"/>
      <c r="C68" s="184"/>
      <c r="D68" s="184"/>
      <c r="E68" s="184"/>
      <c r="F68" s="184"/>
      <c r="G68" s="184"/>
      <c r="H68" s="184"/>
      <c r="I68" s="184"/>
      <c r="J68" s="184"/>
      <c r="K68" s="184"/>
      <c r="L68" s="184"/>
      <c r="M68" s="184"/>
      <c r="N68" s="184"/>
      <c r="O68" s="184"/>
      <c r="P68" s="184"/>
    </row>
    <row r="69" spans="1:16" x14ac:dyDescent="0.25">
      <c r="A69" s="184"/>
      <c r="B69" s="184"/>
      <c r="C69" s="184"/>
      <c r="D69" s="184"/>
      <c r="E69" s="184"/>
      <c r="F69" s="184"/>
      <c r="G69" s="184"/>
      <c r="H69" s="184"/>
      <c r="I69" s="184"/>
      <c r="J69" s="184"/>
      <c r="K69" s="184"/>
      <c r="L69" s="184"/>
      <c r="M69" s="184"/>
      <c r="N69" s="184"/>
      <c r="O69" s="184"/>
      <c r="P69" s="184"/>
    </row>
    <row r="70" spans="1:16" x14ac:dyDescent="0.25">
      <c r="A70" s="184"/>
      <c r="B70" s="184"/>
      <c r="C70" s="184"/>
      <c r="D70" s="184"/>
      <c r="E70" s="184"/>
      <c r="F70" s="184"/>
      <c r="G70" s="184"/>
      <c r="H70" s="184"/>
      <c r="I70" s="184"/>
      <c r="J70" s="184"/>
      <c r="K70" s="184"/>
      <c r="L70" s="184"/>
      <c r="M70" s="184"/>
      <c r="N70" s="184"/>
      <c r="O70" s="184"/>
      <c r="P70" s="184"/>
    </row>
    <row r="71" spans="1:16" x14ac:dyDescent="0.25">
      <c r="A71" s="184"/>
      <c r="B71" s="184"/>
      <c r="C71" s="184"/>
      <c r="D71" s="184"/>
      <c r="E71" s="184"/>
      <c r="F71" s="184"/>
      <c r="G71" s="182"/>
      <c r="H71" s="182"/>
      <c r="I71" s="182"/>
      <c r="J71" s="182"/>
      <c r="K71" s="182"/>
      <c r="L71" s="184"/>
      <c r="M71" s="184"/>
      <c r="N71" s="184"/>
      <c r="O71" s="184"/>
      <c r="P71" s="184"/>
    </row>
    <row r="72" spans="1:16" x14ac:dyDescent="0.25">
      <c r="A72" s="184"/>
      <c r="B72" s="184"/>
      <c r="C72" s="184"/>
      <c r="D72" s="184"/>
      <c r="E72" s="193"/>
      <c r="F72" s="193"/>
      <c r="G72" s="184"/>
      <c r="H72" s="184"/>
      <c r="I72" s="184"/>
      <c r="J72" s="184"/>
      <c r="K72" s="184"/>
      <c r="L72" s="184"/>
      <c r="M72" s="184"/>
      <c r="N72" s="184"/>
      <c r="O72" s="184"/>
      <c r="P72" s="184"/>
    </row>
    <row r="73" spans="1:16" x14ac:dyDescent="0.25">
      <c r="A73" s="184"/>
      <c r="B73" s="184"/>
      <c r="C73" s="184"/>
      <c r="D73" s="184"/>
      <c r="E73" s="193"/>
      <c r="F73" s="193"/>
      <c r="G73" s="184"/>
      <c r="H73" s="184"/>
      <c r="I73" s="184"/>
      <c r="J73" s="184"/>
      <c r="K73" s="184"/>
      <c r="L73" s="184"/>
      <c r="M73" s="184"/>
      <c r="N73" s="184"/>
      <c r="O73" s="184"/>
      <c r="P73" s="184"/>
    </row>
    <row r="74" spans="1:16" x14ac:dyDescent="0.25">
      <c r="A74" s="184"/>
      <c r="B74" s="184"/>
      <c r="C74" s="184"/>
      <c r="D74" s="184"/>
      <c r="E74" s="193"/>
      <c r="F74" s="193"/>
      <c r="G74" s="184"/>
      <c r="H74" s="184"/>
      <c r="I74" s="184"/>
      <c r="J74" s="184"/>
      <c r="K74" s="184"/>
      <c r="L74" s="184"/>
      <c r="M74" s="184"/>
      <c r="N74" s="184"/>
      <c r="O74" s="184"/>
      <c r="P74" s="184"/>
    </row>
    <row r="75" spans="1:16" x14ac:dyDescent="0.25">
      <c r="A75" s="184"/>
      <c r="B75" s="184"/>
      <c r="C75" s="184"/>
      <c r="D75" s="184"/>
      <c r="E75" s="193"/>
      <c r="F75" s="193"/>
      <c r="G75" s="184"/>
      <c r="H75" s="184"/>
      <c r="I75" s="184"/>
      <c r="J75" s="184"/>
      <c r="K75" s="184"/>
      <c r="L75" s="184"/>
      <c r="M75" s="184"/>
      <c r="N75" s="184"/>
      <c r="O75" s="184"/>
      <c r="P75" s="184"/>
    </row>
    <row r="76" spans="1:16" x14ac:dyDescent="0.25">
      <c r="A76" s="184"/>
      <c r="B76" s="184"/>
      <c r="C76" s="184"/>
      <c r="D76" s="184"/>
      <c r="E76" s="193"/>
      <c r="F76" s="193"/>
      <c r="G76" s="184"/>
      <c r="H76" s="184"/>
      <c r="I76" s="184"/>
      <c r="J76" s="184"/>
      <c r="K76" s="184"/>
      <c r="L76" s="184"/>
      <c r="M76" s="184"/>
      <c r="N76" s="184"/>
      <c r="O76" s="184"/>
      <c r="P76" s="184"/>
    </row>
    <row r="77" spans="1:16" x14ac:dyDescent="0.25">
      <c r="A77" s="184"/>
      <c r="B77" s="184"/>
      <c r="C77" s="184"/>
      <c r="D77" s="184"/>
      <c r="E77" s="193"/>
      <c r="F77" s="193"/>
      <c r="G77" s="184"/>
      <c r="H77" s="184"/>
      <c r="I77" s="184"/>
      <c r="J77" s="184"/>
      <c r="K77" s="184"/>
      <c r="L77" s="184"/>
      <c r="M77" s="184"/>
      <c r="N77" s="184"/>
      <c r="O77" s="184"/>
      <c r="P77" s="184"/>
    </row>
    <row r="78" spans="1:16" x14ac:dyDescent="0.25">
      <c r="A78" s="184"/>
      <c r="B78" s="184"/>
      <c r="C78" s="184"/>
      <c r="D78" s="184"/>
      <c r="E78" s="193"/>
      <c r="F78" s="193"/>
      <c r="G78" s="184"/>
      <c r="H78" s="184"/>
      <c r="I78" s="184"/>
      <c r="J78" s="184"/>
      <c r="K78" s="184"/>
      <c r="L78" s="184"/>
      <c r="M78" s="184"/>
      <c r="N78" s="184"/>
      <c r="O78" s="184"/>
      <c r="P78" s="184"/>
    </row>
    <row r="79" spans="1:16" x14ac:dyDescent="0.25">
      <c r="A79" s="184"/>
      <c r="B79" s="184"/>
      <c r="C79" s="184"/>
      <c r="D79" s="184"/>
      <c r="E79" s="193"/>
      <c r="F79" s="193"/>
      <c r="G79" s="184"/>
      <c r="H79" s="184"/>
      <c r="I79" s="184"/>
      <c r="J79" s="184"/>
      <c r="K79" s="184"/>
      <c r="L79" s="184"/>
      <c r="M79" s="184"/>
      <c r="N79" s="184"/>
      <c r="O79" s="184"/>
      <c r="P79" s="184"/>
    </row>
    <row r="80" spans="1:16" x14ac:dyDescent="0.25">
      <c r="A80" s="184"/>
      <c r="B80" s="184"/>
      <c r="C80" s="184"/>
      <c r="D80" s="184"/>
      <c r="E80" s="193"/>
      <c r="F80" s="193"/>
      <c r="G80" s="184"/>
      <c r="H80" s="184"/>
      <c r="I80" s="184"/>
      <c r="J80" s="184"/>
      <c r="K80" s="184"/>
      <c r="L80" s="184"/>
      <c r="M80" s="184"/>
      <c r="N80" s="184"/>
      <c r="O80" s="184"/>
      <c r="P80" s="184"/>
    </row>
    <row r="81" spans="1:16" x14ac:dyDescent="0.25">
      <c r="A81" s="184"/>
      <c r="B81" s="184"/>
      <c r="C81" s="184"/>
      <c r="D81" s="184"/>
      <c r="E81" s="193"/>
      <c r="F81" s="193"/>
      <c r="G81" s="184"/>
      <c r="H81" s="184"/>
      <c r="I81" s="184"/>
      <c r="J81" s="184"/>
      <c r="K81" s="184"/>
      <c r="L81" s="184"/>
      <c r="M81" s="184"/>
      <c r="N81" s="184"/>
      <c r="O81" s="184"/>
      <c r="P81" s="184"/>
    </row>
    <row r="82" spans="1:16" x14ac:dyDescent="0.25">
      <c r="A82" s="184"/>
      <c r="B82" s="184"/>
      <c r="C82" s="184"/>
      <c r="D82" s="184"/>
      <c r="E82" s="193"/>
      <c r="F82" s="193"/>
      <c r="G82" s="184"/>
      <c r="H82" s="184"/>
      <c r="I82" s="184"/>
      <c r="J82" s="184"/>
      <c r="K82" s="184"/>
      <c r="L82" s="184"/>
      <c r="M82" s="184"/>
      <c r="N82" s="184"/>
      <c r="O82" s="184"/>
      <c r="P82" s="184"/>
    </row>
    <row r="83" spans="1:16" x14ac:dyDescent="0.25">
      <c r="A83" s="184"/>
      <c r="B83" s="184"/>
      <c r="C83" s="184"/>
      <c r="D83" s="184"/>
      <c r="E83" s="193"/>
      <c r="F83" s="193"/>
      <c r="G83" s="184"/>
      <c r="H83" s="184"/>
      <c r="I83" s="184"/>
      <c r="J83" s="184"/>
      <c r="K83" s="184"/>
      <c r="L83" s="184"/>
      <c r="M83" s="184"/>
      <c r="N83" s="184"/>
      <c r="O83" s="184"/>
      <c r="P83" s="184"/>
    </row>
    <row r="84" spans="1:16" x14ac:dyDescent="0.25">
      <c r="A84" s="184"/>
      <c r="B84" s="184"/>
      <c r="C84" s="184"/>
      <c r="D84" s="184"/>
      <c r="E84" s="193"/>
      <c r="F84" s="193"/>
      <c r="G84" s="184"/>
      <c r="H84" s="184"/>
      <c r="I84" s="184"/>
      <c r="J84" s="184"/>
      <c r="K84" s="184"/>
      <c r="L84" s="184"/>
      <c r="M84" s="184"/>
      <c r="N84" s="184"/>
      <c r="O84" s="184"/>
      <c r="P84" s="184"/>
    </row>
    <row r="85" spans="1:16" x14ac:dyDescent="0.25">
      <c r="A85" s="184"/>
      <c r="B85" s="184"/>
      <c r="C85" s="184"/>
      <c r="D85" s="184"/>
      <c r="E85" s="193"/>
      <c r="F85" s="193"/>
      <c r="G85" s="184"/>
      <c r="H85" s="184"/>
      <c r="I85" s="184"/>
      <c r="J85" s="184"/>
      <c r="K85" s="184"/>
      <c r="L85" s="184"/>
      <c r="M85" s="184"/>
      <c r="N85" s="184"/>
      <c r="O85" s="184"/>
      <c r="P85" s="184"/>
    </row>
    <row r="86" spans="1:16" x14ac:dyDescent="0.25">
      <c r="A86" s="184"/>
      <c r="B86" s="184"/>
      <c r="C86" s="184"/>
      <c r="D86" s="184"/>
      <c r="E86" s="193"/>
      <c r="F86" s="193"/>
      <c r="G86" s="184"/>
      <c r="H86" s="184"/>
      <c r="I86" s="184"/>
      <c r="J86" s="184"/>
      <c r="K86" s="184"/>
      <c r="L86" s="184"/>
      <c r="M86" s="184"/>
      <c r="N86" s="184"/>
      <c r="O86" s="184"/>
      <c r="P86" s="184"/>
    </row>
    <row r="87" spans="1:16" x14ac:dyDescent="0.25">
      <c r="A87" s="184"/>
      <c r="B87" s="184"/>
      <c r="C87" s="184"/>
      <c r="D87" s="184"/>
      <c r="E87" s="193"/>
      <c r="F87" s="193"/>
      <c r="G87" s="184"/>
      <c r="H87" s="184"/>
      <c r="I87" s="184"/>
      <c r="J87" s="184"/>
      <c r="K87" s="184"/>
      <c r="L87" s="184"/>
      <c r="M87" s="184"/>
      <c r="N87" s="184"/>
      <c r="O87" s="184"/>
      <c r="P87" s="184"/>
    </row>
    <row r="88" spans="1:16" x14ac:dyDescent="0.25">
      <c r="A88" s="184"/>
      <c r="B88" s="184"/>
      <c r="C88" s="184"/>
      <c r="D88" s="184"/>
      <c r="E88" s="193"/>
      <c r="F88" s="193"/>
      <c r="G88" s="184"/>
      <c r="H88" s="184"/>
      <c r="I88" s="184"/>
      <c r="J88" s="184"/>
      <c r="K88" s="184"/>
      <c r="L88" s="184"/>
      <c r="M88" s="184"/>
      <c r="N88" s="184"/>
      <c r="O88" s="184"/>
      <c r="P88" s="184"/>
    </row>
    <row r="89" spans="1:16" x14ac:dyDescent="0.25">
      <c r="A89" s="184"/>
      <c r="B89" s="184"/>
      <c r="C89" s="184"/>
      <c r="D89" s="184"/>
      <c r="E89" s="193"/>
      <c r="F89" s="193"/>
      <c r="G89" s="184"/>
      <c r="H89" s="184"/>
      <c r="I89" s="184"/>
      <c r="J89" s="184"/>
      <c r="K89" s="184"/>
      <c r="L89" s="184"/>
      <c r="M89" s="184"/>
      <c r="N89" s="184"/>
      <c r="O89" s="184"/>
      <c r="P89" s="184"/>
    </row>
    <row r="90" spans="1:16" x14ac:dyDescent="0.25">
      <c r="A90" s="184"/>
      <c r="B90" s="184"/>
      <c r="C90" s="184"/>
      <c r="D90" s="184"/>
      <c r="E90" s="193"/>
      <c r="F90" s="193"/>
      <c r="G90" s="184"/>
      <c r="H90" s="184"/>
      <c r="I90" s="184"/>
      <c r="J90" s="184"/>
      <c r="K90" s="184"/>
      <c r="L90" s="184"/>
      <c r="M90" s="184"/>
      <c r="N90" s="184"/>
      <c r="O90" s="184"/>
      <c r="P90" s="184"/>
    </row>
    <row r="91" spans="1:16" x14ac:dyDescent="0.25">
      <c r="A91" s="184"/>
      <c r="B91" s="184"/>
      <c r="C91" s="184"/>
      <c r="D91" s="184"/>
      <c r="E91" s="193"/>
      <c r="F91" s="193"/>
      <c r="G91" s="184"/>
      <c r="H91" s="184"/>
      <c r="I91" s="184"/>
      <c r="J91" s="184"/>
      <c r="K91" s="184"/>
      <c r="L91" s="184"/>
      <c r="M91" s="184"/>
      <c r="N91" s="184"/>
      <c r="O91" s="184"/>
      <c r="P91" s="184"/>
    </row>
    <row r="92" spans="1:16" x14ac:dyDescent="0.25">
      <c r="A92" s="184"/>
      <c r="B92" s="184"/>
      <c r="C92" s="184"/>
      <c r="D92" s="184"/>
      <c r="E92" s="193"/>
      <c r="F92" s="193"/>
      <c r="G92" s="184"/>
      <c r="H92" s="184"/>
      <c r="I92" s="184"/>
      <c r="J92" s="184"/>
      <c r="K92" s="184"/>
      <c r="L92" s="184"/>
      <c r="M92" s="184"/>
      <c r="N92" s="184"/>
      <c r="O92" s="184"/>
      <c r="P92" s="184"/>
    </row>
    <row r="93" spans="1:16" x14ac:dyDescent="0.25">
      <c r="A93" s="184"/>
      <c r="B93" s="184"/>
      <c r="C93" s="184"/>
      <c r="D93" s="184"/>
      <c r="E93" s="193"/>
      <c r="F93" s="193"/>
      <c r="G93" s="184"/>
      <c r="H93" s="184"/>
      <c r="I93" s="184"/>
      <c r="J93" s="184"/>
      <c r="K93" s="184"/>
      <c r="L93" s="184"/>
      <c r="M93" s="184"/>
      <c r="N93" s="184"/>
      <c r="O93" s="184"/>
      <c r="P93" s="184"/>
    </row>
    <row r="94" spans="1:16" x14ac:dyDescent="0.25">
      <c r="A94" s="184"/>
      <c r="B94" s="184"/>
      <c r="C94" s="184"/>
      <c r="D94" s="184"/>
      <c r="E94" s="193"/>
      <c r="F94" s="193"/>
      <c r="G94" s="184"/>
      <c r="H94" s="184"/>
      <c r="I94" s="184"/>
      <c r="J94" s="184"/>
      <c r="K94" s="184"/>
      <c r="L94" s="184"/>
      <c r="M94" s="184"/>
      <c r="N94" s="184"/>
      <c r="O94" s="184"/>
      <c r="P94" s="184"/>
    </row>
    <row r="95" spans="1:16" x14ac:dyDescent="0.25">
      <c r="A95" s="184"/>
      <c r="B95" s="184"/>
      <c r="C95" s="184"/>
      <c r="D95" s="184"/>
      <c r="E95" s="193"/>
      <c r="F95" s="193"/>
      <c r="G95" s="184"/>
      <c r="H95" s="184"/>
      <c r="I95" s="184"/>
      <c r="J95" s="184"/>
      <c r="K95" s="184"/>
      <c r="L95" s="184"/>
      <c r="M95" s="184"/>
      <c r="N95" s="184"/>
      <c r="O95" s="184"/>
      <c r="P95" s="184"/>
    </row>
    <row r="96" spans="1:16" x14ac:dyDescent="0.25">
      <c r="A96" s="184"/>
      <c r="B96" s="184"/>
      <c r="C96" s="184"/>
      <c r="D96" s="184"/>
      <c r="E96" s="193"/>
      <c r="F96" s="193"/>
      <c r="G96" s="184"/>
      <c r="H96" s="184"/>
      <c r="I96" s="184"/>
      <c r="J96" s="184"/>
      <c r="K96" s="184"/>
      <c r="L96" s="184"/>
      <c r="M96" s="184"/>
      <c r="N96" s="184"/>
      <c r="O96" s="184"/>
      <c r="P96" s="184"/>
    </row>
    <row r="97" spans="1:16" x14ac:dyDescent="0.25">
      <c r="A97" s="184"/>
      <c r="B97" s="184"/>
      <c r="C97" s="184"/>
      <c r="D97" s="184"/>
      <c r="E97" s="193"/>
      <c r="F97" s="193"/>
      <c r="G97" s="184"/>
      <c r="H97" s="184"/>
      <c r="I97" s="184"/>
      <c r="J97" s="184"/>
      <c r="K97" s="184"/>
      <c r="L97" s="184"/>
      <c r="M97" s="184"/>
      <c r="N97" s="184"/>
      <c r="O97" s="184"/>
      <c r="P97" s="184"/>
    </row>
    <row r="98" spans="1:16" x14ac:dyDescent="0.25">
      <c r="A98" s="184"/>
      <c r="B98" s="184"/>
      <c r="C98" s="184"/>
      <c r="D98" s="184"/>
      <c r="E98" s="193"/>
      <c r="F98" s="193"/>
      <c r="G98" s="184"/>
      <c r="H98" s="184"/>
      <c r="I98" s="184"/>
      <c r="J98" s="184"/>
      <c r="K98" s="184"/>
      <c r="L98" s="184"/>
      <c r="M98" s="184"/>
      <c r="N98" s="184"/>
      <c r="O98" s="184"/>
      <c r="P98" s="184"/>
    </row>
    <row r="99" spans="1:16" x14ac:dyDescent="0.25">
      <c r="A99" s="184"/>
      <c r="B99" s="184"/>
      <c r="C99" s="184"/>
      <c r="D99" s="184"/>
      <c r="E99" s="193"/>
      <c r="F99" s="193"/>
      <c r="G99" s="184"/>
      <c r="H99" s="184"/>
      <c r="I99" s="184"/>
      <c r="J99" s="184"/>
      <c r="K99" s="184"/>
      <c r="L99" s="184"/>
      <c r="M99" s="184"/>
      <c r="N99" s="184"/>
      <c r="O99" s="184"/>
      <c r="P99" s="184"/>
    </row>
    <row r="100" spans="1:16" x14ac:dyDescent="0.25">
      <c r="A100" s="184"/>
      <c r="B100" s="184"/>
      <c r="C100" s="184"/>
      <c r="D100" s="184"/>
      <c r="E100" s="193"/>
      <c r="F100" s="193"/>
      <c r="G100" s="184"/>
      <c r="H100" s="184"/>
      <c r="I100" s="184"/>
      <c r="J100" s="184"/>
      <c r="K100" s="184"/>
      <c r="L100" s="184"/>
      <c r="M100" s="184"/>
      <c r="N100" s="184"/>
      <c r="O100" s="184"/>
      <c r="P100" s="184"/>
    </row>
    <row r="101" spans="1:16" x14ac:dyDescent="0.25">
      <c r="A101" s="184"/>
      <c r="B101" s="184"/>
      <c r="C101" s="184"/>
      <c r="D101" s="184"/>
      <c r="E101" s="184"/>
      <c r="F101" s="184"/>
      <c r="G101" s="184"/>
      <c r="H101" s="184"/>
      <c r="I101" s="184"/>
      <c r="J101" s="184"/>
      <c r="K101" s="184"/>
      <c r="L101" s="184"/>
      <c r="M101" s="184"/>
      <c r="N101" s="184"/>
      <c r="O101" s="184"/>
      <c r="P101" s="184"/>
    </row>
    <row r="102" spans="1:16" x14ac:dyDescent="0.25">
      <c r="A102" s="184"/>
      <c r="B102" s="184"/>
      <c r="C102" s="184"/>
      <c r="D102" s="184"/>
      <c r="E102" s="184"/>
      <c r="F102" s="184"/>
      <c r="G102" s="184"/>
      <c r="H102" s="184"/>
      <c r="I102" s="184"/>
      <c r="J102" s="184"/>
      <c r="K102" s="184"/>
      <c r="L102" s="184"/>
      <c r="M102" s="184"/>
      <c r="N102" s="184"/>
      <c r="O102" s="184"/>
      <c r="P102" s="184"/>
    </row>
    <row r="103" spans="1:16" x14ac:dyDescent="0.25">
      <c r="A103" s="184"/>
      <c r="B103" s="184"/>
      <c r="C103" s="184"/>
      <c r="D103" s="184"/>
      <c r="E103" s="184"/>
      <c r="F103" s="184"/>
      <c r="G103" s="184"/>
      <c r="H103" s="184"/>
      <c r="I103" s="184"/>
      <c r="J103" s="184"/>
      <c r="K103" s="184"/>
      <c r="L103" s="184"/>
      <c r="M103" s="184"/>
      <c r="N103" s="184"/>
      <c r="O103" s="184"/>
      <c r="P103" s="184"/>
    </row>
    <row r="104" spans="1:16" x14ac:dyDescent="0.25">
      <c r="A104" s="184"/>
      <c r="B104" s="184"/>
      <c r="C104" s="184"/>
      <c r="D104" s="184"/>
      <c r="E104" s="184"/>
      <c r="F104" s="184"/>
      <c r="G104" s="184"/>
      <c r="H104" s="184"/>
      <c r="I104" s="184"/>
      <c r="J104" s="184"/>
      <c r="K104" s="184"/>
      <c r="L104" s="184"/>
      <c r="M104" s="184"/>
      <c r="N104" s="184"/>
      <c r="O104" s="184"/>
      <c r="P104" s="184"/>
    </row>
    <row r="105" spans="1:16" x14ac:dyDescent="0.25">
      <c r="A105" s="184"/>
      <c r="B105" s="184"/>
      <c r="C105" s="184"/>
      <c r="D105" s="184"/>
      <c r="E105" s="184"/>
      <c r="F105" s="184"/>
      <c r="G105" s="182"/>
      <c r="H105" s="182"/>
      <c r="I105" s="182"/>
      <c r="J105" s="182"/>
      <c r="K105" s="182"/>
      <c r="L105" s="184"/>
      <c r="M105" s="184"/>
      <c r="N105" s="184"/>
      <c r="O105" s="184"/>
      <c r="P105" s="184"/>
    </row>
    <row r="106" spans="1:16" x14ac:dyDescent="0.25">
      <c r="A106" s="184"/>
      <c r="B106" s="184"/>
      <c r="C106" s="184"/>
      <c r="D106" s="184"/>
      <c r="E106" s="193"/>
      <c r="F106" s="193"/>
      <c r="G106" s="184"/>
      <c r="H106" s="184"/>
      <c r="I106" s="184"/>
      <c r="J106" s="184"/>
      <c r="K106" s="184"/>
      <c r="L106" s="184"/>
      <c r="M106" s="184"/>
      <c r="N106" s="184"/>
      <c r="O106" s="184"/>
      <c r="P106" s="184"/>
    </row>
    <row r="107" spans="1:16" x14ac:dyDescent="0.25">
      <c r="A107" s="184"/>
      <c r="B107" s="184"/>
      <c r="C107" s="184"/>
      <c r="D107" s="184"/>
      <c r="E107" s="193"/>
      <c r="F107" s="193"/>
      <c r="G107" s="184"/>
      <c r="H107" s="184"/>
      <c r="I107" s="184"/>
      <c r="J107" s="184"/>
      <c r="K107" s="184"/>
      <c r="L107" s="184"/>
      <c r="M107" s="184"/>
      <c r="N107" s="184"/>
      <c r="O107" s="184"/>
      <c r="P107" s="184"/>
    </row>
    <row r="108" spans="1:16" x14ac:dyDescent="0.25">
      <c r="A108" s="184"/>
      <c r="B108" s="184"/>
      <c r="C108" s="184"/>
      <c r="D108" s="184"/>
      <c r="E108" s="193"/>
      <c r="F108" s="193"/>
      <c r="G108" s="184"/>
      <c r="H108" s="184"/>
      <c r="I108" s="184"/>
      <c r="J108" s="184"/>
      <c r="K108" s="184"/>
      <c r="L108" s="184"/>
      <c r="M108" s="184"/>
      <c r="N108" s="184"/>
      <c r="O108" s="184"/>
      <c r="P108" s="184"/>
    </row>
    <row r="109" spans="1:16" x14ac:dyDescent="0.25">
      <c r="A109" s="184"/>
      <c r="B109" s="184"/>
      <c r="C109" s="184"/>
      <c r="D109" s="184"/>
      <c r="E109" s="193"/>
      <c r="F109" s="193"/>
      <c r="G109" s="184"/>
      <c r="H109" s="184"/>
      <c r="I109" s="184"/>
      <c r="J109" s="184"/>
      <c r="K109" s="184"/>
      <c r="L109" s="184"/>
      <c r="M109" s="184"/>
      <c r="N109" s="184"/>
      <c r="O109" s="184"/>
      <c r="P109" s="184"/>
    </row>
    <row r="110" spans="1:16" x14ac:dyDescent="0.25">
      <c r="A110" s="184"/>
      <c r="B110" s="184"/>
      <c r="C110" s="184"/>
      <c r="D110" s="184"/>
      <c r="E110" s="193"/>
      <c r="F110" s="193"/>
      <c r="G110" s="184"/>
      <c r="H110" s="184"/>
      <c r="I110" s="184"/>
      <c r="J110" s="184"/>
      <c r="K110" s="184"/>
      <c r="L110" s="184"/>
      <c r="M110" s="184"/>
      <c r="N110" s="184"/>
      <c r="O110" s="184"/>
      <c r="P110" s="184"/>
    </row>
    <row r="111" spans="1:16" x14ac:dyDescent="0.25">
      <c r="A111" s="184"/>
      <c r="B111" s="184"/>
      <c r="C111" s="184"/>
      <c r="D111" s="184"/>
      <c r="E111" s="193"/>
      <c r="F111" s="193"/>
      <c r="G111" s="184"/>
      <c r="H111" s="184"/>
      <c r="I111" s="184"/>
      <c r="J111" s="184"/>
      <c r="K111" s="184"/>
      <c r="L111" s="184"/>
      <c r="M111" s="184"/>
      <c r="N111" s="184"/>
      <c r="O111" s="184"/>
      <c r="P111" s="184"/>
    </row>
    <row r="112" spans="1:16" x14ac:dyDescent="0.25">
      <c r="A112" s="184"/>
      <c r="B112" s="184"/>
      <c r="C112" s="184"/>
      <c r="D112" s="184"/>
      <c r="E112" s="193"/>
      <c r="F112" s="193"/>
      <c r="G112" s="184"/>
      <c r="H112" s="184"/>
      <c r="I112" s="184"/>
      <c r="J112" s="184"/>
      <c r="K112" s="184"/>
      <c r="L112" s="184"/>
      <c r="M112" s="184"/>
      <c r="N112" s="184"/>
      <c r="O112" s="184"/>
      <c r="P112" s="184"/>
    </row>
    <row r="113" spans="1:16" x14ac:dyDescent="0.25">
      <c r="A113" s="184"/>
      <c r="B113" s="184"/>
      <c r="C113" s="184"/>
      <c r="D113" s="184"/>
      <c r="E113" s="193"/>
      <c r="F113" s="193"/>
      <c r="G113" s="184"/>
      <c r="H113" s="184"/>
      <c r="I113" s="184"/>
      <c r="J113" s="184"/>
      <c r="K113" s="184"/>
      <c r="L113" s="184"/>
      <c r="M113" s="184"/>
      <c r="N113" s="184"/>
      <c r="O113" s="184"/>
      <c r="P113" s="184"/>
    </row>
    <row r="114" spans="1:16" x14ac:dyDescent="0.25">
      <c r="A114" s="184"/>
      <c r="B114" s="184"/>
      <c r="C114" s="184"/>
      <c r="D114" s="184"/>
      <c r="E114" s="193"/>
      <c r="F114" s="193"/>
      <c r="G114" s="184"/>
      <c r="H114" s="184"/>
      <c r="I114" s="184"/>
      <c r="J114" s="184"/>
      <c r="K114" s="184"/>
      <c r="L114" s="184"/>
      <c r="M114" s="184"/>
      <c r="N114" s="184"/>
      <c r="O114" s="184"/>
      <c r="P114" s="184"/>
    </row>
    <row r="115" spans="1:16" x14ac:dyDescent="0.25">
      <c r="A115" s="184"/>
      <c r="B115" s="184"/>
      <c r="C115" s="184"/>
      <c r="D115" s="184"/>
      <c r="E115" s="193"/>
      <c r="F115" s="193"/>
      <c r="G115" s="184"/>
      <c r="H115" s="184"/>
      <c r="I115" s="184"/>
      <c r="J115" s="184"/>
      <c r="K115" s="184"/>
      <c r="L115" s="184"/>
      <c r="M115" s="184"/>
      <c r="N115" s="184"/>
      <c r="O115" s="184"/>
      <c r="P115" s="184"/>
    </row>
    <row r="116" spans="1:16" x14ac:dyDescent="0.25">
      <c r="A116" s="184"/>
      <c r="B116" s="184"/>
      <c r="C116" s="184"/>
      <c r="D116" s="184"/>
      <c r="E116" s="193"/>
      <c r="F116" s="193"/>
      <c r="G116" s="184"/>
      <c r="H116" s="184"/>
      <c r="I116" s="184"/>
      <c r="J116" s="184"/>
      <c r="K116" s="184"/>
      <c r="L116" s="184"/>
      <c r="M116" s="184"/>
      <c r="N116" s="184"/>
      <c r="O116" s="184"/>
      <c r="P116" s="184"/>
    </row>
    <row r="117" spans="1:16" x14ac:dyDescent="0.25">
      <c r="A117" s="184"/>
      <c r="B117" s="184"/>
      <c r="C117" s="184"/>
      <c r="D117" s="184"/>
      <c r="E117" s="193"/>
      <c r="F117" s="193"/>
      <c r="G117" s="184"/>
      <c r="H117" s="184"/>
      <c r="I117" s="184"/>
      <c r="J117" s="184"/>
      <c r="K117" s="184"/>
      <c r="L117" s="184"/>
      <c r="M117" s="184"/>
      <c r="N117" s="184"/>
      <c r="O117" s="184"/>
      <c r="P117" s="184"/>
    </row>
    <row r="118" spans="1:16" x14ac:dyDescent="0.25">
      <c r="A118" s="184"/>
      <c r="B118" s="184"/>
      <c r="C118" s="184"/>
      <c r="D118" s="184"/>
      <c r="E118" s="193"/>
      <c r="F118" s="193"/>
      <c r="G118" s="184"/>
      <c r="H118" s="184"/>
      <c r="I118" s="184"/>
      <c r="J118" s="184"/>
      <c r="K118" s="184"/>
      <c r="L118" s="184"/>
      <c r="M118" s="184"/>
      <c r="N118" s="184"/>
      <c r="O118" s="184"/>
      <c r="P118" s="184"/>
    </row>
    <row r="119" spans="1:16" x14ac:dyDescent="0.25">
      <c r="A119" s="184"/>
      <c r="B119" s="184"/>
      <c r="C119" s="184"/>
      <c r="D119" s="184"/>
      <c r="E119" s="193"/>
      <c r="F119" s="193"/>
      <c r="G119" s="184"/>
      <c r="H119" s="184"/>
      <c r="I119" s="184"/>
      <c r="J119" s="184"/>
      <c r="K119" s="184"/>
      <c r="L119" s="184"/>
      <c r="M119" s="184"/>
      <c r="N119" s="184"/>
      <c r="O119" s="184"/>
      <c r="P119" s="184"/>
    </row>
    <row r="120" spans="1:16" x14ac:dyDescent="0.25">
      <c r="A120" s="184"/>
      <c r="B120" s="184"/>
      <c r="C120" s="184"/>
      <c r="D120" s="184"/>
      <c r="E120" s="193"/>
      <c r="F120" s="193"/>
      <c r="G120" s="184"/>
      <c r="H120" s="184"/>
      <c r="I120" s="184"/>
      <c r="J120" s="184"/>
      <c r="K120" s="184"/>
      <c r="L120" s="184"/>
      <c r="M120" s="184"/>
      <c r="N120" s="184"/>
      <c r="O120" s="184"/>
      <c r="P120" s="184"/>
    </row>
    <row r="121" spans="1:16" x14ac:dyDescent="0.25">
      <c r="A121" s="184"/>
      <c r="B121" s="184"/>
      <c r="C121" s="184"/>
      <c r="D121" s="184"/>
      <c r="E121" s="193"/>
      <c r="F121" s="193"/>
      <c r="G121" s="184"/>
      <c r="H121" s="184"/>
      <c r="I121" s="184"/>
      <c r="J121" s="184"/>
      <c r="K121" s="184"/>
      <c r="L121" s="184"/>
      <c r="M121" s="184"/>
      <c r="N121" s="184"/>
      <c r="O121" s="184"/>
      <c r="P121" s="184"/>
    </row>
    <row r="122" spans="1:16" x14ac:dyDescent="0.25">
      <c r="A122" s="184"/>
      <c r="B122" s="184"/>
      <c r="C122" s="184"/>
      <c r="D122" s="184"/>
      <c r="E122" s="193"/>
      <c r="F122" s="193"/>
      <c r="G122" s="184"/>
      <c r="H122" s="184"/>
      <c r="I122" s="184"/>
      <c r="J122" s="184"/>
      <c r="K122" s="184"/>
      <c r="L122" s="184"/>
      <c r="M122" s="184"/>
      <c r="N122" s="184"/>
      <c r="O122" s="184"/>
      <c r="P122" s="184"/>
    </row>
    <row r="123" spans="1:16" x14ac:dyDescent="0.25">
      <c r="A123" s="184"/>
      <c r="B123" s="184"/>
      <c r="C123" s="184"/>
      <c r="D123" s="184"/>
      <c r="E123" s="193"/>
      <c r="F123" s="193"/>
      <c r="G123" s="184"/>
      <c r="H123" s="184"/>
      <c r="I123" s="184"/>
      <c r="J123" s="184"/>
      <c r="K123" s="184"/>
      <c r="L123" s="184"/>
      <c r="M123" s="184"/>
      <c r="N123" s="184"/>
      <c r="O123" s="184"/>
      <c r="P123" s="184"/>
    </row>
    <row r="124" spans="1:16" x14ac:dyDescent="0.25">
      <c r="A124" s="184"/>
      <c r="B124" s="184"/>
      <c r="C124" s="184"/>
      <c r="D124" s="184"/>
      <c r="E124" s="193"/>
      <c r="F124" s="193"/>
      <c r="G124" s="184"/>
      <c r="H124" s="184"/>
      <c r="I124" s="184"/>
      <c r="J124" s="184"/>
      <c r="K124" s="184"/>
      <c r="L124" s="184"/>
      <c r="M124" s="184"/>
      <c r="N124" s="184"/>
      <c r="O124" s="184"/>
      <c r="P124" s="184"/>
    </row>
    <row r="125" spans="1:16" x14ac:dyDescent="0.25">
      <c r="A125" s="184"/>
      <c r="B125" s="184"/>
      <c r="C125" s="184"/>
      <c r="D125" s="184"/>
      <c r="E125" s="193"/>
      <c r="F125" s="193"/>
      <c r="G125" s="184"/>
      <c r="H125" s="184"/>
      <c r="I125" s="184"/>
      <c r="J125" s="184"/>
      <c r="K125" s="184"/>
      <c r="L125" s="184"/>
      <c r="M125" s="184"/>
      <c r="N125" s="184"/>
      <c r="O125" s="184"/>
      <c r="P125" s="184"/>
    </row>
    <row r="126" spans="1:16" x14ac:dyDescent="0.25">
      <c r="A126" s="184"/>
      <c r="B126" s="184"/>
      <c r="C126" s="184"/>
      <c r="D126" s="184"/>
      <c r="E126" s="193"/>
      <c r="F126" s="193"/>
      <c r="G126" s="184"/>
      <c r="H126" s="184"/>
      <c r="I126" s="184"/>
      <c r="J126" s="184"/>
      <c r="K126" s="184"/>
      <c r="L126" s="184"/>
      <c r="M126" s="184"/>
      <c r="N126" s="184"/>
      <c r="O126" s="184"/>
      <c r="P126" s="184"/>
    </row>
    <row r="127" spans="1:16" x14ac:dyDescent="0.25">
      <c r="A127" s="184"/>
      <c r="B127" s="184"/>
      <c r="C127" s="184"/>
      <c r="D127" s="184"/>
      <c r="E127" s="193"/>
      <c r="F127" s="193"/>
      <c r="G127" s="184"/>
      <c r="H127" s="184"/>
      <c r="I127" s="184"/>
      <c r="J127" s="184"/>
      <c r="K127" s="184"/>
      <c r="L127" s="184"/>
      <c r="M127" s="184"/>
      <c r="N127" s="184"/>
      <c r="O127" s="184"/>
      <c r="P127" s="184"/>
    </row>
    <row r="128" spans="1:16" x14ac:dyDescent="0.25">
      <c r="A128" s="184"/>
      <c r="B128" s="184"/>
      <c r="C128" s="184"/>
      <c r="D128" s="184"/>
      <c r="E128" s="193"/>
      <c r="F128" s="193"/>
      <c r="G128" s="184"/>
      <c r="H128" s="184"/>
      <c r="I128" s="184"/>
      <c r="J128" s="184"/>
      <c r="K128" s="184"/>
      <c r="L128" s="184"/>
      <c r="M128" s="184"/>
      <c r="N128" s="184"/>
      <c r="O128" s="184"/>
      <c r="P128" s="184"/>
    </row>
    <row r="129" spans="1:16" x14ac:dyDescent="0.25">
      <c r="A129" s="184"/>
      <c r="B129" s="184"/>
      <c r="C129" s="184"/>
      <c r="D129" s="184"/>
      <c r="E129" s="193"/>
      <c r="F129" s="193"/>
      <c r="G129" s="184"/>
      <c r="H129" s="184"/>
      <c r="I129" s="184"/>
      <c r="J129" s="184"/>
      <c r="K129" s="184"/>
      <c r="L129" s="184"/>
      <c r="M129" s="184"/>
      <c r="N129" s="184"/>
      <c r="O129" s="184"/>
      <c r="P129" s="184"/>
    </row>
    <row r="130" spans="1:16" x14ac:dyDescent="0.25">
      <c r="A130" s="184"/>
      <c r="B130" s="184"/>
      <c r="C130" s="184"/>
      <c r="D130" s="184"/>
      <c r="E130" s="193"/>
      <c r="F130" s="193"/>
      <c r="G130" s="184"/>
      <c r="H130" s="184"/>
      <c r="I130" s="184"/>
      <c r="J130" s="184"/>
      <c r="K130" s="184"/>
      <c r="L130" s="184"/>
      <c r="M130" s="184"/>
      <c r="N130" s="184"/>
      <c r="O130" s="184"/>
      <c r="P130" s="184"/>
    </row>
    <row r="131" spans="1:16" x14ac:dyDescent="0.25">
      <c r="A131" s="184"/>
      <c r="B131" s="184"/>
      <c r="C131" s="184"/>
      <c r="D131" s="184"/>
      <c r="E131" s="193"/>
      <c r="F131" s="193"/>
      <c r="G131" s="184"/>
      <c r="H131" s="184"/>
      <c r="I131" s="184"/>
      <c r="J131" s="184"/>
      <c r="K131" s="184"/>
      <c r="L131" s="184"/>
      <c r="M131" s="184"/>
      <c r="N131" s="184"/>
      <c r="O131" s="184"/>
      <c r="P131" s="184"/>
    </row>
    <row r="132" spans="1:16" x14ac:dyDescent="0.25">
      <c r="A132" s="184"/>
      <c r="B132" s="184"/>
      <c r="C132" s="184"/>
      <c r="D132" s="184"/>
      <c r="E132" s="193"/>
      <c r="F132" s="193"/>
      <c r="G132" s="184"/>
      <c r="H132" s="184"/>
      <c r="I132" s="184"/>
      <c r="J132" s="184"/>
      <c r="K132" s="184"/>
      <c r="L132" s="184"/>
      <c r="M132" s="184"/>
      <c r="N132" s="184"/>
      <c r="O132" s="184"/>
      <c r="P132" s="184"/>
    </row>
    <row r="133" spans="1:16" x14ac:dyDescent="0.25">
      <c r="A133" s="184"/>
      <c r="B133" s="184"/>
      <c r="C133" s="184"/>
      <c r="D133" s="184"/>
      <c r="E133" s="193"/>
      <c r="F133" s="193"/>
      <c r="G133" s="184"/>
      <c r="H133" s="184"/>
      <c r="I133" s="184"/>
      <c r="J133" s="184"/>
      <c r="K133" s="184"/>
      <c r="L133" s="184"/>
      <c r="M133" s="184"/>
      <c r="N133" s="184"/>
      <c r="O133" s="184"/>
      <c r="P133" s="184"/>
    </row>
    <row r="134" spans="1:16" x14ac:dyDescent="0.25">
      <c r="A134" s="184"/>
      <c r="B134" s="184"/>
      <c r="C134" s="184"/>
      <c r="D134" s="184"/>
      <c r="E134" s="184"/>
      <c r="F134" s="184"/>
      <c r="G134" s="184"/>
      <c r="H134" s="184"/>
      <c r="I134" s="184"/>
      <c r="J134" s="184"/>
      <c r="K134" s="184"/>
      <c r="L134" s="184"/>
      <c r="M134" s="184"/>
      <c r="N134" s="184"/>
      <c r="O134" s="184"/>
      <c r="P134" s="184"/>
    </row>
    <row r="135" spans="1:16" x14ac:dyDescent="0.25">
      <c r="A135" s="184"/>
      <c r="B135" s="184"/>
      <c r="C135" s="184"/>
      <c r="D135" s="184"/>
      <c r="E135" s="193"/>
      <c r="F135" s="193"/>
      <c r="G135" s="184"/>
      <c r="H135" s="184"/>
      <c r="I135" s="184"/>
      <c r="J135" s="184"/>
      <c r="K135" s="184"/>
      <c r="L135" s="184"/>
      <c r="M135" s="184"/>
      <c r="N135" s="184"/>
      <c r="O135" s="184"/>
      <c r="P135" s="184"/>
    </row>
    <row r="136" spans="1:16" x14ac:dyDescent="0.25">
      <c r="A136" s="184"/>
      <c r="B136" s="184"/>
      <c r="C136" s="184"/>
      <c r="D136" s="184"/>
      <c r="E136" s="184"/>
      <c r="F136" s="184"/>
      <c r="G136" s="184"/>
      <c r="H136" s="184"/>
      <c r="I136" s="184"/>
      <c r="J136" s="184"/>
      <c r="K136" s="184"/>
      <c r="L136" s="184"/>
      <c r="M136" s="184"/>
      <c r="N136" s="184"/>
      <c r="O136" s="184"/>
      <c r="P136" s="184"/>
    </row>
    <row r="137" spans="1:16" x14ac:dyDescent="0.25">
      <c r="A137" s="184"/>
      <c r="B137" s="184"/>
      <c r="C137" s="184"/>
      <c r="D137" s="184"/>
      <c r="E137" s="184"/>
      <c r="F137" s="184"/>
      <c r="G137" s="184"/>
      <c r="H137" s="184"/>
      <c r="I137" s="184"/>
      <c r="J137" s="184"/>
      <c r="K137" s="184"/>
      <c r="L137" s="184"/>
      <c r="M137" s="184"/>
      <c r="N137" s="184"/>
      <c r="O137" s="184"/>
      <c r="P137" s="184"/>
    </row>
    <row r="138" spans="1:16" x14ac:dyDescent="0.25">
      <c r="A138" s="184"/>
      <c r="B138" s="184"/>
      <c r="C138" s="184"/>
      <c r="D138" s="184"/>
      <c r="E138" s="184"/>
      <c r="F138" s="184"/>
      <c r="G138" s="184"/>
      <c r="H138" s="184"/>
      <c r="I138" s="184"/>
      <c r="J138" s="184"/>
      <c r="K138" s="184"/>
      <c r="L138" s="184"/>
      <c r="M138" s="184"/>
      <c r="N138" s="184"/>
      <c r="O138" s="184"/>
      <c r="P138" s="184"/>
    </row>
    <row r="139" spans="1:16" x14ac:dyDescent="0.25">
      <c r="A139" s="184"/>
      <c r="B139" s="184"/>
      <c r="C139" s="184"/>
      <c r="D139" s="184"/>
      <c r="E139" s="184"/>
      <c r="F139" s="184"/>
      <c r="G139" s="184"/>
      <c r="H139" s="184"/>
      <c r="I139" s="184"/>
      <c r="J139" s="184"/>
      <c r="K139" s="184"/>
      <c r="L139" s="184"/>
      <c r="M139" s="184"/>
      <c r="N139" s="184"/>
      <c r="O139" s="184"/>
      <c r="P139" s="184"/>
    </row>
    <row r="140" spans="1:16" x14ac:dyDescent="0.25">
      <c r="A140" s="184"/>
      <c r="B140" s="184"/>
      <c r="C140" s="184"/>
      <c r="D140" s="184"/>
      <c r="E140" s="184"/>
      <c r="F140" s="184"/>
      <c r="G140" s="184"/>
      <c r="H140" s="184"/>
      <c r="I140" s="184"/>
      <c r="J140" s="184"/>
      <c r="K140" s="184"/>
      <c r="L140" s="184"/>
      <c r="M140" s="184"/>
      <c r="N140" s="184"/>
      <c r="O140" s="184"/>
      <c r="P140" s="184"/>
    </row>
    <row r="141" spans="1:16" x14ac:dyDescent="0.25">
      <c r="A141" s="184"/>
      <c r="B141" s="184"/>
      <c r="C141" s="184"/>
      <c r="D141" s="184"/>
      <c r="E141" s="184"/>
      <c r="F141" s="184"/>
      <c r="G141" s="184"/>
      <c r="H141" s="184"/>
      <c r="I141" s="184"/>
      <c r="J141" s="184"/>
      <c r="K141" s="184"/>
      <c r="L141" s="184"/>
      <c r="M141" s="184"/>
      <c r="N141" s="184"/>
      <c r="O141" s="184"/>
      <c r="P141" s="184"/>
    </row>
    <row r="142" spans="1:16" x14ac:dyDescent="0.25">
      <c r="A142" s="184"/>
      <c r="B142" s="184"/>
      <c r="C142" s="184"/>
      <c r="D142" s="184"/>
      <c r="E142" s="184"/>
      <c r="F142" s="184"/>
      <c r="G142" s="184"/>
      <c r="H142" s="184"/>
      <c r="I142" s="184"/>
      <c r="J142" s="184"/>
      <c r="K142" s="184"/>
      <c r="L142" s="184"/>
      <c r="M142" s="184"/>
      <c r="N142" s="184"/>
      <c r="O142" s="184"/>
      <c r="P142" s="184"/>
    </row>
    <row r="143" spans="1:16" x14ac:dyDescent="0.25">
      <c r="A143" s="184"/>
      <c r="B143" s="184"/>
      <c r="C143" s="184"/>
      <c r="D143" s="184"/>
      <c r="E143" s="184"/>
      <c r="F143" s="184"/>
      <c r="G143" s="184"/>
      <c r="H143" s="184"/>
      <c r="I143" s="184"/>
      <c r="J143" s="184"/>
      <c r="K143" s="184"/>
      <c r="L143" s="184"/>
      <c r="M143" s="184"/>
      <c r="N143" s="184"/>
      <c r="O143" s="184"/>
      <c r="P143" s="184"/>
    </row>
    <row r="144" spans="1:16" x14ac:dyDescent="0.25">
      <c r="A144" s="184"/>
      <c r="B144" s="184"/>
      <c r="C144" s="184"/>
      <c r="D144" s="184"/>
      <c r="E144" s="184"/>
      <c r="F144" s="184"/>
      <c r="G144" s="184"/>
      <c r="H144" s="184"/>
      <c r="I144" s="184"/>
      <c r="J144" s="184"/>
      <c r="K144" s="184"/>
      <c r="L144" s="184"/>
      <c r="M144" s="184"/>
      <c r="N144" s="184"/>
      <c r="O144" s="184"/>
      <c r="P144" s="184"/>
    </row>
    <row r="145" spans="1:16" x14ac:dyDescent="0.25">
      <c r="A145" s="184"/>
      <c r="B145" s="184"/>
      <c r="C145" s="184"/>
      <c r="D145" s="184"/>
      <c r="E145" s="184"/>
      <c r="F145" s="184"/>
      <c r="G145" s="184"/>
      <c r="H145" s="184"/>
      <c r="I145" s="184"/>
      <c r="J145" s="184"/>
      <c r="K145" s="184"/>
      <c r="L145" s="184"/>
      <c r="M145" s="184"/>
      <c r="N145" s="184"/>
      <c r="O145" s="184"/>
      <c r="P145" s="184"/>
    </row>
    <row r="146" spans="1:16" x14ac:dyDescent="0.25">
      <c r="A146" s="184"/>
      <c r="B146" s="184"/>
      <c r="C146" s="184"/>
      <c r="D146" s="184"/>
      <c r="E146" s="184"/>
      <c r="F146" s="184"/>
      <c r="G146" s="184"/>
      <c r="H146" s="184"/>
      <c r="I146" s="184"/>
      <c r="J146" s="184"/>
      <c r="K146" s="184"/>
      <c r="L146" s="184"/>
      <c r="M146" s="184"/>
      <c r="N146" s="184"/>
      <c r="O146" s="184"/>
      <c r="P146" s="184"/>
    </row>
  </sheetData>
  <mergeCells count="139">
    <mergeCell ref="E20:F20"/>
    <mergeCell ref="E21:F21"/>
    <mergeCell ref="E26:F26"/>
    <mergeCell ref="E27:F27"/>
    <mergeCell ref="E22:F22"/>
    <mergeCell ref="E23:F23"/>
    <mergeCell ref="E24:F24"/>
    <mergeCell ref="E34:F34"/>
    <mergeCell ref="E31:F31"/>
    <mergeCell ref="E32:F32"/>
    <mergeCell ref="E33:F33"/>
    <mergeCell ref="E28:F28"/>
    <mergeCell ref="E29:F29"/>
    <mergeCell ref="E30:F30"/>
    <mergeCell ref="E25:F25"/>
    <mergeCell ref="E11:F11"/>
    <mergeCell ref="E12:F12"/>
    <mergeCell ref="E13:F13"/>
    <mergeCell ref="E14:F14"/>
    <mergeCell ref="E15:F15"/>
    <mergeCell ref="E16:F16"/>
    <mergeCell ref="E17:F17"/>
    <mergeCell ref="E18:F18"/>
    <mergeCell ref="E19:F19"/>
    <mergeCell ref="G16:I16"/>
    <mergeCell ref="G17:I17"/>
    <mergeCell ref="G18:I18"/>
    <mergeCell ref="G19:I19"/>
    <mergeCell ref="G20:I20"/>
    <mergeCell ref="E6:F6"/>
    <mergeCell ref="G4:I4"/>
    <mergeCell ref="G5:I5"/>
    <mergeCell ref="G6:I6"/>
    <mergeCell ref="G7:I7"/>
    <mergeCell ref="G8:I8"/>
    <mergeCell ref="G9:I9"/>
    <mergeCell ref="G10:I10"/>
    <mergeCell ref="G11:I11"/>
    <mergeCell ref="G12:I12"/>
    <mergeCell ref="G13:I13"/>
    <mergeCell ref="G14:I14"/>
    <mergeCell ref="G15:I15"/>
    <mergeCell ref="E4:F4"/>
    <mergeCell ref="E5:F5"/>
    <mergeCell ref="E7:F7"/>
    <mergeCell ref="E8:F8"/>
    <mergeCell ref="E9:F9"/>
    <mergeCell ref="E10:F10"/>
    <mergeCell ref="E39:F39"/>
    <mergeCell ref="E40:F40"/>
    <mergeCell ref="E41:F41"/>
    <mergeCell ref="E42:F42"/>
    <mergeCell ref="E43:F43"/>
    <mergeCell ref="G21:I21"/>
    <mergeCell ref="G22:I22"/>
    <mergeCell ref="G23:I23"/>
    <mergeCell ref="G24:I24"/>
    <mergeCell ref="E38:F38"/>
    <mergeCell ref="E49:F49"/>
    <mergeCell ref="E50:F50"/>
    <mergeCell ref="E51:F51"/>
    <mergeCell ref="E52:F52"/>
    <mergeCell ref="E53:F53"/>
    <mergeCell ref="E44:F44"/>
    <mergeCell ref="E45:F45"/>
    <mergeCell ref="E46:F46"/>
    <mergeCell ref="E47:F47"/>
    <mergeCell ref="E48:F48"/>
    <mergeCell ref="E59:F59"/>
    <mergeCell ref="E60:F60"/>
    <mergeCell ref="E61:F61"/>
    <mergeCell ref="E62:F62"/>
    <mergeCell ref="E63:F63"/>
    <mergeCell ref="E54:F54"/>
    <mergeCell ref="E55:F55"/>
    <mergeCell ref="E56:F56"/>
    <mergeCell ref="E57:F57"/>
    <mergeCell ref="E58:F58"/>
    <mergeCell ref="E74:F74"/>
    <mergeCell ref="E75:F75"/>
    <mergeCell ref="E76:F76"/>
    <mergeCell ref="E77:F77"/>
    <mergeCell ref="E78:F78"/>
    <mergeCell ref="E64:F64"/>
    <mergeCell ref="E65:F65"/>
    <mergeCell ref="E66:F66"/>
    <mergeCell ref="E72:F72"/>
    <mergeCell ref="E73:F73"/>
    <mergeCell ref="E84:F84"/>
    <mergeCell ref="E85:F85"/>
    <mergeCell ref="E86:F86"/>
    <mergeCell ref="E87:F87"/>
    <mergeCell ref="E88:F88"/>
    <mergeCell ref="E79:F79"/>
    <mergeCell ref="E80:F80"/>
    <mergeCell ref="E81:F81"/>
    <mergeCell ref="E82:F82"/>
    <mergeCell ref="E83:F83"/>
    <mergeCell ref="E94:F94"/>
    <mergeCell ref="E95:F95"/>
    <mergeCell ref="E96:F96"/>
    <mergeCell ref="E97:F97"/>
    <mergeCell ref="E98:F98"/>
    <mergeCell ref="E89:F89"/>
    <mergeCell ref="E90:F90"/>
    <mergeCell ref="E91:F91"/>
    <mergeCell ref="E92:F92"/>
    <mergeCell ref="E93:F93"/>
    <mergeCell ref="E108:F108"/>
    <mergeCell ref="E109:F109"/>
    <mergeCell ref="E110:F110"/>
    <mergeCell ref="E111:F111"/>
    <mergeCell ref="E112:F112"/>
    <mergeCell ref="E99:F99"/>
    <mergeCell ref="E100:F100"/>
    <mergeCell ref="E106:F106"/>
    <mergeCell ref="E107:F107"/>
    <mergeCell ref="E118:F118"/>
    <mergeCell ref="E119:F119"/>
    <mergeCell ref="E120:F120"/>
    <mergeCell ref="E121:F121"/>
    <mergeCell ref="E122:F122"/>
    <mergeCell ref="E113:F113"/>
    <mergeCell ref="E114:F114"/>
    <mergeCell ref="E115:F115"/>
    <mergeCell ref="E116:F116"/>
    <mergeCell ref="E117:F117"/>
    <mergeCell ref="E133:F133"/>
    <mergeCell ref="E135:F135"/>
    <mergeCell ref="E128:F128"/>
    <mergeCell ref="E129:F129"/>
    <mergeCell ref="E130:F130"/>
    <mergeCell ref="E131:F131"/>
    <mergeCell ref="E132:F132"/>
    <mergeCell ref="E123:F123"/>
    <mergeCell ref="E124:F124"/>
    <mergeCell ref="E125:F125"/>
    <mergeCell ref="E126:F126"/>
    <mergeCell ref="E127:F127"/>
  </mergeCells>
  <conditionalFormatting sqref="P1">
    <cfRule type="containsText" dxfId="7" priority="1" operator="containsText" text="BROKEN">
      <formula>NOT(ISERROR(SEARCH("BROKEN",P1)))</formula>
    </cfRule>
    <cfRule type="containsText" dxfId="6" priority="2" operator="containsText" text="OK">
      <formula>NOT(ISERROR(SEARCH("OK",P1)))</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168"/>
  <sheetViews>
    <sheetView zoomScale="85" zoomScaleNormal="85" workbookViewId="0">
      <pane ySplit="1" topLeftCell="A8" activePane="bottomLeft" state="frozen"/>
      <selection pane="bottomLeft" activeCell="N34" sqref="N34"/>
    </sheetView>
  </sheetViews>
  <sheetFormatPr defaultRowHeight="15" x14ac:dyDescent="0.25"/>
  <cols>
    <col min="1" max="4" width="6.28515625" customWidth="1"/>
    <col min="6" max="6" width="20.140625" customWidth="1"/>
    <col min="7" max="7" width="14.42578125" bestFit="1" customWidth="1"/>
    <col min="8" max="14" width="19.42578125" customWidth="1"/>
    <col min="15" max="15" width="31.42578125" customWidth="1"/>
    <col min="16" max="16" width="21" customWidth="1"/>
  </cols>
  <sheetData>
    <row r="1" spans="1:17" ht="92.25" x14ac:dyDescent="0.25">
      <c r="E1" s="150" t="s">
        <v>602</v>
      </c>
      <c r="F1" s="150"/>
      <c r="G1" s="150"/>
      <c r="H1" s="150"/>
      <c r="I1" s="150"/>
      <c r="J1" s="150"/>
      <c r="K1" s="150"/>
      <c r="L1" s="150"/>
      <c r="M1" s="150"/>
      <c r="N1" s="150"/>
      <c r="O1" s="151" t="s">
        <v>603</v>
      </c>
      <c r="P1" s="154" t="str">
        <f>CHECKSUMS!P1</f>
        <v>OK</v>
      </c>
      <c r="Q1" s="150"/>
    </row>
    <row r="2" spans="1:17" x14ac:dyDescent="0.25">
      <c r="A2" s="127"/>
      <c r="B2" s="127"/>
      <c r="C2" s="127"/>
      <c r="D2" s="127"/>
      <c r="E2" s="128" t="s">
        <v>589</v>
      </c>
      <c r="F2" s="128"/>
      <c r="G2" s="128"/>
      <c r="H2" s="128"/>
      <c r="I2" s="129"/>
      <c r="J2" s="130"/>
      <c r="K2" s="129"/>
      <c r="L2" s="130"/>
      <c r="M2" s="129"/>
      <c r="N2" s="130"/>
      <c r="O2" s="130"/>
      <c r="P2" s="129"/>
      <c r="Q2" s="127"/>
    </row>
    <row r="3" spans="1:17" ht="26.25" customHeight="1" x14ac:dyDescent="0.25">
      <c r="A3" s="131"/>
      <c r="B3" s="131"/>
      <c r="C3" s="131"/>
      <c r="D3" s="131"/>
      <c r="E3" s="116"/>
      <c r="F3" s="117"/>
      <c r="G3" s="140" t="s">
        <v>26</v>
      </c>
      <c r="H3" s="141"/>
      <c r="I3" s="141"/>
      <c r="J3" s="118" t="s">
        <v>27</v>
      </c>
      <c r="K3" s="118" t="s">
        <v>28</v>
      </c>
      <c r="L3" s="119" t="s">
        <v>29</v>
      </c>
      <c r="M3" s="119" t="s">
        <v>30</v>
      </c>
      <c r="N3" s="119" t="s">
        <v>553</v>
      </c>
      <c r="O3" s="119" t="s">
        <v>554</v>
      </c>
      <c r="P3" s="119" t="s">
        <v>555</v>
      </c>
      <c r="Q3" s="119" t="s">
        <v>556</v>
      </c>
    </row>
    <row r="4" spans="1:17" x14ac:dyDescent="0.25">
      <c r="A4" s="132"/>
      <c r="B4" s="131"/>
      <c r="C4" s="131"/>
      <c r="D4" s="131"/>
      <c r="E4" s="194" t="s">
        <v>557</v>
      </c>
      <c r="F4" s="195"/>
      <c r="G4" s="196" t="str">
        <f>'Standard Control RAB'!A6</f>
        <v>Sub-transmission lines and cables</v>
      </c>
      <c r="H4" s="197"/>
      <c r="I4" s="197"/>
      <c r="J4" s="149">
        <f>'Standard Control RAB'!B6</f>
        <v>1394.29130879185</v>
      </c>
      <c r="K4" s="149">
        <f>'Standard Control RAB'!C6</f>
        <v>0</v>
      </c>
      <c r="L4" s="149">
        <f>'Standard Control RAB'!D6</f>
        <v>32.874129822620603</v>
      </c>
      <c r="M4" s="149">
        <f>'Standard Control RAB'!E6</f>
        <v>46.298951338166589</v>
      </c>
      <c r="N4" s="149">
        <f>'Revised Standard Control TAB'!B6</f>
        <v>934.37997282641049</v>
      </c>
      <c r="O4" s="149">
        <f>'Revised Standard Control TAB'!C6</f>
        <v>33.726922995926195</v>
      </c>
      <c r="P4" s="149">
        <f>'Revised Standard Control TAB'!D6</f>
        <v>47.5</v>
      </c>
      <c r="Q4" s="133" t="s">
        <v>558</v>
      </c>
    </row>
    <row r="5" spans="1:17" x14ac:dyDescent="0.25">
      <c r="A5" s="132"/>
      <c r="B5" s="131"/>
      <c r="C5" s="131"/>
      <c r="D5" s="131"/>
      <c r="E5" s="194" t="s">
        <v>559</v>
      </c>
      <c r="F5" s="195"/>
      <c r="G5" s="196" t="str">
        <f>'Standard Control RAB'!A7</f>
        <v>Cable tunnel (dx)</v>
      </c>
      <c r="H5" s="197"/>
      <c r="I5" s="197"/>
      <c r="J5" s="149">
        <f>'Standard Control RAB'!B7</f>
        <v>131.30293169499129</v>
      </c>
      <c r="K5" s="149">
        <f>'Standard Control RAB'!C7</f>
        <v>0</v>
      </c>
      <c r="L5" s="149">
        <f>'Standard Control RAB'!D7</f>
        <v>67.417426953616527</v>
      </c>
      <c r="M5" s="149">
        <f>'Standard Control RAB'!E7</f>
        <v>70</v>
      </c>
      <c r="N5" s="149">
        <f>'Revised Standard Control TAB'!B7</f>
        <v>128.85613054089143</v>
      </c>
      <c r="O5" s="149">
        <f>'Revised Standard Control TAB'!C7</f>
        <v>38.52424397349516</v>
      </c>
      <c r="P5" s="149">
        <f>'Revised Standard Control TAB'!D7</f>
        <v>40</v>
      </c>
      <c r="Q5" s="121"/>
    </row>
    <row r="6" spans="1:17" x14ac:dyDescent="0.25">
      <c r="A6" s="132"/>
      <c r="B6" s="131"/>
      <c r="C6" s="131"/>
      <c r="D6" s="131"/>
      <c r="E6" s="194" t="s">
        <v>560</v>
      </c>
      <c r="F6" s="195"/>
      <c r="G6" s="196" t="str">
        <f>'Standard Control RAB'!A8</f>
        <v>Distribution lines and cables</v>
      </c>
      <c r="H6" s="197"/>
      <c r="I6" s="197"/>
      <c r="J6" s="149">
        <f>'Standard Control RAB'!B8</f>
        <v>3176.4250551856212</v>
      </c>
      <c r="K6" s="149">
        <f>'Standard Control RAB'!C8</f>
        <v>0</v>
      </c>
      <c r="L6" s="149">
        <f>'Standard Control RAB'!D8</f>
        <v>46.823960442040182</v>
      </c>
      <c r="M6" s="149">
        <f>'Standard Control RAB'!E8</f>
        <v>58.033383369141177</v>
      </c>
      <c r="N6" s="149">
        <f>'Revised Standard Control TAB'!B8</f>
        <v>1867.02702410344</v>
      </c>
      <c r="O6" s="149">
        <f>'Revised Standard Control TAB'!C8</f>
        <v>39.293364286940815</v>
      </c>
      <c r="P6" s="149">
        <f>'Revised Standard Control TAB'!D8</f>
        <v>48.7</v>
      </c>
      <c r="Q6" s="120"/>
    </row>
    <row r="7" spans="1:17" x14ac:dyDescent="0.25">
      <c r="A7" s="132"/>
      <c r="B7" s="131"/>
      <c r="C7" s="131"/>
      <c r="D7" s="131"/>
      <c r="E7" s="194" t="s">
        <v>561</v>
      </c>
      <c r="F7" s="195"/>
      <c r="G7" s="196" t="str">
        <f>'Standard Control RAB'!A9</f>
        <v>Substations</v>
      </c>
      <c r="H7" s="197"/>
      <c r="I7" s="197"/>
      <c r="J7" s="149">
        <f>'Standard Control RAB'!B9</f>
        <v>3483.2919442629805</v>
      </c>
      <c r="K7" s="149">
        <f>'Standard Control RAB'!C9</f>
        <v>0</v>
      </c>
      <c r="L7" s="149">
        <f>'Standard Control RAB'!D9</f>
        <v>34.83184042416061</v>
      </c>
      <c r="M7" s="149">
        <f>'Standard Control RAB'!E9</f>
        <v>46.842831924321999</v>
      </c>
      <c r="N7" s="149">
        <f>'Revised Standard Control TAB'!B9</f>
        <v>2568.6717638234641</v>
      </c>
      <c r="O7" s="149">
        <f>'Revised Standard Control TAB'!C9</f>
        <v>29.743582096346337</v>
      </c>
      <c r="P7" s="149">
        <f>'Revised Standard Control TAB'!D9</f>
        <v>40</v>
      </c>
      <c r="Q7" s="120"/>
    </row>
    <row r="8" spans="1:17" x14ac:dyDescent="0.25">
      <c r="A8" s="132"/>
      <c r="B8" s="131"/>
      <c r="C8" s="131"/>
      <c r="D8" s="131"/>
      <c r="E8" s="194" t="s">
        <v>562</v>
      </c>
      <c r="F8" s="195"/>
      <c r="G8" s="196" t="str">
        <f>'Standard Control RAB'!A10</f>
        <v>Transformers</v>
      </c>
      <c r="H8" s="197"/>
      <c r="I8" s="197"/>
      <c r="J8" s="149">
        <f>'Standard Control RAB'!B10</f>
        <v>690.37459553116366</v>
      </c>
      <c r="K8" s="149">
        <f>'Standard Control RAB'!C10</f>
        <v>0</v>
      </c>
      <c r="L8" s="149">
        <f>'Standard Control RAB'!D10</f>
        <v>30.484968653424065</v>
      </c>
      <c r="M8" s="149">
        <f>'Standard Control RAB'!E10</f>
        <v>45.887214388616371</v>
      </c>
      <c r="N8" s="149">
        <f>'Revised Standard Control TAB'!B10</f>
        <v>463.21478969842332</v>
      </c>
      <c r="O8" s="149">
        <f>'Revised Standard Control TAB'!C10</f>
        <v>27.902514905359837</v>
      </c>
      <c r="P8" s="149">
        <f>'Revised Standard Control TAB'!D10</f>
        <v>42</v>
      </c>
      <c r="Q8" s="120"/>
    </row>
    <row r="9" spans="1:17" x14ac:dyDescent="0.25">
      <c r="A9" s="132"/>
      <c r="B9" s="131"/>
      <c r="C9" s="131"/>
      <c r="D9" s="131"/>
      <c r="E9" s="194" t="s">
        <v>563</v>
      </c>
      <c r="F9" s="195"/>
      <c r="G9" s="196" t="str">
        <f>'Standard Control RAB'!A11</f>
        <v>Low Voltage Lines and Cables</v>
      </c>
      <c r="H9" s="197"/>
      <c r="I9" s="197"/>
      <c r="J9" s="149">
        <f>'Standard Control RAB'!B11</f>
        <v>1604.0144280526883</v>
      </c>
      <c r="K9" s="149">
        <f>'Standard Control RAB'!C11</f>
        <v>0</v>
      </c>
      <c r="L9" s="149">
        <f>'Standard Control RAB'!D11</f>
        <v>39.973155550696212</v>
      </c>
      <c r="M9" s="149">
        <f>'Standard Control RAB'!E11</f>
        <v>52.073244732796169</v>
      </c>
      <c r="N9" s="149">
        <f>'Revised Standard Control TAB'!B11</f>
        <v>1294.2362362398121</v>
      </c>
      <c r="O9" s="149">
        <f>'Revised Standard Control TAB'!C11</f>
        <v>35.157604132719847</v>
      </c>
      <c r="P9" s="149">
        <f>'Revised Standard Control TAB'!D11</f>
        <v>45.8</v>
      </c>
      <c r="Q9" s="120"/>
    </row>
    <row r="10" spans="1:17" x14ac:dyDescent="0.25">
      <c r="A10" s="132"/>
      <c r="B10" s="131"/>
      <c r="C10" s="131"/>
      <c r="D10" s="131"/>
      <c r="E10" s="194" t="s">
        <v>564</v>
      </c>
      <c r="F10" s="195"/>
      <c r="G10" s="196" t="str">
        <f>'Standard Control RAB'!A12</f>
        <v>Customer Metering and Load Control</v>
      </c>
      <c r="H10" s="197"/>
      <c r="I10" s="197"/>
      <c r="J10" s="149">
        <f>'Standard Control RAB'!B12</f>
        <v>37.774586420488376</v>
      </c>
      <c r="K10" s="149">
        <f>'Standard Control RAB'!C12</f>
        <v>0</v>
      </c>
      <c r="L10" s="149">
        <f>'Standard Control RAB'!D12</f>
        <v>14.509167584846777</v>
      </c>
      <c r="M10" s="149">
        <f>'Standard Control RAB'!E12</f>
        <v>25</v>
      </c>
      <c r="N10" s="149">
        <f>'Revised Standard Control TAB'!B12</f>
        <v>35.153295722790276</v>
      </c>
      <c r="O10" s="149">
        <f>'Revised Standard Control TAB'!C12</f>
        <v>14.509167584846777</v>
      </c>
      <c r="P10" s="149">
        <f>'Revised Standard Control TAB'!D12</f>
        <v>25</v>
      </c>
      <c r="Q10" s="120"/>
    </row>
    <row r="11" spans="1:17" x14ac:dyDescent="0.25">
      <c r="A11" s="132"/>
      <c r="B11" s="131"/>
      <c r="C11" s="131"/>
      <c r="D11" s="131"/>
      <c r="E11" s="194" t="s">
        <v>565</v>
      </c>
      <c r="F11" s="195"/>
      <c r="G11" s="196" t="str">
        <f>'Standard Control RAB'!A13</f>
        <v>Customer Metering (digital)</v>
      </c>
      <c r="H11" s="197"/>
      <c r="I11" s="197"/>
      <c r="J11" s="149">
        <f>'Standard Control RAB'!B13</f>
        <v>0</v>
      </c>
      <c r="K11" s="149">
        <f>'Standard Control RAB'!C13</f>
        <v>0</v>
      </c>
      <c r="L11" s="149">
        <f>'Standard Control RAB'!D13</f>
        <v>0</v>
      </c>
      <c r="M11" s="149">
        <f>'Standard Control RAB'!E13</f>
        <v>0</v>
      </c>
      <c r="N11" s="149">
        <f>'Revised Standard Control TAB'!B13</f>
        <v>0</v>
      </c>
      <c r="O11" s="149">
        <f>'Revised Standard Control TAB'!C13</f>
        <v>0</v>
      </c>
      <c r="P11" s="149">
        <f>'Revised Standard Control TAB'!D13</f>
        <v>0</v>
      </c>
      <c r="Q11" s="120"/>
    </row>
    <row r="12" spans="1:17" x14ac:dyDescent="0.25">
      <c r="A12" s="132"/>
      <c r="B12" s="131"/>
      <c r="C12" s="131"/>
      <c r="D12" s="131"/>
      <c r="E12" s="194" t="s">
        <v>566</v>
      </c>
      <c r="F12" s="195"/>
      <c r="G12" s="196" t="str">
        <f>'Standard Control RAB'!A14</f>
        <v>Communications (digital) - dx</v>
      </c>
      <c r="H12" s="197"/>
      <c r="I12" s="197"/>
      <c r="J12" s="149">
        <f>'Standard Control RAB'!B14</f>
        <v>13.996097547074466</v>
      </c>
      <c r="K12" s="149">
        <f>'Standard Control RAB'!C14</f>
        <v>0</v>
      </c>
      <c r="L12" s="149">
        <f>'Standard Control RAB'!D14</f>
        <v>5.6496072630426371</v>
      </c>
      <c r="M12" s="149">
        <f>'Standard Control RAB'!E14</f>
        <v>10</v>
      </c>
      <c r="N12" s="149">
        <f>'Revised Standard Control TAB'!B14</f>
        <v>17.004905441150001</v>
      </c>
      <c r="O12" s="149">
        <f>'Revised Standard Control TAB'!C14</f>
        <v>5.6496072630426379</v>
      </c>
      <c r="P12" s="149">
        <f>'Revised Standard Control TAB'!D14</f>
        <v>10</v>
      </c>
      <c r="Q12" s="120"/>
    </row>
    <row r="13" spans="1:17" x14ac:dyDescent="0.25">
      <c r="A13" s="132"/>
      <c r="B13" s="131"/>
      <c r="C13" s="131"/>
      <c r="D13" s="131"/>
      <c r="E13" s="194" t="s">
        <v>567</v>
      </c>
      <c r="F13" s="195"/>
      <c r="G13" s="196" t="str">
        <f>'Standard Control RAB'!A15</f>
        <v>Total Communications</v>
      </c>
      <c r="H13" s="197"/>
      <c r="I13" s="197"/>
      <c r="J13" s="149">
        <f>'Standard Control RAB'!B15</f>
        <v>80.756354356741085</v>
      </c>
      <c r="K13" s="149">
        <f>'Standard Control RAB'!C15</f>
        <v>0</v>
      </c>
      <c r="L13" s="149">
        <f>'Standard Control RAB'!D15</f>
        <v>3.0798479502212994</v>
      </c>
      <c r="M13" s="149">
        <f>'Standard Control RAB'!E15</f>
        <v>10.221009481131924</v>
      </c>
      <c r="N13" s="149">
        <f>'Revised Standard Control TAB'!B15</f>
        <v>30.497520606900721</v>
      </c>
      <c r="O13" s="149">
        <f>'Revised Standard Control TAB'!C15</f>
        <v>2.2298066422607059</v>
      </c>
      <c r="P13" s="149">
        <f>'Revised Standard Control TAB'!D15</f>
        <v>7.4</v>
      </c>
      <c r="Q13" s="120"/>
    </row>
    <row r="14" spans="1:17" x14ac:dyDescent="0.25">
      <c r="A14" s="132"/>
      <c r="B14" s="131"/>
      <c r="C14" s="131"/>
      <c r="D14" s="131"/>
      <c r="E14" s="194" t="s">
        <v>568</v>
      </c>
      <c r="F14" s="195"/>
      <c r="G14" s="196" t="str">
        <f>'Standard Control RAB'!A16</f>
        <v>System IT (dx)</v>
      </c>
      <c r="H14" s="197"/>
      <c r="I14" s="197"/>
      <c r="J14" s="149">
        <f>'Standard Control RAB'!B16</f>
        <v>209.19746549808724</v>
      </c>
      <c r="K14" s="149">
        <f>'Standard Control RAB'!C16</f>
        <v>0</v>
      </c>
      <c r="L14" s="149">
        <f>'Standard Control RAB'!D16</f>
        <v>4.8726233150080009</v>
      </c>
      <c r="M14" s="149">
        <f>'Standard Control RAB'!E16</f>
        <v>7</v>
      </c>
      <c r="N14" s="149">
        <f>'Revised Standard Control TAB'!B16</f>
        <v>214.34132411381216</v>
      </c>
      <c r="O14" s="149">
        <f>'Revised Standard Control TAB'!C16</f>
        <v>4.8726233150080009</v>
      </c>
      <c r="P14" s="149">
        <f>'Revised Standard Control TAB'!D16</f>
        <v>7</v>
      </c>
      <c r="Q14" s="120"/>
    </row>
    <row r="15" spans="1:17" x14ac:dyDescent="0.25">
      <c r="A15" s="132"/>
      <c r="B15" s="131"/>
      <c r="C15" s="131"/>
      <c r="D15" s="131"/>
      <c r="E15" s="194" t="s">
        <v>569</v>
      </c>
      <c r="F15" s="195"/>
      <c r="G15" s="196" t="str">
        <f>'Standard Control RAB'!A17</f>
        <v>Ancillary substation equipment (dx)</v>
      </c>
      <c r="H15" s="197"/>
      <c r="I15" s="197"/>
      <c r="J15" s="149">
        <f>'Standard Control RAB'!B17</f>
        <v>57.411430576440907</v>
      </c>
      <c r="K15" s="149">
        <f>'Standard Control RAB'!C17</f>
        <v>0</v>
      </c>
      <c r="L15" s="149">
        <f>'Standard Control RAB'!D17</f>
        <v>12.438356311036991</v>
      </c>
      <c r="M15" s="149">
        <f>'Standard Control RAB'!E17</f>
        <v>15</v>
      </c>
      <c r="N15" s="149">
        <f>'Revised Standard Control TAB'!B17</f>
        <v>51.410485750058932</v>
      </c>
      <c r="O15" s="149">
        <f>'Revised Standard Control TAB'!C17</f>
        <v>12.438356311036991</v>
      </c>
      <c r="P15" s="149">
        <f>'Revised Standard Control TAB'!D17</f>
        <v>15</v>
      </c>
      <c r="Q15" s="120"/>
    </row>
    <row r="16" spans="1:17" x14ac:dyDescent="0.25">
      <c r="A16" s="132"/>
      <c r="B16" s="131"/>
      <c r="C16" s="131"/>
      <c r="D16" s="131"/>
      <c r="E16" s="194" t="s">
        <v>570</v>
      </c>
      <c r="F16" s="195"/>
      <c r="G16" s="196" t="str">
        <f>'Standard Control RAB'!A18</f>
        <v>Land and Easements</v>
      </c>
      <c r="H16" s="197"/>
      <c r="I16" s="197"/>
      <c r="J16" s="149">
        <f>'Standard Control RAB'!B18</f>
        <v>753.43446536062095</v>
      </c>
      <c r="K16" s="149">
        <f>'Standard Control RAB'!C18</f>
        <v>0</v>
      </c>
      <c r="L16" s="149" t="str">
        <f>'Standard Control RAB'!D18</f>
        <v>n/a</v>
      </c>
      <c r="M16" s="149" t="str">
        <f>'Standard Control RAB'!E18</f>
        <v>n/a</v>
      </c>
      <c r="N16" s="149">
        <f>'Revised Standard Control TAB'!B18</f>
        <v>420.48625605611659</v>
      </c>
      <c r="O16" s="149" t="str">
        <f>'Revised Standard Control TAB'!C18</f>
        <v>n/a</v>
      </c>
      <c r="P16" s="149" t="str">
        <f>'Revised Standard Control TAB'!D18</f>
        <v>n/a</v>
      </c>
      <c r="Q16" s="120"/>
    </row>
    <row r="17" spans="1:17" x14ac:dyDescent="0.25">
      <c r="A17" s="132"/>
      <c r="B17" s="131"/>
      <c r="C17" s="131"/>
      <c r="D17" s="131"/>
      <c r="E17" s="194" t="s">
        <v>571</v>
      </c>
      <c r="F17" s="195"/>
      <c r="G17" s="196" t="str">
        <f>'Standard Control RAB'!A19</f>
        <v>Emergency Spares (Major Plant, Excludes Inventory)</v>
      </c>
      <c r="H17" s="197"/>
      <c r="I17" s="197"/>
      <c r="J17" s="149">
        <f>'Standard Control RAB'!B19</f>
        <v>0</v>
      </c>
      <c r="K17" s="149">
        <f>'Standard Control RAB'!C19</f>
        <v>0</v>
      </c>
      <c r="L17" s="149" t="str">
        <f>'Standard Control RAB'!D19</f>
        <v>n/a</v>
      </c>
      <c r="M17" s="149" t="str">
        <f>'Standard Control RAB'!E19</f>
        <v>n/a</v>
      </c>
      <c r="N17" s="149">
        <f>'Revised Standard Control TAB'!B19</f>
        <v>0</v>
      </c>
      <c r="O17" s="149" t="str">
        <f>'Revised Standard Control TAB'!C19</f>
        <v>n/a</v>
      </c>
      <c r="P17" s="149" t="str">
        <f>'Revised Standard Control TAB'!D19</f>
        <v>n/a</v>
      </c>
      <c r="Q17" s="120"/>
    </row>
    <row r="18" spans="1:17" x14ac:dyDescent="0.25">
      <c r="A18" s="132"/>
      <c r="B18" s="131"/>
      <c r="C18" s="131"/>
      <c r="D18" s="131"/>
      <c r="E18" s="194" t="s">
        <v>572</v>
      </c>
      <c r="F18" s="195"/>
      <c r="G18" s="196" t="str">
        <f>'Standard Control RAB'!A20</f>
        <v>Furniture, fittings, plant and equipment</v>
      </c>
      <c r="H18" s="197"/>
      <c r="I18" s="197"/>
      <c r="J18" s="149">
        <f>'Standard Control RAB'!B20</f>
        <v>46.253749410559742</v>
      </c>
      <c r="K18" s="149">
        <f>'Standard Control RAB'!C20</f>
        <v>0</v>
      </c>
      <c r="L18" s="149">
        <f>'Standard Control RAB'!D20</f>
        <v>12.503618124454491</v>
      </c>
      <c r="M18" s="149">
        <f>'Standard Control RAB'!E20</f>
        <v>17.439221952066688</v>
      </c>
      <c r="N18" s="149">
        <f>'Revised Standard Control TAB'!B20</f>
        <v>29.87017791832103</v>
      </c>
      <c r="O18" s="149">
        <f>'Revised Standard Control TAB'!C20</f>
        <v>7.6000152118891258</v>
      </c>
      <c r="P18" s="149">
        <f>'Revised Standard Control TAB'!D20</f>
        <v>10.6</v>
      </c>
      <c r="Q18" s="120"/>
    </row>
    <row r="19" spans="1:17" x14ac:dyDescent="0.25">
      <c r="A19" s="132"/>
      <c r="B19" s="131"/>
      <c r="C19" s="131"/>
      <c r="D19" s="131"/>
      <c r="E19" s="194" t="s">
        <v>573</v>
      </c>
      <c r="F19" s="195"/>
      <c r="G19" s="196" t="str">
        <f>'Standard Control RAB'!A21</f>
        <v>Land (non-system)</v>
      </c>
      <c r="H19" s="197"/>
      <c r="I19" s="197"/>
      <c r="J19" s="149">
        <f>'Standard Control RAB'!B21</f>
        <v>12.323894680672703</v>
      </c>
      <c r="K19" s="149">
        <f>'Standard Control RAB'!C21</f>
        <v>0</v>
      </c>
      <c r="L19" s="149" t="str">
        <f>'Standard Control RAB'!D21</f>
        <v>n/a</v>
      </c>
      <c r="M19" s="149" t="str">
        <f>'Standard Control RAB'!E21</f>
        <v>n/a</v>
      </c>
      <c r="N19" s="149">
        <f>'Revised Standard Control TAB'!B21</f>
        <v>54.060175974475101</v>
      </c>
      <c r="O19" s="149" t="str">
        <f>'Revised Standard Control TAB'!C21</f>
        <v>n/a</v>
      </c>
      <c r="P19" s="149" t="str">
        <f>'Revised Standard Control TAB'!D21</f>
        <v>n/a</v>
      </c>
      <c r="Q19" s="120"/>
    </row>
    <row r="20" spans="1:17" x14ac:dyDescent="0.25">
      <c r="A20" s="132"/>
      <c r="B20" s="131"/>
      <c r="C20" s="131"/>
      <c r="D20" s="131"/>
      <c r="E20" s="194" t="s">
        <v>574</v>
      </c>
      <c r="F20" s="195"/>
      <c r="G20" s="196" t="str">
        <f>'Standard Control RAB'!A22</f>
        <v>Other non system assets</v>
      </c>
      <c r="H20" s="197"/>
      <c r="I20" s="197"/>
      <c r="J20" s="149">
        <f>'Standard Control RAB'!B22</f>
        <v>71.781712892447985</v>
      </c>
      <c r="K20" s="149">
        <f>'Standard Control RAB'!C22</f>
        <v>0</v>
      </c>
      <c r="L20" s="149">
        <f>'Standard Control RAB'!D22</f>
        <v>7.6583908325161456</v>
      </c>
      <c r="M20" s="149">
        <f>'Standard Control RAB'!E22</f>
        <v>29.444039815489198</v>
      </c>
      <c r="N20" s="149">
        <f>'Revised Standard Control TAB'!B22</f>
        <v>2.610508503927162</v>
      </c>
      <c r="O20" s="149">
        <f>'Revised Standard Control TAB'!C22</f>
        <v>2.7310486008485078</v>
      </c>
      <c r="P20" s="149">
        <f>'Revised Standard Control TAB'!D22</f>
        <v>10.5</v>
      </c>
      <c r="Q20" s="120"/>
    </row>
    <row r="21" spans="1:17" x14ac:dyDescent="0.25">
      <c r="A21" s="132"/>
      <c r="B21" s="131"/>
      <c r="C21" s="131"/>
      <c r="D21" s="131"/>
      <c r="E21" s="194" t="s">
        <v>575</v>
      </c>
      <c r="F21" s="195"/>
      <c r="G21" s="196" t="str">
        <f>'Standard Control RAB'!A23</f>
        <v>IT systems</v>
      </c>
      <c r="H21" s="197"/>
      <c r="I21" s="197"/>
      <c r="J21" s="149">
        <f>'Standard Control RAB'!B23</f>
        <v>113.14559326815559</v>
      </c>
      <c r="K21" s="149">
        <f>'Standard Control RAB'!C23</f>
        <v>0</v>
      </c>
      <c r="L21" s="149">
        <f>'Standard Control RAB'!D23</f>
        <v>3.2985411051511244</v>
      </c>
      <c r="M21" s="149">
        <f>'Standard Control RAB'!E23</f>
        <v>5</v>
      </c>
      <c r="N21" s="149">
        <f>'Revised Standard Control TAB'!B23</f>
        <v>80.928390652229567</v>
      </c>
      <c r="O21" s="149">
        <f>'Revised Standard Control TAB'!C23</f>
        <v>2.6388328841208994</v>
      </c>
      <c r="P21" s="149">
        <f>'Revised Standard Control TAB'!D23</f>
        <v>4</v>
      </c>
      <c r="Q21" s="120"/>
    </row>
    <row r="22" spans="1:17" x14ac:dyDescent="0.25">
      <c r="A22" s="132"/>
      <c r="B22" s="131"/>
      <c r="C22" s="131"/>
      <c r="D22" s="131"/>
      <c r="E22" s="194" t="s">
        <v>576</v>
      </c>
      <c r="F22" s="195"/>
      <c r="G22" s="196" t="str">
        <f>'Standard Control RAB'!A24</f>
        <v>Motor vehicles</v>
      </c>
      <c r="H22" s="197"/>
      <c r="I22" s="197"/>
      <c r="J22" s="149">
        <f>'Standard Control RAB'!B24</f>
        <v>117.3154922771477</v>
      </c>
      <c r="K22" s="149">
        <f>'Standard Control RAB'!C24</f>
        <v>0</v>
      </c>
      <c r="L22" s="149">
        <f>'Standard Control RAB'!D24</f>
        <v>6.3110631925304101</v>
      </c>
      <c r="M22" s="149">
        <f>'Standard Control RAB'!E24</f>
        <v>10.244186762015632</v>
      </c>
      <c r="N22" s="149">
        <f>'Revised Standard Control TAB'!B24</f>
        <v>118.08524012551491</v>
      </c>
      <c r="O22" s="149">
        <f>'Revised Standard Control TAB'!C24</f>
        <v>12.321257585680046</v>
      </c>
      <c r="P22" s="149">
        <f>'Revised Standard Control TAB'!D24</f>
        <v>20</v>
      </c>
      <c r="Q22" s="120"/>
    </row>
    <row r="23" spans="1:17" x14ac:dyDescent="0.25">
      <c r="A23" s="132"/>
      <c r="B23" s="131"/>
      <c r="C23" s="131"/>
      <c r="D23" s="131"/>
      <c r="E23" s="194" t="s">
        <v>577</v>
      </c>
      <c r="F23" s="195"/>
      <c r="G23" s="196" t="str">
        <f>'Standard Control RAB'!A25</f>
        <v>Buildings</v>
      </c>
      <c r="H23" s="197"/>
      <c r="I23" s="197"/>
      <c r="J23" s="149">
        <f>'Standard Control RAB'!B25</f>
        <v>231.75769212829817</v>
      </c>
      <c r="K23" s="149">
        <f>'Standard Control RAB'!C25</f>
        <v>0</v>
      </c>
      <c r="L23" s="149">
        <f>'Standard Control RAB'!D25</f>
        <v>29.966979315054747</v>
      </c>
      <c r="M23" s="149">
        <f>'Standard Control RAB'!E25</f>
        <v>35.916896031439698</v>
      </c>
      <c r="N23" s="149">
        <f>'Revised Standard Control TAB'!B25</f>
        <v>225.50074793864667</v>
      </c>
      <c r="O23" s="149">
        <f>'Revised Standard Control TAB'!C25</f>
        <v>33.373684951865869</v>
      </c>
      <c r="P23" s="149">
        <f>'Revised Standard Control TAB'!D25</f>
        <v>40</v>
      </c>
      <c r="Q23" s="120"/>
    </row>
    <row r="24" spans="1:17" x14ac:dyDescent="0.25">
      <c r="A24" s="132"/>
      <c r="B24" s="131"/>
      <c r="C24" s="131"/>
      <c r="D24" s="131"/>
      <c r="E24" s="194" t="s">
        <v>578</v>
      </c>
      <c r="F24" s="195"/>
      <c r="G24" s="196" t="str">
        <f>'Standard Control RAB'!A26</f>
        <v>Equity raising costs</v>
      </c>
      <c r="H24" s="197"/>
      <c r="I24" s="197"/>
      <c r="J24" s="149">
        <f>'Standard Control RAB'!B26</f>
        <v>26.835177939693367</v>
      </c>
      <c r="K24" s="149">
        <f>'Standard Control RAB'!C26</f>
        <v>0</v>
      </c>
      <c r="L24" s="149">
        <f>'Standard Control RAB'!D26</f>
        <v>43.42815308482453</v>
      </c>
      <c r="M24" s="149">
        <f>'Standard Control RAB'!E26</f>
        <v>47.42815308482453</v>
      </c>
      <c r="N24" s="149">
        <f>'Revised Standard Control TAB'!B26</f>
        <v>22.977985933559953</v>
      </c>
      <c r="O24" s="149">
        <f>'Revised Standard Control TAB'!C26</f>
        <v>43.42815308482453</v>
      </c>
      <c r="P24" s="149">
        <f>'Revised Standard Control TAB'!D26</f>
        <v>47.42815308482453</v>
      </c>
      <c r="Q24" s="120"/>
    </row>
    <row r="25" spans="1:17" x14ac:dyDescent="0.25">
      <c r="A25" s="134"/>
      <c r="B25" s="131"/>
      <c r="C25" s="131"/>
      <c r="D25" s="131"/>
      <c r="E25" s="194" t="s">
        <v>579</v>
      </c>
      <c r="F25" s="195"/>
      <c r="G25" s="138"/>
      <c r="H25" s="139"/>
      <c r="I25" s="139"/>
      <c r="J25" s="122"/>
      <c r="K25" s="123"/>
      <c r="L25" s="124"/>
      <c r="M25" s="125"/>
      <c r="N25" s="122"/>
      <c r="O25" s="124"/>
      <c r="P25" s="125"/>
      <c r="Q25" s="120"/>
    </row>
    <row r="26" spans="1:17" x14ac:dyDescent="0.25">
      <c r="A26" s="134"/>
      <c r="B26" s="131"/>
      <c r="C26" s="131"/>
      <c r="D26" s="131"/>
      <c r="E26" s="194" t="s">
        <v>580</v>
      </c>
      <c r="F26" s="195"/>
      <c r="G26" s="138"/>
      <c r="H26" s="139"/>
      <c r="I26" s="139"/>
      <c r="J26" s="122"/>
      <c r="K26" s="123"/>
      <c r="L26" s="124"/>
      <c r="M26" s="125"/>
      <c r="N26" s="122"/>
      <c r="O26" s="124"/>
      <c r="P26" s="125"/>
      <c r="Q26" s="120"/>
    </row>
    <row r="27" spans="1:17" x14ac:dyDescent="0.25">
      <c r="A27" s="134"/>
      <c r="B27" s="131"/>
      <c r="C27" s="131"/>
      <c r="D27" s="131"/>
      <c r="E27" s="194" t="s">
        <v>581</v>
      </c>
      <c r="F27" s="195"/>
      <c r="G27" s="138"/>
      <c r="H27" s="139"/>
      <c r="I27" s="139"/>
      <c r="J27" s="122"/>
      <c r="K27" s="123"/>
      <c r="L27" s="124"/>
      <c r="M27" s="125"/>
      <c r="N27" s="122"/>
      <c r="O27" s="124"/>
      <c r="P27" s="125"/>
      <c r="Q27" s="120"/>
    </row>
    <row r="28" spans="1:17" x14ac:dyDescent="0.25">
      <c r="A28" s="134"/>
      <c r="B28" s="131"/>
      <c r="C28" s="131"/>
      <c r="D28" s="131"/>
      <c r="E28" s="194" t="s">
        <v>582</v>
      </c>
      <c r="F28" s="195"/>
      <c r="G28" s="138"/>
      <c r="H28" s="139"/>
      <c r="I28" s="139"/>
      <c r="J28" s="122"/>
      <c r="K28" s="123"/>
      <c r="L28" s="124"/>
      <c r="M28" s="125"/>
      <c r="N28" s="122"/>
      <c r="O28" s="124"/>
      <c r="P28" s="125"/>
      <c r="Q28" s="120"/>
    </row>
    <row r="29" spans="1:17" x14ac:dyDescent="0.25">
      <c r="A29" s="134"/>
      <c r="B29" s="131"/>
      <c r="C29" s="131"/>
      <c r="D29" s="131"/>
      <c r="E29" s="194" t="s">
        <v>583</v>
      </c>
      <c r="F29" s="195"/>
      <c r="G29" s="138"/>
      <c r="H29" s="139"/>
      <c r="I29" s="139"/>
      <c r="J29" s="122"/>
      <c r="K29" s="123"/>
      <c r="L29" s="124"/>
      <c r="M29" s="125"/>
      <c r="N29" s="122"/>
      <c r="O29" s="124"/>
      <c r="P29" s="125"/>
      <c r="Q29" s="120"/>
    </row>
    <row r="30" spans="1:17" x14ac:dyDescent="0.25">
      <c r="A30" s="134"/>
      <c r="B30" s="131"/>
      <c r="C30" s="131"/>
      <c r="D30" s="131"/>
      <c r="E30" s="194" t="s">
        <v>584</v>
      </c>
      <c r="F30" s="195"/>
      <c r="G30" s="138"/>
      <c r="H30" s="139"/>
      <c r="I30" s="139"/>
      <c r="J30" s="122"/>
      <c r="K30" s="123"/>
      <c r="L30" s="124"/>
      <c r="M30" s="125"/>
      <c r="N30" s="122"/>
      <c r="O30" s="124"/>
      <c r="P30" s="125"/>
      <c r="Q30" s="120"/>
    </row>
    <row r="31" spans="1:17" x14ac:dyDescent="0.25">
      <c r="A31" s="134"/>
      <c r="B31" s="131"/>
      <c r="C31" s="131"/>
      <c r="D31" s="131"/>
      <c r="E31" s="194" t="s">
        <v>585</v>
      </c>
      <c r="F31" s="195"/>
      <c r="G31" s="138"/>
      <c r="H31" s="139"/>
      <c r="I31" s="139"/>
      <c r="J31" s="122"/>
      <c r="K31" s="123"/>
      <c r="L31" s="124"/>
      <c r="M31" s="125"/>
      <c r="N31" s="122"/>
      <c r="O31" s="124"/>
      <c r="P31" s="125"/>
      <c r="Q31" s="120"/>
    </row>
    <row r="32" spans="1:17" x14ac:dyDescent="0.25">
      <c r="A32" s="134"/>
      <c r="B32" s="131"/>
      <c r="C32" s="131"/>
      <c r="D32" s="131"/>
      <c r="E32" s="194" t="s">
        <v>586</v>
      </c>
      <c r="F32" s="195"/>
      <c r="G32" s="138"/>
      <c r="H32" s="139"/>
      <c r="I32" s="139"/>
      <c r="J32" s="122"/>
      <c r="K32" s="123"/>
      <c r="L32" s="124"/>
      <c r="M32" s="125"/>
      <c r="N32" s="122"/>
      <c r="O32" s="124"/>
      <c r="P32" s="125"/>
      <c r="Q32" s="120"/>
    </row>
    <row r="33" spans="1:17" x14ac:dyDescent="0.25">
      <c r="A33" s="134"/>
      <c r="B33" s="131"/>
      <c r="C33" s="131"/>
      <c r="D33" s="131"/>
      <c r="E33" s="194" t="s">
        <v>587</v>
      </c>
      <c r="F33" s="195"/>
      <c r="G33" s="138"/>
      <c r="H33" s="139"/>
      <c r="I33" s="139"/>
      <c r="J33" s="122"/>
      <c r="K33" s="123"/>
      <c r="L33" s="124"/>
      <c r="M33" s="125"/>
      <c r="N33" s="122"/>
      <c r="O33" s="124"/>
      <c r="P33" s="125"/>
      <c r="Q33" s="120"/>
    </row>
    <row r="34" spans="1:17" x14ac:dyDescent="0.25">
      <c r="A34" s="134"/>
      <c r="B34" s="131"/>
      <c r="C34" s="131"/>
      <c r="D34" s="131"/>
      <c r="E34" s="194" t="s">
        <v>588</v>
      </c>
      <c r="F34" s="195"/>
      <c r="G34" s="120"/>
      <c r="H34" s="120"/>
      <c r="I34" s="120"/>
      <c r="J34" s="135">
        <f>SUM(J4:J24)</f>
        <v>12251.683975875721</v>
      </c>
      <c r="K34" s="126">
        <v>0</v>
      </c>
      <c r="L34" s="126"/>
      <c r="M34" s="126"/>
      <c r="N34" s="135">
        <f>SUM(N4:N24)</f>
        <v>8559.3129319699419</v>
      </c>
      <c r="O34" s="120"/>
      <c r="P34" s="120"/>
      <c r="Q34" s="120"/>
    </row>
    <row r="36" spans="1:17" x14ac:dyDescent="0.25">
      <c r="A36" s="184"/>
      <c r="B36" s="184"/>
      <c r="C36" s="184"/>
      <c r="D36" s="184"/>
      <c r="E36" s="184"/>
      <c r="F36" s="184"/>
      <c r="G36" s="184"/>
      <c r="H36" s="184"/>
      <c r="I36" s="184"/>
      <c r="J36" s="184"/>
      <c r="K36" s="184"/>
      <c r="L36" s="184"/>
      <c r="M36" s="184"/>
      <c r="N36" s="184"/>
      <c r="O36" s="184"/>
      <c r="P36" s="184"/>
    </row>
    <row r="37" spans="1:17" x14ac:dyDescent="0.25">
      <c r="A37" s="184"/>
      <c r="B37" s="184"/>
      <c r="C37" s="184"/>
      <c r="D37" s="184"/>
      <c r="E37" s="184"/>
      <c r="F37" s="184"/>
      <c r="G37" s="182"/>
      <c r="H37" s="182"/>
      <c r="I37" s="182"/>
      <c r="J37" s="182"/>
      <c r="K37" s="182"/>
      <c r="L37" s="182"/>
      <c r="M37" s="182"/>
      <c r="N37" s="182"/>
      <c r="O37" s="182"/>
      <c r="P37" s="182"/>
    </row>
    <row r="38" spans="1:17" x14ac:dyDescent="0.25">
      <c r="A38" s="184"/>
      <c r="B38" s="184"/>
      <c r="C38" s="184"/>
      <c r="D38" s="184"/>
      <c r="E38" s="193"/>
      <c r="F38" s="193"/>
      <c r="G38" s="184"/>
      <c r="H38" s="184"/>
      <c r="I38" s="184"/>
      <c r="J38" s="184"/>
      <c r="K38" s="184"/>
      <c r="L38" s="184"/>
      <c r="M38" s="184"/>
      <c r="N38" s="184"/>
      <c r="O38" s="184"/>
      <c r="P38" s="184"/>
    </row>
    <row r="39" spans="1:17" x14ac:dyDescent="0.25">
      <c r="A39" s="184"/>
      <c r="B39" s="184"/>
      <c r="C39" s="184"/>
      <c r="D39" s="184"/>
      <c r="E39" s="193"/>
      <c r="F39" s="193"/>
      <c r="G39" s="184"/>
      <c r="H39" s="184"/>
      <c r="I39" s="184"/>
      <c r="J39" s="184"/>
      <c r="K39" s="184"/>
      <c r="L39" s="184"/>
      <c r="M39" s="184"/>
      <c r="N39" s="184"/>
      <c r="O39" s="184"/>
      <c r="P39" s="184"/>
    </row>
    <row r="40" spans="1:17" x14ac:dyDescent="0.25">
      <c r="A40" s="184"/>
      <c r="B40" s="184"/>
      <c r="C40" s="184"/>
      <c r="D40" s="184"/>
      <c r="E40" s="193"/>
      <c r="F40" s="193"/>
      <c r="G40" s="184"/>
      <c r="H40" s="184"/>
      <c r="I40" s="184"/>
      <c r="J40" s="184"/>
      <c r="K40" s="184"/>
      <c r="L40" s="184"/>
      <c r="M40" s="184"/>
      <c r="N40" s="184"/>
      <c r="O40" s="184"/>
      <c r="P40" s="184"/>
    </row>
    <row r="41" spans="1:17" x14ac:dyDescent="0.25">
      <c r="A41" s="184"/>
      <c r="B41" s="184"/>
      <c r="C41" s="184"/>
      <c r="D41" s="184"/>
      <c r="E41" s="193"/>
      <c r="F41" s="193"/>
      <c r="G41" s="184"/>
      <c r="H41" s="184"/>
      <c r="I41" s="184"/>
      <c r="J41" s="184"/>
      <c r="K41" s="184"/>
      <c r="L41" s="184"/>
      <c r="M41" s="184"/>
      <c r="N41" s="184"/>
      <c r="O41" s="184"/>
      <c r="P41" s="184"/>
    </row>
    <row r="42" spans="1:17" x14ac:dyDescent="0.25">
      <c r="A42" s="184"/>
      <c r="B42" s="184"/>
      <c r="C42" s="184"/>
      <c r="D42" s="184"/>
      <c r="E42" s="193"/>
      <c r="F42" s="193"/>
      <c r="G42" s="184"/>
      <c r="H42" s="184"/>
      <c r="I42" s="184"/>
      <c r="J42" s="184"/>
      <c r="K42" s="184"/>
      <c r="L42" s="184"/>
      <c r="M42" s="184"/>
      <c r="N42" s="184"/>
      <c r="O42" s="184"/>
      <c r="P42" s="184"/>
    </row>
    <row r="43" spans="1:17" x14ac:dyDescent="0.25">
      <c r="A43" s="184"/>
      <c r="B43" s="184"/>
      <c r="C43" s="184"/>
      <c r="D43" s="184"/>
      <c r="E43" s="193"/>
      <c r="F43" s="193"/>
      <c r="G43" s="184"/>
      <c r="H43" s="184"/>
      <c r="I43" s="184"/>
      <c r="J43" s="184"/>
      <c r="K43" s="184"/>
      <c r="L43" s="184"/>
      <c r="M43" s="184"/>
      <c r="N43" s="184"/>
      <c r="O43" s="184"/>
      <c r="P43" s="184"/>
    </row>
    <row r="44" spans="1:17" x14ac:dyDescent="0.25">
      <c r="A44" s="184"/>
      <c r="B44" s="184"/>
      <c r="C44" s="184"/>
      <c r="D44" s="184"/>
      <c r="E44" s="193"/>
      <c r="F44" s="193"/>
      <c r="G44" s="184"/>
      <c r="H44" s="184"/>
      <c r="I44" s="184"/>
      <c r="J44" s="184"/>
      <c r="K44" s="184"/>
      <c r="L44" s="184"/>
      <c r="M44" s="184"/>
      <c r="N44" s="184"/>
      <c r="O44" s="184"/>
      <c r="P44" s="184"/>
    </row>
    <row r="45" spans="1:17" x14ac:dyDescent="0.25">
      <c r="A45" s="184"/>
      <c r="B45" s="184"/>
      <c r="C45" s="184"/>
      <c r="D45" s="184"/>
      <c r="E45" s="193"/>
      <c r="F45" s="193"/>
      <c r="G45" s="184"/>
      <c r="H45" s="184"/>
      <c r="I45" s="184"/>
      <c r="J45" s="184"/>
      <c r="K45" s="184"/>
      <c r="L45" s="184"/>
      <c r="M45" s="184"/>
      <c r="N45" s="184"/>
      <c r="O45" s="184"/>
      <c r="P45" s="184"/>
    </row>
    <row r="46" spans="1:17" x14ac:dyDescent="0.25">
      <c r="A46" s="184"/>
      <c r="B46" s="184"/>
      <c r="C46" s="184"/>
      <c r="D46" s="184"/>
      <c r="E46" s="193"/>
      <c r="F46" s="193"/>
      <c r="G46" s="184"/>
      <c r="H46" s="184"/>
      <c r="I46" s="184"/>
      <c r="J46" s="184"/>
      <c r="K46" s="184"/>
      <c r="L46" s="184"/>
      <c r="M46" s="184"/>
      <c r="N46" s="184"/>
      <c r="O46" s="184"/>
      <c r="P46" s="184"/>
    </row>
    <row r="47" spans="1:17" x14ac:dyDescent="0.25">
      <c r="A47" s="184"/>
      <c r="B47" s="184"/>
      <c r="C47" s="184"/>
      <c r="D47" s="184"/>
      <c r="E47" s="193"/>
      <c r="F47" s="193"/>
      <c r="G47" s="184"/>
      <c r="H47" s="184"/>
      <c r="I47" s="184"/>
      <c r="J47" s="184"/>
      <c r="K47" s="184"/>
      <c r="L47" s="184"/>
      <c r="M47" s="184"/>
      <c r="N47" s="184"/>
      <c r="O47" s="184"/>
      <c r="P47" s="184"/>
    </row>
    <row r="48" spans="1:17" x14ac:dyDescent="0.25">
      <c r="A48" s="184"/>
      <c r="B48" s="184"/>
      <c r="C48" s="184"/>
      <c r="D48" s="184"/>
      <c r="E48" s="193"/>
      <c r="F48" s="193"/>
      <c r="G48" s="184"/>
      <c r="H48" s="184"/>
      <c r="I48" s="184"/>
      <c r="J48" s="184"/>
      <c r="K48" s="184"/>
      <c r="L48" s="184"/>
      <c r="M48" s="184"/>
      <c r="N48" s="184"/>
      <c r="O48" s="184"/>
      <c r="P48" s="184"/>
    </row>
    <row r="49" spans="1:16" x14ac:dyDescent="0.25">
      <c r="A49" s="184"/>
      <c r="B49" s="184"/>
      <c r="C49" s="184"/>
      <c r="D49" s="184"/>
      <c r="E49" s="193"/>
      <c r="F49" s="193"/>
      <c r="G49" s="184"/>
      <c r="H49" s="184"/>
      <c r="I49" s="184"/>
      <c r="J49" s="184"/>
      <c r="K49" s="184"/>
      <c r="L49" s="184"/>
      <c r="M49" s="184"/>
      <c r="N49" s="184"/>
      <c r="O49" s="184"/>
      <c r="P49" s="184"/>
    </row>
    <row r="50" spans="1:16" x14ac:dyDescent="0.25">
      <c r="A50" s="184"/>
      <c r="B50" s="184"/>
      <c r="C50" s="184"/>
      <c r="D50" s="184"/>
      <c r="E50" s="193"/>
      <c r="F50" s="193"/>
      <c r="G50" s="184"/>
      <c r="H50" s="184"/>
      <c r="I50" s="184"/>
      <c r="J50" s="184"/>
      <c r="K50" s="184"/>
      <c r="L50" s="184"/>
      <c r="M50" s="184"/>
      <c r="N50" s="184"/>
      <c r="O50" s="184"/>
      <c r="P50" s="184"/>
    </row>
    <row r="51" spans="1:16" x14ac:dyDescent="0.25">
      <c r="A51" s="184"/>
      <c r="B51" s="184"/>
      <c r="C51" s="184"/>
      <c r="D51" s="184"/>
      <c r="E51" s="193"/>
      <c r="F51" s="193"/>
      <c r="G51" s="184"/>
      <c r="H51" s="184"/>
      <c r="I51" s="184"/>
      <c r="J51" s="184"/>
      <c r="K51" s="184"/>
      <c r="L51" s="184"/>
      <c r="M51" s="184"/>
      <c r="N51" s="184"/>
      <c r="O51" s="184"/>
      <c r="P51" s="184"/>
    </row>
    <row r="52" spans="1:16" x14ac:dyDescent="0.25">
      <c r="A52" s="184"/>
      <c r="B52" s="184"/>
      <c r="C52" s="184"/>
      <c r="D52" s="184"/>
      <c r="E52" s="193"/>
      <c r="F52" s="193"/>
      <c r="G52" s="184"/>
      <c r="H52" s="184"/>
      <c r="I52" s="184"/>
      <c r="J52" s="184"/>
      <c r="K52" s="184"/>
      <c r="L52" s="184"/>
      <c r="M52" s="184"/>
      <c r="N52" s="184"/>
      <c r="O52" s="184"/>
      <c r="P52" s="184"/>
    </row>
    <row r="53" spans="1:16" x14ac:dyDescent="0.25">
      <c r="A53" s="184"/>
      <c r="B53" s="184"/>
      <c r="C53" s="184"/>
      <c r="D53" s="184"/>
      <c r="E53" s="193"/>
      <c r="F53" s="193"/>
      <c r="G53" s="184"/>
      <c r="H53" s="184"/>
      <c r="I53" s="184"/>
      <c r="J53" s="184"/>
      <c r="K53" s="184"/>
      <c r="L53" s="184"/>
      <c r="M53" s="184"/>
      <c r="N53" s="184"/>
      <c r="O53" s="184"/>
      <c r="P53" s="184"/>
    </row>
    <row r="54" spans="1:16" x14ac:dyDescent="0.25">
      <c r="A54" s="184"/>
      <c r="B54" s="184"/>
      <c r="C54" s="184"/>
      <c r="D54" s="184"/>
      <c r="E54" s="193"/>
      <c r="F54" s="193"/>
      <c r="G54" s="184"/>
      <c r="H54" s="184"/>
      <c r="I54" s="184"/>
      <c r="J54" s="184"/>
      <c r="K54" s="184"/>
      <c r="L54" s="184"/>
      <c r="M54" s="184"/>
      <c r="N54" s="184"/>
      <c r="O54" s="184"/>
      <c r="P54" s="184"/>
    </row>
    <row r="55" spans="1:16" x14ac:dyDescent="0.25">
      <c r="A55" s="184"/>
      <c r="B55" s="184"/>
      <c r="C55" s="184"/>
      <c r="D55" s="184"/>
      <c r="E55" s="193"/>
      <c r="F55" s="193"/>
      <c r="G55" s="184"/>
      <c r="H55" s="184"/>
      <c r="I55" s="184"/>
      <c r="J55" s="184"/>
      <c r="K55" s="184"/>
      <c r="L55" s="184"/>
      <c r="M55" s="184"/>
      <c r="N55" s="184"/>
      <c r="O55" s="184"/>
      <c r="P55" s="184"/>
    </row>
    <row r="56" spans="1:16" x14ac:dyDescent="0.25">
      <c r="A56" s="184"/>
      <c r="B56" s="184"/>
      <c r="C56" s="184"/>
      <c r="D56" s="184"/>
      <c r="E56" s="193"/>
      <c r="F56" s="193"/>
      <c r="G56" s="184"/>
      <c r="H56" s="184"/>
      <c r="I56" s="184"/>
      <c r="J56" s="184"/>
      <c r="K56" s="184"/>
      <c r="L56" s="184"/>
      <c r="M56" s="184"/>
      <c r="N56" s="184"/>
      <c r="O56" s="184"/>
      <c r="P56" s="184"/>
    </row>
    <row r="57" spans="1:16" x14ac:dyDescent="0.25">
      <c r="A57" s="184"/>
      <c r="B57" s="184"/>
      <c r="C57" s="184"/>
      <c r="D57" s="184"/>
      <c r="E57" s="193"/>
      <c r="F57" s="193"/>
      <c r="G57" s="184"/>
      <c r="H57" s="184"/>
      <c r="I57" s="184"/>
      <c r="J57" s="184"/>
      <c r="K57" s="184"/>
      <c r="L57" s="184"/>
      <c r="M57" s="184"/>
      <c r="N57" s="184"/>
      <c r="O57" s="184"/>
      <c r="P57" s="184"/>
    </row>
    <row r="58" spans="1:16" x14ac:dyDescent="0.25">
      <c r="A58" s="184"/>
      <c r="B58" s="184"/>
      <c r="C58" s="184"/>
      <c r="D58" s="184"/>
      <c r="E58" s="193"/>
      <c r="F58" s="193"/>
      <c r="G58" s="184"/>
      <c r="H58" s="184"/>
      <c r="I58" s="184"/>
      <c r="J58" s="184"/>
      <c r="K58" s="184"/>
      <c r="L58" s="184"/>
      <c r="M58" s="184"/>
      <c r="N58" s="184"/>
      <c r="O58" s="184"/>
      <c r="P58" s="184"/>
    </row>
    <row r="59" spans="1:16" x14ac:dyDescent="0.25">
      <c r="A59" s="184"/>
      <c r="B59" s="184"/>
      <c r="C59" s="184"/>
      <c r="D59" s="184"/>
      <c r="E59" s="193"/>
      <c r="F59" s="193"/>
      <c r="G59" s="184"/>
      <c r="H59" s="184"/>
      <c r="I59" s="184"/>
      <c r="J59" s="184"/>
      <c r="K59" s="184"/>
      <c r="L59" s="184"/>
      <c r="M59" s="184"/>
      <c r="N59" s="184"/>
      <c r="O59" s="184"/>
      <c r="P59" s="184"/>
    </row>
    <row r="60" spans="1:16" x14ac:dyDescent="0.25">
      <c r="A60" s="184"/>
      <c r="B60" s="184"/>
      <c r="C60" s="184"/>
      <c r="D60" s="184"/>
      <c r="E60" s="193"/>
      <c r="F60" s="193"/>
      <c r="G60" s="184"/>
      <c r="H60" s="184"/>
      <c r="I60" s="184"/>
      <c r="J60" s="184"/>
      <c r="K60" s="184"/>
      <c r="L60" s="184"/>
      <c r="M60" s="184"/>
      <c r="N60" s="184"/>
      <c r="O60" s="184"/>
      <c r="P60" s="184"/>
    </row>
    <row r="61" spans="1:16" x14ac:dyDescent="0.25">
      <c r="A61" s="184"/>
      <c r="B61" s="184"/>
      <c r="C61" s="184"/>
      <c r="D61" s="184"/>
      <c r="E61" s="193"/>
      <c r="F61" s="193"/>
      <c r="G61" s="184"/>
      <c r="H61" s="184"/>
      <c r="I61" s="184"/>
      <c r="J61" s="184"/>
      <c r="K61" s="184"/>
      <c r="L61" s="184"/>
      <c r="M61" s="184"/>
      <c r="N61" s="184"/>
      <c r="O61" s="184"/>
      <c r="P61" s="184"/>
    </row>
    <row r="62" spans="1:16" x14ac:dyDescent="0.25">
      <c r="A62" s="184"/>
      <c r="B62" s="184"/>
      <c r="C62" s="184"/>
      <c r="D62" s="184"/>
      <c r="E62" s="193"/>
      <c r="F62" s="193"/>
      <c r="G62" s="184"/>
      <c r="H62" s="184"/>
      <c r="I62" s="184"/>
      <c r="J62" s="184"/>
      <c r="K62" s="184"/>
      <c r="L62" s="184"/>
      <c r="M62" s="184"/>
      <c r="N62" s="184"/>
      <c r="O62" s="184"/>
      <c r="P62" s="184"/>
    </row>
    <row r="63" spans="1:16" x14ac:dyDescent="0.25">
      <c r="A63" s="184"/>
      <c r="B63" s="184"/>
      <c r="C63" s="184"/>
      <c r="D63" s="184"/>
      <c r="E63" s="193"/>
      <c r="F63" s="193"/>
      <c r="G63" s="184"/>
      <c r="H63" s="184"/>
      <c r="I63" s="184"/>
      <c r="J63" s="184"/>
      <c r="K63" s="184"/>
      <c r="L63" s="184"/>
      <c r="M63" s="184"/>
      <c r="N63" s="184"/>
      <c r="O63" s="184"/>
      <c r="P63" s="184"/>
    </row>
    <row r="64" spans="1:16" x14ac:dyDescent="0.25">
      <c r="A64" s="184"/>
      <c r="B64" s="184"/>
      <c r="C64" s="184"/>
      <c r="D64" s="184"/>
      <c r="E64" s="193"/>
      <c r="F64" s="193"/>
      <c r="G64" s="184"/>
      <c r="H64" s="184"/>
      <c r="I64" s="184"/>
      <c r="J64" s="184"/>
      <c r="K64" s="184"/>
      <c r="L64" s="184"/>
      <c r="M64" s="184"/>
      <c r="N64" s="184"/>
      <c r="O64" s="184"/>
      <c r="P64" s="184"/>
    </row>
    <row r="65" spans="1:16" x14ac:dyDescent="0.25">
      <c r="A65" s="184"/>
      <c r="B65" s="184"/>
      <c r="C65" s="184"/>
      <c r="D65" s="184"/>
      <c r="E65" s="193"/>
      <c r="F65" s="193"/>
      <c r="G65" s="184"/>
      <c r="H65" s="184"/>
      <c r="I65" s="184"/>
      <c r="J65" s="184"/>
      <c r="K65" s="184"/>
      <c r="L65" s="184"/>
      <c r="M65" s="184"/>
      <c r="N65" s="184"/>
      <c r="O65" s="184"/>
      <c r="P65" s="184"/>
    </row>
    <row r="66" spans="1:16" x14ac:dyDescent="0.25">
      <c r="A66" s="184"/>
      <c r="B66" s="184"/>
      <c r="C66" s="184"/>
      <c r="D66" s="184"/>
      <c r="E66" s="193"/>
      <c r="F66" s="193"/>
      <c r="G66" s="184"/>
      <c r="H66" s="184"/>
      <c r="I66" s="184"/>
      <c r="J66" s="184"/>
      <c r="K66" s="184"/>
      <c r="L66" s="184"/>
      <c r="M66" s="184"/>
      <c r="N66" s="184"/>
      <c r="O66" s="184"/>
      <c r="P66" s="184"/>
    </row>
    <row r="67" spans="1:16" x14ac:dyDescent="0.25">
      <c r="A67" s="184"/>
      <c r="B67" s="184"/>
      <c r="C67" s="184"/>
      <c r="D67" s="184"/>
      <c r="E67" s="184"/>
      <c r="F67" s="184"/>
      <c r="G67" s="184"/>
      <c r="H67" s="184"/>
      <c r="I67" s="184"/>
      <c r="J67" s="184"/>
      <c r="K67" s="184"/>
      <c r="L67" s="184"/>
      <c r="M67" s="184"/>
      <c r="N67" s="184"/>
      <c r="O67" s="184"/>
      <c r="P67" s="184"/>
    </row>
    <row r="68" spans="1:16" x14ac:dyDescent="0.25">
      <c r="A68" s="184"/>
      <c r="B68" s="184"/>
      <c r="C68" s="184"/>
      <c r="D68" s="184"/>
      <c r="E68" s="184"/>
      <c r="F68" s="184"/>
      <c r="G68" s="184"/>
      <c r="H68" s="184"/>
      <c r="I68" s="184"/>
      <c r="J68" s="184"/>
      <c r="K68" s="184"/>
      <c r="L68" s="184"/>
      <c r="M68" s="184"/>
      <c r="N68" s="184"/>
      <c r="O68" s="184"/>
      <c r="P68" s="184"/>
    </row>
    <row r="69" spans="1:16" x14ac:dyDescent="0.25">
      <c r="A69" s="184"/>
      <c r="B69" s="184"/>
      <c r="C69" s="184"/>
      <c r="D69" s="184"/>
      <c r="E69" s="184"/>
      <c r="F69" s="184"/>
      <c r="G69" s="184"/>
      <c r="H69" s="184"/>
      <c r="I69" s="184"/>
      <c r="J69" s="184"/>
      <c r="K69" s="184"/>
      <c r="L69" s="184"/>
      <c r="M69" s="184"/>
      <c r="N69" s="184"/>
      <c r="O69" s="184"/>
      <c r="P69" s="184"/>
    </row>
    <row r="70" spans="1:16" x14ac:dyDescent="0.25">
      <c r="A70" s="184"/>
      <c r="B70" s="184"/>
      <c r="C70" s="184"/>
      <c r="D70" s="184"/>
      <c r="E70" s="184"/>
      <c r="F70" s="184"/>
      <c r="G70" s="184"/>
      <c r="H70" s="184"/>
      <c r="I70" s="184"/>
      <c r="J70" s="184"/>
      <c r="K70" s="184"/>
      <c r="L70" s="184"/>
      <c r="M70" s="184"/>
      <c r="N70" s="184"/>
      <c r="O70" s="184"/>
      <c r="P70" s="184"/>
    </row>
    <row r="71" spans="1:16" x14ac:dyDescent="0.25">
      <c r="A71" s="184"/>
      <c r="B71" s="184"/>
      <c r="C71" s="184"/>
      <c r="D71" s="184"/>
      <c r="E71" s="184"/>
      <c r="F71" s="184"/>
      <c r="G71" s="182"/>
      <c r="H71" s="182"/>
      <c r="I71" s="182"/>
      <c r="J71" s="182"/>
      <c r="K71" s="182"/>
      <c r="L71" s="184"/>
      <c r="M71" s="184"/>
      <c r="N71" s="184"/>
      <c r="O71" s="184"/>
      <c r="P71" s="184"/>
    </row>
    <row r="72" spans="1:16" x14ac:dyDescent="0.25">
      <c r="A72" s="184"/>
      <c r="B72" s="184"/>
      <c r="C72" s="184"/>
      <c r="D72" s="184"/>
      <c r="E72" s="193"/>
      <c r="F72" s="193"/>
      <c r="G72" s="184"/>
      <c r="H72" s="184"/>
      <c r="I72" s="184"/>
      <c r="J72" s="184"/>
      <c r="K72" s="184"/>
      <c r="L72" s="184"/>
      <c r="M72" s="184"/>
      <c r="N72" s="184"/>
      <c r="O72" s="184"/>
      <c r="P72" s="184"/>
    </row>
    <row r="73" spans="1:16" x14ac:dyDescent="0.25">
      <c r="A73" s="184"/>
      <c r="B73" s="184"/>
      <c r="C73" s="184"/>
      <c r="D73" s="184"/>
      <c r="E73" s="193"/>
      <c r="F73" s="193"/>
      <c r="G73" s="184"/>
      <c r="H73" s="184"/>
      <c r="I73" s="184"/>
      <c r="J73" s="184"/>
      <c r="K73" s="184"/>
      <c r="L73" s="184"/>
      <c r="M73" s="184"/>
      <c r="N73" s="184"/>
      <c r="O73" s="184"/>
      <c r="P73" s="184"/>
    </row>
    <row r="74" spans="1:16" x14ac:dyDescent="0.25">
      <c r="A74" s="184"/>
      <c r="B74" s="184"/>
      <c r="C74" s="184"/>
      <c r="D74" s="184"/>
      <c r="E74" s="193"/>
      <c r="F74" s="193"/>
      <c r="G74" s="184"/>
      <c r="H74" s="184"/>
      <c r="I74" s="184"/>
      <c r="J74" s="184"/>
      <c r="K74" s="184"/>
      <c r="L74" s="184"/>
      <c r="M74" s="184"/>
      <c r="N74" s="184"/>
      <c r="O74" s="184"/>
      <c r="P74" s="184"/>
    </row>
    <row r="75" spans="1:16" x14ac:dyDescent="0.25">
      <c r="A75" s="184"/>
      <c r="B75" s="184"/>
      <c r="C75" s="184"/>
      <c r="D75" s="184"/>
      <c r="E75" s="193"/>
      <c r="F75" s="193"/>
      <c r="G75" s="184"/>
      <c r="H75" s="184"/>
      <c r="I75" s="184"/>
      <c r="J75" s="184"/>
      <c r="K75" s="184"/>
      <c r="L75" s="184"/>
      <c r="M75" s="184"/>
      <c r="N75" s="184"/>
      <c r="O75" s="184"/>
      <c r="P75" s="184"/>
    </row>
    <row r="76" spans="1:16" x14ac:dyDescent="0.25">
      <c r="A76" s="184"/>
      <c r="B76" s="184"/>
      <c r="C76" s="184"/>
      <c r="D76" s="184"/>
      <c r="E76" s="193"/>
      <c r="F76" s="193"/>
      <c r="G76" s="184"/>
      <c r="H76" s="184"/>
      <c r="I76" s="184"/>
      <c r="J76" s="184"/>
      <c r="K76" s="184"/>
      <c r="L76" s="184"/>
      <c r="M76" s="184"/>
      <c r="N76" s="184"/>
      <c r="O76" s="184"/>
      <c r="P76" s="184"/>
    </row>
    <row r="77" spans="1:16" x14ac:dyDescent="0.25">
      <c r="A77" s="184"/>
      <c r="B77" s="184"/>
      <c r="C77" s="184"/>
      <c r="D77" s="184"/>
      <c r="E77" s="193"/>
      <c r="F77" s="193"/>
      <c r="G77" s="184"/>
      <c r="H77" s="184"/>
      <c r="I77" s="184"/>
      <c r="J77" s="184"/>
      <c r="K77" s="184"/>
      <c r="L77" s="184"/>
      <c r="M77" s="184"/>
      <c r="N77" s="184"/>
      <c r="O77" s="184"/>
      <c r="P77" s="184"/>
    </row>
    <row r="78" spans="1:16" x14ac:dyDescent="0.25">
      <c r="A78" s="184"/>
      <c r="B78" s="184"/>
      <c r="C78" s="184"/>
      <c r="D78" s="184"/>
      <c r="E78" s="193"/>
      <c r="F78" s="193"/>
      <c r="G78" s="184"/>
      <c r="H78" s="184"/>
      <c r="I78" s="184"/>
      <c r="J78" s="184"/>
      <c r="K78" s="184"/>
      <c r="L78" s="184"/>
      <c r="M78" s="184"/>
      <c r="N78" s="184"/>
      <c r="O78" s="184"/>
      <c r="P78" s="184"/>
    </row>
    <row r="79" spans="1:16" x14ac:dyDescent="0.25">
      <c r="A79" s="184"/>
      <c r="B79" s="184"/>
      <c r="C79" s="184"/>
      <c r="D79" s="184"/>
      <c r="E79" s="193"/>
      <c r="F79" s="193"/>
      <c r="G79" s="184"/>
      <c r="H79" s="184"/>
      <c r="I79" s="184"/>
      <c r="J79" s="184"/>
      <c r="K79" s="184"/>
      <c r="L79" s="184"/>
      <c r="M79" s="184"/>
      <c r="N79" s="184"/>
      <c r="O79" s="184"/>
      <c r="P79" s="184"/>
    </row>
    <row r="80" spans="1:16" x14ac:dyDescent="0.25">
      <c r="A80" s="184"/>
      <c r="B80" s="184"/>
      <c r="C80" s="184"/>
      <c r="D80" s="184"/>
      <c r="E80" s="193"/>
      <c r="F80" s="193"/>
      <c r="G80" s="184"/>
      <c r="H80" s="184"/>
      <c r="I80" s="184"/>
      <c r="J80" s="184"/>
      <c r="K80" s="184"/>
      <c r="L80" s="184"/>
      <c r="M80" s="184"/>
      <c r="N80" s="184"/>
      <c r="O80" s="184"/>
      <c r="P80" s="184"/>
    </row>
    <row r="81" spans="1:16" x14ac:dyDescent="0.25">
      <c r="A81" s="184"/>
      <c r="B81" s="184"/>
      <c r="C81" s="184"/>
      <c r="D81" s="184"/>
      <c r="E81" s="193"/>
      <c r="F81" s="193"/>
      <c r="G81" s="184"/>
      <c r="H81" s="184"/>
      <c r="I81" s="184"/>
      <c r="J81" s="184"/>
      <c r="K81" s="184"/>
      <c r="L81" s="184"/>
      <c r="M81" s="184"/>
      <c r="N81" s="184"/>
      <c r="O81" s="184"/>
      <c r="P81" s="184"/>
    </row>
    <row r="82" spans="1:16" x14ac:dyDescent="0.25">
      <c r="A82" s="184"/>
      <c r="B82" s="184"/>
      <c r="C82" s="184"/>
      <c r="D82" s="184"/>
      <c r="E82" s="193"/>
      <c r="F82" s="193"/>
      <c r="G82" s="184"/>
      <c r="H82" s="184"/>
      <c r="I82" s="184"/>
      <c r="J82" s="184"/>
      <c r="K82" s="184"/>
      <c r="L82" s="184"/>
      <c r="M82" s="184"/>
      <c r="N82" s="184"/>
      <c r="O82" s="184"/>
      <c r="P82" s="184"/>
    </row>
    <row r="83" spans="1:16" x14ac:dyDescent="0.25">
      <c r="A83" s="184"/>
      <c r="B83" s="184"/>
      <c r="C83" s="184"/>
      <c r="D83" s="184"/>
      <c r="E83" s="193"/>
      <c r="F83" s="193"/>
      <c r="G83" s="184"/>
      <c r="H83" s="184"/>
      <c r="I83" s="184"/>
      <c r="J83" s="184"/>
      <c r="K83" s="184"/>
      <c r="L83" s="184"/>
      <c r="M83" s="184"/>
      <c r="N83" s="184"/>
      <c r="O83" s="184"/>
      <c r="P83" s="184"/>
    </row>
    <row r="84" spans="1:16" x14ac:dyDescent="0.25">
      <c r="A84" s="184"/>
      <c r="B84" s="184"/>
      <c r="C84" s="184"/>
      <c r="D84" s="184"/>
      <c r="E84" s="193"/>
      <c r="F84" s="193"/>
      <c r="G84" s="184"/>
      <c r="H84" s="184"/>
      <c r="I84" s="184"/>
      <c r="J84" s="184"/>
      <c r="K84" s="184"/>
      <c r="L84" s="184"/>
      <c r="M84" s="184"/>
      <c r="N84" s="184"/>
      <c r="O84" s="184"/>
      <c r="P84" s="184"/>
    </row>
    <row r="85" spans="1:16" x14ac:dyDescent="0.25">
      <c r="A85" s="184"/>
      <c r="B85" s="184"/>
      <c r="C85" s="184"/>
      <c r="D85" s="184"/>
      <c r="E85" s="193"/>
      <c r="F85" s="193"/>
      <c r="G85" s="184"/>
      <c r="H85" s="184"/>
      <c r="I85" s="184"/>
      <c r="J85" s="184"/>
      <c r="K85" s="184"/>
      <c r="L85" s="184"/>
      <c r="M85" s="184"/>
      <c r="N85" s="184"/>
      <c r="O85" s="184"/>
      <c r="P85" s="184"/>
    </row>
    <row r="86" spans="1:16" x14ac:dyDescent="0.25">
      <c r="A86" s="184"/>
      <c r="B86" s="184"/>
      <c r="C86" s="184"/>
      <c r="D86" s="184"/>
      <c r="E86" s="193"/>
      <c r="F86" s="193"/>
      <c r="G86" s="184"/>
      <c r="H86" s="184"/>
      <c r="I86" s="184"/>
      <c r="J86" s="184"/>
      <c r="K86" s="184"/>
      <c r="L86" s="184"/>
      <c r="M86" s="184"/>
      <c r="N86" s="184"/>
      <c r="O86" s="184"/>
      <c r="P86" s="184"/>
    </row>
    <row r="87" spans="1:16" x14ac:dyDescent="0.25">
      <c r="A87" s="184"/>
      <c r="B87" s="184"/>
      <c r="C87" s="184"/>
      <c r="D87" s="184"/>
      <c r="E87" s="193"/>
      <c r="F87" s="193"/>
      <c r="G87" s="184"/>
      <c r="H87" s="184"/>
      <c r="I87" s="184"/>
      <c r="J87" s="184"/>
      <c r="K87" s="184"/>
      <c r="L87" s="184"/>
      <c r="M87" s="184"/>
      <c r="N87" s="184"/>
      <c r="O87" s="184"/>
      <c r="P87" s="184"/>
    </row>
    <row r="88" spans="1:16" x14ac:dyDescent="0.25">
      <c r="A88" s="184"/>
      <c r="B88" s="184"/>
      <c r="C88" s="184"/>
      <c r="D88" s="184"/>
      <c r="E88" s="193"/>
      <c r="F88" s="193"/>
      <c r="G88" s="184"/>
      <c r="H88" s="184"/>
      <c r="I88" s="184"/>
      <c r="J88" s="184"/>
      <c r="K88" s="184"/>
      <c r="L88" s="184"/>
      <c r="M88" s="184"/>
      <c r="N88" s="184"/>
      <c r="O88" s="184"/>
      <c r="P88" s="184"/>
    </row>
    <row r="89" spans="1:16" x14ac:dyDescent="0.25">
      <c r="A89" s="184"/>
      <c r="B89" s="184"/>
      <c r="C89" s="184"/>
      <c r="D89" s="184"/>
      <c r="E89" s="193"/>
      <c r="F89" s="193"/>
      <c r="G89" s="184"/>
      <c r="H89" s="184"/>
      <c r="I89" s="184"/>
      <c r="J89" s="184"/>
      <c r="K89" s="184"/>
      <c r="L89" s="184"/>
      <c r="M89" s="184"/>
      <c r="N89" s="184"/>
      <c r="O89" s="184"/>
      <c r="P89" s="184"/>
    </row>
    <row r="90" spans="1:16" x14ac:dyDescent="0.25">
      <c r="A90" s="184"/>
      <c r="B90" s="184"/>
      <c r="C90" s="184"/>
      <c r="D90" s="184"/>
      <c r="E90" s="193"/>
      <c r="F90" s="193"/>
      <c r="G90" s="184"/>
      <c r="H90" s="184"/>
      <c r="I90" s="184"/>
      <c r="J90" s="184"/>
      <c r="K90" s="184"/>
      <c r="L90" s="184"/>
      <c r="M90" s="184"/>
      <c r="N90" s="184"/>
      <c r="O90" s="184"/>
      <c r="P90" s="184"/>
    </row>
    <row r="91" spans="1:16" x14ac:dyDescent="0.25">
      <c r="A91" s="184"/>
      <c r="B91" s="184"/>
      <c r="C91" s="184"/>
      <c r="D91" s="184"/>
      <c r="E91" s="193"/>
      <c r="F91" s="193"/>
      <c r="G91" s="184"/>
      <c r="H91" s="184"/>
      <c r="I91" s="184"/>
      <c r="J91" s="184"/>
      <c r="K91" s="184"/>
      <c r="L91" s="184"/>
      <c r="M91" s="184"/>
      <c r="N91" s="184"/>
      <c r="O91" s="184"/>
      <c r="P91" s="184"/>
    </row>
    <row r="92" spans="1:16" x14ac:dyDescent="0.25">
      <c r="A92" s="184"/>
      <c r="B92" s="184"/>
      <c r="C92" s="184"/>
      <c r="D92" s="184"/>
      <c r="E92" s="193"/>
      <c r="F92" s="193"/>
      <c r="G92" s="184"/>
      <c r="H92" s="184"/>
      <c r="I92" s="184"/>
      <c r="J92" s="184"/>
      <c r="K92" s="184"/>
      <c r="L92" s="184"/>
      <c r="M92" s="184"/>
      <c r="N92" s="184"/>
      <c r="O92" s="184"/>
      <c r="P92" s="184"/>
    </row>
    <row r="93" spans="1:16" x14ac:dyDescent="0.25">
      <c r="A93" s="184"/>
      <c r="B93" s="184"/>
      <c r="C93" s="184"/>
      <c r="D93" s="184"/>
      <c r="E93" s="193"/>
      <c r="F93" s="193"/>
      <c r="G93" s="184"/>
      <c r="H93" s="184"/>
      <c r="I93" s="184"/>
      <c r="J93" s="184"/>
      <c r="K93" s="184"/>
      <c r="L93" s="184"/>
      <c r="M93" s="184"/>
      <c r="N93" s="184"/>
      <c r="O93" s="184"/>
      <c r="P93" s="184"/>
    </row>
    <row r="94" spans="1:16" x14ac:dyDescent="0.25">
      <c r="A94" s="184"/>
      <c r="B94" s="184"/>
      <c r="C94" s="184"/>
      <c r="D94" s="184"/>
      <c r="E94" s="193"/>
      <c r="F94" s="193"/>
      <c r="G94" s="184"/>
      <c r="H94" s="184"/>
      <c r="I94" s="184"/>
      <c r="J94" s="184"/>
      <c r="K94" s="184"/>
      <c r="L94" s="184"/>
      <c r="M94" s="184"/>
      <c r="N94" s="184"/>
      <c r="O94" s="184"/>
      <c r="P94" s="184"/>
    </row>
    <row r="95" spans="1:16" x14ac:dyDescent="0.25">
      <c r="A95" s="184"/>
      <c r="B95" s="184"/>
      <c r="C95" s="184"/>
      <c r="D95" s="184"/>
      <c r="E95" s="193"/>
      <c r="F95" s="193"/>
      <c r="G95" s="184"/>
      <c r="H95" s="184"/>
      <c r="I95" s="184"/>
      <c r="J95" s="184"/>
      <c r="K95" s="184"/>
      <c r="L95" s="184"/>
      <c r="M95" s="184"/>
      <c r="N95" s="184"/>
      <c r="O95" s="184"/>
      <c r="P95" s="184"/>
    </row>
    <row r="96" spans="1:16" x14ac:dyDescent="0.25">
      <c r="A96" s="184"/>
      <c r="B96" s="184"/>
      <c r="C96" s="184"/>
      <c r="D96" s="184"/>
      <c r="E96" s="193"/>
      <c r="F96" s="193"/>
      <c r="G96" s="184"/>
      <c r="H96" s="184"/>
      <c r="I96" s="184"/>
      <c r="J96" s="184"/>
      <c r="K96" s="184"/>
      <c r="L96" s="184"/>
      <c r="M96" s="184"/>
      <c r="N96" s="184"/>
      <c r="O96" s="184"/>
      <c r="P96" s="184"/>
    </row>
    <row r="97" spans="1:16" x14ac:dyDescent="0.25">
      <c r="A97" s="184"/>
      <c r="B97" s="184"/>
      <c r="C97" s="184"/>
      <c r="D97" s="184"/>
      <c r="E97" s="193"/>
      <c r="F97" s="193"/>
      <c r="G97" s="184"/>
      <c r="H97" s="184"/>
      <c r="I97" s="184"/>
      <c r="J97" s="184"/>
      <c r="K97" s="184"/>
      <c r="L97" s="184"/>
      <c r="M97" s="184"/>
      <c r="N97" s="184"/>
      <c r="O97" s="184"/>
      <c r="P97" s="184"/>
    </row>
    <row r="98" spans="1:16" x14ac:dyDescent="0.25">
      <c r="A98" s="184"/>
      <c r="B98" s="184"/>
      <c r="C98" s="184"/>
      <c r="D98" s="184"/>
      <c r="E98" s="193"/>
      <c r="F98" s="193"/>
      <c r="G98" s="184"/>
      <c r="H98" s="184"/>
      <c r="I98" s="184"/>
      <c r="J98" s="184"/>
      <c r="K98" s="184"/>
      <c r="L98" s="184"/>
      <c r="M98" s="184"/>
      <c r="N98" s="184"/>
      <c r="O98" s="184"/>
      <c r="P98" s="184"/>
    </row>
    <row r="99" spans="1:16" x14ac:dyDescent="0.25">
      <c r="A99" s="184"/>
      <c r="B99" s="184"/>
      <c r="C99" s="184"/>
      <c r="D99" s="184"/>
      <c r="E99" s="193"/>
      <c r="F99" s="193"/>
      <c r="G99" s="184"/>
      <c r="H99" s="184"/>
      <c r="I99" s="184"/>
      <c r="J99" s="184"/>
      <c r="K99" s="184"/>
      <c r="L99" s="184"/>
      <c r="M99" s="184"/>
      <c r="N99" s="184"/>
      <c r="O99" s="184"/>
      <c r="P99" s="184"/>
    </row>
    <row r="100" spans="1:16" x14ac:dyDescent="0.25">
      <c r="A100" s="184"/>
      <c r="B100" s="184"/>
      <c r="C100" s="184"/>
      <c r="D100" s="184"/>
      <c r="E100" s="193"/>
      <c r="F100" s="193"/>
      <c r="G100" s="184"/>
      <c r="H100" s="184"/>
      <c r="I100" s="184"/>
      <c r="J100" s="184"/>
      <c r="K100" s="184"/>
      <c r="L100" s="184"/>
      <c r="M100" s="184"/>
      <c r="N100" s="184"/>
      <c r="O100" s="184"/>
      <c r="P100" s="184"/>
    </row>
    <row r="101" spans="1:16" x14ac:dyDescent="0.25">
      <c r="A101" s="184"/>
      <c r="B101" s="184"/>
      <c r="C101" s="184"/>
      <c r="D101" s="184"/>
      <c r="E101" s="184"/>
      <c r="F101" s="184"/>
      <c r="G101" s="184"/>
      <c r="H101" s="184"/>
      <c r="I101" s="184"/>
      <c r="J101" s="184"/>
      <c r="K101" s="184"/>
      <c r="L101" s="184"/>
      <c r="M101" s="184"/>
      <c r="N101" s="184"/>
      <c r="O101" s="184"/>
      <c r="P101" s="184"/>
    </row>
    <row r="102" spans="1:16" x14ac:dyDescent="0.25">
      <c r="A102" s="184"/>
      <c r="B102" s="184"/>
      <c r="C102" s="184"/>
      <c r="D102" s="184"/>
      <c r="E102" s="184"/>
      <c r="F102" s="184"/>
      <c r="G102" s="184"/>
      <c r="H102" s="184"/>
      <c r="I102" s="184"/>
      <c r="J102" s="184"/>
      <c r="K102" s="184"/>
      <c r="L102" s="184"/>
      <c r="M102" s="184"/>
      <c r="N102" s="184"/>
      <c r="O102" s="184"/>
      <c r="P102" s="184"/>
    </row>
    <row r="103" spans="1:16" x14ac:dyDescent="0.25">
      <c r="A103" s="184"/>
      <c r="B103" s="184"/>
      <c r="C103" s="184"/>
      <c r="D103" s="184"/>
      <c r="E103" s="184"/>
      <c r="F103" s="184"/>
      <c r="G103" s="184"/>
      <c r="H103" s="184"/>
      <c r="I103" s="184"/>
      <c r="J103" s="184"/>
      <c r="K103" s="184"/>
      <c r="L103" s="184"/>
      <c r="M103" s="184"/>
      <c r="N103" s="184"/>
      <c r="O103" s="184"/>
      <c r="P103" s="184"/>
    </row>
    <row r="104" spans="1:16" x14ac:dyDescent="0.25">
      <c r="A104" s="184"/>
      <c r="B104" s="184"/>
      <c r="C104" s="184"/>
      <c r="D104" s="184"/>
      <c r="E104" s="184"/>
      <c r="F104" s="184"/>
      <c r="G104" s="184"/>
      <c r="H104" s="184"/>
      <c r="I104" s="184"/>
      <c r="J104" s="184"/>
      <c r="K104" s="184"/>
      <c r="L104" s="184"/>
      <c r="M104" s="184"/>
      <c r="N104" s="184"/>
      <c r="O104" s="184"/>
      <c r="P104" s="184"/>
    </row>
    <row r="105" spans="1:16" x14ac:dyDescent="0.25">
      <c r="A105" s="184"/>
      <c r="B105" s="184"/>
      <c r="C105" s="184"/>
      <c r="D105" s="184"/>
      <c r="E105" s="184"/>
      <c r="F105" s="184"/>
      <c r="G105" s="182"/>
      <c r="H105" s="182"/>
      <c r="I105" s="182"/>
      <c r="J105" s="182"/>
      <c r="K105" s="182"/>
      <c r="L105" s="184"/>
      <c r="M105" s="184"/>
      <c r="N105" s="184"/>
      <c r="O105" s="184"/>
      <c r="P105" s="184"/>
    </row>
    <row r="106" spans="1:16" x14ac:dyDescent="0.25">
      <c r="A106" s="184"/>
      <c r="B106" s="184"/>
      <c r="C106" s="184"/>
      <c r="D106" s="184"/>
      <c r="E106" s="193"/>
      <c r="F106" s="193"/>
      <c r="G106" s="184"/>
      <c r="H106" s="184"/>
      <c r="I106" s="184"/>
      <c r="J106" s="184"/>
      <c r="K106" s="184"/>
      <c r="L106" s="184"/>
      <c r="M106" s="184"/>
      <c r="N106" s="184"/>
      <c r="O106" s="184"/>
      <c r="P106" s="184"/>
    </row>
    <row r="107" spans="1:16" x14ac:dyDescent="0.25">
      <c r="A107" s="184"/>
      <c r="B107" s="184"/>
      <c r="C107" s="184"/>
      <c r="D107" s="184"/>
      <c r="E107" s="193"/>
      <c r="F107" s="193"/>
      <c r="G107" s="184"/>
      <c r="H107" s="184"/>
      <c r="I107" s="184"/>
      <c r="J107" s="184"/>
      <c r="K107" s="184"/>
      <c r="L107" s="184"/>
      <c r="M107" s="184"/>
      <c r="N107" s="184"/>
      <c r="O107" s="184"/>
      <c r="P107" s="184"/>
    </row>
    <row r="108" spans="1:16" x14ac:dyDescent="0.25">
      <c r="A108" s="184"/>
      <c r="B108" s="184"/>
      <c r="C108" s="184"/>
      <c r="D108" s="184"/>
      <c r="E108" s="193"/>
      <c r="F108" s="193"/>
      <c r="G108" s="184"/>
      <c r="H108" s="184"/>
      <c r="I108" s="184"/>
      <c r="J108" s="184"/>
      <c r="K108" s="184"/>
      <c r="L108" s="184"/>
      <c r="M108" s="184"/>
      <c r="N108" s="184"/>
      <c r="O108" s="184"/>
      <c r="P108" s="184"/>
    </row>
    <row r="109" spans="1:16" x14ac:dyDescent="0.25">
      <c r="A109" s="184"/>
      <c r="B109" s="184"/>
      <c r="C109" s="184"/>
      <c r="D109" s="184"/>
      <c r="E109" s="193"/>
      <c r="F109" s="193"/>
      <c r="G109" s="184"/>
      <c r="H109" s="184"/>
      <c r="I109" s="184"/>
      <c r="J109" s="184"/>
      <c r="K109" s="184"/>
      <c r="L109" s="184"/>
      <c r="M109" s="184"/>
      <c r="N109" s="184"/>
      <c r="O109" s="184"/>
      <c r="P109" s="184"/>
    </row>
    <row r="110" spans="1:16" x14ac:dyDescent="0.25">
      <c r="A110" s="184"/>
      <c r="B110" s="184"/>
      <c r="C110" s="184"/>
      <c r="D110" s="184"/>
      <c r="E110" s="193"/>
      <c r="F110" s="193"/>
      <c r="G110" s="184"/>
      <c r="H110" s="184"/>
      <c r="I110" s="184"/>
      <c r="J110" s="184"/>
      <c r="K110" s="184"/>
      <c r="L110" s="184"/>
      <c r="M110" s="184"/>
      <c r="N110" s="184"/>
      <c r="O110" s="184"/>
      <c r="P110" s="184"/>
    </row>
    <row r="111" spans="1:16" x14ac:dyDescent="0.25">
      <c r="A111" s="184"/>
      <c r="B111" s="184"/>
      <c r="C111" s="184"/>
      <c r="D111" s="184"/>
      <c r="E111" s="193"/>
      <c r="F111" s="193"/>
      <c r="G111" s="184"/>
      <c r="H111" s="184"/>
      <c r="I111" s="184"/>
      <c r="J111" s="184"/>
      <c r="K111" s="184"/>
      <c r="L111" s="184"/>
      <c r="M111" s="184"/>
      <c r="N111" s="184"/>
      <c r="O111" s="184"/>
      <c r="P111" s="184"/>
    </row>
    <row r="112" spans="1:16" x14ac:dyDescent="0.25">
      <c r="A112" s="184"/>
      <c r="B112" s="184"/>
      <c r="C112" s="184"/>
      <c r="D112" s="184"/>
      <c r="E112" s="193"/>
      <c r="F112" s="193"/>
      <c r="G112" s="184"/>
      <c r="H112" s="184"/>
      <c r="I112" s="184"/>
      <c r="J112" s="184"/>
      <c r="K112" s="184"/>
      <c r="L112" s="184"/>
      <c r="M112" s="184"/>
      <c r="N112" s="184"/>
      <c r="O112" s="184"/>
      <c r="P112" s="184"/>
    </row>
    <row r="113" spans="1:16" x14ac:dyDescent="0.25">
      <c r="A113" s="184"/>
      <c r="B113" s="184"/>
      <c r="C113" s="184"/>
      <c r="D113" s="184"/>
      <c r="E113" s="193"/>
      <c r="F113" s="193"/>
      <c r="G113" s="184"/>
      <c r="H113" s="184"/>
      <c r="I113" s="184"/>
      <c r="J113" s="184"/>
      <c r="K113" s="184"/>
      <c r="L113" s="184"/>
      <c r="M113" s="184"/>
      <c r="N113" s="184"/>
      <c r="O113" s="184"/>
      <c r="P113" s="184"/>
    </row>
    <row r="114" spans="1:16" x14ac:dyDescent="0.25">
      <c r="A114" s="184"/>
      <c r="B114" s="184"/>
      <c r="C114" s="184"/>
      <c r="D114" s="184"/>
      <c r="E114" s="193"/>
      <c r="F114" s="193"/>
      <c r="G114" s="184"/>
      <c r="H114" s="184"/>
      <c r="I114" s="184"/>
      <c r="J114" s="184"/>
      <c r="K114" s="184"/>
      <c r="L114" s="184"/>
      <c r="M114" s="184"/>
      <c r="N114" s="184"/>
      <c r="O114" s="184"/>
      <c r="P114" s="184"/>
    </row>
    <row r="115" spans="1:16" x14ac:dyDescent="0.25">
      <c r="A115" s="184"/>
      <c r="B115" s="184"/>
      <c r="C115" s="184"/>
      <c r="D115" s="184"/>
      <c r="E115" s="193"/>
      <c r="F115" s="193"/>
      <c r="G115" s="184"/>
      <c r="H115" s="184"/>
      <c r="I115" s="184"/>
      <c r="J115" s="184"/>
      <c r="K115" s="184"/>
      <c r="L115" s="184"/>
      <c r="M115" s="184"/>
      <c r="N115" s="184"/>
      <c r="O115" s="184"/>
      <c r="P115" s="184"/>
    </row>
    <row r="116" spans="1:16" x14ac:dyDescent="0.25">
      <c r="A116" s="184"/>
      <c r="B116" s="184"/>
      <c r="C116" s="184"/>
      <c r="D116" s="184"/>
      <c r="E116" s="193"/>
      <c r="F116" s="193"/>
      <c r="G116" s="184"/>
      <c r="H116" s="184"/>
      <c r="I116" s="184"/>
      <c r="J116" s="184"/>
      <c r="K116" s="184"/>
      <c r="L116" s="184"/>
      <c r="M116" s="184"/>
      <c r="N116" s="184"/>
      <c r="O116" s="184"/>
      <c r="P116" s="184"/>
    </row>
    <row r="117" spans="1:16" x14ac:dyDescent="0.25">
      <c r="A117" s="184"/>
      <c r="B117" s="184"/>
      <c r="C117" s="184"/>
      <c r="D117" s="184"/>
      <c r="E117" s="193"/>
      <c r="F117" s="193"/>
      <c r="G117" s="184"/>
      <c r="H117" s="184"/>
      <c r="I117" s="184"/>
      <c r="J117" s="184"/>
      <c r="K117" s="184"/>
      <c r="L117" s="184"/>
      <c r="M117" s="184"/>
      <c r="N117" s="184"/>
      <c r="O117" s="184"/>
      <c r="P117" s="184"/>
    </row>
    <row r="118" spans="1:16" x14ac:dyDescent="0.25">
      <c r="A118" s="184"/>
      <c r="B118" s="184"/>
      <c r="C118" s="184"/>
      <c r="D118" s="184"/>
      <c r="E118" s="193"/>
      <c r="F118" s="193"/>
      <c r="G118" s="184"/>
      <c r="H118" s="184"/>
      <c r="I118" s="184"/>
      <c r="J118" s="184"/>
      <c r="K118" s="184"/>
      <c r="L118" s="184"/>
      <c r="M118" s="184"/>
      <c r="N118" s="184"/>
      <c r="O118" s="184"/>
      <c r="P118" s="184"/>
    </row>
    <row r="119" spans="1:16" x14ac:dyDescent="0.25">
      <c r="A119" s="184"/>
      <c r="B119" s="184"/>
      <c r="C119" s="184"/>
      <c r="D119" s="184"/>
      <c r="E119" s="193"/>
      <c r="F119" s="193"/>
      <c r="G119" s="184"/>
      <c r="H119" s="184"/>
      <c r="I119" s="184"/>
      <c r="J119" s="184"/>
      <c r="K119" s="184"/>
      <c r="L119" s="184"/>
      <c r="M119" s="184"/>
      <c r="N119" s="184"/>
      <c r="O119" s="184"/>
      <c r="P119" s="184"/>
    </row>
    <row r="120" spans="1:16" x14ac:dyDescent="0.25">
      <c r="A120" s="184"/>
      <c r="B120" s="184"/>
      <c r="C120" s="184"/>
      <c r="D120" s="184"/>
      <c r="E120" s="193"/>
      <c r="F120" s="193"/>
      <c r="G120" s="184"/>
      <c r="H120" s="184"/>
      <c r="I120" s="184"/>
      <c r="J120" s="184"/>
      <c r="K120" s="184"/>
      <c r="L120" s="184"/>
      <c r="M120" s="184"/>
      <c r="N120" s="184"/>
      <c r="O120" s="184"/>
      <c r="P120" s="184"/>
    </row>
    <row r="121" spans="1:16" x14ac:dyDescent="0.25">
      <c r="A121" s="184"/>
      <c r="B121" s="184"/>
      <c r="C121" s="184"/>
      <c r="D121" s="184"/>
      <c r="E121" s="193"/>
      <c r="F121" s="193"/>
      <c r="G121" s="184"/>
      <c r="H121" s="184"/>
      <c r="I121" s="184"/>
      <c r="J121" s="184"/>
      <c r="K121" s="184"/>
      <c r="L121" s="184"/>
      <c r="M121" s="184"/>
      <c r="N121" s="184"/>
      <c r="O121" s="184"/>
      <c r="P121" s="184"/>
    </row>
    <row r="122" spans="1:16" x14ac:dyDescent="0.25">
      <c r="A122" s="184"/>
      <c r="B122" s="184"/>
      <c r="C122" s="184"/>
      <c r="D122" s="184"/>
      <c r="E122" s="193"/>
      <c r="F122" s="193"/>
      <c r="G122" s="184"/>
      <c r="H122" s="184"/>
      <c r="I122" s="184"/>
      <c r="J122" s="184"/>
      <c r="K122" s="184"/>
      <c r="L122" s="184"/>
      <c r="M122" s="184"/>
      <c r="N122" s="184"/>
      <c r="O122" s="184"/>
      <c r="P122" s="184"/>
    </row>
    <row r="123" spans="1:16" x14ac:dyDescent="0.25">
      <c r="A123" s="184"/>
      <c r="B123" s="184"/>
      <c r="C123" s="184"/>
      <c r="D123" s="184"/>
      <c r="E123" s="193"/>
      <c r="F123" s="193"/>
      <c r="G123" s="184"/>
      <c r="H123" s="184"/>
      <c r="I123" s="184"/>
      <c r="J123" s="184"/>
      <c r="K123" s="184"/>
      <c r="L123" s="184"/>
      <c r="M123" s="184"/>
      <c r="N123" s="184"/>
      <c r="O123" s="184"/>
      <c r="P123" s="184"/>
    </row>
    <row r="124" spans="1:16" x14ac:dyDescent="0.25">
      <c r="A124" s="184"/>
      <c r="B124" s="184"/>
      <c r="C124" s="184"/>
      <c r="D124" s="184"/>
      <c r="E124" s="193"/>
      <c r="F124" s="193"/>
      <c r="G124" s="184"/>
      <c r="H124" s="184"/>
      <c r="I124" s="184"/>
      <c r="J124" s="184"/>
      <c r="K124" s="184"/>
      <c r="L124" s="184"/>
      <c r="M124" s="184"/>
      <c r="N124" s="184"/>
      <c r="O124" s="184"/>
      <c r="P124" s="184"/>
    </row>
    <row r="125" spans="1:16" x14ac:dyDescent="0.25">
      <c r="A125" s="184"/>
      <c r="B125" s="184"/>
      <c r="C125" s="184"/>
      <c r="D125" s="184"/>
      <c r="E125" s="193"/>
      <c r="F125" s="193"/>
      <c r="G125" s="184"/>
      <c r="H125" s="184"/>
      <c r="I125" s="184"/>
      <c r="J125" s="184"/>
      <c r="K125" s="184"/>
      <c r="L125" s="184"/>
      <c r="M125" s="184"/>
      <c r="N125" s="184"/>
      <c r="O125" s="184"/>
      <c r="P125" s="184"/>
    </row>
    <row r="126" spans="1:16" x14ac:dyDescent="0.25">
      <c r="A126" s="184"/>
      <c r="B126" s="184"/>
      <c r="C126" s="184"/>
      <c r="D126" s="184"/>
      <c r="E126" s="193"/>
      <c r="F126" s="193"/>
      <c r="G126" s="184"/>
      <c r="H126" s="184"/>
      <c r="I126" s="184"/>
      <c r="J126" s="184"/>
      <c r="K126" s="184"/>
      <c r="L126" s="184"/>
      <c r="M126" s="184"/>
      <c r="N126" s="184"/>
      <c r="O126" s="184"/>
      <c r="P126" s="184"/>
    </row>
    <row r="127" spans="1:16" x14ac:dyDescent="0.25">
      <c r="A127" s="184"/>
      <c r="B127" s="184"/>
      <c r="C127" s="184"/>
      <c r="D127" s="184"/>
      <c r="E127" s="193"/>
      <c r="F127" s="193"/>
      <c r="G127" s="184"/>
      <c r="H127" s="184"/>
      <c r="I127" s="184"/>
      <c r="J127" s="184"/>
      <c r="K127" s="184"/>
      <c r="L127" s="184"/>
      <c r="M127" s="184"/>
      <c r="N127" s="184"/>
      <c r="O127" s="184"/>
      <c r="P127" s="184"/>
    </row>
    <row r="128" spans="1:16" x14ac:dyDescent="0.25">
      <c r="A128" s="184"/>
      <c r="B128" s="184"/>
      <c r="C128" s="184"/>
      <c r="D128" s="184"/>
      <c r="E128" s="193"/>
      <c r="F128" s="193"/>
      <c r="G128" s="184"/>
      <c r="H128" s="184"/>
      <c r="I128" s="184"/>
      <c r="J128" s="184"/>
      <c r="K128" s="184"/>
      <c r="L128" s="184"/>
      <c r="M128" s="184"/>
      <c r="N128" s="184"/>
      <c r="O128" s="184"/>
      <c r="P128" s="184"/>
    </row>
    <row r="129" spans="1:16" x14ac:dyDescent="0.25">
      <c r="A129" s="184"/>
      <c r="B129" s="184"/>
      <c r="C129" s="184"/>
      <c r="D129" s="184"/>
      <c r="E129" s="193"/>
      <c r="F129" s="193"/>
      <c r="G129" s="184"/>
      <c r="H129" s="184"/>
      <c r="I129" s="184"/>
      <c r="J129" s="184"/>
      <c r="K129" s="184"/>
      <c r="L129" s="184"/>
      <c r="M129" s="184"/>
      <c r="N129" s="184"/>
      <c r="O129" s="184"/>
      <c r="P129" s="184"/>
    </row>
    <row r="130" spans="1:16" x14ac:dyDescent="0.25">
      <c r="A130" s="184"/>
      <c r="B130" s="184"/>
      <c r="C130" s="184"/>
      <c r="D130" s="184"/>
      <c r="E130" s="193"/>
      <c r="F130" s="193"/>
      <c r="G130" s="184"/>
      <c r="H130" s="184"/>
      <c r="I130" s="184"/>
      <c r="J130" s="184"/>
      <c r="K130" s="184"/>
      <c r="L130" s="184"/>
      <c r="M130" s="184"/>
      <c r="N130" s="184"/>
      <c r="O130" s="184"/>
      <c r="P130" s="184"/>
    </row>
    <row r="131" spans="1:16" x14ac:dyDescent="0.25">
      <c r="A131" s="184"/>
      <c r="B131" s="184"/>
      <c r="C131" s="184"/>
      <c r="D131" s="184"/>
      <c r="E131" s="193"/>
      <c r="F131" s="193"/>
      <c r="G131" s="184"/>
      <c r="H131" s="184"/>
      <c r="I131" s="184"/>
      <c r="J131" s="184"/>
      <c r="K131" s="184"/>
      <c r="L131" s="184"/>
      <c r="M131" s="184"/>
      <c r="N131" s="184"/>
      <c r="O131" s="184"/>
      <c r="P131" s="184"/>
    </row>
    <row r="132" spans="1:16" x14ac:dyDescent="0.25">
      <c r="A132" s="184"/>
      <c r="B132" s="184"/>
      <c r="C132" s="184"/>
      <c r="D132" s="184"/>
      <c r="E132" s="193"/>
      <c r="F132" s="193"/>
      <c r="G132" s="184"/>
      <c r="H132" s="184"/>
      <c r="I132" s="184"/>
      <c r="J132" s="184"/>
      <c r="K132" s="184"/>
      <c r="L132" s="184"/>
      <c r="M132" s="184"/>
      <c r="N132" s="184"/>
      <c r="O132" s="184"/>
      <c r="P132" s="184"/>
    </row>
    <row r="133" spans="1:16" x14ac:dyDescent="0.25">
      <c r="A133" s="184"/>
      <c r="B133" s="184"/>
      <c r="C133" s="184"/>
      <c r="D133" s="184"/>
      <c r="E133" s="193"/>
      <c r="F133" s="193"/>
      <c r="G133" s="184"/>
      <c r="H133" s="184"/>
      <c r="I133" s="184"/>
      <c r="J133" s="184"/>
      <c r="K133" s="184"/>
      <c r="L133" s="184"/>
      <c r="M133" s="184"/>
      <c r="N133" s="184"/>
      <c r="O133" s="184"/>
      <c r="P133" s="184"/>
    </row>
    <row r="134" spans="1:16" x14ac:dyDescent="0.25">
      <c r="A134" s="184"/>
      <c r="B134" s="184"/>
      <c r="C134" s="184"/>
      <c r="D134" s="184"/>
      <c r="E134" s="193"/>
      <c r="F134" s="193"/>
      <c r="G134" s="184"/>
      <c r="H134" s="184"/>
      <c r="I134" s="184"/>
      <c r="J134" s="184"/>
      <c r="K134" s="184"/>
      <c r="L134" s="184"/>
      <c r="M134" s="184"/>
      <c r="N134" s="184"/>
      <c r="O134" s="184"/>
      <c r="P134" s="184"/>
    </row>
    <row r="135" spans="1:16" x14ac:dyDescent="0.25">
      <c r="A135" s="184"/>
      <c r="B135" s="184"/>
      <c r="C135" s="184"/>
      <c r="D135" s="184"/>
      <c r="E135" s="184"/>
      <c r="F135" s="184"/>
      <c r="G135" s="184"/>
      <c r="H135" s="184"/>
      <c r="I135" s="184"/>
      <c r="J135" s="184"/>
      <c r="K135" s="184"/>
      <c r="L135" s="184"/>
      <c r="M135" s="184"/>
      <c r="N135" s="184"/>
      <c r="O135" s="184"/>
      <c r="P135" s="184"/>
    </row>
    <row r="136" spans="1:16" x14ac:dyDescent="0.25">
      <c r="A136" s="184"/>
      <c r="B136" s="184"/>
      <c r="C136" s="184"/>
      <c r="D136" s="184"/>
      <c r="E136" s="184"/>
      <c r="F136" s="184"/>
      <c r="G136" s="184"/>
      <c r="H136" s="184"/>
      <c r="I136" s="184"/>
      <c r="J136" s="184"/>
      <c r="K136" s="184"/>
      <c r="L136" s="184"/>
      <c r="M136" s="184"/>
      <c r="N136" s="184"/>
      <c r="O136" s="184"/>
      <c r="P136" s="184"/>
    </row>
    <row r="137" spans="1:16" x14ac:dyDescent="0.25">
      <c r="A137" s="184"/>
      <c r="B137" s="184"/>
      <c r="C137" s="184"/>
      <c r="D137" s="184"/>
      <c r="E137" s="184"/>
      <c r="F137" s="184"/>
      <c r="G137" s="184"/>
      <c r="H137" s="184"/>
      <c r="I137" s="184"/>
      <c r="J137" s="184"/>
      <c r="K137" s="184"/>
      <c r="L137" s="184"/>
      <c r="M137" s="184"/>
      <c r="N137" s="184"/>
      <c r="O137" s="184"/>
      <c r="P137" s="184"/>
    </row>
    <row r="138" spans="1:16" x14ac:dyDescent="0.25">
      <c r="A138" s="184"/>
      <c r="B138" s="184"/>
      <c r="C138" s="184"/>
      <c r="D138" s="184"/>
      <c r="E138" s="184"/>
      <c r="F138" s="184"/>
      <c r="G138" s="184"/>
      <c r="H138" s="184"/>
      <c r="I138" s="184"/>
      <c r="J138" s="184"/>
      <c r="K138" s="184"/>
      <c r="L138" s="184"/>
      <c r="M138" s="184"/>
      <c r="N138" s="184"/>
      <c r="O138" s="184"/>
      <c r="P138" s="184"/>
    </row>
    <row r="139" spans="1:16" x14ac:dyDescent="0.25">
      <c r="A139" s="184"/>
      <c r="B139" s="184"/>
      <c r="C139" s="184"/>
      <c r="D139" s="184"/>
      <c r="E139" s="184"/>
      <c r="F139" s="184"/>
      <c r="G139" s="184"/>
      <c r="H139" s="184"/>
      <c r="I139" s="184"/>
      <c r="J139" s="184"/>
      <c r="K139" s="184"/>
      <c r="L139" s="184"/>
      <c r="M139" s="184"/>
      <c r="N139" s="184"/>
      <c r="O139" s="184"/>
      <c r="P139" s="184"/>
    </row>
    <row r="140" spans="1:16" x14ac:dyDescent="0.25">
      <c r="A140" s="184"/>
      <c r="B140" s="184"/>
      <c r="C140" s="184"/>
      <c r="D140" s="184"/>
      <c r="E140" s="184"/>
      <c r="F140" s="184"/>
      <c r="G140" s="184"/>
      <c r="H140" s="184"/>
      <c r="I140" s="184"/>
      <c r="J140" s="184"/>
      <c r="K140" s="184"/>
      <c r="L140" s="184"/>
      <c r="M140" s="184"/>
      <c r="N140" s="184"/>
      <c r="O140" s="184"/>
      <c r="P140" s="184"/>
    </row>
    <row r="141" spans="1:16" x14ac:dyDescent="0.25">
      <c r="A141" s="184"/>
      <c r="B141" s="184"/>
      <c r="C141" s="184"/>
      <c r="D141" s="184"/>
      <c r="E141" s="184"/>
      <c r="F141" s="184"/>
      <c r="G141" s="184"/>
      <c r="H141" s="184"/>
      <c r="I141" s="184"/>
      <c r="J141" s="184"/>
      <c r="K141" s="184"/>
      <c r="L141" s="184"/>
      <c r="M141" s="184"/>
      <c r="N141" s="184"/>
      <c r="O141" s="184"/>
      <c r="P141" s="184"/>
    </row>
    <row r="142" spans="1:16" x14ac:dyDescent="0.25">
      <c r="A142" s="184"/>
      <c r="B142" s="184"/>
      <c r="C142" s="184"/>
      <c r="D142" s="184"/>
      <c r="E142" s="184"/>
      <c r="F142" s="184"/>
      <c r="G142" s="184"/>
      <c r="H142" s="184"/>
      <c r="I142" s="184"/>
      <c r="J142" s="184"/>
      <c r="K142" s="184"/>
      <c r="L142" s="184"/>
      <c r="M142" s="184"/>
      <c r="N142" s="184"/>
      <c r="O142" s="184"/>
      <c r="P142" s="184"/>
    </row>
    <row r="143" spans="1:16" x14ac:dyDescent="0.25">
      <c r="A143" s="184"/>
      <c r="B143" s="184"/>
      <c r="C143" s="184"/>
      <c r="D143" s="184"/>
      <c r="E143" s="184"/>
      <c r="F143" s="184"/>
      <c r="G143" s="184"/>
      <c r="H143" s="184"/>
      <c r="I143" s="184"/>
      <c r="J143" s="184"/>
      <c r="K143" s="184"/>
      <c r="L143" s="184"/>
      <c r="M143" s="184"/>
      <c r="N143" s="184"/>
      <c r="O143" s="184"/>
      <c r="P143" s="184"/>
    </row>
    <row r="144" spans="1:16" x14ac:dyDescent="0.25">
      <c r="A144" s="184"/>
      <c r="B144" s="184"/>
      <c r="C144" s="184"/>
      <c r="D144" s="184"/>
      <c r="E144" s="184"/>
      <c r="F144" s="184"/>
      <c r="G144" s="184"/>
      <c r="H144" s="184"/>
      <c r="I144" s="184"/>
      <c r="J144" s="184"/>
      <c r="K144" s="184"/>
      <c r="L144" s="184"/>
      <c r="M144" s="184"/>
      <c r="N144" s="184"/>
      <c r="O144" s="184"/>
      <c r="P144" s="184"/>
    </row>
    <row r="145" spans="1:16" x14ac:dyDescent="0.25">
      <c r="A145" s="184"/>
      <c r="B145" s="184"/>
      <c r="C145" s="184"/>
      <c r="D145" s="184"/>
      <c r="E145" s="184"/>
      <c r="F145" s="184"/>
      <c r="G145" s="184"/>
      <c r="H145" s="184"/>
      <c r="I145" s="184"/>
      <c r="J145" s="184"/>
      <c r="K145" s="184"/>
      <c r="L145" s="184"/>
      <c r="M145" s="184"/>
      <c r="N145" s="184"/>
      <c r="O145" s="184"/>
      <c r="P145" s="184"/>
    </row>
    <row r="146" spans="1:16" x14ac:dyDescent="0.25">
      <c r="A146" s="184"/>
      <c r="B146" s="184"/>
      <c r="C146" s="184"/>
      <c r="D146" s="184"/>
      <c r="E146" s="184"/>
      <c r="F146" s="184"/>
      <c r="G146" s="184"/>
      <c r="H146" s="184"/>
      <c r="I146" s="184"/>
      <c r="J146" s="184"/>
      <c r="K146" s="184"/>
      <c r="L146" s="184"/>
      <c r="M146" s="184"/>
      <c r="N146" s="184"/>
      <c r="O146" s="184"/>
      <c r="P146" s="184"/>
    </row>
    <row r="147" spans="1:16" x14ac:dyDescent="0.25">
      <c r="A147" s="184"/>
      <c r="B147" s="184"/>
      <c r="C147" s="184"/>
      <c r="D147" s="184"/>
      <c r="E147" s="184"/>
      <c r="F147" s="184"/>
      <c r="G147" s="184"/>
      <c r="H147" s="184"/>
      <c r="I147" s="184"/>
      <c r="J147" s="184"/>
      <c r="K147" s="184"/>
      <c r="L147" s="184"/>
      <c r="M147" s="184"/>
      <c r="N147" s="184"/>
      <c r="O147" s="184"/>
      <c r="P147" s="184"/>
    </row>
    <row r="148" spans="1:16" x14ac:dyDescent="0.25">
      <c r="A148" s="184"/>
      <c r="B148" s="184"/>
      <c r="C148" s="184"/>
      <c r="D148" s="184"/>
      <c r="E148" s="184"/>
      <c r="F148" s="184"/>
      <c r="G148" s="184"/>
      <c r="H148" s="184"/>
      <c r="I148" s="184"/>
      <c r="J148" s="184"/>
      <c r="K148" s="184"/>
      <c r="L148" s="184"/>
      <c r="M148" s="184"/>
      <c r="N148" s="184"/>
      <c r="O148" s="184"/>
      <c r="P148" s="184"/>
    </row>
    <row r="149" spans="1:16" x14ac:dyDescent="0.25">
      <c r="A149" s="184"/>
      <c r="B149" s="184"/>
      <c r="C149" s="184"/>
      <c r="D149" s="184"/>
      <c r="E149" s="184"/>
      <c r="F149" s="184"/>
      <c r="G149" s="184"/>
      <c r="H149" s="184"/>
      <c r="I149" s="184"/>
      <c r="J149" s="184"/>
      <c r="K149" s="184"/>
      <c r="L149" s="184"/>
      <c r="M149" s="184"/>
      <c r="N149" s="184"/>
      <c r="O149" s="184"/>
      <c r="P149" s="184"/>
    </row>
    <row r="150" spans="1:16" x14ac:dyDescent="0.25">
      <c r="A150" s="184"/>
      <c r="B150" s="184"/>
      <c r="C150" s="184"/>
      <c r="D150" s="184"/>
      <c r="E150" s="184"/>
      <c r="F150" s="184"/>
      <c r="G150" s="184"/>
      <c r="H150" s="184"/>
      <c r="I150" s="184"/>
      <c r="J150" s="184"/>
      <c r="K150" s="184"/>
      <c r="L150" s="184"/>
      <c r="M150" s="184"/>
      <c r="N150" s="184"/>
      <c r="O150" s="184"/>
      <c r="P150" s="184"/>
    </row>
    <row r="151" spans="1:16" x14ac:dyDescent="0.25">
      <c r="A151" s="184"/>
      <c r="B151" s="184"/>
      <c r="C151" s="184"/>
      <c r="D151" s="184"/>
      <c r="E151" s="184"/>
      <c r="F151" s="184"/>
      <c r="G151" s="184"/>
      <c r="H151" s="184"/>
      <c r="I151" s="184"/>
      <c r="J151" s="184"/>
      <c r="K151" s="184"/>
      <c r="L151" s="184"/>
      <c r="M151" s="184"/>
      <c r="N151" s="184"/>
      <c r="O151" s="184"/>
      <c r="P151" s="184"/>
    </row>
    <row r="152" spans="1:16" x14ac:dyDescent="0.25">
      <c r="A152" s="184"/>
      <c r="B152" s="184"/>
      <c r="C152" s="184"/>
      <c r="D152" s="184"/>
      <c r="E152" s="184"/>
      <c r="F152" s="184"/>
      <c r="G152" s="184"/>
      <c r="H152" s="184"/>
      <c r="I152" s="184"/>
      <c r="J152" s="184"/>
      <c r="K152" s="184"/>
      <c r="L152" s="184"/>
      <c r="M152" s="184"/>
      <c r="N152" s="184"/>
      <c r="O152" s="184"/>
      <c r="P152" s="184"/>
    </row>
    <row r="153" spans="1:16" x14ac:dyDescent="0.25">
      <c r="A153" s="184"/>
      <c r="B153" s="184"/>
      <c r="C153" s="184"/>
      <c r="D153" s="184"/>
      <c r="E153" s="184"/>
      <c r="F153" s="184"/>
      <c r="G153" s="184"/>
      <c r="H153" s="184"/>
      <c r="I153" s="184"/>
      <c r="J153" s="184"/>
      <c r="K153" s="184"/>
      <c r="L153" s="184"/>
      <c r="M153" s="184"/>
      <c r="N153" s="184"/>
      <c r="O153" s="184"/>
      <c r="P153" s="184"/>
    </row>
    <row r="154" spans="1:16" x14ac:dyDescent="0.25">
      <c r="A154" s="184"/>
      <c r="B154" s="184"/>
      <c r="C154" s="184"/>
      <c r="D154" s="184"/>
      <c r="E154" s="184"/>
      <c r="F154" s="184"/>
      <c r="G154" s="184"/>
      <c r="H154" s="184"/>
      <c r="I154" s="184"/>
      <c r="J154" s="184"/>
      <c r="K154" s="184"/>
      <c r="L154" s="184"/>
      <c r="M154" s="184"/>
      <c r="N154" s="184"/>
      <c r="O154" s="184"/>
      <c r="P154" s="184"/>
    </row>
    <row r="155" spans="1:16" x14ac:dyDescent="0.25">
      <c r="A155" s="184"/>
      <c r="B155" s="184"/>
      <c r="C155" s="184"/>
      <c r="D155" s="184"/>
      <c r="E155" s="184"/>
      <c r="F155" s="184"/>
      <c r="G155" s="184"/>
      <c r="H155" s="184"/>
      <c r="I155" s="184"/>
      <c r="J155" s="184"/>
      <c r="K155" s="184"/>
      <c r="L155" s="184"/>
      <c r="M155" s="184"/>
      <c r="N155" s="184"/>
      <c r="O155" s="184"/>
      <c r="P155" s="184"/>
    </row>
    <row r="156" spans="1:16" x14ac:dyDescent="0.25">
      <c r="A156" s="184"/>
      <c r="B156" s="184"/>
      <c r="C156" s="184"/>
      <c r="D156" s="184"/>
      <c r="E156" s="184"/>
      <c r="F156" s="184"/>
      <c r="G156" s="184"/>
      <c r="H156" s="184"/>
      <c r="I156" s="184"/>
      <c r="J156" s="184"/>
      <c r="K156" s="184"/>
      <c r="L156" s="184"/>
      <c r="M156" s="184"/>
      <c r="N156" s="184"/>
      <c r="O156" s="184"/>
      <c r="P156" s="184"/>
    </row>
    <row r="157" spans="1:16" x14ac:dyDescent="0.25">
      <c r="A157" s="184"/>
      <c r="B157" s="184"/>
      <c r="C157" s="184"/>
      <c r="D157" s="184"/>
      <c r="E157" s="184"/>
      <c r="F157" s="184"/>
      <c r="G157" s="184"/>
      <c r="H157" s="184"/>
      <c r="I157" s="184"/>
      <c r="J157" s="184"/>
      <c r="K157" s="184"/>
      <c r="L157" s="184"/>
      <c r="M157" s="184"/>
      <c r="N157" s="184"/>
      <c r="O157" s="184"/>
      <c r="P157" s="184"/>
    </row>
    <row r="158" spans="1:16" x14ac:dyDescent="0.25">
      <c r="A158" s="184"/>
      <c r="B158" s="184"/>
      <c r="C158" s="184"/>
      <c r="D158" s="184"/>
      <c r="E158" s="184"/>
      <c r="F158" s="184"/>
      <c r="G158" s="184"/>
      <c r="H158" s="184"/>
      <c r="I158" s="184"/>
      <c r="J158" s="184"/>
      <c r="K158" s="184"/>
      <c r="L158" s="184"/>
      <c r="M158" s="184"/>
      <c r="N158" s="184"/>
      <c r="O158" s="184"/>
      <c r="P158" s="184"/>
    </row>
    <row r="159" spans="1:16" x14ac:dyDescent="0.25">
      <c r="A159" s="184"/>
      <c r="B159" s="184"/>
      <c r="C159" s="184"/>
      <c r="D159" s="184"/>
      <c r="E159" s="184"/>
      <c r="F159" s="184"/>
      <c r="G159" s="184"/>
      <c r="H159" s="184"/>
      <c r="I159" s="184"/>
      <c r="J159" s="184"/>
      <c r="K159" s="184"/>
      <c r="L159" s="184"/>
      <c r="M159" s="184"/>
      <c r="N159" s="184"/>
      <c r="O159" s="184"/>
      <c r="P159" s="184"/>
    </row>
    <row r="160" spans="1:16" x14ac:dyDescent="0.25">
      <c r="A160" s="184"/>
      <c r="B160" s="184"/>
      <c r="C160" s="184"/>
      <c r="D160" s="184"/>
      <c r="E160" s="184"/>
      <c r="F160" s="184"/>
      <c r="G160" s="184"/>
      <c r="H160" s="184"/>
      <c r="I160" s="184"/>
      <c r="J160" s="184"/>
      <c r="K160" s="184"/>
      <c r="L160" s="184"/>
      <c r="M160" s="184"/>
      <c r="N160" s="184"/>
      <c r="O160" s="184"/>
      <c r="P160" s="184"/>
    </row>
    <row r="161" spans="1:16" x14ac:dyDescent="0.25">
      <c r="A161" s="184"/>
      <c r="B161" s="184"/>
      <c r="C161" s="184"/>
      <c r="D161" s="184"/>
      <c r="E161" s="184"/>
      <c r="F161" s="184"/>
      <c r="G161" s="184"/>
      <c r="H161" s="184"/>
      <c r="I161" s="184"/>
      <c r="J161" s="184"/>
      <c r="K161" s="184"/>
      <c r="L161" s="184"/>
      <c r="M161" s="184"/>
      <c r="N161" s="184"/>
      <c r="O161" s="184"/>
      <c r="P161" s="184"/>
    </row>
    <row r="162" spans="1:16" x14ac:dyDescent="0.25">
      <c r="A162" s="184"/>
      <c r="B162" s="184"/>
      <c r="C162" s="184"/>
      <c r="D162" s="184"/>
      <c r="E162" s="184"/>
      <c r="F162" s="184"/>
      <c r="G162" s="184"/>
      <c r="H162" s="184"/>
      <c r="I162" s="184"/>
      <c r="J162" s="184"/>
      <c r="K162" s="184"/>
      <c r="L162" s="184"/>
      <c r="M162" s="184"/>
      <c r="N162" s="184"/>
      <c r="O162" s="184"/>
      <c r="P162" s="184"/>
    </row>
    <row r="163" spans="1:16" x14ac:dyDescent="0.25">
      <c r="A163" s="184"/>
      <c r="B163" s="184"/>
      <c r="C163" s="184"/>
      <c r="D163" s="184"/>
      <c r="E163" s="184"/>
      <c r="F163" s="184"/>
      <c r="G163" s="184"/>
      <c r="H163" s="184"/>
      <c r="I163" s="184"/>
      <c r="J163" s="184"/>
      <c r="K163" s="184"/>
      <c r="L163" s="184"/>
      <c r="M163" s="184"/>
      <c r="N163" s="184"/>
      <c r="O163" s="184"/>
      <c r="P163" s="184"/>
    </row>
    <row r="164" spans="1:16" x14ac:dyDescent="0.25">
      <c r="A164" s="184"/>
      <c r="B164" s="184"/>
      <c r="C164" s="184"/>
      <c r="D164" s="184"/>
      <c r="E164" s="184"/>
      <c r="F164" s="184"/>
      <c r="G164" s="184"/>
      <c r="H164" s="184"/>
      <c r="I164" s="184"/>
      <c r="J164" s="184"/>
      <c r="K164" s="184"/>
      <c r="L164" s="184"/>
      <c r="M164" s="184"/>
      <c r="N164" s="184"/>
      <c r="O164" s="184"/>
      <c r="P164" s="184"/>
    </row>
    <row r="165" spans="1:16" x14ac:dyDescent="0.25">
      <c r="A165" s="184"/>
      <c r="B165" s="184"/>
      <c r="C165" s="184"/>
      <c r="D165" s="184"/>
      <c r="E165" s="184"/>
      <c r="F165" s="184"/>
      <c r="G165" s="184"/>
      <c r="H165" s="184"/>
      <c r="I165" s="184"/>
      <c r="J165" s="184"/>
      <c r="K165" s="184"/>
      <c r="L165" s="184"/>
      <c r="M165" s="184"/>
      <c r="N165" s="184"/>
      <c r="O165" s="184"/>
      <c r="P165" s="184"/>
    </row>
    <row r="166" spans="1:16" x14ac:dyDescent="0.25">
      <c r="A166" s="184"/>
      <c r="B166" s="184"/>
      <c r="C166" s="184"/>
      <c r="D166" s="184"/>
      <c r="E166" s="184"/>
      <c r="F166" s="184"/>
      <c r="G166" s="184"/>
      <c r="H166" s="184"/>
      <c r="I166" s="184"/>
      <c r="J166" s="184"/>
      <c r="K166" s="184"/>
      <c r="L166" s="184"/>
      <c r="M166" s="184"/>
      <c r="N166" s="184"/>
      <c r="O166" s="184"/>
      <c r="P166" s="184"/>
    </row>
    <row r="167" spans="1:16" x14ac:dyDescent="0.25">
      <c r="A167" s="184"/>
      <c r="B167" s="184"/>
      <c r="C167" s="184"/>
      <c r="D167" s="184"/>
      <c r="E167" s="184"/>
      <c r="F167" s="184"/>
      <c r="G167" s="184"/>
      <c r="H167" s="184"/>
      <c r="I167" s="184"/>
      <c r="J167" s="184"/>
      <c r="K167" s="184"/>
      <c r="L167" s="184"/>
      <c r="M167" s="184"/>
      <c r="N167" s="184"/>
      <c r="O167" s="184"/>
      <c r="P167" s="184"/>
    </row>
    <row r="168" spans="1:16" x14ac:dyDescent="0.25">
      <c r="A168" s="184"/>
      <c r="B168" s="184"/>
      <c r="C168" s="184"/>
      <c r="D168" s="184"/>
      <c r="E168" s="184"/>
      <c r="F168" s="184"/>
      <c r="G168" s="184"/>
      <c r="H168" s="184"/>
      <c r="I168" s="184"/>
      <c r="J168" s="184"/>
      <c r="K168" s="184"/>
      <c r="L168" s="184"/>
      <c r="M168" s="184"/>
      <c r="N168" s="184"/>
      <c r="O168" s="184"/>
      <c r="P168" s="184"/>
    </row>
  </sheetData>
  <mergeCells count="139">
    <mergeCell ref="E16:F16"/>
    <mergeCell ref="E17:F17"/>
    <mergeCell ref="E18:F18"/>
    <mergeCell ref="G18:I18"/>
    <mergeCell ref="E19:F19"/>
    <mergeCell ref="E20:F20"/>
    <mergeCell ref="E21:F21"/>
    <mergeCell ref="G19:I19"/>
    <mergeCell ref="G20:I20"/>
    <mergeCell ref="G21:I21"/>
    <mergeCell ref="G14:I14"/>
    <mergeCell ref="G15:I15"/>
    <mergeCell ref="G16:I16"/>
    <mergeCell ref="G17:I17"/>
    <mergeCell ref="E33:F33"/>
    <mergeCell ref="E34:F34"/>
    <mergeCell ref="G4:I4"/>
    <mergeCell ref="E28:F28"/>
    <mergeCell ref="E29:F29"/>
    <mergeCell ref="E30:F30"/>
    <mergeCell ref="E31:F31"/>
    <mergeCell ref="E32:F32"/>
    <mergeCell ref="E4:F4"/>
    <mergeCell ref="E5:F5"/>
    <mergeCell ref="E6:F6"/>
    <mergeCell ref="E7:F7"/>
    <mergeCell ref="E8:F8"/>
    <mergeCell ref="E9:F9"/>
    <mergeCell ref="E10:F10"/>
    <mergeCell ref="E11:F11"/>
    <mergeCell ref="E12:F12"/>
    <mergeCell ref="E13:F13"/>
    <mergeCell ref="E14:F14"/>
    <mergeCell ref="E15:F15"/>
    <mergeCell ref="G5:I5"/>
    <mergeCell ref="G6:I6"/>
    <mergeCell ref="G7:I7"/>
    <mergeCell ref="G8:I8"/>
    <mergeCell ref="G9:I9"/>
    <mergeCell ref="G10:I10"/>
    <mergeCell ref="G11:I11"/>
    <mergeCell ref="G12:I12"/>
    <mergeCell ref="G13:I13"/>
    <mergeCell ref="E40:F40"/>
    <mergeCell ref="E41:F41"/>
    <mergeCell ref="E42:F42"/>
    <mergeCell ref="E43:F43"/>
    <mergeCell ref="E44:F44"/>
    <mergeCell ref="G22:I22"/>
    <mergeCell ref="G23:I23"/>
    <mergeCell ref="G24:I24"/>
    <mergeCell ref="E38:F38"/>
    <mergeCell ref="E39:F39"/>
    <mergeCell ref="E22:F22"/>
    <mergeCell ref="E23:F23"/>
    <mergeCell ref="E24:F24"/>
    <mergeCell ref="E25:F25"/>
    <mergeCell ref="E26:F26"/>
    <mergeCell ref="E27:F27"/>
    <mergeCell ref="E50:F50"/>
    <mergeCell ref="E51:F51"/>
    <mergeCell ref="E52:F52"/>
    <mergeCell ref="E53:F53"/>
    <mergeCell ref="E54:F54"/>
    <mergeCell ref="E45:F45"/>
    <mergeCell ref="E46:F46"/>
    <mergeCell ref="E47:F47"/>
    <mergeCell ref="E48:F48"/>
    <mergeCell ref="E49:F49"/>
    <mergeCell ref="E60:F60"/>
    <mergeCell ref="E61:F61"/>
    <mergeCell ref="E62:F62"/>
    <mergeCell ref="E63:F63"/>
    <mergeCell ref="E64:F64"/>
    <mergeCell ref="E55:F55"/>
    <mergeCell ref="E56:F56"/>
    <mergeCell ref="E57:F57"/>
    <mergeCell ref="E58:F58"/>
    <mergeCell ref="E59:F59"/>
    <mergeCell ref="E74:F74"/>
    <mergeCell ref="E75:F75"/>
    <mergeCell ref="E76:F76"/>
    <mergeCell ref="E77:F77"/>
    <mergeCell ref="E78:F78"/>
    <mergeCell ref="E65:F65"/>
    <mergeCell ref="E66:F66"/>
    <mergeCell ref="E72:F72"/>
    <mergeCell ref="E73:F73"/>
    <mergeCell ref="E84:F84"/>
    <mergeCell ref="E85:F85"/>
    <mergeCell ref="E86:F86"/>
    <mergeCell ref="E87:F87"/>
    <mergeCell ref="E88:F88"/>
    <mergeCell ref="E79:F79"/>
    <mergeCell ref="E80:F80"/>
    <mergeCell ref="E81:F81"/>
    <mergeCell ref="E82:F82"/>
    <mergeCell ref="E83:F83"/>
    <mergeCell ref="E94:F94"/>
    <mergeCell ref="E95:F95"/>
    <mergeCell ref="E96:F96"/>
    <mergeCell ref="E97:F97"/>
    <mergeCell ref="E98:F98"/>
    <mergeCell ref="E89:F89"/>
    <mergeCell ref="E90:F90"/>
    <mergeCell ref="E91:F91"/>
    <mergeCell ref="E92:F92"/>
    <mergeCell ref="E93:F93"/>
    <mergeCell ref="E108:F108"/>
    <mergeCell ref="E109:F109"/>
    <mergeCell ref="E110:F110"/>
    <mergeCell ref="E111:F111"/>
    <mergeCell ref="E112:F112"/>
    <mergeCell ref="E99:F99"/>
    <mergeCell ref="E100:F100"/>
    <mergeCell ref="E106:F106"/>
    <mergeCell ref="E107:F107"/>
    <mergeCell ref="E118:F118"/>
    <mergeCell ref="E119:F119"/>
    <mergeCell ref="E120:F120"/>
    <mergeCell ref="E121:F121"/>
    <mergeCell ref="E122:F122"/>
    <mergeCell ref="E113:F113"/>
    <mergeCell ref="E114:F114"/>
    <mergeCell ref="E115:F115"/>
    <mergeCell ref="E116:F116"/>
    <mergeCell ref="E117:F117"/>
    <mergeCell ref="E133:F133"/>
    <mergeCell ref="E134:F134"/>
    <mergeCell ref="E128:F128"/>
    <mergeCell ref="E129:F129"/>
    <mergeCell ref="E130:F130"/>
    <mergeCell ref="E131:F131"/>
    <mergeCell ref="E132:F132"/>
    <mergeCell ref="E123:F123"/>
    <mergeCell ref="E124:F124"/>
    <mergeCell ref="E125:F125"/>
    <mergeCell ref="E126:F126"/>
    <mergeCell ref="E127:F127"/>
  </mergeCells>
  <conditionalFormatting sqref="P1">
    <cfRule type="containsText" dxfId="5" priority="1" operator="containsText" text="BROKEN">
      <formula>NOT(ISERROR(SEARCH("BROKEN",P1)))</formula>
    </cfRule>
    <cfRule type="containsText" dxfId="4" priority="2" operator="containsText" text="OK">
      <formula>NOT(ISERROR(SEARCH("OK",P1)))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Q159"/>
  <sheetViews>
    <sheetView zoomScale="85" zoomScaleNormal="85" workbookViewId="0">
      <pane ySplit="1" topLeftCell="A2" activePane="bottomLeft" state="frozen"/>
      <selection pane="bottomLeft" activeCell="O27" sqref="O27"/>
    </sheetView>
  </sheetViews>
  <sheetFormatPr defaultRowHeight="15" x14ac:dyDescent="0.25"/>
  <cols>
    <col min="1" max="4" width="6.28515625" customWidth="1"/>
    <col min="6" max="6" width="20.140625" customWidth="1"/>
    <col min="8" max="14" width="19.42578125" customWidth="1"/>
    <col min="15" max="15" width="31.42578125" customWidth="1"/>
    <col min="16" max="16" width="20.7109375" customWidth="1"/>
  </cols>
  <sheetData>
    <row r="1" spans="1:17" ht="92.25" x14ac:dyDescent="0.25">
      <c r="E1" s="150" t="s">
        <v>604</v>
      </c>
      <c r="F1" s="150"/>
      <c r="G1" s="150"/>
      <c r="H1" s="150"/>
      <c r="I1" s="150"/>
      <c r="J1" s="150"/>
      <c r="K1" s="150"/>
      <c r="L1" s="150"/>
      <c r="M1" s="150"/>
      <c r="N1" s="150"/>
      <c r="O1" s="151" t="s">
        <v>603</v>
      </c>
      <c r="P1" s="154" t="str">
        <f>IF(ROUND(SUM(J4:P24,G39:K59,G72:K92,G105:K125)-SUM(L23:M24),3)=0,"OK","BROKEN")</f>
        <v>OK</v>
      </c>
      <c r="Q1" s="150"/>
    </row>
    <row r="2" spans="1:17" x14ac:dyDescent="0.25">
      <c r="A2" s="127"/>
      <c r="B2" s="127"/>
      <c r="C2" s="127"/>
      <c r="D2" s="127"/>
      <c r="E2" s="128" t="s">
        <v>589</v>
      </c>
      <c r="F2" s="128"/>
      <c r="G2" s="128"/>
      <c r="H2" s="128"/>
      <c r="I2" s="129"/>
      <c r="J2" s="130"/>
      <c r="K2" s="129"/>
      <c r="L2" s="130"/>
      <c r="M2" s="129"/>
      <c r="N2" s="130"/>
      <c r="O2" s="130"/>
      <c r="P2" s="129"/>
      <c r="Q2" s="127"/>
    </row>
    <row r="3" spans="1:17" ht="26.25" customHeight="1" x14ac:dyDescent="0.25">
      <c r="A3" s="131"/>
      <c r="B3" s="131"/>
      <c r="C3" s="131"/>
      <c r="D3" s="131"/>
      <c r="E3" s="116"/>
      <c r="F3" s="117"/>
      <c r="G3" s="140" t="s">
        <v>26</v>
      </c>
      <c r="H3" s="141"/>
      <c r="I3" s="141"/>
      <c r="J3" s="118" t="s">
        <v>27</v>
      </c>
      <c r="K3" s="118" t="s">
        <v>28</v>
      </c>
      <c r="L3" s="119" t="s">
        <v>29</v>
      </c>
      <c r="M3" s="119" t="s">
        <v>30</v>
      </c>
      <c r="N3" s="119" t="s">
        <v>553</v>
      </c>
      <c r="O3" s="119" t="s">
        <v>554</v>
      </c>
      <c r="P3" s="119" t="s">
        <v>555</v>
      </c>
      <c r="Q3" s="119" t="s">
        <v>556</v>
      </c>
    </row>
    <row r="4" spans="1:17" x14ac:dyDescent="0.25">
      <c r="A4" s="132"/>
      <c r="B4" s="131"/>
      <c r="C4" s="131"/>
      <c r="D4" s="131"/>
      <c r="E4" s="194" t="s">
        <v>557</v>
      </c>
      <c r="F4" s="195"/>
      <c r="G4" s="196" t="str">
        <f>'Standard Control RAB'!A6</f>
        <v>Sub-transmission lines and cables</v>
      </c>
      <c r="H4" s="197"/>
      <c r="I4" s="197"/>
      <c r="J4" s="149">
        <f>IF('InputSheet Opening RAB'!J4 = "n/a",0,'InputSheet Opening RAB'!J4  -'OutputSheet METERING PTRM'!J4-'OutputSheet Dx PTRM'!J4)</f>
        <v>0</v>
      </c>
      <c r="K4" s="149">
        <f>IF('InputSheet Opening RAB'!K4 = "n/a",0,'InputSheet Opening RAB'!K4  -'OutputSheet METERING PTRM'!K4-'OutputSheet Dx PTRM'!K4)</f>
        <v>0</v>
      </c>
      <c r="L4" s="149">
        <f>IF(AND('OutputSheet METERING PTRM'!L4&gt;0,'OutputSheet METERING PTRM'!L4&lt;&gt;"n/a"),'OutputSheet METERING PTRM'!L4-'InputSheet Opening RAB'!L4,
                       IF(AND('OutputSheet Dx PTRM'!L4&gt;0,'OutputSheet Dx PTRM'!L4&lt;&gt;"n/a"),'OutputSheet Dx PTRM'!L4-'InputSheet Opening RAB'!L4,"0")
       )</f>
        <v>0</v>
      </c>
      <c r="M4" s="149">
        <f>IF(AND('OutputSheet METERING PTRM'!M4&gt;0,'OutputSheet METERING PTRM'!M4&lt;&gt;"n/a"),'OutputSheet METERING PTRM'!M4-'InputSheet Opening RAB'!M4,
                       IF(AND('OutputSheet Dx PTRM'!M4&gt;0,'OutputSheet Dx PTRM'!M4&lt;&gt;"n/a"),'OutputSheet Dx PTRM'!M4-'InputSheet Opening RAB'!M4,"0")
       )</f>
        <v>0</v>
      </c>
      <c r="N4" s="149">
        <f>IF('InputSheet Opening RAB'!N4= "n/a",0,'InputSheet Opening RAB'!N4 -'OutputSheet METERING PTRM'!N4-'OutputSheet Dx PTRM'!N4)</f>
        <v>0</v>
      </c>
      <c r="O4" s="149">
        <f>IF(AND('OutputSheet METERING PTRM'!O4&gt;0,'OutputSheet METERING PTRM'!O4&lt;&gt;"n/a"),'OutputSheet METERING PTRM'!O4-'InputSheet Opening RAB'!O4,
                       IF(AND('OutputSheet Dx PTRM'!O4&gt;0,'OutputSheet Dx PTRM'!O4&lt;&gt;"n/a"),'OutputSheet Dx PTRM'!O4-'InputSheet Opening RAB'!O4,0)
       )</f>
        <v>0</v>
      </c>
      <c r="P4" s="149">
        <f>IF(AND('OutputSheet METERING PTRM'!P4&gt;0,'OutputSheet METERING PTRM'!P4&lt;&gt;"n/a"),'OutputSheet METERING PTRM'!P4-'InputSheet Opening RAB'!P4,
                       IF(AND('OutputSheet Dx PTRM'!P4&gt;0,'OutputSheet Dx PTRM'!P4&lt;&gt;"n/a"),'OutputSheet Dx PTRM'!P4-'InputSheet Opening RAB'!P4,0)
       )</f>
        <v>0</v>
      </c>
      <c r="Q4" s="133" t="s">
        <v>558</v>
      </c>
    </row>
    <row r="5" spans="1:17" x14ac:dyDescent="0.25">
      <c r="A5" s="132"/>
      <c r="B5" s="131"/>
      <c r="C5" s="131"/>
      <c r="D5" s="131"/>
      <c r="E5" s="194" t="s">
        <v>559</v>
      </c>
      <c r="F5" s="195"/>
      <c r="G5" s="196" t="str">
        <f>'Standard Control RAB'!A7</f>
        <v>Cable tunnel (dx)</v>
      </c>
      <c r="H5" s="197"/>
      <c r="I5" s="197"/>
      <c r="J5" s="149">
        <f>IF('InputSheet Opening RAB'!J5 = "n/a",0,'InputSheet Opening RAB'!J5  -'OutputSheet METERING PTRM'!J5-'OutputSheet Dx PTRM'!J5)</f>
        <v>0</v>
      </c>
      <c r="K5" s="149">
        <f>IF('InputSheet Opening RAB'!K5 = "n/a",0,'InputSheet Opening RAB'!K5  -'OutputSheet METERING PTRM'!K5-'OutputSheet Dx PTRM'!K5)</f>
        <v>0</v>
      </c>
      <c r="L5" s="149">
        <f>IF(AND('OutputSheet METERING PTRM'!L5&gt;0,'OutputSheet METERING PTRM'!L5&lt;&gt;"n/a"),'OutputSheet METERING PTRM'!L5-'InputSheet Opening RAB'!L5,
                       IF(AND('OutputSheet Dx PTRM'!L5&gt;0,'OutputSheet Dx PTRM'!L5&lt;&gt;"n/a"),'OutputSheet Dx PTRM'!L5-'InputSheet Opening RAB'!L5,"0")
       )</f>
        <v>0</v>
      </c>
      <c r="M5" s="149">
        <f>IF(AND('OutputSheet METERING PTRM'!M5&gt;0,'OutputSheet METERING PTRM'!M5&lt;&gt;"n/a"),'OutputSheet METERING PTRM'!M5-'InputSheet Opening RAB'!M5,
                       IF(AND('OutputSheet Dx PTRM'!M5&gt;0,'OutputSheet Dx PTRM'!M5&lt;&gt;"n/a"),'OutputSheet Dx PTRM'!M5-'InputSheet Opening RAB'!M5,"0")
       )</f>
        <v>0</v>
      </c>
      <c r="N5" s="149">
        <f>IF('InputSheet Opening RAB'!N5= "n/a",0,'InputSheet Opening RAB'!N5 -'OutputSheet METERING PTRM'!N5-'OutputSheet Dx PTRM'!N5)</f>
        <v>0</v>
      </c>
      <c r="O5" s="149">
        <f>IF(AND('OutputSheet METERING PTRM'!O5&gt;0,'OutputSheet METERING PTRM'!O5&lt;&gt;"n/a"),'OutputSheet METERING PTRM'!O5-'InputSheet Opening RAB'!O5,
                       IF(AND('OutputSheet Dx PTRM'!O5&gt;0,'OutputSheet Dx PTRM'!O5&lt;&gt;"n/a"),'OutputSheet Dx PTRM'!O5-'InputSheet Opening RAB'!O5,0)
       )</f>
        <v>0</v>
      </c>
      <c r="P5" s="149">
        <f>IF(AND('OutputSheet METERING PTRM'!P5&gt;0,'OutputSheet METERING PTRM'!P5&lt;&gt;"n/a"),'OutputSheet METERING PTRM'!P5-'InputSheet Opening RAB'!P5,
                       IF(AND('OutputSheet Dx PTRM'!P5&gt;0,'OutputSheet Dx PTRM'!P5&lt;&gt;"n/a"),'OutputSheet Dx PTRM'!P5-'InputSheet Opening RAB'!P5,0)
       )</f>
        <v>0</v>
      </c>
      <c r="Q5" s="121"/>
    </row>
    <row r="6" spans="1:17" x14ac:dyDescent="0.25">
      <c r="A6" s="132"/>
      <c r="B6" s="131"/>
      <c r="C6" s="131"/>
      <c r="D6" s="131"/>
      <c r="E6" s="194" t="s">
        <v>560</v>
      </c>
      <c r="F6" s="195"/>
      <c r="G6" s="196" t="str">
        <f>'Standard Control RAB'!A8</f>
        <v>Distribution lines and cables</v>
      </c>
      <c r="H6" s="197"/>
      <c r="I6" s="197"/>
      <c r="J6" s="149">
        <f>IF('InputSheet Opening RAB'!J6 = "n/a",0,'InputSheet Opening RAB'!J6  -'OutputSheet METERING PTRM'!J6-'OutputSheet Dx PTRM'!J6)</f>
        <v>0</v>
      </c>
      <c r="K6" s="149">
        <f>IF('InputSheet Opening RAB'!K6 = "n/a",0,'InputSheet Opening RAB'!K6  -'OutputSheet METERING PTRM'!K6-'OutputSheet Dx PTRM'!K6)</f>
        <v>0</v>
      </c>
      <c r="L6" s="149">
        <f>IF(AND('OutputSheet METERING PTRM'!L6&gt;0,'OutputSheet METERING PTRM'!L6&lt;&gt;"n/a"),'OutputSheet METERING PTRM'!L6-'InputSheet Opening RAB'!L6,
                       IF(AND('OutputSheet Dx PTRM'!L6&gt;0,'OutputSheet Dx PTRM'!L6&lt;&gt;"n/a"),'OutputSheet Dx PTRM'!L6-'InputSheet Opening RAB'!L6,"0")
       )</f>
        <v>0</v>
      </c>
      <c r="M6" s="149">
        <f>IF(AND('OutputSheet METERING PTRM'!M6&gt;0,'OutputSheet METERING PTRM'!M6&lt;&gt;"n/a"),'OutputSheet METERING PTRM'!M6-'InputSheet Opening RAB'!M6,
                       IF(AND('OutputSheet Dx PTRM'!M6&gt;0,'OutputSheet Dx PTRM'!M6&lt;&gt;"n/a"),'OutputSheet Dx PTRM'!M6-'InputSheet Opening RAB'!M6,"0")
       )</f>
        <v>0</v>
      </c>
      <c r="N6" s="149">
        <f>IF('InputSheet Opening RAB'!N6= "n/a",0,'InputSheet Opening RAB'!N6 -'OutputSheet METERING PTRM'!N6-'OutputSheet Dx PTRM'!N6)</f>
        <v>0</v>
      </c>
      <c r="O6" s="149">
        <f>IF(AND('OutputSheet METERING PTRM'!O6&gt;0,'OutputSheet METERING PTRM'!O6&lt;&gt;"n/a"),'OutputSheet METERING PTRM'!O6-'InputSheet Opening RAB'!O6,
                       IF(AND('OutputSheet Dx PTRM'!O6&gt;0,'OutputSheet Dx PTRM'!O6&lt;&gt;"n/a"),'OutputSheet Dx PTRM'!O6-'InputSheet Opening RAB'!O6,0)
       )</f>
        <v>0</v>
      </c>
      <c r="P6" s="149">
        <f>IF(AND('OutputSheet METERING PTRM'!P6&gt;0,'OutputSheet METERING PTRM'!P6&lt;&gt;"n/a"),'OutputSheet METERING PTRM'!P6-'InputSheet Opening RAB'!P6,
                       IF(AND('OutputSheet Dx PTRM'!P6&gt;0,'OutputSheet Dx PTRM'!P6&lt;&gt;"n/a"),'OutputSheet Dx PTRM'!P6-'InputSheet Opening RAB'!P6,0)
       )</f>
        <v>0</v>
      </c>
      <c r="Q6" s="120"/>
    </row>
    <row r="7" spans="1:17" x14ac:dyDescent="0.25">
      <c r="A7" s="132"/>
      <c r="B7" s="131"/>
      <c r="C7" s="131"/>
      <c r="D7" s="131"/>
      <c r="E7" s="194" t="s">
        <v>561</v>
      </c>
      <c r="F7" s="195"/>
      <c r="G7" s="196" t="str">
        <f>'Standard Control RAB'!A9</f>
        <v>Substations</v>
      </c>
      <c r="H7" s="197"/>
      <c r="I7" s="197"/>
      <c r="J7" s="149">
        <f>IF('InputSheet Opening RAB'!J7 = "n/a",0,'InputSheet Opening RAB'!J7  -'OutputSheet METERING PTRM'!J7-'OutputSheet Dx PTRM'!J7)</f>
        <v>0</v>
      </c>
      <c r="K7" s="149">
        <f>IF('InputSheet Opening RAB'!K7 = "n/a",0,'InputSheet Opening RAB'!K7  -'OutputSheet METERING PTRM'!K7-'OutputSheet Dx PTRM'!K7)</f>
        <v>0</v>
      </c>
      <c r="L7" s="149">
        <f>IF(AND('OutputSheet METERING PTRM'!L7&gt;0,'OutputSheet METERING PTRM'!L7&lt;&gt;"n/a"),'OutputSheet METERING PTRM'!L7-'InputSheet Opening RAB'!L7,
                       IF(AND('OutputSheet Dx PTRM'!L7&gt;0,'OutputSheet Dx PTRM'!L7&lt;&gt;"n/a"),'OutputSheet Dx PTRM'!L7-'InputSheet Opening RAB'!L7,"0")
       )</f>
        <v>0</v>
      </c>
      <c r="M7" s="149">
        <f>IF(AND('OutputSheet METERING PTRM'!M7&gt;0,'OutputSheet METERING PTRM'!M7&lt;&gt;"n/a"),'OutputSheet METERING PTRM'!M7-'InputSheet Opening RAB'!M7,
                       IF(AND('OutputSheet Dx PTRM'!M7&gt;0,'OutputSheet Dx PTRM'!M7&lt;&gt;"n/a"),'OutputSheet Dx PTRM'!M7-'InputSheet Opening RAB'!M7,"0")
       )</f>
        <v>0</v>
      </c>
      <c r="N7" s="149">
        <f>IF('InputSheet Opening RAB'!N7= "n/a",0,'InputSheet Opening RAB'!N7 -'OutputSheet METERING PTRM'!N7-'OutputSheet Dx PTRM'!N7)</f>
        <v>0</v>
      </c>
      <c r="O7" s="149">
        <f>IF(AND('OutputSheet METERING PTRM'!O7&gt;0,'OutputSheet METERING PTRM'!O7&lt;&gt;"n/a"),'OutputSheet METERING PTRM'!O7-'InputSheet Opening RAB'!O7,
                       IF(AND('OutputSheet Dx PTRM'!O7&gt;0,'OutputSheet Dx PTRM'!O7&lt;&gt;"n/a"),'OutputSheet Dx PTRM'!O7-'InputSheet Opening RAB'!O7,0)
       )</f>
        <v>0</v>
      </c>
      <c r="P7" s="149">
        <f>IF(AND('OutputSheet METERING PTRM'!P7&gt;0,'OutputSheet METERING PTRM'!P7&lt;&gt;"n/a"),'OutputSheet METERING PTRM'!P7-'InputSheet Opening RAB'!P7,
                       IF(AND('OutputSheet Dx PTRM'!P7&gt;0,'OutputSheet Dx PTRM'!P7&lt;&gt;"n/a"),'OutputSheet Dx PTRM'!P7-'InputSheet Opening RAB'!P7,0)
       )</f>
        <v>0</v>
      </c>
      <c r="Q7" s="120"/>
    </row>
    <row r="8" spans="1:17" x14ac:dyDescent="0.25">
      <c r="A8" s="132"/>
      <c r="B8" s="131"/>
      <c r="C8" s="131"/>
      <c r="D8" s="131"/>
      <c r="E8" s="194" t="s">
        <v>562</v>
      </c>
      <c r="F8" s="195"/>
      <c r="G8" s="196" t="str">
        <f>'Standard Control RAB'!A10</f>
        <v>Transformers</v>
      </c>
      <c r="H8" s="197"/>
      <c r="I8" s="197"/>
      <c r="J8" s="149">
        <f>IF('InputSheet Opening RAB'!J8 = "n/a",0,'InputSheet Opening RAB'!J8  -'OutputSheet METERING PTRM'!J8-'OutputSheet Dx PTRM'!J8)</f>
        <v>0</v>
      </c>
      <c r="K8" s="149">
        <f>IF('InputSheet Opening RAB'!K8 = "n/a",0,'InputSheet Opening RAB'!K8  -'OutputSheet METERING PTRM'!K8-'OutputSheet Dx PTRM'!K8)</f>
        <v>0</v>
      </c>
      <c r="L8" s="149">
        <f>IF(AND('OutputSheet METERING PTRM'!L8&gt;0,'OutputSheet METERING PTRM'!L8&lt;&gt;"n/a"),'OutputSheet METERING PTRM'!L8-'InputSheet Opening RAB'!L8,
                       IF(AND('OutputSheet Dx PTRM'!L8&gt;0,'OutputSheet Dx PTRM'!L8&lt;&gt;"n/a"),'OutputSheet Dx PTRM'!L8-'InputSheet Opening RAB'!L8,"0")
       )</f>
        <v>0</v>
      </c>
      <c r="M8" s="149">
        <f>IF(AND('OutputSheet METERING PTRM'!M8&gt;0,'OutputSheet METERING PTRM'!M8&lt;&gt;"n/a"),'OutputSheet METERING PTRM'!M8-'InputSheet Opening RAB'!M8,
                       IF(AND('OutputSheet Dx PTRM'!M8&gt;0,'OutputSheet Dx PTRM'!M8&lt;&gt;"n/a"),'OutputSheet Dx PTRM'!M8-'InputSheet Opening RAB'!M8,"0")
       )</f>
        <v>0</v>
      </c>
      <c r="N8" s="149">
        <f>IF('InputSheet Opening RAB'!N8= "n/a",0,'InputSheet Opening RAB'!N8 -'OutputSheet METERING PTRM'!N8-'OutputSheet Dx PTRM'!N8)</f>
        <v>0</v>
      </c>
      <c r="O8" s="149">
        <f>IF(AND('OutputSheet METERING PTRM'!O8&gt;0,'OutputSheet METERING PTRM'!O8&lt;&gt;"n/a"),'OutputSheet METERING PTRM'!O8-'InputSheet Opening RAB'!O8,
                       IF(AND('OutputSheet Dx PTRM'!O8&gt;0,'OutputSheet Dx PTRM'!O8&lt;&gt;"n/a"),'OutputSheet Dx PTRM'!O8-'InputSheet Opening RAB'!O8,0)
       )</f>
        <v>0</v>
      </c>
      <c r="P8" s="149">
        <f>IF(AND('OutputSheet METERING PTRM'!P8&gt;0,'OutputSheet METERING PTRM'!P8&lt;&gt;"n/a"),'OutputSheet METERING PTRM'!P8-'InputSheet Opening RAB'!P8,
                       IF(AND('OutputSheet Dx PTRM'!P8&gt;0,'OutputSheet Dx PTRM'!P8&lt;&gt;"n/a"),'OutputSheet Dx PTRM'!P8-'InputSheet Opening RAB'!P8,0)
       )</f>
        <v>0</v>
      </c>
      <c r="Q8" s="120"/>
    </row>
    <row r="9" spans="1:17" x14ac:dyDescent="0.25">
      <c r="A9" s="132"/>
      <c r="B9" s="131"/>
      <c r="C9" s="131"/>
      <c r="D9" s="131"/>
      <c r="E9" s="194" t="s">
        <v>563</v>
      </c>
      <c r="F9" s="195"/>
      <c r="G9" s="196" t="str">
        <f>'Standard Control RAB'!A11</f>
        <v>Low Voltage Lines and Cables</v>
      </c>
      <c r="H9" s="197"/>
      <c r="I9" s="197"/>
      <c r="J9" s="149">
        <f>IF('InputSheet Opening RAB'!J9 = "n/a",0,'InputSheet Opening RAB'!J9  -'OutputSheet METERING PTRM'!J9-'OutputSheet Dx PTRM'!J9)</f>
        <v>0</v>
      </c>
      <c r="K9" s="149">
        <f>IF('InputSheet Opening RAB'!K9 = "n/a",0,'InputSheet Opening RAB'!K9  -'OutputSheet METERING PTRM'!K9-'OutputSheet Dx PTRM'!K9)</f>
        <v>0</v>
      </c>
      <c r="L9" s="149">
        <f>IF(AND('OutputSheet METERING PTRM'!L9&gt;0,'OutputSheet METERING PTRM'!L9&lt;&gt;"n/a"),'OutputSheet METERING PTRM'!L9-'InputSheet Opening RAB'!L9,
                       IF(AND('OutputSheet Dx PTRM'!L9&gt;0,'OutputSheet Dx PTRM'!L9&lt;&gt;"n/a"),'OutputSheet Dx PTRM'!L9-'InputSheet Opening RAB'!L9,"0")
       )</f>
        <v>0</v>
      </c>
      <c r="M9" s="149">
        <f>IF(AND('OutputSheet METERING PTRM'!M9&gt;0,'OutputSheet METERING PTRM'!M9&lt;&gt;"n/a"),'OutputSheet METERING PTRM'!M9-'InputSheet Opening RAB'!M9,
                       IF(AND('OutputSheet Dx PTRM'!M9&gt;0,'OutputSheet Dx PTRM'!M9&lt;&gt;"n/a"),'OutputSheet Dx PTRM'!M9-'InputSheet Opening RAB'!M9,"0")
       )</f>
        <v>0</v>
      </c>
      <c r="N9" s="149">
        <f>IF('InputSheet Opening RAB'!N9= "n/a",0,'InputSheet Opening RAB'!N9 -'OutputSheet METERING PTRM'!N9-'OutputSheet Dx PTRM'!N9)</f>
        <v>0</v>
      </c>
      <c r="O9" s="149">
        <f>IF(AND('OutputSheet METERING PTRM'!O9&gt;0,'OutputSheet METERING PTRM'!O9&lt;&gt;"n/a"),'OutputSheet METERING PTRM'!O9-'InputSheet Opening RAB'!O9,
                       IF(AND('OutputSheet Dx PTRM'!O9&gt;0,'OutputSheet Dx PTRM'!O9&lt;&gt;"n/a"),'OutputSheet Dx PTRM'!O9-'InputSheet Opening RAB'!O9,0)
       )</f>
        <v>0</v>
      </c>
      <c r="P9" s="149">
        <f>IF(AND('OutputSheet METERING PTRM'!P9&gt;0,'OutputSheet METERING PTRM'!P9&lt;&gt;"n/a"),'OutputSheet METERING PTRM'!P9-'InputSheet Opening RAB'!P9,
                       IF(AND('OutputSheet Dx PTRM'!P9&gt;0,'OutputSheet Dx PTRM'!P9&lt;&gt;"n/a"),'OutputSheet Dx PTRM'!P9-'InputSheet Opening RAB'!P9,0)
       )</f>
        <v>0</v>
      </c>
      <c r="Q9" s="120"/>
    </row>
    <row r="10" spans="1:17" x14ac:dyDescent="0.25">
      <c r="A10" s="132"/>
      <c r="B10" s="131"/>
      <c r="C10" s="131"/>
      <c r="D10" s="131"/>
      <c r="E10" s="194" t="s">
        <v>564</v>
      </c>
      <c r="F10" s="195"/>
      <c r="G10" s="196" t="s">
        <v>6</v>
      </c>
      <c r="H10" s="197"/>
      <c r="I10" s="197"/>
      <c r="J10" s="149">
        <f>IF('InputSheet Opening RAB'!J10 = "n/a",0,'InputSheet Opening RAB'!J10  -'OutputSheet METERING PTRM'!J10-'OutputSheet Dx PTRM'!J10)</f>
        <v>0</v>
      </c>
      <c r="K10" s="149">
        <f>IF('InputSheet Opening RAB'!K10 = "n/a",0,'InputSheet Opening RAB'!K10  -'OutputSheet METERING PTRM'!K10-'OutputSheet Dx PTRM'!K10)</f>
        <v>0</v>
      </c>
      <c r="L10" s="149">
        <f>IF(AND('OutputSheet METERING PTRM'!L10&gt;0,'OutputSheet METERING PTRM'!L10&lt;&gt;"n/a"),'OutputSheet METERING PTRM'!L10-'InputSheet Opening RAB'!L10,
                       IF(AND('OutputSheet Dx PTRM'!L10&gt;0,'OutputSheet Dx PTRM'!L10&lt;&gt;"n/a"),'OutputSheet Dx PTRM'!L10-'InputSheet Opening RAB'!L10,"0")
       )</f>
        <v>0</v>
      </c>
      <c r="M10" s="149">
        <f>IF(AND('OutputSheet METERING PTRM'!M10&gt;0,'OutputSheet METERING PTRM'!M10&lt;&gt;"n/a"),'OutputSheet METERING PTRM'!M10-'InputSheet Opening RAB'!M10,
                       IF(AND('OutputSheet Dx PTRM'!M10&gt;0,'OutputSheet Dx PTRM'!M10&lt;&gt;"n/a"),'OutputSheet Dx PTRM'!M10-'InputSheet Opening RAB'!M10,"0")
       )</f>
        <v>0</v>
      </c>
      <c r="N10" s="149">
        <f>IF('InputSheet Opening RAB'!N10= "n/a",0,'InputSheet Opening RAB'!N10 -'OutputSheet METERING PTRM'!N10-'OutputSheet Dx PTRM'!N10)</f>
        <v>0</v>
      </c>
      <c r="O10" s="149">
        <f>IF(AND('OutputSheet METERING PTRM'!O10&gt;0,'OutputSheet METERING PTRM'!O10&lt;&gt;"n/a"),'OutputSheet METERING PTRM'!O10-'InputSheet Opening RAB'!O10,
                       IF(AND('OutputSheet Dx PTRM'!O10&gt;0,'OutputSheet Dx PTRM'!O10&lt;&gt;"n/a"),'OutputSheet Dx PTRM'!O10-'InputSheet Opening RAB'!O10,0)
       )</f>
        <v>0</v>
      </c>
      <c r="P10" s="149">
        <f>IF(AND('OutputSheet METERING PTRM'!P10&gt;0,'OutputSheet METERING PTRM'!P10&lt;&gt;"n/a"),'OutputSheet METERING PTRM'!P10-'InputSheet Opening RAB'!P10,
                       IF(AND('OutputSheet Dx PTRM'!P10&gt;0,'OutputSheet Dx PTRM'!P10&lt;&gt;"n/a"),'OutputSheet Dx PTRM'!P10-'InputSheet Opening RAB'!P10,0)
       )</f>
        <v>0</v>
      </c>
      <c r="Q10" s="120"/>
    </row>
    <row r="11" spans="1:17" x14ac:dyDescent="0.25">
      <c r="A11" s="132"/>
      <c r="B11" s="131"/>
      <c r="C11" s="131"/>
      <c r="D11" s="131"/>
      <c r="E11" s="194" t="s">
        <v>565</v>
      </c>
      <c r="F11" s="195"/>
      <c r="G11" s="196" t="s">
        <v>7</v>
      </c>
      <c r="H11" s="197"/>
      <c r="I11" s="197"/>
      <c r="J11" s="149">
        <f>IF('InputSheet Opening RAB'!J11 = "n/a",0,'InputSheet Opening RAB'!J11  -'OutputSheet METERING PTRM'!J11-'OutputSheet Dx PTRM'!J11)</f>
        <v>0</v>
      </c>
      <c r="K11" s="149">
        <f>IF('InputSheet Opening RAB'!K11 = "n/a",0,'InputSheet Opening RAB'!K11  -'OutputSheet METERING PTRM'!K11-'OutputSheet Dx PTRM'!K11)</f>
        <v>0</v>
      </c>
      <c r="L11" s="149">
        <f>IF(AND('OutputSheet METERING PTRM'!L11&gt;0,'OutputSheet METERING PTRM'!L11&lt;&gt;"n/a"),'OutputSheet METERING PTRM'!L11-'InputSheet Opening RAB'!L11,
                       IF(AND('OutputSheet Dx PTRM'!L11&gt;0,'OutputSheet Dx PTRM'!L11&lt;&gt;"n/a"),'OutputSheet Dx PTRM'!L11-'InputSheet Opening RAB'!L11,"0")
       )</f>
        <v>0</v>
      </c>
      <c r="M11" s="149">
        <f>IF(AND('OutputSheet METERING PTRM'!M11&gt;0,'OutputSheet METERING PTRM'!M11&lt;&gt;"n/a"),'OutputSheet METERING PTRM'!M11-'InputSheet Opening RAB'!M11,
                       IF(AND('OutputSheet Dx PTRM'!M11&gt;0,'OutputSheet Dx PTRM'!M11&lt;&gt;"n/a"),'OutputSheet Dx PTRM'!M11-'InputSheet Opening RAB'!M11,"0")
       )</f>
        <v>0</v>
      </c>
      <c r="N11" s="149">
        <f>IF('InputSheet Opening RAB'!N11= "n/a",0,'InputSheet Opening RAB'!N11 -'OutputSheet METERING PTRM'!N11-'OutputSheet Dx PTRM'!N11)</f>
        <v>0</v>
      </c>
      <c r="O11" s="149">
        <f>IF(AND('OutputSheet METERING PTRM'!O11&gt;0,'OutputSheet METERING PTRM'!O11&lt;&gt;"n/a"),'OutputSheet METERING PTRM'!O11-'InputSheet Opening RAB'!O11,
                       IF(AND('OutputSheet Dx PTRM'!O11&gt;0,'OutputSheet Dx PTRM'!O11&lt;&gt;"n/a"),'OutputSheet Dx PTRM'!O11-'InputSheet Opening RAB'!O11,0)
       )</f>
        <v>0</v>
      </c>
      <c r="P11" s="149">
        <f>IF(AND('OutputSheet METERING PTRM'!P11&gt;0,'OutputSheet METERING PTRM'!P11&lt;&gt;"n/a"),'OutputSheet METERING PTRM'!P11-'InputSheet Opening RAB'!P11,
                       IF(AND('OutputSheet Dx PTRM'!P11&gt;0,'OutputSheet Dx PTRM'!P11&lt;&gt;"n/a"),'OutputSheet Dx PTRM'!P11-'InputSheet Opening RAB'!P11,0)
       )</f>
        <v>0</v>
      </c>
      <c r="Q11" s="120"/>
    </row>
    <row r="12" spans="1:17" x14ac:dyDescent="0.25">
      <c r="A12" s="132"/>
      <c r="B12" s="131"/>
      <c r="C12" s="131"/>
      <c r="D12" s="131"/>
      <c r="E12" s="194" t="s">
        <v>566</v>
      </c>
      <c r="F12" s="195"/>
      <c r="G12" s="196" t="str">
        <f>'Standard Control RAB'!A14</f>
        <v>Communications (digital) - dx</v>
      </c>
      <c r="H12" s="197"/>
      <c r="I12" s="197"/>
      <c r="J12" s="149">
        <f>IF('InputSheet Opening RAB'!J12 = "n/a",0,'InputSheet Opening RAB'!J12  -'OutputSheet METERING PTRM'!J12-'OutputSheet Dx PTRM'!J12)</f>
        <v>0</v>
      </c>
      <c r="K12" s="149">
        <f>IF('InputSheet Opening RAB'!K12 = "n/a",0,'InputSheet Opening RAB'!K12  -'OutputSheet METERING PTRM'!K12-'OutputSheet Dx PTRM'!K12)</f>
        <v>0</v>
      </c>
      <c r="L12" s="149">
        <f>IF(AND('OutputSheet METERING PTRM'!L12&gt;0,'OutputSheet METERING PTRM'!L12&lt;&gt;"n/a"),'OutputSheet METERING PTRM'!L12-'InputSheet Opening RAB'!L12,
                       IF(AND('OutputSheet Dx PTRM'!L12&gt;0,'OutputSheet Dx PTRM'!L12&lt;&gt;"n/a"),'OutputSheet Dx PTRM'!L12-'InputSheet Opening RAB'!L12,"0")
       )</f>
        <v>0</v>
      </c>
      <c r="M12" s="149">
        <f>IF(AND('OutputSheet METERING PTRM'!M12&gt;0,'OutputSheet METERING PTRM'!M12&lt;&gt;"n/a"),'OutputSheet METERING PTRM'!M12-'InputSheet Opening RAB'!M12,
                       IF(AND('OutputSheet Dx PTRM'!M12&gt;0,'OutputSheet Dx PTRM'!M12&lt;&gt;"n/a"),'OutputSheet Dx PTRM'!M12-'InputSheet Opening RAB'!M12,"0")
       )</f>
        <v>0</v>
      </c>
      <c r="N12" s="149">
        <f>IF('InputSheet Opening RAB'!N12= "n/a",0,'InputSheet Opening RAB'!N12 -'OutputSheet METERING PTRM'!N12-'OutputSheet Dx PTRM'!N12)</f>
        <v>0</v>
      </c>
      <c r="O12" s="149">
        <f>IF(AND('OutputSheet METERING PTRM'!O12&gt;0,'OutputSheet METERING PTRM'!O12&lt;&gt;"n/a"),'OutputSheet METERING PTRM'!O12-'InputSheet Opening RAB'!O12,
                       IF(AND('OutputSheet Dx PTRM'!O12&gt;0,'OutputSheet Dx PTRM'!O12&lt;&gt;"n/a"),'OutputSheet Dx PTRM'!O12-'InputSheet Opening RAB'!O12,0)
       )</f>
        <v>0</v>
      </c>
      <c r="P12" s="149">
        <f>IF(AND('OutputSheet METERING PTRM'!P12&gt;0,'OutputSheet METERING PTRM'!P12&lt;&gt;"n/a"),'OutputSheet METERING PTRM'!P12-'InputSheet Opening RAB'!P12,
                       IF(AND('OutputSheet Dx PTRM'!P12&gt;0,'OutputSheet Dx PTRM'!P12&lt;&gt;"n/a"),'OutputSheet Dx PTRM'!P12-'InputSheet Opening RAB'!P12,0)
       )</f>
        <v>0</v>
      </c>
      <c r="Q12" s="120"/>
    </row>
    <row r="13" spans="1:17" x14ac:dyDescent="0.25">
      <c r="A13" s="132"/>
      <c r="B13" s="131"/>
      <c r="C13" s="131"/>
      <c r="D13" s="131"/>
      <c r="E13" s="194" t="s">
        <v>567</v>
      </c>
      <c r="F13" s="195"/>
      <c r="G13" s="196" t="str">
        <f>'Standard Control RAB'!A15</f>
        <v>Total Communications</v>
      </c>
      <c r="H13" s="197"/>
      <c r="I13" s="197"/>
      <c r="J13" s="149">
        <f>IF('InputSheet Opening RAB'!J13 = "n/a",0,'InputSheet Opening RAB'!J13  -'OutputSheet METERING PTRM'!J13-'OutputSheet Dx PTRM'!J13)</f>
        <v>0</v>
      </c>
      <c r="K13" s="149">
        <f>IF('InputSheet Opening RAB'!K13 = "n/a",0,'InputSheet Opening RAB'!K13  -'OutputSheet METERING PTRM'!K13-'OutputSheet Dx PTRM'!K13)</f>
        <v>0</v>
      </c>
      <c r="L13" s="149">
        <f>IF(AND('OutputSheet METERING PTRM'!L13&gt;0,'OutputSheet METERING PTRM'!L13&lt;&gt;"n/a"),'OutputSheet METERING PTRM'!L13-'InputSheet Opening RAB'!L13,
                       IF(AND('OutputSheet Dx PTRM'!L13&gt;0,'OutputSheet Dx PTRM'!L13&lt;&gt;"n/a"),'OutputSheet Dx PTRM'!L13-'InputSheet Opening RAB'!L13,"0")
       )</f>
        <v>0</v>
      </c>
      <c r="M13" s="149">
        <f>IF(AND('OutputSheet METERING PTRM'!M13&gt;0,'OutputSheet METERING PTRM'!M13&lt;&gt;"n/a"),'OutputSheet METERING PTRM'!M13-'InputSheet Opening RAB'!M13,
                       IF(AND('OutputSheet Dx PTRM'!M13&gt;0,'OutputSheet Dx PTRM'!M13&lt;&gt;"n/a"),'OutputSheet Dx PTRM'!M13-'InputSheet Opening RAB'!M13,"0")
       )</f>
        <v>0</v>
      </c>
      <c r="N13" s="149">
        <f>IF('InputSheet Opening RAB'!N13= "n/a",0,'InputSheet Opening RAB'!N13 -'OutputSheet METERING PTRM'!N13-'OutputSheet Dx PTRM'!N13)</f>
        <v>0</v>
      </c>
      <c r="O13" s="149">
        <f>IF(AND('OutputSheet METERING PTRM'!O13&gt;0,'OutputSheet METERING PTRM'!O13&lt;&gt;"n/a"),'OutputSheet METERING PTRM'!O13-'InputSheet Opening RAB'!O13,
                       IF(AND('OutputSheet Dx PTRM'!O13&gt;0,'OutputSheet Dx PTRM'!O13&lt;&gt;"n/a"),'OutputSheet Dx PTRM'!O13-'InputSheet Opening RAB'!O13,0)
       )</f>
        <v>0</v>
      </c>
      <c r="P13" s="149">
        <f>IF(AND('OutputSheet METERING PTRM'!P13&gt;0,'OutputSheet METERING PTRM'!P13&lt;&gt;"n/a"),'OutputSheet METERING PTRM'!P13-'InputSheet Opening RAB'!P13,
                       IF(AND('OutputSheet Dx PTRM'!P13&gt;0,'OutputSheet Dx PTRM'!P13&lt;&gt;"n/a"),'OutputSheet Dx PTRM'!P13-'InputSheet Opening RAB'!P13,0)
       )</f>
        <v>0</v>
      </c>
      <c r="Q13" s="120"/>
    </row>
    <row r="14" spans="1:17" x14ac:dyDescent="0.25">
      <c r="A14" s="132"/>
      <c r="B14" s="131"/>
      <c r="C14" s="131"/>
      <c r="D14" s="131"/>
      <c r="E14" s="194" t="s">
        <v>568</v>
      </c>
      <c r="F14" s="195"/>
      <c r="G14" s="196" t="str">
        <f>'Standard Control RAB'!A16</f>
        <v>System IT (dx)</v>
      </c>
      <c r="H14" s="197"/>
      <c r="I14" s="197"/>
      <c r="J14" s="149">
        <f>IF('InputSheet Opening RAB'!J14 = "n/a",0,'InputSheet Opening RAB'!J14  -'OutputSheet METERING PTRM'!J14-'OutputSheet Dx PTRM'!J14)</f>
        <v>0</v>
      </c>
      <c r="K14" s="149">
        <f>IF('InputSheet Opening RAB'!K14 = "n/a",0,'InputSheet Opening RAB'!K14  -'OutputSheet METERING PTRM'!K14-'OutputSheet Dx PTRM'!K14)</f>
        <v>0</v>
      </c>
      <c r="L14" s="149">
        <f>IF(AND('OutputSheet METERING PTRM'!L14&gt;0,'OutputSheet METERING PTRM'!L14&lt;&gt;"n/a"),'OutputSheet METERING PTRM'!L14-'InputSheet Opening RAB'!L14,
                       IF(AND('OutputSheet Dx PTRM'!L14&gt;0,'OutputSheet Dx PTRM'!L14&lt;&gt;"n/a"),'OutputSheet Dx PTRM'!L14-'InputSheet Opening RAB'!L14,"0")
       )</f>
        <v>0</v>
      </c>
      <c r="M14" s="149">
        <f>IF(AND('OutputSheet METERING PTRM'!M14&gt;0,'OutputSheet METERING PTRM'!M14&lt;&gt;"n/a"),'OutputSheet METERING PTRM'!M14-'InputSheet Opening RAB'!M14,
                       IF(AND('OutputSheet Dx PTRM'!M14&gt;0,'OutputSheet Dx PTRM'!M14&lt;&gt;"n/a"),'OutputSheet Dx PTRM'!M14-'InputSheet Opening RAB'!M14,"0")
       )</f>
        <v>0</v>
      </c>
      <c r="N14" s="149">
        <f>IF('InputSheet Opening RAB'!N14= "n/a",0,'InputSheet Opening RAB'!N14 -'OutputSheet METERING PTRM'!N14-'OutputSheet Dx PTRM'!N14)</f>
        <v>0</v>
      </c>
      <c r="O14" s="149">
        <f>IF(AND('OutputSheet METERING PTRM'!O14&gt;0,'OutputSheet METERING PTRM'!O14&lt;&gt;"n/a"),'OutputSheet METERING PTRM'!O14-'InputSheet Opening RAB'!O14,
                       IF(AND('OutputSheet Dx PTRM'!O14&gt;0,'OutputSheet Dx PTRM'!O14&lt;&gt;"n/a"),'OutputSheet Dx PTRM'!O14-'InputSheet Opening RAB'!O14,0)
       )</f>
        <v>0</v>
      </c>
      <c r="P14" s="149">
        <f>IF(AND('OutputSheet METERING PTRM'!P14&gt;0,'OutputSheet METERING PTRM'!P14&lt;&gt;"n/a"),'OutputSheet METERING PTRM'!P14-'InputSheet Opening RAB'!P14,
                       IF(AND('OutputSheet Dx PTRM'!P14&gt;0,'OutputSheet Dx PTRM'!P14&lt;&gt;"n/a"),'OutputSheet Dx PTRM'!P14-'InputSheet Opening RAB'!P14,0)
       )</f>
        <v>0</v>
      </c>
      <c r="Q14" s="120"/>
    </row>
    <row r="15" spans="1:17" x14ac:dyDescent="0.25">
      <c r="A15" s="132"/>
      <c r="B15" s="131"/>
      <c r="C15" s="131"/>
      <c r="D15" s="131"/>
      <c r="E15" s="194" t="s">
        <v>569</v>
      </c>
      <c r="F15" s="195"/>
      <c r="G15" s="196" t="str">
        <f>'Standard Control RAB'!A17</f>
        <v>Ancillary substation equipment (dx)</v>
      </c>
      <c r="H15" s="197"/>
      <c r="I15" s="197"/>
      <c r="J15" s="149">
        <f>IF('InputSheet Opening RAB'!J15 = "n/a",0,'InputSheet Opening RAB'!J15  -'OutputSheet METERING PTRM'!J15-'OutputSheet Dx PTRM'!J15)</f>
        <v>0</v>
      </c>
      <c r="K15" s="149">
        <f>IF('InputSheet Opening RAB'!K15 = "n/a",0,'InputSheet Opening RAB'!K15  -'OutputSheet METERING PTRM'!K15-'OutputSheet Dx PTRM'!K15)</f>
        <v>0</v>
      </c>
      <c r="L15" s="149">
        <f>IF(AND('OutputSheet METERING PTRM'!L15&gt;0,'OutputSheet METERING PTRM'!L15&lt;&gt;"n/a"),'OutputSheet METERING PTRM'!L15-'InputSheet Opening RAB'!L15,
                       IF(AND('OutputSheet Dx PTRM'!L15&gt;0,'OutputSheet Dx PTRM'!L15&lt;&gt;"n/a"),'OutputSheet Dx PTRM'!L15-'InputSheet Opening RAB'!L15,"0")
       )</f>
        <v>0</v>
      </c>
      <c r="M15" s="149">
        <f>IF(AND('OutputSheet METERING PTRM'!M15&gt;0,'OutputSheet METERING PTRM'!M15&lt;&gt;"n/a"),'OutputSheet METERING PTRM'!M15-'InputSheet Opening RAB'!M15,
                       IF(AND('OutputSheet Dx PTRM'!M15&gt;0,'OutputSheet Dx PTRM'!M15&lt;&gt;"n/a"),'OutputSheet Dx PTRM'!M15-'InputSheet Opening RAB'!M15,"0")
       )</f>
        <v>0</v>
      </c>
      <c r="N15" s="149">
        <f>IF('InputSheet Opening RAB'!N15= "n/a",0,'InputSheet Opening RAB'!N15 -'OutputSheet METERING PTRM'!N15-'OutputSheet Dx PTRM'!N15)</f>
        <v>0</v>
      </c>
      <c r="O15" s="149">
        <f>IF(AND('OutputSheet METERING PTRM'!O15&gt;0,'OutputSheet METERING PTRM'!O15&lt;&gt;"n/a"),'OutputSheet METERING PTRM'!O15-'InputSheet Opening RAB'!O15,
                       IF(AND('OutputSheet Dx PTRM'!O15&gt;0,'OutputSheet Dx PTRM'!O15&lt;&gt;"n/a"),'OutputSheet Dx PTRM'!O15-'InputSheet Opening RAB'!O15,0)
       )</f>
        <v>0</v>
      </c>
      <c r="P15" s="149">
        <f>IF(AND('OutputSheet METERING PTRM'!P15&gt;0,'OutputSheet METERING PTRM'!P15&lt;&gt;"n/a"),'OutputSheet METERING PTRM'!P15-'InputSheet Opening RAB'!P15,
                       IF(AND('OutputSheet Dx PTRM'!P15&gt;0,'OutputSheet Dx PTRM'!P15&lt;&gt;"n/a"),'OutputSheet Dx PTRM'!P15-'InputSheet Opening RAB'!P15,0)
       )</f>
        <v>0</v>
      </c>
      <c r="Q15" s="120"/>
    </row>
    <row r="16" spans="1:17" x14ac:dyDescent="0.25">
      <c r="A16" s="132"/>
      <c r="B16" s="131"/>
      <c r="C16" s="131"/>
      <c r="D16" s="131"/>
      <c r="E16" s="194" t="s">
        <v>570</v>
      </c>
      <c r="F16" s="195"/>
      <c r="G16" s="196" t="str">
        <f>'Standard Control RAB'!A18</f>
        <v>Land and Easements</v>
      </c>
      <c r="H16" s="197"/>
      <c r="I16" s="197"/>
      <c r="J16" s="149">
        <f>IF('InputSheet Opening RAB'!J16 = "n/a",0,'InputSheet Opening RAB'!J16  -'OutputSheet METERING PTRM'!J16-'OutputSheet Dx PTRM'!J16)</f>
        <v>0</v>
      </c>
      <c r="K16" s="149">
        <f>IF('InputSheet Opening RAB'!K16 = "n/a",0,'InputSheet Opening RAB'!K16  -'OutputSheet METERING PTRM'!K16-'OutputSheet Dx PTRM'!K16)</f>
        <v>0</v>
      </c>
      <c r="L16" s="149" t="str">
        <f>IF(AND('OutputSheet METERING PTRM'!L16&gt;0,'OutputSheet METERING PTRM'!L16&lt;&gt;"n/a"),'OutputSheet METERING PTRM'!L16-'InputSheet Opening RAB'!L16,
                       IF(AND('OutputSheet Dx PTRM'!L16&gt;0,'OutputSheet Dx PTRM'!L16&lt;&gt;"n/a"),'OutputSheet Dx PTRM'!L16-'InputSheet Opening RAB'!L16,"0")
       )</f>
        <v>0</v>
      </c>
      <c r="M16" s="149" t="str">
        <f>IF(AND('OutputSheet METERING PTRM'!M16&gt;0,'OutputSheet METERING PTRM'!M16&lt;&gt;"n/a"),'OutputSheet METERING PTRM'!M16-'InputSheet Opening RAB'!M16,
                       IF(AND('OutputSheet Dx PTRM'!M16&gt;0,'OutputSheet Dx PTRM'!M16&lt;&gt;"n/a"),'OutputSheet Dx PTRM'!M16-'InputSheet Opening RAB'!M16,"0")
       )</f>
        <v>0</v>
      </c>
      <c r="N16" s="149">
        <f>IF('InputSheet Opening RAB'!N16= "n/a",0,'InputSheet Opening RAB'!N16 -'OutputSheet METERING PTRM'!N16-'OutputSheet Dx PTRM'!N16)</f>
        <v>0</v>
      </c>
      <c r="O16" s="149">
        <f>IF(AND('OutputSheet METERING PTRM'!O16&gt;0,'OutputSheet METERING PTRM'!O16&lt;&gt;"n/a"),'OutputSheet METERING PTRM'!O16-'InputSheet Opening RAB'!O16,
                       IF(AND('OutputSheet Dx PTRM'!O16&gt;0,'OutputSheet Dx PTRM'!O16&lt;&gt;"n/a"),'OutputSheet Dx PTRM'!O16-'InputSheet Opening RAB'!O16,0)
       )</f>
        <v>0</v>
      </c>
      <c r="P16" s="149">
        <f>IF(AND('OutputSheet METERING PTRM'!P16&gt;0,'OutputSheet METERING PTRM'!P16&lt;&gt;"n/a"),'OutputSheet METERING PTRM'!P16-'InputSheet Opening RAB'!P16,
                       IF(AND('OutputSheet Dx PTRM'!P16&gt;0,'OutputSheet Dx PTRM'!P16&lt;&gt;"n/a"),'OutputSheet Dx PTRM'!P16-'InputSheet Opening RAB'!P16,0)
       )</f>
        <v>0</v>
      </c>
      <c r="Q16" s="120"/>
    </row>
    <row r="17" spans="1:17" x14ac:dyDescent="0.25">
      <c r="A17" s="132"/>
      <c r="B17" s="131"/>
      <c r="C17" s="131"/>
      <c r="D17" s="131"/>
      <c r="E17" s="194" t="s">
        <v>571</v>
      </c>
      <c r="F17" s="195"/>
      <c r="G17" s="196" t="str">
        <f>'Standard Control RAB'!A19</f>
        <v>Emergency Spares (Major Plant, Excludes Inventory)</v>
      </c>
      <c r="H17" s="197"/>
      <c r="I17" s="197"/>
      <c r="J17" s="149">
        <f>IF('InputSheet Opening RAB'!J17 = "n/a",0,'InputSheet Opening RAB'!J17  -'OutputSheet METERING PTRM'!J17-'OutputSheet Dx PTRM'!J17)</f>
        <v>0</v>
      </c>
      <c r="K17" s="149">
        <f>IF('InputSheet Opening RAB'!K17 = "n/a",0,'InputSheet Opening RAB'!K17  -'OutputSheet METERING PTRM'!K17-'OutputSheet Dx PTRM'!K17)</f>
        <v>0</v>
      </c>
      <c r="L17" s="149" t="str">
        <f>IF(AND('OutputSheet METERING PTRM'!L17&gt;0,'OutputSheet METERING PTRM'!L17&lt;&gt;"n/a"),'OutputSheet METERING PTRM'!L17-'InputSheet Opening RAB'!L17,
                       IF(AND('OutputSheet Dx PTRM'!L17&gt;0,'OutputSheet Dx PTRM'!L17&lt;&gt;"n/a"),'OutputSheet Dx PTRM'!L17-'InputSheet Opening RAB'!L17,"0")
       )</f>
        <v>0</v>
      </c>
      <c r="M17" s="149" t="str">
        <f>IF(AND('OutputSheet METERING PTRM'!M17&gt;0,'OutputSheet METERING PTRM'!M17&lt;&gt;"n/a"),'OutputSheet METERING PTRM'!M17-'InputSheet Opening RAB'!M17,
                       IF(AND('OutputSheet Dx PTRM'!M17&gt;0,'OutputSheet Dx PTRM'!M17&lt;&gt;"n/a"),'OutputSheet Dx PTRM'!M17-'InputSheet Opening RAB'!M17,"0")
       )</f>
        <v>0</v>
      </c>
      <c r="N17" s="149">
        <f>IF('InputSheet Opening RAB'!N17= "n/a",0,'InputSheet Opening RAB'!N17 -'OutputSheet METERING PTRM'!N17-'OutputSheet Dx PTRM'!N17)</f>
        <v>0</v>
      </c>
      <c r="O17" s="149">
        <f>IF(AND('OutputSheet METERING PTRM'!O17&gt;0,'OutputSheet METERING PTRM'!O17&lt;&gt;"n/a"),'OutputSheet METERING PTRM'!O17-'InputSheet Opening RAB'!O17,
                       IF(AND('OutputSheet Dx PTRM'!O17&gt;0,'OutputSheet Dx PTRM'!O17&lt;&gt;"n/a"),'OutputSheet Dx PTRM'!O17-'InputSheet Opening RAB'!O17,0)
       )</f>
        <v>0</v>
      </c>
      <c r="P17" s="149">
        <f>IF(AND('OutputSheet METERING PTRM'!P17&gt;0,'OutputSheet METERING PTRM'!P17&lt;&gt;"n/a"),'OutputSheet METERING PTRM'!P17-'InputSheet Opening RAB'!P17,
                       IF(AND('OutputSheet Dx PTRM'!P17&gt;0,'OutputSheet Dx PTRM'!P17&lt;&gt;"n/a"),'OutputSheet Dx PTRM'!P17-'InputSheet Opening RAB'!P17,0)
       )</f>
        <v>0</v>
      </c>
      <c r="Q17" s="120"/>
    </row>
    <row r="18" spans="1:17" x14ac:dyDescent="0.25">
      <c r="A18" s="132"/>
      <c r="B18" s="131"/>
      <c r="C18" s="131"/>
      <c r="D18" s="131"/>
      <c r="E18" s="194" t="s">
        <v>572</v>
      </c>
      <c r="F18" s="195"/>
      <c r="G18" s="196" t="str">
        <f>'Standard Control RAB'!A20</f>
        <v>Furniture, fittings, plant and equipment</v>
      </c>
      <c r="H18" s="197"/>
      <c r="I18" s="197"/>
      <c r="J18" s="149">
        <f>IF('InputSheet Opening RAB'!J18 = "n/a",0,'InputSheet Opening RAB'!J18  -'OutputSheet METERING PTRM'!J18-'OutputSheet Dx PTRM'!J18)</f>
        <v>0</v>
      </c>
      <c r="K18" s="149">
        <f>IF('InputSheet Opening RAB'!K18 = "n/a",0,'InputSheet Opening RAB'!K18  -'OutputSheet METERING PTRM'!K18-'OutputSheet Dx PTRM'!K18)</f>
        <v>0</v>
      </c>
      <c r="L18" s="149">
        <f>IF(AND('OutputSheet METERING PTRM'!L18&gt;0,'OutputSheet METERING PTRM'!L18&lt;&gt;"n/a"),'OutputSheet METERING PTRM'!L18-'InputSheet Opening RAB'!L18,
                       IF(AND('OutputSheet Dx PTRM'!L18&gt;0,'OutputSheet Dx PTRM'!L18&lt;&gt;"n/a"),'OutputSheet Dx PTRM'!L18-'InputSheet Opening RAB'!L18,"0")
       )</f>
        <v>0</v>
      </c>
      <c r="M18" s="149">
        <f>IF(AND('OutputSheet METERING PTRM'!M18&gt;0,'OutputSheet METERING PTRM'!M18&lt;&gt;"n/a"),'OutputSheet METERING PTRM'!M18-'InputSheet Opening RAB'!M18,
                       IF(AND('OutputSheet Dx PTRM'!M18&gt;0,'OutputSheet Dx PTRM'!M18&lt;&gt;"n/a"),'OutputSheet Dx PTRM'!M18-'InputSheet Opening RAB'!M18,"0")
       )</f>
        <v>0</v>
      </c>
      <c r="N18" s="149">
        <f>IF('InputSheet Opening RAB'!N18= "n/a",0,'InputSheet Opening RAB'!N18 -'OutputSheet METERING PTRM'!N18-'OutputSheet Dx PTRM'!N18)</f>
        <v>0</v>
      </c>
      <c r="O18" s="149">
        <f>IF(AND('OutputSheet METERING PTRM'!O18&gt;0,'OutputSheet METERING PTRM'!O18&lt;&gt;"n/a"),'OutputSheet METERING PTRM'!O18-'InputSheet Opening RAB'!O18,
                       IF(AND('OutputSheet Dx PTRM'!O18&gt;0,'OutputSheet Dx PTRM'!O18&lt;&gt;"n/a"),'OutputSheet Dx PTRM'!O18-'InputSheet Opening RAB'!O18,0)
       )</f>
        <v>0</v>
      </c>
      <c r="P18" s="149">
        <f>IF(AND('OutputSheet METERING PTRM'!P18&gt;0,'OutputSheet METERING PTRM'!P18&lt;&gt;"n/a"),'OutputSheet METERING PTRM'!P18-'InputSheet Opening RAB'!P18,
                       IF(AND('OutputSheet Dx PTRM'!P18&gt;0,'OutputSheet Dx PTRM'!P18&lt;&gt;"n/a"),'OutputSheet Dx PTRM'!P18-'InputSheet Opening RAB'!P18,0)
       )</f>
        <v>0</v>
      </c>
      <c r="Q18" s="120"/>
    </row>
    <row r="19" spans="1:17" x14ac:dyDescent="0.25">
      <c r="A19" s="132"/>
      <c r="B19" s="131"/>
      <c r="C19" s="131"/>
      <c r="D19" s="131"/>
      <c r="E19" s="194" t="s">
        <v>573</v>
      </c>
      <c r="F19" s="195"/>
      <c r="G19" s="196" t="str">
        <f>'Standard Control RAB'!A21</f>
        <v>Land (non-system)</v>
      </c>
      <c r="H19" s="197"/>
      <c r="I19" s="197"/>
      <c r="J19" s="149">
        <f>IF('InputSheet Opening RAB'!J19 = "n/a",0,'InputSheet Opening RAB'!J19  -'OutputSheet METERING PTRM'!J19-'OutputSheet Dx PTRM'!J19)</f>
        <v>0</v>
      </c>
      <c r="K19" s="149">
        <f>IF('InputSheet Opening RAB'!K19 = "n/a",0,'InputSheet Opening RAB'!K19  -'OutputSheet METERING PTRM'!K19-'OutputSheet Dx PTRM'!K19)</f>
        <v>0</v>
      </c>
      <c r="L19" s="149" t="str">
        <f>IF(AND('OutputSheet METERING PTRM'!L19&gt;0,'OutputSheet METERING PTRM'!L19&lt;&gt;"n/a"),'OutputSheet METERING PTRM'!L19-'InputSheet Opening RAB'!L19,
                       IF(AND('OutputSheet Dx PTRM'!L19&gt;0,'OutputSheet Dx PTRM'!L19&lt;&gt;"n/a"),'OutputSheet Dx PTRM'!L19-'InputSheet Opening RAB'!L19,"0")
       )</f>
        <v>0</v>
      </c>
      <c r="M19" s="149" t="str">
        <f>IF(AND('OutputSheet METERING PTRM'!M19&gt;0,'OutputSheet METERING PTRM'!M19&lt;&gt;"n/a"),'OutputSheet METERING PTRM'!M19-'InputSheet Opening RAB'!M19,
                       IF(AND('OutputSheet Dx PTRM'!M19&gt;0,'OutputSheet Dx PTRM'!M19&lt;&gt;"n/a"),'OutputSheet Dx PTRM'!M19-'InputSheet Opening RAB'!M19,"0")
       )</f>
        <v>0</v>
      </c>
      <c r="N19" s="149">
        <f>IF('InputSheet Opening RAB'!N19= "n/a",0,'InputSheet Opening RAB'!N19 -'OutputSheet METERING PTRM'!N19-'OutputSheet Dx PTRM'!N19)</f>
        <v>0</v>
      </c>
      <c r="O19" s="149">
        <f>IF(AND('OutputSheet METERING PTRM'!O19&gt;0,'OutputSheet METERING PTRM'!O19&lt;&gt;"n/a"),'OutputSheet METERING PTRM'!O19-'InputSheet Opening RAB'!O19,
                       IF(AND('OutputSheet Dx PTRM'!O19&gt;0,'OutputSheet Dx PTRM'!O19&lt;&gt;"n/a"),'OutputSheet Dx PTRM'!O19-'InputSheet Opening RAB'!O19,0)
       )</f>
        <v>0</v>
      </c>
      <c r="P19" s="149">
        <f>IF(AND('OutputSheet METERING PTRM'!P19&gt;0,'OutputSheet METERING PTRM'!P19&lt;&gt;"n/a"),'OutputSheet METERING PTRM'!P19-'InputSheet Opening RAB'!P19,
                       IF(AND('OutputSheet Dx PTRM'!P19&gt;0,'OutputSheet Dx PTRM'!P19&lt;&gt;"n/a"),'OutputSheet Dx PTRM'!P19-'InputSheet Opening RAB'!P19,0)
       )</f>
        <v>0</v>
      </c>
      <c r="Q19" s="120"/>
    </row>
    <row r="20" spans="1:17" x14ac:dyDescent="0.25">
      <c r="A20" s="132"/>
      <c r="B20" s="131"/>
      <c r="C20" s="131"/>
      <c r="D20" s="131"/>
      <c r="E20" s="194" t="s">
        <v>574</v>
      </c>
      <c r="F20" s="195"/>
      <c r="G20" s="196" t="str">
        <f>'Standard Control RAB'!A22</f>
        <v>Other non system assets</v>
      </c>
      <c r="H20" s="197"/>
      <c r="I20" s="197"/>
      <c r="J20" s="149">
        <f>IF('InputSheet Opening RAB'!J20 = "n/a",0,'InputSheet Opening RAB'!J20  -'OutputSheet METERING PTRM'!J20-'OutputSheet Dx PTRM'!J20)</f>
        <v>0</v>
      </c>
      <c r="K20" s="149">
        <f>IF('InputSheet Opening RAB'!K20 = "n/a",0,'InputSheet Opening RAB'!K20  -'OutputSheet METERING PTRM'!K20-'OutputSheet Dx PTRM'!K20)</f>
        <v>0</v>
      </c>
      <c r="L20" s="149">
        <f>IF(AND('OutputSheet METERING PTRM'!L20&gt;0,'OutputSheet METERING PTRM'!L20&lt;&gt;"n/a"),'OutputSheet METERING PTRM'!L20-'InputSheet Opening RAB'!L20,
                       IF(AND('OutputSheet Dx PTRM'!L20&gt;0,'OutputSheet Dx PTRM'!L20&lt;&gt;"n/a"),'OutputSheet Dx PTRM'!L20-'InputSheet Opening RAB'!L20,"0")
       )</f>
        <v>0</v>
      </c>
      <c r="M20" s="149">
        <f>IF(AND('OutputSheet METERING PTRM'!M20&gt;0,'OutputSheet METERING PTRM'!M20&lt;&gt;"n/a"),'OutputSheet METERING PTRM'!M20-'InputSheet Opening RAB'!M20,
                       IF(AND('OutputSheet Dx PTRM'!M20&gt;0,'OutputSheet Dx PTRM'!M20&lt;&gt;"n/a"),'OutputSheet Dx PTRM'!M20-'InputSheet Opening RAB'!M20,"0")
       )</f>
        <v>0</v>
      </c>
      <c r="N20" s="149">
        <f>IF('InputSheet Opening RAB'!N20= "n/a",0,'InputSheet Opening RAB'!N20 -'OutputSheet METERING PTRM'!N20-'OutputSheet Dx PTRM'!N20)</f>
        <v>0</v>
      </c>
      <c r="O20" s="149">
        <f>IF(AND('OutputSheet METERING PTRM'!O20&gt;0,'OutputSheet METERING PTRM'!O20&lt;&gt;"n/a"),'OutputSheet METERING PTRM'!O20-'InputSheet Opening RAB'!O20,
                       IF(AND('OutputSheet Dx PTRM'!O20&gt;0,'OutputSheet Dx PTRM'!O20&lt;&gt;"n/a"),'OutputSheet Dx PTRM'!O20-'InputSheet Opening RAB'!O20,0)
       )</f>
        <v>0</v>
      </c>
      <c r="P20" s="149">
        <f>IF(AND('OutputSheet METERING PTRM'!P20&gt;0,'OutputSheet METERING PTRM'!P20&lt;&gt;"n/a"),'OutputSheet METERING PTRM'!P20-'InputSheet Opening RAB'!P20,
                       IF(AND('OutputSheet Dx PTRM'!P20&gt;0,'OutputSheet Dx PTRM'!P20&lt;&gt;"n/a"),'OutputSheet Dx PTRM'!P20-'InputSheet Opening RAB'!P20,0)
       )</f>
        <v>0</v>
      </c>
      <c r="Q20" s="120"/>
    </row>
    <row r="21" spans="1:17" x14ac:dyDescent="0.25">
      <c r="A21" s="132"/>
      <c r="B21" s="131"/>
      <c r="C21" s="131"/>
      <c r="D21" s="131"/>
      <c r="E21" s="194" t="s">
        <v>575</v>
      </c>
      <c r="F21" s="195"/>
      <c r="G21" s="196" t="str">
        <f>'Standard Control RAB'!A23</f>
        <v>IT systems</v>
      </c>
      <c r="H21" s="197"/>
      <c r="I21" s="197"/>
      <c r="J21" s="149">
        <f>IF('InputSheet Opening RAB'!J21 = "n/a",0,'InputSheet Opening RAB'!J21  -'OutputSheet METERING PTRM'!J21-'OutputSheet Dx PTRM'!J21)</f>
        <v>0</v>
      </c>
      <c r="K21" s="149">
        <f>IF('InputSheet Opening RAB'!K21 = "n/a",0,'InputSheet Opening RAB'!K21  -'OutputSheet METERING PTRM'!K21-'OutputSheet Dx PTRM'!K21)</f>
        <v>0</v>
      </c>
      <c r="L21" s="149">
        <f>IF(AND('OutputSheet METERING PTRM'!L21&gt;0,'OutputSheet METERING PTRM'!L21&lt;&gt;"n/a"),'OutputSheet METERING PTRM'!L21-'InputSheet Opening RAB'!L21,
                       IF(AND('OutputSheet Dx PTRM'!L21&gt;0,'OutputSheet Dx PTRM'!L21&lt;&gt;"n/a"),'OutputSheet Dx PTRM'!L21-'InputSheet Opening RAB'!L21,"0")
       )</f>
        <v>0</v>
      </c>
      <c r="M21" s="149">
        <f>IF(AND('OutputSheet METERING PTRM'!M21&gt;0,'OutputSheet METERING PTRM'!M21&lt;&gt;"n/a"),'OutputSheet METERING PTRM'!M21-'InputSheet Opening RAB'!M21,
                       IF(AND('OutputSheet Dx PTRM'!M21&gt;0,'OutputSheet Dx PTRM'!M21&lt;&gt;"n/a"),'OutputSheet Dx PTRM'!M21-'InputSheet Opening RAB'!M21,"0")
       )</f>
        <v>0</v>
      </c>
      <c r="N21" s="149">
        <f>IF('InputSheet Opening RAB'!N21= "n/a",0,'InputSheet Opening RAB'!N21 -'OutputSheet METERING PTRM'!N21-'OutputSheet Dx PTRM'!N21)</f>
        <v>0</v>
      </c>
      <c r="O21" s="149">
        <f>IF(AND('OutputSheet METERING PTRM'!O21&gt;0,'OutputSheet METERING PTRM'!O21&lt;&gt;"n/a"),'OutputSheet METERING PTRM'!O21-'InputSheet Opening RAB'!O21,
                       IF(AND('OutputSheet Dx PTRM'!O21&gt;0,'OutputSheet Dx PTRM'!O21&lt;&gt;"n/a"),'OutputSheet Dx PTRM'!O21-'InputSheet Opening RAB'!O21,0)
       )</f>
        <v>0</v>
      </c>
      <c r="P21" s="149">
        <f>IF(AND('OutputSheet METERING PTRM'!P21&gt;0,'OutputSheet METERING PTRM'!P21&lt;&gt;"n/a"),'OutputSheet METERING PTRM'!P21-'InputSheet Opening RAB'!P21,
                       IF(AND('OutputSheet Dx PTRM'!P21&gt;0,'OutputSheet Dx PTRM'!P21&lt;&gt;"n/a"),'OutputSheet Dx PTRM'!P21-'InputSheet Opening RAB'!P21,0)
       )</f>
        <v>0</v>
      </c>
      <c r="Q21" s="120"/>
    </row>
    <row r="22" spans="1:17" x14ac:dyDescent="0.25">
      <c r="A22" s="132"/>
      <c r="B22" s="131"/>
      <c r="C22" s="131"/>
      <c r="D22" s="131"/>
      <c r="E22" s="194" t="s">
        <v>576</v>
      </c>
      <c r="F22" s="195"/>
      <c r="G22" s="196" t="str">
        <f>'Standard Control RAB'!A24</f>
        <v>Motor vehicles</v>
      </c>
      <c r="H22" s="197"/>
      <c r="I22" s="197"/>
      <c r="J22" s="149">
        <f>IF('InputSheet Opening RAB'!J22 = "n/a",0,'InputSheet Opening RAB'!J22  -'OutputSheet METERING PTRM'!J22-'OutputSheet Dx PTRM'!J22)</f>
        <v>0</v>
      </c>
      <c r="K22" s="149">
        <f>IF('InputSheet Opening RAB'!K22 = "n/a",0,'InputSheet Opening RAB'!K22  -'OutputSheet METERING PTRM'!K22-'OutputSheet Dx PTRM'!K22)</f>
        <v>0</v>
      </c>
      <c r="L22" s="149">
        <f>IF(AND('OutputSheet METERING PTRM'!L22&gt;0,'OutputSheet METERING PTRM'!L22&lt;&gt;"n/a"),'OutputSheet METERING PTRM'!L22-'InputSheet Opening RAB'!L22,
                       IF(AND('OutputSheet Dx PTRM'!L22&gt;0,'OutputSheet Dx PTRM'!L22&lt;&gt;"n/a"),'OutputSheet Dx PTRM'!L22-'InputSheet Opening RAB'!L22,"0")
       )</f>
        <v>0</v>
      </c>
      <c r="M22" s="149">
        <f>IF(AND('OutputSheet METERING PTRM'!M22&gt;0,'OutputSheet METERING PTRM'!M22&lt;&gt;"n/a"),'OutputSheet METERING PTRM'!M22-'InputSheet Opening RAB'!M22,
                       IF(AND('OutputSheet Dx PTRM'!M22&gt;0,'OutputSheet Dx PTRM'!M22&lt;&gt;"n/a"),'OutputSheet Dx PTRM'!M22-'InputSheet Opening RAB'!M22,"0")
       )</f>
        <v>0</v>
      </c>
      <c r="N22" s="149">
        <f>IF('InputSheet Opening RAB'!N22= "n/a",0,'InputSheet Opening RAB'!N22 -'OutputSheet METERING PTRM'!N22-'OutputSheet Dx PTRM'!N22)</f>
        <v>-1.4210854715202004E-14</v>
      </c>
      <c r="O22" s="149">
        <f>IF(AND('OutputSheet METERING PTRM'!O22&gt;0,'OutputSheet METERING PTRM'!O22&lt;&gt;"n/a"),'OutputSheet METERING PTRM'!O22-'InputSheet Opening RAB'!O22,
                       IF(AND('OutputSheet Dx PTRM'!O22&gt;0,'OutputSheet Dx PTRM'!O22&lt;&gt;"n/a"),'OutputSheet Dx PTRM'!O22-'InputSheet Opening RAB'!O22,0)
       )</f>
        <v>0</v>
      </c>
      <c r="P22" s="149">
        <f>IF(AND('OutputSheet METERING PTRM'!P22&gt;0,'OutputSheet METERING PTRM'!P22&lt;&gt;"n/a"),'OutputSheet METERING PTRM'!P22-'InputSheet Opening RAB'!P22,
                       IF(AND('OutputSheet Dx PTRM'!P22&gt;0,'OutputSheet Dx PTRM'!P22&lt;&gt;"n/a"),'OutputSheet Dx PTRM'!P22-'InputSheet Opening RAB'!P22,0)
       )</f>
        <v>0</v>
      </c>
      <c r="Q22" s="120"/>
    </row>
    <row r="23" spans="1:17" x14ac:dyDescent="0.25">
      <c r="A23" s="132"/>
      <c r="B23" s="131"/>
      <c r="C23" s="131"/>
      <c r="D23" s="131"/>
      <c r="E23" s="194" t="s">
        <v>577</v>
      </c>
      <c r="F23" s="195"/>
      <c r="G23" s="196" t="str">
        <f>'Standard Control RAB'!A25</f>
        <v>Buildings</v>
      </c>
      <c r="H23" s="197"/>
      <c r="I23" s="197"/>
      <c r="J23" s="149">
        <f>IF('InputSheet Opening RAB'!J23 = "n/a",0,'InputSheet Opening RAB'!J23  -'OutputSheet METERING PTRM'!J23-'OutputSheet Dx PTRM'!J23)</f>
        <v>0</v>
      </c>
      <c r="K23" s="149">
        <f>IF('InputSheet Opening RAB'!K23 = "n/a",0,'InputSheet Opening RAB'!K23  -'OutputSheet METERING PTRM'!K23-'OutputSheet Dx PTRM'!K23)</f>
        <v>0</v>
      </c>
      <c r="L23" s="149">
        <f>IF(AND('OutputSheet METERING PTRM'!L23&gt;0,'OutputSheet METERING PTRM'!L23&lt;&gt;"n/a"),'OutputSheet METERING PTRM'!L23-'InputSheet Opening RAB'!L23-15,
                       IF(AND('OutputSheet Dx PTRM'!L23&gt;0,'OutputSheet Dx PTRM'!L23&lt;&gt;"n/a"),'OutputSheet Dx PTRM'!L23-'InputSheet Opening RAB'!L23,"0")
       )</f>
        <v>-29.966979315054747</v>
      </c>
      <c r="M23" s="149">
        <f>IF(AND('OutputSheet METERING PTRM'!M23&gt;0,'OutputSheet METERING PTRM'!M23&lt;&gt;"n/a"),'OutputSheet METERING PTRM'!M23-'InputSheet Opening RAB'!M23,
                       IF(AND('OutputSheet Dx PTRM'!M23&gt;0,'OutputSheet Dx PTRM'!M23&lt;&gt;"n/a"),'OutputSheet Dx PTRM'!M23-'InputSheet Opening RAB'!M23,"0")
       )</f>
        <v>-20.916896031439698</v>
      </c>
      <c r="N23" s="149">
        <f>IF('InputSheet Opening RAB'!N23= "n/a",0,'InputSheet Opening RAB'!N23 -'OutputSheet METERING PTRM'!N23-'OutputSheet Dx PTRM'!N23)</f>
        <v>0</v>
      </c>
      <c r="O23" s="149">
        <f>IF(AND('OutputSheet METERING PTRM'!O23&gt;0,'OutputSheet METERING PTRM'!O23&lt;&gt;"n/a"),'OutputSheet METERING PTRM'!O23-'InputSheet Opening RAB'!O23,
                       IF(AND('OutputSheet Dx PTRM'!O23&gt;0,'OutputSheet Dx PTRM'!O23&lt;&gt;"n/a"),'OutputSheet Dx PTRM'!O23-'InputSheet Opening RAB'!O23,0)
       )</f>
        <v>0</v>
      </c>
      <c r="P23" s="149">
        <f>IF(AND('OutputSheet METERING PTRM'!P23&gt;0,'OutputSheet METERING PTRM'!P23&lt;&gt;"n/a"),'OutputSheet METERING PTRM'!P23-'InputSheet Opening RAB'!P23,
                       IF(AND('OutputSheet Dx PTRM'!P23&gt;0,'OutputSheet Dx PTRM'!P23&lt;&gt;"n/a"),'OutputSheet Dx PTRM'!P23-'InputSheet Opening RAB'!P23,0)
       )</f>
        <v>0</v>
      </c>
      <c r="Q23" s="120"/>
    </row>
    <row r="24" spans="1:17" x14ac:dyDescent="0.25">
      <c r="A24" s="132"/>
      <c r="B24" s="131"/>
      <c r="C24" s="131"/>
      <c r="D24" s="131"/>
      <c r="E24" s="194" t="s">
        <v>578</v>
      </c>
      <c r="F24" s="195"/>
      <c r="G24" s="196" t="str">
        <f>'Standard Control RAB'!A26</f>
        <v>Equity raising costs</v>
      </c>
      <c r="H24" s="197"/>
      <c r="I24" s="197"/>
      <c r="J24" s="149">
        <f>IF('InputSheet Opening RAB'!J24 = "n/a",0,'InputSheet Opening RAB'!J24  -'OutputSheet METERING PTRM'!J24-'OutputSheet Dx PTRM'!J24)</f>
        <v>0</v>
      </c>
      <c r="K24" s="149">
        <f>IF('InputSheet Opening RAB'!K24 = "n/a",0,'InputSheet Opening RAB'!K24  -'OutputSheet METERING PTRM'!K24-'OutputSheet Dx PTRM'!K24)</f>
        <v>0</v>
      </c>
      <c r="L24" s="149">
        <f>IF(AND('OutputSheet METERING PTRM'!L24&gt;0,'OutputSheet METERING PTRM'!L24&lt;&gt;"n/a"),'OutputSheet METERING PTRM'!L24-'InputSheet Opening RAB'!L24,
                       IF(AND('OutputSheet Dx PTRM'!L24&gt;0,'OutputSheet Dx PTRM'!L24&lt;&gt;"n/a"),'OutputSheet Dx PTRM'!L24-'InputSheet Opening RAB'!L24,"0")
       )</f>
        <v>-28.42815308482453</v>
      </c>
      <c r="M24" s="149">
        <f>IF(AND('OutputSheet METERING PTRM'!M24&gt;0,'OutputSheet METERING PTRM'!M24&lt;&gt;"n/a"),'OutputSheet METERING PTRM'!M24-'InputSheet Opening RAB'!M24,
                       IF(AND('OutputSheet Dx PTRM'!M24&gt;0,'OutputSheet Dx PTRM'!M24&lt;&gt;"n/a"),'OutputSheet Dx PTRM'!M24-'InputSheet Opening RAB'!M24,"0")
       )</f>
        <v>-32.42815308482453</v>
      </c>
      <c r="N24" s="149">
        <f>IF('InputSheet Opening RAB'!N24= "n/a",0,'InputSheet Opening RAB'!N24 -'OutputSheet METERING PTRM'!N24-'OutputSheet Dx PTRM'!N24)</f>
        <v>0</v>
      </c>
      <c r="O24" s="149">
        <f>IF(AND('OutputSheet METERING PTRM'!O24&gt;0,'OutputSheet METERING PTRM'!O24&lt;&gt;"n/a"),'OutputSheet METERING PTRM'!O24-'InputSheet Opening RAB'!O24,
                       IF(AND('OutputSheet Dx PTRM'!O24&gt;0,'OutputSheet Dx PTRM'!O24&lt;&gt;"n/a"),'OutputSheet Dx PTRM'!O24-'InputSheet Opening RAB'!O24,0)
       )</f>
        <v>0</v>
      </c>
      <c r="P24" s="149">
        <f>IF(AND('OutputSheet METERING PTRM'!P24&gt;0,'OutputSheet METERING PTRM'!P24&lt;&gt;"n/a"),'OutputSheet METERING PTRM'!P24-'InputSheet Opening RAB'!P24,
                       IF(AND('OutputSheet Dx PTRM'!P24&gt;0,'OutputSheet Dx PTRM'!P24&lt;&gt;"n/a"),'OutputSheet Dx PTRM'!P24-'InputSheet Opening RAB'!P24,0)
       )</f>
        <v>0</v>
      </c>
      <c r="Q24" s="120"/>
    </row>
    <row r="25" spans="1:17" x14ac:dyDescent="0.25">
      <c r="A25" s="134"/>
      <c r="B25" s="131"/>
      <c r="C25" s="131"/>
      <c r="D25" s="131"/>
      <c r="E25" s="194" t="s">
        <v>579</v>
      </c>
      <c r="F25" s="195"/>
      <c r="G25" s="138"/>
      <c r="H25" s="139"/>
      <c r="I25" s="139"/>
      <c r="J25" s="122"/>
      <c r="K25" s="123"/>
      <c r="L25" s="124"/>
      <c r="M25" s="125"/>
      <c r="N25" s="122"/>
      <c r="O25" s="124"/>
      <c r="P25" s="125"/>
      <c r="Q25" s="120"/>
    </row>
    <row r="26" spans="1:17" x14ac:dyDescent="0.25">
      <c r="A26" s="134"/>
      <c r="B26" s="131"/>
      <c r="C26" s="131"/>
      <c r="D26" s="131"/>
      <c r="E26" s="194" t="s">
        <v>580</v>
      </c>
      <c r="F26" s="195"/>
      <c r="G26" s="138"/>
      <c r="H26" s="139"/>
      <c r="I26" s="139"/>
      <c r="J26" s="122"/>
      <c r="K26" s="123"/>
      <c r="L26" s="124"/>
      <c r="M26" s="125"/>
      <c r="N26" s="122"/>
      <c r="O26" s="124"/>
      <c r="P26" s="125"/>
      <c r="Q26" s="120"/>
    </row>
    <row r="27" spans="1:17" x14ac:dyDescent="0.25">
      <c r="A27" s="134"/>
      <c r="B27" s="131"/>
      <c r="C27" s="131"/>
      <c r="D27" s="131"/>
      <c r="E27" s="194" t="s">
        <v>581</v>
      </c>
      <c r="F27" s="195"/>
      <c r="G27" s="138"/>
      <c r="H27" s="139"/>
      <c r="I27" s="139"/>
      <c r="J27" s="122"/>
      <c r="K27" s="123"/>
      <c r="L27" s="124"/>
      <c r="M27" s="125"/>
      <c r="N27" s="122"/>
      <c r="O27" s="124"/>
      <c r="P27" s="125"/>
      <c r="Q27" s="120"/>
    </row>
    <row r="28" spans="1:17" x14ac:dyDescent="0.25">
      <c r="A28" s="134"/>
      <c r="B28" s="131"/>
      <c r="C28" s="131"/>
      <c r="D28" s="131"/>
      <c r="E28" s="194" t="s">
        <v>582</v>
      </c>
      <c r="F28" s="195"/>
      <c r="G28" s="138"/>
      <c r="H28" s="139"/>
      <c r="I28" s="139"/>
      <c r="J28" s="122"/>
      <c r="K28" s="123"/>
      <c r="L28" s="124"/>
      <c r="M28" s="125"/>
      <c r="N28" s="122"/>
      <c r="O28" s="124"/>
      <c r="P28" s="125"/>
      <c r="Q28" s="120"/>
    </row>
    <row r="29" spans="1:17" x14ac:dyDescent="0.25">
      <c r="A29" s="134"/>
      <c r="B29" s="131"/>
      <c r="C29" s="131"/>
      <c r="D29" s="131"/>
      <c r="E29" s="194" t="s">
        <v>583</v>
      </c>
      <c r="F29" s="195"/>
      <c r="G29" s="138"/>
      <c r="H29" s="139"/>
      <c r="I29" s="139"/>
      <c r="J29" s="122"/>
      <c r="K29" s="123"/>
      <c r="L29" s="124"/>
      <c r="M29" s="125"/>
      <c r="N29" s="122"/>
      <c r="O29" s="124"/>
      <c r="P29" s="125"/>
      <c r="Q29" s="120"/>
    </row>
    <row r="30" spans="1:17" x14ac:dyDescent="0.25">
      <c r="A30" s="134"/>
      <c r="B30" s="131"/>
      <c r="C30" s="131"/>
      <c r="D30" s="131"/>
      <c r="E30" s="194" t="s">
        <v>584</v>
      </c>
      <c r="F30" s="195"/>
      <c r="G30" s="138"/>
      <c r="H30" s="139"/>
      <c r="I30" s="139"/>
      <c r="J30" s="122"/>
      <c r="K30" s="123"/>
      <c r="L30" s="124"/>
      <c r="M30" s="125"/>
      <c r="N30" s="122"/>
      <c r="O30" s="124"/>
      <c r="P30" s="125"/>
      <c r="Q30" s="120"/>
    </row>
    <row r="31" spans="1:17" x14ac:dyDescent="0.25">
      <c r="A31" s="134"/>
      <c r="B31" s="131"/>
      <c r="C31" s="131"/>
      <c r="D31" s="131"/>
      <c r="E31" s="194" t="s">
        <v>585</v>
      </c>
      <c r="F31" s="195"/>
      <c r="G31" s="138"/>
      <c r="H31" s="139"/>
      <c r="I31" s="139"/>
      <c r="J31" s="122"/>
      <c r="K31" s="123"/>
      <c r="L31" s="124"/>
      <c r="M31" s="125"/>
      <c r="N31" s="122"/>
      <c r="O31" s="124"/>
      <c r="P31" s="125"/>
      <c r="Q31" s="120"/>
    </row>
    <row r="32" spans="1:17" x14ac:dyDescent="0.25">
      <c r="A32" s="134"/>
      <c r="B32" s="131"/>
      <c r="C32" s="131"/>
      <c r="D32" s="131"/>
      <c r="E32" s="194" t="s">
        <v>586</v>
      </c>
      <c r="F32" s="195"/>
      <c r="G32" s="138"/>
      <c r="H32" s="139"/>
      <c r="I32" s="139"/>
      <c r="J32" s="122"/>
      <c r="K32" s="123"/>
      <c r="L32" s="124"/>
      <c r="M32" s="125"/>
      <c r="N32" s="122"/>
      <c r="O32" s="124"/>
      <c r="P32" s="125"/>
      <c r="Q32" s="120"/>
    </row>
    <row r="33" spans="1:17" x14ac:dyDescent="0.25">
      <c r="A33" s="134"/>
      <c r="B33" s="131"/>
      <c r="C33" s="131"/>
      <c r="D33" s="131"/>
      <c r="E33" s="194" t="s">
        <v>587</v>
      </c>
      <c r="F33" s="195"/>
      <c r="G33" s="138"/>
      <c r="H33" s="139"/>
      <c r="I33" s="139"/>
      <c r="J33" s="122"/>
      <c r="K33" s="123"/>
      <c r="L33" s="124"/>
      <c r="M33" s="125"/>
      <c r="N33" s="122"/>
      <c r="O33" s="124"/>
      <c r="P33" s="125"/>
      <c r="Q33" s="120"/>
    </row>
    <row r="34" spans="1:17" x14ac:dyDescent="0.25">
      <c r="A34" s="134"/>
      <c r="B34" s="131"/>
      <c r="C34" s="131"/>
      <c r="D34" s="131"/>
      <c r="E34" s="194" t="s">
        <v>588</v>
      </c>
      <c r="F34" s="195"/>
      <c r="G34" s="120"/>
      <c r="H34" s="120"/>
      <c r="I34" s="120"/>
      <c r="J34" s="183">
        <f>SUM(J4:J24)</f>
        <v>0</v>
      </c>
      <c r="K34" s="126">
        <v>0</v>
      </c>
      <c r="L34" s="126"/>
      <c r="M34" s="126"/>
      <c r="N34" s="135">
        <f>SUM(N4:N24)</f>
        <v>-1.4210854715202004E-14</v>
      </c>
      <c r="O34" s="120"/>
      <c r="P34" s="120"/>
      <c r="Q34" s="120"/>
    </row>
    <row r="35" spans="1:17" x14ac:dyDescent="0.25">
      <c r="B35" s="131"/>
      <c r="C35" s="131"/>
      <c r="D35" s="131"/>
    </row>
    <row r="36" spans="1:17" x14ac:dyDescent="0.25">
      <c r="A36" s="184"/>
      <c r="B36" s="184"/>
      <c r="C36" s="184"/>
      <c r="D36" s="184"/>
      <c r="E36" s="184"/>
      <c r="F36" s="184"/>
      <c r="G36" s="184"/>
      <c r="H36" s="184"/>
      <c r="I36" s="184"/>
      <c r="J36" s="184"/>
      <c r="K36" s="184"/>
      <c r="L36" s="184"/>
      <c r="M36" s="184"/>
      <c r="N36" s="184"/>
      <c r="O36" s="184"/>
      <c r="P36" s="184"/>
    </row>
    <row r="37" spans="1:17" x14ac:dyDescent="0.25">
      <c r="A37" s="184"/>
      <c r="B37" s="184"/>
      <c r="C37" s="184"/>
      <c r="D37" s="184"/>
      <c r="E37" s="184"/>
      <c r="F37" s="184"/>
      <c r="G37" s="184"/>
      <c r="H37" s="184"/>
      <c r="I37" s="184"/>
      <c r="J37" s="184"/>
      <c r="K37" s="184"/>
      <c r="L37" s="184"/>
      <c r="M37" s="184"/>
      <c r="N37" s="184"/>
      <c r="O37" s="184"/>
      <c r="P37" s="184"/>
    </row>
    <row r="38" spans="1:17" x14ac:dyDescent="0.25">
      <c r="A38" s="184"/>
      <c r="B38" s="184"/>
      <c r="C38" s="184"/>
      <c r="D38" s="184"/>
      <c r="E38" s="184"/>
      <c r="F38" s="184"/>
      <c r="G38" s="182"/>
      <c r="H38" s="182"/>
      <c r="I38" s="182"/>
      <c r="J38" s="182"/>
      <c r="K38" s="182"/>
      <c r="L38" s="182"/>
      <c r="M38" s="182"/>
      <c r="N38" s="182"/>
      <c r="O38" s="182"/>
      <c r="P38" s="182"/>
    </row>
    <row r="39" spans="1:17" x14ac:dyDescent="0.25">
      <c r="A39" s="184"/>
      <c r="B39" s="184"/>
      <c r="C39" s="184"/>
      <c r="D39" s="184"/>
      <c r="E39" s="193"/>
      <c r="F39" s="193"/>
      <c r="G39" s="184"/>
      <c r="H39" s="184"/>
      <c r="I39" s="184"/>
      <c r="J39" s="184"/>
      <c r="K39" s="184"/>
      <c r="L39" s="184"/>
      <c r="M39" s="184"/>
      <c r="N39" s="184"/>
      <c r="O39" s="184"/>
      <c r="P39" s="184"/>
    </row>
    <row r="40" spans="1:17" x14ac:dyDescent="0.25">
      <c r="A40" s="184"/>
      <c r="B40" s="184"/>
      <c r="C40" s="184"/>
      <c r="D40" s="184"/>
      <c r="E40" s="193"/>
      <c r="F40" s="193"/>
      <c r="G40" s="184"/>
      <c r="H40" s="184"/>
      <c r="I40" s="184"/>
      <c r="J40" s="184"/>
      <c r="K40" s="184"/>
      <c r="L40" s="184"/>
      <c r="M40" s="184"/>
      <c r="N40" s="184"/>
      <c r="O40" s="184"/>
      <c r="P40" s="184"/>
    </row>
    <row r="41" spans="1:17" x14ac:dyDescent="0.25">
      <c r="A41" s="184"/>
      <c r="B41" s="184"/>
      <c r="C41" s="184"/>
      <c r="D41" s="184"/>
      <c r="E41" s="193"/>
      <c r="F41" s="193"/>
      <c r="G41" s="184"/>
      <c r="H41" s="184"/>
      <c r="I41" s="184"/>
      <c r="J41" s="184"/>
      <c r="K41" s="184"/>
      <c r="L41" s="184"/>
      <c r="M41" s="184"/>
      <c r="N41" s="184"/>
      <c r="O41" s="184"/>
      <c r="P41" s="184"/>
    </row>
    <row r="42" spans="1:17" x14ac:dyDescent="0.25">
      <c r="A42" s="184"/>
      <c r="B42" s="184"/>
      <c r="C42" s="184"/>
      <c r="D42" s="184"/>
      <c r="E42" s="193"/>
      <c r="F42" s="193"/>
      <c r="G42" s="184"/>
      <c r="H42" s="184"/>
      <c r="I42" s="184"/>
      <c r="J42" s="184"/>
      <c r="K42" s="184"/>
      <c r="L42" s="184"/>
      <c r="M42" s="184"/>
      <c r="N42" s="184"/>
      <c r="O42" s="184"/>
      <c r="P42" s="184"/>
    </row>
    <row r="43" spans="1:17" x14ac:dyDescent="0.25">
      <c r="A43" s="184"/>
      <c r="B43" s="184"/>
      <c r="C43" s="184"/>
      <c r="D43" s="184"/>
      <c r="E43" s="193"/>
      <c r="F43" s="193"/>
      <c r="G43" s="184"/>
      <c r="H43" s="184"/>
      <c r="I43" s="184"/>
      <c r="J43" s="184"/>
      <c r="K43" s="184"/>
      <c r="L43" s="184"/>
      <c r="M43" s="184"/>
      <c r="N43" s="184"/>
      <c r="O43" s="184"/>
      <c r="P43" s="184"/>
    </row>
    <row r="44" spans="1:17" x14ac:dyDescent="0.25">
      <c r="A44" s="184"/>
      <c r="B44" s="184"/>
      <c r="C44" s="184"/>
      <c r="D44" s="184"/>
      <c r="E44" s="193"/>
      <c r="F44" s="193"/>
      <c r="G44" s="184"/>
      <c r="H44" s="184"/>
      <c r="I44" s="184"/>
      <c r="J44" s="184"/>
      <c r="K44" s="184"/>
      <c r="L44" s="184"/>
      <c r="M44" s="184"/>
      <c r="N44" s="184"/>
      <c r="O44" s="184"/>
      <c r="P44" s="184"/>
    </row>
    <row r="45" spans="1:17" x14ac:dyDescent="0.25">
      <c r="A45" s="184"/>
      <c r="B45" s="184"/>
      <c r="C45" s="184"/>
      <c r="D45" s="184"/>
      <c r="E45" s="193"/>
      <c r="F45" s="193"/>
      <c r="G45" s="184"/>
      <c r="H45" s="184"/>
      <c r="I45" s="184"/>
      <c r="J45" s="184"/>
      <c r="K45" s="184"/>
      <c r="L45" s="184"/>
      <c r="M45" s="184"/>
      <c r="N45" s="184"/>
      <c r="O45" s="184"/>
      <c r="P45" s="184"/>
    </row>
    <row r="46" spans="1:17" x14ac:dyDescent="0.25">
      <c r="A46" s="184"/>
      <c r="B46" s="184"/>
      <c r="C46" s="184"/>
      <c r="D46" s="184"/>
      <c r="E46" s="193"/>
      <c r="F46" s="193"/>
      <c r="G46" s="184"/>
      <c r="H46" s="184"/>
      <c r="I46" s="184"/>
      <c r="J46" s="184"/>
      <c r="K46" s="184"/>
      <c r="L46" s="184"/>
      <c r="M46" s="184"/>
      <c r="N46" s="184"/>
      <c r="O46" s="184"/>
      <c r="P46" s="184"/>
    </row>
    <row r="47" spans="1:17" x14ac:dyDescent="0.25">
      <c r="A47" s="184"/>
      <c r="B47" s="184"/>
      <c r="C47" s="184"/>
      <c r="D47" s="184"/>
      <c r="E47" s="193"/>
      <c r="F47" s="193"/>
      <c r="G47" s="184"/>
      <c r="H47" s="184"/>
      <c r="I47" s="184"/>
      <c r="J47" s="184"/>
      <c r="K47" s="184"/>
      <c r="L47" s="184"/>
      <c r="M47" s="184"/>
      <c r="N47" s="184"/>
      <c r="O47" s="184"/>
      <c r="P47" s="184"/>
    </row>
    <row r="48" spans="1:17" x14ac:dyDescent="0.25">
      <c r="A48" s="184"/>
      <c r="B48" s="184"/>
      <c r="C48" s="184"/>
      <c r="D48" s="184"/>
      <c r="E48" s="193"/>
      <c r="F48" s="193"/>
      <c r="G48" s="184"/>
      <c r="H48" s="184"/>
      <c r="I48" s="184"/>
      <c r="J48" s="184"/>
      <c r="K48" s="184"/>
      <c r="L48" s="184"/>
      <c r="M48" s="184"/>
      <c r="N48" s="184"/>
      <c r="O48" s="184"/>
      <c r="P48" s="184"/>
    </row>
    <row r="49" spans="1:16" x14ac:dyDescent="0.25">
      <c r="A49" s="184"/>
      <c r="B49" s="184"/>
      <c r="C49" s="184"/>
      <c r="D49" s="184"/>
      <c r="E49" s="193"/>
      <c r="F49" s="193"/>
      <c r="G49" s="184"/>
      <c r="H49" s="184"/>
      <c r="I49" s="184"/>
      <c r="J49" s="184"/>
      <c r="K49" s="184"/>
      <c r="L49" s="184"/>
      <c r="M49" s="184"/>
      <c r="N49" s="184"/>
      <c r="O49" s="184"/>
      <c r="P49" s="184"/>
    </row>
    <row r="50" spans="1:16" x14ac:dyDescent="0.25">
      <c r="A50" s="184"/>
      <c r="B50" s="184"/>
      <c r="C50" s="184"/>
      <c r="D50" s="184"/>
      <c r="E50" s="193"/>
      <c r="F50" s="193"/>
      <c r="G50" s="184"/>
      <c r="H50" s="184"/>
      <c r="I50" s="184"/>
      <c r="J50" s="184"/>
      <c r="K50" s="184"/>
      <c r="L50" s="184"/>
      <c r="M50" s="184"/>
      <c r="N50" s="184"/>
      <c r="O50" s="184"/>
      <c r="P50" s="184"/>
    </row>
    <row r="51" spans="1:16" x14ac:dyDescent="0.25">
      <c r="A51" s="184"/>
      <c r="B51" s="184"/>
      <c r="C51" s="184"/>
      <c r="D51" s="184"/>
      <c r="E51" s="193"/>
      <c r="F51" s="193"/>
      <c r="G51" s="184"/>
      <c r="H51" s="184"/>
      <c r="I51" s="184"/>
      <c r="J51" s="184"/>
      <c r="K51" s="184"/>
      <c r="L51" s="184"/>
      <c r="M51" s="184"/>
      <c r="N51" s="184"/>
      <c r="O51" s="184"/>
      <c r="P51" s="184"/>
    </row>
    <row r="52" spans="1:16" x14ac:dyDescent="0.25">
      <c r="A52" s="184"/>
      <c r="B52" s="184"/>
      <c r="C52" s="184"/>
      <c r="D52" s="184"/>
      <c r="E52" s="193"/>
      <c r="F52" s="193"/>
      <c r="G52" s="184"/>
      <c r="H52" s="184"/>
      <c r="I52" s="184"/>
      <c r="J52" s="184"/>
      <c r="K52" s="184"/>
      <c r="L52" s="184"/>
      <c r="M52" s="184"/>
      <c r="N52" s="184"/>
      <c r="O52" s="184"/>
      <c r="P52" s="184"/>
    </row>
    <row r="53" spans="1:16" x14ac:dyDescent="0.25">
      <c r="A53" s="184"/>
      <c r="B53" s="184"/>
      <c r="C53" s="184"/>
      <c r="D53" s="184"/>
      <c r="E53" s="193"/>
      <c r="F53" s="193"/>
      <c r="G53" s="184"/>
      <c r="H53" s="184"/>
      <c r="I53" s="184"/>
      <c r="J53" s="184"/>
      <c r="K53" s="184"/>
      <c r="L53" s="184"/>
      <c r="M53" s="184"/>
      <c r="N53" s="184"/>
      <c r="O53" s="184"/>
      <c r="P53" s="184"/>
    </row>
    <row r="54" spans="1:16" x14ac:dyDescent="0.25">
      <c r="A54" s="184"/>
      <c r="B54" s="184"/>
      <c r="C54" s="184"/>
      <c r="D54" s="184"/>
      <c r="E54" s="193"/>
      <c r="F54" s="193"/>
      <c r="G54" s="184"/>
      <c r="H54" s="184"/>
      <c r="I54" s="184"/>
      <c r="J54" s="184"/>
      <c r="K54" s="184"/>
      <c r="L54" s="184"/>
      <c r="M54" s="184"/>
      <c r="N54" s="184"/>
      <c r="O54" s="184"/>
      <c r="P54" s="184"/>
    </row>
    <row r="55" spans="1:16" x14ac:dyDescent="0.25">
      <c r="A55" s="184"/>
      <c r="B55" s="184"/>
      <c r="C55" s="184"/>
      <c r="D55" s="184"/>
      <c r="E55" s="193"/>
      <c r="F55" s="193"/>
      <c r="G55" s="184"/>
      <c r="H55" s="184"/>
      <c r="I55" s="184"/>
      <c r="J55" s="184"/>
      <c r="K55" s="184"/>
      <c r="L55" s="184"/>
      <c r="M55" s="184"/>
      <c r="N55" s="184"/>
      <c r="O55" s="184"/>
      <c r="P55" s="184"/>
    </row>
    <row r="56" spans="1:16" x14ac:dyDescent="0.25">
      <c r="A56" s="184"/>
      <c r="B56" s="184"/>
      <c r="C56" s="184"/>
      <c r="D56" s="184"/>
      <c r="E56" s="193"/>
      <c r="F56" s="193"/>
      <c r="G56" s="184"/>
      <c r="H56" s="184"/>
      <c r="I56" s="184"/>
      <c r="J56" s="184"/>
      <c r="K56" s="184"/>
      <c r="L56" s="184"/>
      <c r="M56" s="184"/>
      <c r="N56" s="184"/>
      <c r="O56" s="184"/>
      <c r="P56" s="184"/>
    </row>
    <row r="57" spans="1:16" x14ac:dyDescent="0.25">
      <c r="A57" s="184"/>
      <c r="B57" s="184"/>
      <c r="C57" s="184"/>
      <c r="D57" s="184"/>
      <c r="E57" s="193"/>
      <c r="F57" s="193"/>
      <c r="G57" s="184"/>
      <c r="H57" s="184"/>
      <c r="I57" s="184"/>
      <c r="J57" s="184"/>
      <c r="K57" s="184"/>
      <c r="L57" s="184"/>
      <c r="M57" s="184"/>
      <c r="N57" s="184"/>
      <c r="O57" s="184"/>
      <c r="P57" s="184"/>
    </row>
    <row r="58" spans="1:16" x14ac:dyDescent="0.25">
      <c r="A58" s="184"/>
      <c r="B58" s="184"/>
      <c r="C58" s="184"/>
      <c r="D58" s="184"/>
      <c r="E58" s="193"/>
      <c r="F58" s="193"/>
      <c r="G58" s="184"/>
      <c r="H58" s="184"/>
      <c r="I58" s="184"/>
      <c r="J58" s="184"/>
      <c r="K58" s="184"/>
      <c r="L58" s="184"/>
      <c r="M58" s="184"/>
      <c r="N58" s="184"/>
      <c r="O58" s="184"/>
      <c r="P58" s="184"/>
    </row>
    <row r="59" spans="1:16" x14ac:dyDescent="0.25">
      <c r="A59" s="184"/>
      <c r="B59" s="184"/>
      <c r="C59" s="184"/>
      <c r="D59" s="184"/>
      <c r="E59" s="193"/>
      <c r="F59" s="193"/>
      <c r="G59" s="184"/>
      <c r="H59" s="184"/>
      <c r="I59" s="184"/>
      <c r="J59" s="184"/>
      <c r="K59" s="184"/>
      <c r="L59" s="184"/>
      <c r="M59" s="184"/>
      <c r="N59" s="184"/>
      <c r="O59" s="184"/>
      <c r="P59" s="184"/>
    </row>
    <row r="60" spans="1:16" x14ac:dyDescent="0.25">
      <c r="A60" s="184"/>
      <c r="B60" s="184"/>
      <c r="C60" s="184"/>
      <c r="D60" s="184"/>
      <c r="E60" s="193"/>
      <c r="F60" s="193"/>
      <c r="G60" s="184"/>
      <c r="H60" s="184"/>
      <c r="I60" s="184"/>
      <c r="J60" s="184"/>
      <c r="K60" s="184"/>
      <c r="L60" s="184"/>
      <c r="M60" s="184"/>
      <c r="N60" s="184"/>
      <c r="O60" s="184"/>
      <c r="P60" s="184"/>
    </row>
    <row r="61" spans="1:16" x14ac:dyDescent="0.25">
      <c r="A61" s="184"/>
      <c r="B61" s="184"/>
      <c r="C61" s="184"/>
      <c r="D61" s="184"/>
      <c r="E61" s="193"/>
      <c r="F61" s="193"/>
      <c r="G61" s="184"/>
      <c r="H61" s="184"/>
      <c r="I61" s="184"/>
      <c r="J61" s="184"/>
      <c r="K61" s="184"/>
      <c r="L61" s="184"/>
      <c r="M61" s="184"/>
      <c r="N61" s="184"/>
      <c r="O61" s="184"/>
      <c r="P61" s="184"/>
    </row>
    <row r="62" spans="1:16" x14ac:dyDescent="0.25">
      <c r="A62" s="184"/>
      <c r="B62" s="184"/>
      <c r="C62" s="184"/>
      <c r="D62" s="184"/>
      <c r="E62" s="193"/>
      <c r="F62" s="193"/>
      <c r="G62" s="184"/>
      <c r="H62" s="184"/>
      <c r="I62" s="184"/>
      <c r="J62" s="184"/>
      <c r="K62" s="184"/>
      <c r="L62" s="184"/>
      <c r="M62" s="184"/>
      <c r="N62" s="184"/>
      <c r="O62" s="184"/>
      <c r="P62" s="184"/>
    </row>
    <row r="63" spans="1:16" x14ac:dyDescent="0.25">
      <c r="A63" s="184"/>
      <c r="B63" s="184"/>
      <c r="C63" s="184"/>
      <c r="D63" s="184"/>
      <c r="E63" s="193"/>
      <c r="F63" s="193"/>
      <c r="G63" s="184"/>
      <c r="H63" s="184"/>
      <c r="I63" s="184"/>
      <c r="J63" s="184"/>
      <c r="K63" s="184"/>
      <c r="L63" s="184"/>
      <c r="M63" s="184"/>
      <c r="N63" s="184"/>
      <c r="O63" s="184"/>
      <c r="P63" s="184"/>
    </row>
    <row r="64" spans="1:16" x14ac:dyDescent="0.25">
      <c r="A64" s="184"/>
      <c r="B64" s="184"/>
      <c r="C64" s="184"/>
      <c r="D64" s="184"/>
      <c r="E64" s="193"/>
      <c r="F64" s="193"/>
      <c r="G64" s="184"/>
      <c r="H64" s="184"/>
      <c r="I64" s="184"/>
      <c r="J64" s="184"/>
      <c r="K64" s="184"/>
      <c r="L64" s="184"/>
      <c r="M64" s="184"/>
      <c r="N64" s="184"/>
      <c r="O64" s="184"/>
      <c r="P64" s="184"/>
    </row>
    <row r="65" spans="1:16" x14ac:dyDescent="0.25">
      <c r="A65" s="184"/>
      <c r="B65" s="184"/>
      <c r="C65" s="184"/>
      <c r="D65" s="184"/>
      <c r="E65" s="193"/>
      <c r="F65" s="193"/>
      <c r="G65" s="184"/>
      <c r="H65" s="184"/>
      <c r="I65" s="184"/>
      <c r="J65" s="184"/>
      <c r="K65" s="184"/>
      <c r="L65" s="184"/>
      <c r="M65" s="184"/>
      <c r="N65" s="184"/>
      <c r="O65" s="184"/>
      <c r="P65" s="184"/>
    </row>
    <row r="66" spans="1:16" x14ac:dyDescent="0.25">
      <c r="A66" s="184"/>
      <c r="B66" s="184"/>
      <c r="C66" s="184"/>
      <c r="D66" s="184"/>
      <c r="E66" s="193"/>
      <c r="F66" s="193"/>
      <c r="G66" s="184"/>
      <c r="H66" s="184"/>
      <c r="I66" s="184"/>
      <c r="J66" s="184"/>
      <c r="K66" s="184"/>
      <c r="L66" s="184"/>
      <c r="M66" s="184"/>
      <c r="N66" s="184"/>
      <c r="O66" s="184"/>
      <c r="P66" s="184"/>
    </row>
    <row r="67" spans="1:16" x14ac:dyDescent="0.25">
      <c r="A67" s="184"/>
      <c r="B67" s="184"/>
      <c r="C67" s="184"/>
      <c r="D67" s="184"/>
      <c r="E67" s="193"/>
      <c r="F67" s="193"/>
      <c r="G67" s="184"/>
      <c r="H67" s="184"/>
      <c r="I67" s="184"/>
      <c r="J67" s="184"/>
      <c r="K67" s="184"/>
      <c r="L67" s="184"/>
      <c r="M67" s="184"/>
      <c r="N67" s="184"/>
      <c r="O67" s="184"/>
      <c r="P67" s="184"/>
    </row>
    <row r="68" spans="1:16" x14ac:dyDescent="0.25">
      <c r="A68" s="184"/>
      <c r="B68" s="184"/>
      <c r="C68" s="184"/>
      <c r="D68" s="184"/>
      <c r="E68" s="184"/>
      <c r="F68" s="184"/>
      <c r="G68" s="184"/>
      <c r="H68" s="184"/>
      <c r="I68" s="184"/>
      <c r="J68" s="184"/>
      <c r="K68" s="184"/>
      <c r="L68" s="184"/>
      <c r="M68" s="184"/>
      <c r="N68" s="184"/>
      <c r="O68" s="184"/>
      <c r="P68" s="184"/>
    </row>
    <row r="69" spans="1:16" x14ac:dyDescent="0.25">
      <c r="A69" s="184"/>
      <c r="B69" s="184"/>
      <c r="C69" s="184"/>
      <c r="D69" s="184"/>
      <c r="E69" s="184"/>
      <c r="F69" s="184"/>
      <c r="G69" s="184"/>
      <c r="H69" s="184"/>
      <c r="I69" s="184"/>
      <c r="J69" s="184"/>
      <c r="K69" s="184"/>
      <c r="L69" s="184"/>
      <c r="M69" s="184"/>
      <c r="N69" s="184"/>
      <c r="O69" s="184"/>
      <c r="P69" s="184"/>
    </row>
    <row r="70" spans="1:16" x14ac:dyDescent="0.25">
      <c r="A70" s="184"/>
      <c r="B70" s="184"/>
      <c r="C70" s="184"/>
      <c r="D70" s="184"/>
      <c r="E70" s="184"/>
      <c r="F70" s="184"/>
      <c r="G70" s="184"/>
      <c r="H70" s="184"/>
      <c r="I70" s="184"/>
      <c r="J70" s="184"/>
      <c r="K70" s="184"/>
      <c r="L70" s="184"/>
      <c r="M70" s="184"/>
      <c r="N70" s="184"/>
      <c r="O70" s="184"/>
      <c r="P70" s="184"/>
    </row>
    <row r="71" spans="1:16" x14ac:dyDescent="0.25">
      <c r="A71" s="184"/>
      <c r="B71" s="184"/>
      <c r="C71" s="184"/>
      <c r="D71" s="184"/>
      <c r="E71" s="184"/>
      <c r="F71" s="184"/>
      <c r="G71" s="182"/>
      <c r="H71" s="182"/>
      <c r="I71" s="182"/>
      <c r="J71" s="182"/>
      <c r="K71" s="182"/>
      <c r="L71" s="184"/>
      <c r="M71" s="184"/>
      <c r="N71" s="184"/>
      <c r="O71" s="184"/>
      <c r="P71" s="184"/>
    </row>
    <row r="72" spans="1:16" x14ac:dyDescent="0.25">
      <c r="A72" s="184"/>
      <c r="B72" s="184"/>
      <c r="C72" s="184"/>
      <c r="D72" s="184"/>
      <c r="E72" s="193"/>
      <c r="F72" s="193"/>
      <c r="G72" s="184"/>
      <c r="H72" s="184"/>
      <c r="I72" s="184"/>
      <c r="J72" s="184"/>
      <c r="K72" s="184"/>
      <c r="L72" s="184"/>
      <c r="M72" s="184"/>
      <c r="N72" s="184"/>
      <c r="O72" s="184"/>
      <c r="P72" s="184"/>
    </row>
    <row r="73" spans="1:16" x14ac:dyDescent="0.25">
      <c r="A73" s="184"/>
      <c r="B73" s="184"/>
      <c r="C73" s="184"/>
      <c r="D73" s="184"/>
      <c r="E73" s="193"/>
      <c r="F73" s="193"/>
      <c r="G73" s="184"/>
      <c r="H73" s="184"/>
      <c r="I73" s="184"/>
      <c r="J73" s="184"/>
      <c r="K73" s="184"/>
      <c r="L73" s="184"/>
      <c r="M73" s="184"/>
      <c r="N73" s="184"/>
      <c r="O73" s="184"/>
      <c r="P73" s="184"/>
    </row>
    <row r="74" spans="1:16" x14ac:dyDescent="0.25">
      <c r="A74" s="184"/>
      <c r="B74" s="184"/>
      <c r="C74" s="184"/>
      <c r="D74" s="184"/>
      <c r="E74" s="193"/>
      <c r="F74" s="193"/>
      <c r="G74" s="184"/>
      <c r="H74" s="184"/>
      <c r="I74" s="184"/>
      <c r="J74" s="184"/>
      <c r="K74" s="184"/>
      <c r="L74" s="184"/>
      <c r="M74" s="184"/>
      <c r="N74" s="184"/>
      <c r="O74" s="184"/>
      <c r="P74" s="184"/>
    </row>
    <row r="75" spans="1:16" x14ac:dyDescent="0.25">
      <c r="A75" s="184"/>
      <c r="B75" s="184"/>
      <c r="C75" s="184"/>
      <c r="D75" s="184"/>
      <c r="E75" s="193"/>
      <c r="F75" s="193"/>
      <c r="G75" s="184"/>
      <c r="H75" s="184"/>
      <c r="I75" s="184"/>
      <c r="J75" s="184"/>
      <c r="K75" s="184"/>
      <c r="L75" s="184"/>
      <c r="M75" s="184"/>
      <c r="N75" s="184"/>
      <c r="O75" s="184"/>
      <c r="P75" s="184"/>
    </row>
    <row r="76" spans="1:16" x14ac:dyDescent="0.25">
      <c r="A76" s="184"/>
      <c r="B76" s="184"/>
      <c r="C76" s="184"/>
      <c r="D76" s="184"/>
      <c r="E76" s="193"/>
      <c r="F76" s="193"/>
      <c r="G76" s="184"/>
      <c r="H76" s="184"/>
      <c r="I76" s="184"/>
      <c r="J76" s="184"/>
      <c r="K76" s="184"/>
      <c r="L76" s="184"/>
      <c r="M76" s="184"/>
      <c r="N76" s="184"/>
      <c r="O76" s="184"/>
      <c r="P76" s="184"/>
    </row>
    <row r="77" spans="1:16" x14ac:dyDescent="0.25">
      <c r="A77" s="184"/>
      <c r="B77" s="184"/>
      <c r="C77" s="184"/>
      <c r="D77" s="184"/>
      <c r="E77" s="193"/>
      <c r="F77" s="193"/>
      <c r="G77" s="184"/>
      <c r="H77" s="184"/>
      <c r="I77" s="184"/>
      <c r="J77" s="184"/>
      <c r="K77" s="184"/>
      <c r="L77" s="184"/>
      <c r="M77" s="184"/>
      <c r="N77" s="184"/>
      <c r="O77" s="184"/>
      <c r="P77" s="184"/>
    </row>
    <row r="78" spans="1:16" x14ac:dyDescent="0.25">
      <c r="A78" s="184"/>
      <c r="B78" s="184"/>
      <c r="C78" s="184"/>
      <c r="D78" s="184"/>
      <c r="E78" s="193"/>
      <c r="F78" s="193"/>
      <c r="G78" s="184"/>
      <c r="H78" s="184"/>
      <c r="I78" s="184"/>
      <c r="J78" s="184"/>
      <c r="K78" s="184"/>
      <c r="L78" s="184"/>
      <c r="M78" s="184"/>
      <c r="N78" s="184"/>
      <c r="O78" s="184"/>
      <c r="P78" s="184"/>
    </row>
    <row r="79" spans="1:16" x14ac:dyDescent="0.25">
      <c r="A79" s="184"/>
      <c r="B79" s="184"/>
      <c r="C79" s="184"/>
      <c r="D79" s="184"/>
      <c r="E79" s="193"/>
      <c r="F79" s="193"/>
      <c r="G79" s="184"/>
      <c r="H79" s="184"/>
      <c r="I79" s="184"/>
      <c r="J79" s="184"/>
      <c r="K79" s="184"/>
      <c r="L79" s="184"/>
      <c r="M79" s="184"/>
      <c r="N79" s="184"/>
      <c r="O79" s="184"/>
      <c r="P79" s="184"/>
    </row>
    <row r="80" spans="1:16" x14ac:dyDescent="0.25">
      <c r="A80" s="184"/>
      <c r="B80" s="184"/>
      <c r="C80" s="184"/>
      <c r="D80" s="184"/>
      <c r="E80" s="193"/>
      <c r="F80" s="193"/>
      <c r="G80" s="184"/>
      <c r="H80" s="184"/>
      <c r="I80" s="184"/>
      <c r="J80" s="184"/>
      <c r="K80" s="184"/>
      <c r="L80" s="184"/>
      <c r="M80" s="184"/>
      <c r="N80" s="184"/>
      <c r="O80" s="184"/>
      <c r="P80" s="184"/>
    </row>
    <row r="81" spans="1:16" x14ac:dyDescent="0.25">
      <c r="A81" s="184"/>
      <c r="B81" s="184"/>
      <c r="C81" s="184"/>
      <c r="D81" s="184"/>
      <c r="E81" s="193"/>
      <c r="F81" s="193"/>
      <c r="G81" s="184"/>
      <c r="H81" s="184"/>
      <c r="I81" s="184"/>
      <c r="J81" s="184"/>
      <c r="K81" s="184"/>
      <c r="L81" s="184"/>
      <c r="M81" s="184"/>
      <c r="N81" s="184"/>
      <c r="O81" s="184"/>
      <c r="P81" s="184"/>
    </row>
    <row r="82" spans="1:16" x14ac:dyDescent="0.25">
      <c r="A82" s="184"/>
      <c r="B82" s="184"/>
      <c r="C82" s="184"/>
      <c r="D82" s="184"/>
      <c r="E82" s="193"/>
      <c r="F82" s="193"/>
      <c r="G82" s="184"/>
      <c r="H82" s="184"/>
      <c r="I82" s="184"/>
      <c r="J82" s="184"/>
      <c r="K82" s="184"/>
      <c r="L82" s="184"/>
      <c r="M82" s="184"/>
      <c r="N82" s="184"/>
      <c r="O82" s="184"/>
      <c r="P82" s="184"/>
    </row>
    <row r="83" spans="1:16" x14ac:dyDescent="0.25">
      <c r="A83" s="184"/>
      <c r="B83" s="184"/>
      <c r="C83" s="184"/>
      <c r="D83" s="184"/>
      <c r="E83" s="193"/>
      <c r="F83" s="193"/>
      <c r="G83" s="184"/>
      <c r="H83" s="184"/>
      <c r="I83" s="184"/>
      <c r="J83" s="184"/>
      <c r="K83" s="184"/>
      <c r="L83" s="184"/>
      <c r="M83" s="184"/>
      <c r="N83" s="184"/>
      <c r="O83" s="184"/>
      <c r="P83" s="184"/>
    </row>
    <row r="84" spans="1:16" x14ac:dyDescent="0.25">
      <c r="A84" s="184"/>
      <c r="B84" s="184"/>
      <c r="C84" s="184"/>
      <c r="D84" s="184"/>
      <c r="E84" s="193"/>
      <c r="F84" s="193"/>
      <c r="G84" s="184"/>
      <c r="H84" s="184"/>
      <c r="I84" s="184"/>
      <c r="J84" s="184"/>
      <c r="K84" s="184"/>
      <c r="L84" s="184"/>
      <c r="M84" s="184"/>
      <c r="N84" s="184"/>
      <c r="O84" s="184"/>
      <c r="P84" s="184"/>
    </row>
    <row r="85" spans="1:16" x14ac:dyDescent="0.25">
      <c r="A85" s="184"/>
      <c r="B85" s="184"/>
      <c r="C85" s="184"/>
      <c r="D85" s="184"/>
      <c r="E85" s="193"/>
      <c r="F85" s="193"/>
      <c r="G85" s="184"/>
      <c r="H85" s="184"/>
      <c r="I85" s="184"/>
      <c r="J85" s="184"/>
      <c r="K85" s="184"/>
      <c r="L85" s="184"/>
      <c r="M85" s="184"/>
      <c r="N85" s="184"/>
      <c r="O85" s="184"/>
      <c r="P85" s="184"/>
    </row>
    <row r="86" spans="1:16" x14ac:dyDescent="0.25">
      <c r="A86" s="184"/>
      <c r="B86" s="184"/>
      <c r="C86" s="184"/>
      <c r="D86" s="184"/>
      <c r="E86" s="193"/>
      <c r="F86" s="193"/>
      <c r="G86" s="184"/>
      <c r="H86" s="184"/>
      <c r="I86" s="184"/>
      <c r="J86" s="184"/>
      <c r="K86" s="184"/>
      <c r="L86" s="184"/>
      <c r="M86" s="184"/>
      <c r="N86" s="184"/>
      <c r="O86" s="184"/>
      <c r="P86" s="184"/>
    </row>
    <row r="87" spans="1:16" x14ac:dyDescent="0.25">
      <c r="A87" s="184"/>
      <c r="B87" s="184"/>
      <c r="C87" s="184"/>
      <c r="D87" s="184"/>
      <c r="E87" s="193"/>
      <c r="F87" s="193"/>
      <c r="G87" s="184"/>
      <c r="H87" s="184"/>
      <c r="I87" s="184"/>
      <c r="J87" s="184"/>
      <c r="K87" s="184"/>
      <c r="L87" s="184"/>
      <c r="M87" s="184"/>
      <c r="N87" s="184"/>
      <c r="O87" s="184"/>
      <c r="P87" s="184"/>
    </row>
    <row r="88" spans="1:16" x14ac:dyDescent="0.25">
      <c r="A88" s="184"/>
      <c r="B88" s="184"/>
      <c r="C88" s="184"/>
      <c r="D88" s="184"/>
      <c r="E88" s="193"/>
      <c r="F88" s="193"/>
      <c r="G88" s="184"/>
      <c r="H88" s="184"/>
      <c r="I88" s="184"/>
      <c r="J88" s="184"/>
      <c r="K88" s="184"/>
      <c r="L88" s="184"/>
      <c r="M88" s="184"/>
      <c r="N88" s="184"/>
      <c r="O88" s="184"/>
      <c r="P88" s="184"/>
    </row>
    <row r="89" spans="1:16" x14ac:dyDescent="0.25">
      <c r="A89" s="184"/>
      <c r="B89" s="184"/>
      <c r="C89" s="184"/>
      <c r="D89" s="184"/>
      <c r="E89" s="193"/>
      <c r="F89" s="193"/>
      <c r="G89" s="184"/>
      <c r="H89" s="184"/>
      <c r="I89" s="184"/>
      <c r="J89" s="184"/>
      <c r="K89" s="184"/>
      <c r="L89" s="184"/>
      <c r="M89" s="184"/>
      <c r="N89" s="184"/>
      <c r="O89" s="184"/>
      <c r="P89" s="184"/>
    </row>
    <row r="90" spans="1:16" x14ac:dyDescent="0.25">
      <c r="A90" s="184"/>
      <c r="B90" s="184"/>
      <c r="C90" s="184"/>
      <c r="D90" s="184"/>
      <c r="E90" s="193"/>
      <c r="F90" s="193"/>
      <c r="G90" s="184"/>
      <c r="H90" s="184"/>
      <c r="I90" s="184"/>
      <c r="J90" s="184"/>
      <c r="K90" s="184"/>
      <c r="L90" s="184"/>
      <c r="M90" s="184"/>
      <c r="N90" s="184"/>
      <c r="O90" s="184"/>
      <c r="P90" s="184"/>
    </row>
    <row r="91" spans="1:16" x14ac:dyDescent="0.25">
      <c r="A91" s="184"/>
      <c r="B91" s="184"/>
      <c r="C91" s="184"/>
      <c r="D91" s="184"/>
      <c r="E91" s="193"/>
      <c r="F91" s="193"/>
      <c r="G91" s="184"/>
      <c r="H91" s="184"/>
      <c r="I91" s="184"/>
      <c r="J91" s="184"/>
      <c r="K91" s="184"/>
      <c r="L91" s="184"/>
      <c r="M91" s="184"/>
      <c r="N91" s="184"/>
      <c r="O91" s="184"/>
      <c r="P91" s="184"/>
    </row>
    <row r="92" spans="1:16" x14ac:dyDescent="0.25">
      <c r="A92" s="184"/>
      <c r="B92" s="184"/>
      <c r="C92" s="184"/>
      <c r="D92" s="184"/>
      <c r="E92" s="193"/>
      <c r="F92" s="193"/>
      <c r="G92" s="184"/>
      <c r="H92" s="184"/>
      <c r="I92" s="184"/>
      <c r="J92" s="184"/>
      <c r="K92" s="184"/>
      <c r="L92" s="184"/>
      <c r="M92" s="184"/>
      <c r="N92" s="184"/>
      <c r="O92" s="184"/>
      <c r="P92" s="184"/>
    </row>
    <row r="93" spans="1:16" x14ac:dyDescent="0.25">
      <c r="A93" s="184"/>
      <c r="B93" s="184"/>
      <c r="C93" s="184"/>
      <c r="D93" s="184"/>
      <c r="E93" s="193"/>
      <c r="F93" s="193"/>
      <c r="G93" s="184"/>
      <c r="H93" s="184"/>
      <c r="I93" s="184"/>
      <c r="J93" s="184"/>
      <c r="K93" s="184"/>
      <c r="L93" s="184"/>
      <c r="M93" s="184"/>
      <c r="N93" s="184"/>
      <c r="O93" s="184"/>
      <c r="P93" s="184"/>
    </row>
    <row r="94" spans="1:16" x14ac:dyDescent="0.25">
      <c r="A94" s="184"/>
      <c r="B94" s="184"/>
      <c r="C94" s="184"/>
      <c r="D94" s="184"/>
      <c r="E94" s="193"/>
      <c r="F94" s="193"/>
      <c r="G94" s="184"/>
      <c r="H94" s="184"/>
      <c r="I94" s="184"/>
      <c r="J94" s="184"/>
      <c r="K94" s="184"/>
      <c r="L94" s="184"/>
      <c r="M94" s="184"/>
      <c r="N94" s="184"/>
      <c r="O94" s="184"/>
      <c r="P94" s="184"/>
    </row>
    <row r="95" spans="1:16" x14ac:dyDescent="0.25">
      <c r="A95" s="184"/>
      <c r="B95" s="184"/>
      <c r="C95" s="184"/>
      <c r="D95" s="184"/>
      <c r="E95" s="193"/>
      <c r="F95" s="193"/>
      <c r="G95" s="184"/>
      <c r="H95" s="184"/>
      <c r="I95" s="184"/>
      <c r="J95" s="184"/>
      <c r="K95" s="184"/>
      <c r="L95" s="184"/>
      <c r="M95" s="184"/>
      <c r="N95" s="184"/>
      <c r="O95" s="184"/>
      <c r="P95" s="184"/>
    </row>
    <row r="96" spans="1:16" x14ac:dyDescent="0.25">
      <c r="A96" s="184"/>
      <c r="B96" s="184"/>
      <c r="C96" s="184"/>
      <c r="D96" s="184"/>
      <c r="E96" s="193"/>
      <c r="F96" s="193"/>
      <c r="G96" s="184"/>
      <c r="H96" s="184"/>
      <c r="I96" s="184"/>
      <c r="J96" s="184"/>
      <c r="K96" s="184"/>
      <c r="L96" s="184"/>
      <c r="M96" s="184"/>
      <c r="N96" s="184"/>
      <c r="O96" s="184"/>
      <c r="P96" s="184"/>
    </row>
    <row r="97" spans="1:16" x14ac:dyDescent="0.25">
      <c r="A97" s="184"/>
      <c r="B97" s="184"/>
      <c r="C97" s="184"/>
      <c r="D97" s="184"/>
      <c r="E97" s="193"/>
      <c r="F97" s="193"/>
      <c r="G97" s="184"/>
      <c r="H97" s="184"/>
      <c r="I97" s="184"/>
      <c r="J97" s="184"/>
      <c r="K97" s="184"/>
      <c r="L97" s="184"/>
      <c r="M97" s="184"/>
      <c r="N97" s="184"/>
      <c r="O97" s="184"/>
      <c r="P97" s="184"/>
    </row>
    <row r="98" spans="1:16" x14ac:dyDescent="0.25">
      <c r="A98" s="184"/>
      <c r="B98" s="184"/>
      <c r="C98" s="184"/>
      <c r="D98" s="184"/>
      <c r="E98" s="193"/>
      <c r="F98" s="193"/>
      <c r="G98" s="184"/>
      <c r="H98" s="184"/>
      <c r="I98" s="184"/>
      <c r="J98" s="184"/>
      <c r="K98" s="184"/>
      <c r="L98" s="184"/>
      <c r="M98" s="184"/>
      <c r="N98" s="184"/>
      <c r="O98" s="184"/>
      <c r="P98" s="184"/>
    </row>
    <row r="99" spans="1:16" x14ac:dyDescent="0.25">
      <c r="A99" s="184"/>
      <c r="B99" s="184"/>
      <c r="C99" s="184"/>
      <c r="D99" s="184"/>
      <c r="E99" s="193"/>
      <c r="F99" s="193"/>
      <c r="G99" s="184"/>
      <c r="H99" s="184"/>
      <c r="I99" s="184"/>
      <c r="J99" s="184"/>
      <c r="K99" s="184"/>
      <c r="L99" s="184"/>
      <c r="M99" s="184"/>
      <c r="N99" s="184"/>
      <c r="O99" s="184"/>
      <c r="P99" s="184"/>
    </row>
    <row r="100" spans="1:16" x14ac:dyDescent="0.25">
      <c r="A100" s="184"/>
      <c r="B100" s="184"/>
      <c r="C100" s="184"/>
      <c r="D100" s="184"/>
      <c r="E100" s="193"/>
      <c r="F100" s="193"/>
      <c r="G100" s="184"/>
      <c r="H100" s="184"/>
      <c r="I100" s="184"/>
      <c r="J100" s="184"/>
      <c r="K100" s="184"/>
      <c r="L100" s="184"/>
      <c r="M100" s="184"/>
      <c r="N100" s="184"/>
      <c r="O100" s="184"/>
      <c r="P100" s="184"/>
    </row>
    <row r="101" spans="1:16" x14ac:dyDescent="0.25">
      <c r="A101" s="184"/>
      <c r="B101" s="184"/>
      <c r="C101" s="184"/>
      <c r="D101" s="184"/>
      <c r="E101" s="184"/>
      <c r="F101" s="184"/>
      <c r="G101" s="184"/>
      <c r="H101" s="184"/>
      <c r="I101" s="184"/>
      <c r="J101" s="184"/>
      <c r="K101" s="184"/>
      <c r="L101" s="184"/>
      <c r="M101" s="184"/>
      <c r="N101" s="184"/>
      <c r="O101" s="184"/>
      <c r="P101" s="184"/>
    </row>
    <row r="102" spans="1:16" x14ac:dyDescent="0.25">
      <c r="A102" s="184"/>
      <c r="B102" s="184"/>
      <c r="C102" s="184"/>
      <c r="D102" s="184"/>
      <c r="E102" s="184"/>
      <c r="F102" s="184"/>
      <c r="G102" s="184"/>
      <c r="H102" s="184"/>
      <c r="I102" s="184"/>
      <c r="J102" s="184"/>
      <c r="K102" s="184"/>
      <c r="L102" s="184"/>
      <c r="M102" s="184"/>
      <c r="N102" s="184"/>
      <c r="O102" s="184"/>
      <c r="P102" s="184"/>
    </row>
    <row r="103" spans="1:16" x14ac:dyDescent="0.25">
      <c r="A103" s="184"/>
      <c r="B103" s="184"/>
      <c r="C103" s="184"/>
      <c r="D103" s="184"/>
      <c r="E103" s="184"/>
      <c r="F103" s="184"/>
      <c r="G103" s="184"/>
      <c r="H103" s="184"/>
      <c r="I103" s="184"/>
      <c r="J103" s="184"/>
      <c r="K103" s="184"/>
      <c r="L103" s="184"/>
      <c r="M103" s="184"/>
      <c r="N103" s="184"/>
      <c r="O103" s="184"/>
      <c r="P103" s="184"/>
    </row>
    <row r="104" spans="1:16" x14ac:dyDescent="0.25">
      <c r="A104" s="184"/>
      <c r="B104" s="184"/>
      <c r="C104" s="184"/>
      <c r="D104" s="184"/>
      <c r="E104" s="184"/>
      <c r="F104" s="184"/>
      <c r="G104" s="182"/>
      <c r="H104" s="182"/>
      <c r="I104" s="182"/>
      <c r="J104" s="182"/>
      <c r="K104" s="182"/>
      <c r="L104" s="184"/>
      <c r="M104" s="184"/>
      <c r="N104" s="184"/>
      <c r="O104" s="184"/>
      <c r="P104" s="184"/>
    </row>
    <row r="105" spans="1:16" x14ac:dyDescent="0.25">
      <c r="A105" s="184"/>
      <c r="B105" s="184"/>
      <c r="C105" s="184"/>
      <c r="D105" s="184"/>
      <c r="E105" s="193"/>
      <c r="F105" s="193"/>
      <c r="G105" s="184"/>
      <c r="H105" s="184"/>
      <c r="I105" s="184"/>
      <c r="J105" s="184"/>
      <c r="K105" s="184"/>
      <c r="L105" s="184"/>
      <c r="M105" s="184"/>
      <c r="N105" s="184"/>
      <c r="O105" s="184"/>
      <c r="P105" s="184"/>
    </row>
    <row r="106" spans="1:16" x14ac:dyDescent="0.25">
      <c r="A106" s="184"/>
      <c r="B106" s="184"/>
      <c r="C106" s="184"/>
      <c r="D106" s="184"/>
      <c r="E106" s="193"/>
      <c r="F106" s="193"/>
      <c r="G106" s="184"/>
      <c r="H106" s="184"/>
      <c r="I106" s="184"/>
      <c r="J106" s="184"/>
      <c r="K106" s="184"/>
      <c r="L106" s="184"/>
      <c r="M106" s="184"/>
      <c r="N106" s="184"/>
      <c r="O106" s="184"/>
      <c r="P106" s="184"/>
    </row>
    <row r="107" spans="1:16" x14ac:dyDescent="0.25">
      <c r="A107" s="184"/>
      <c r="B107" s="184"/>
      <c r="C107" s="184"/>
      <c r="D107" s="184"/>
      <c r="E107" s="193"/>
      <c r="F107" s="193"/>
      <c r="G107" s="184"/>
      <c r="H107" s="184"/>
      <c r="I107" s="184"/>
      <c r="J107" s="184"/>
      <c r="K107" s="184"/>
      <c r="L107" s="184"/>
      <c r="M107" s="184"/>
      <c r="N107" s="184"/>
      <c r="O107" s="184"/>
      <c r="P107" s="184"/>
    </row>
    <row r="108" spans="1:16" x14ac:dyDescent="0.25">
      <c r="A108" s="184"/>
      <c r="B108" s="184"/>
      <c r="C108" s="184"/>
      <c r="D108" s="184"/>
      <c r="E108" s="193"/>
      <c r="F108" s="193"/>
      <c r="G108" s="184"/>
      <c r="H108" s="184"/>
      <c r="I108" s="184"/>
      <c r="J108" s="184"/>
      <c r="K108" s="184"/>
      <c r="L108" s="184"/>
      <c r="M108" s="184"/>
      <c r="N108" s="184"/>
      <c r="O108" s="184"/>
      <c r="P108" s="184"/>
    </row>
    <row r="109" spans="1:16" x14ac:dyDescent="0.25">
      <c r="A109" s="184"/>
      <c r="B109" s="184"/>
      <c r="C109" s="184"/>
      <c r="D109" s="184"/>
      <c r="E109" s="193"/>
      <c r="F109" s="193"/>
      <c r="G109" s="184"/>
      <c r="H109" s="184"/>
      <c r="I109" s="184"/>
      <c r="J109" s="184"/>
      <c r="K109" s="184"/>
      <c r="L109" s="184"/>
      <c r="M109" s="184"/>
      <c r="N109" s="184"/>
      <c r="O109" s="184"/>
      <c r="P109" s="184"/>
    </row>
    <row r="110" spans="1:16" x14ac:dyDescent="0.25">
      <c r="A110" s="184"/>
      <c r="B110" s="184"/>
      <c r="C110" s="184"/>
      <c r="D110" s="184"/>
      <c r="E110" s="193"/>
      <c r="F110" s="193"/>
      <c r="G110" s="184"/>
      <c r="H110" s="184"/>
      <c r="I110" s="184"/>
      <c r="J110" s="184"/>
      <c r="K110" s="184"/>
      <c r="L110" s="184"/>
      <c r="M110" s="184"/>
      <c r="N110" s="184"/>
      <c r="O110" s="184"/>
      <c r="P110" s="184"/>
    </row>
    <row r="111" spans="1:16" x14ac:dyDescent="0.25">
      <c r="A111" s="184"/>
      <c r="B111" s="184"/>
      <c r="C111" s="184"/>
      <c r="D111" s="184"/>
      <c r="E111" s="193"/>
      <c r="F111" s="193"/>
      <c r="G111" s="184"/>
      <c r="H111" s="184"/>
      <c r="I111" s="184"/>
      <c r="J111" s="184"/>
      <c r="K111" s="184"/>
      <c r="L111" s="184"/>
      <c r="M111" s="184"/>
      <c r="N111" s="184"/>
      <c r="O111" s="184"/>
      <c r="P111" s="184"/>
    </row>
    <row r="112" spans="1:16" x14ac:dyDescent="0.25">
      <c r="A112" s="184"/>
      <c r="B112" s="184"/>
      <c r="C112" s="184"/>
      <c r="D112" s="184"/>
      <c r="E112" s="193"/>
      <c r="F112" s="193"/>
      <c r="G112" s="184"/>
      <c r="H112" s="184"/>
      <c r="I112" s="184"/>
      <c r="J112" s="184"/>
      <c r="K112" s="184"/>
      <c r="L112" s="184"/>
      <c r="M112" s="184"/>
      <c r="N112" s="184"/>
      <c r="O112" s="184"/>
      <c r="P112" s="184"/>
    </row>
    <row r="113" spans="1:16" x14ac:dyDescent="0.25">
      <c r="A113" s="184"/>
      <c r="B113" s="184"/>
      <c r="C113" s="184"/>
      <c r="D113" s="184"/>
      <c r="E113" s="193"/>
      <c r="F113" s="193"/>
      <c r="G113" s="184"/>
      <c r="H113" s="184"/>
      <c r="I113" s="184"/>
      <c r="J113" s="184"/>
      <c r="K113" s="184"/>
      <c r="L113" s="184"/>
      <c r="M113" s="184"/>
      <c r="N113" s="184"/>
      <c r="O113" s="184"/>
      <c r="P113" s="184"/>
    </row>
    <row r="114" spans="1:16" x14ac:dyDescent="0.25">
      <c r="A114" s="184"/>
      <c r="B114" s="184"/>
      <c r="C114" s="184"/>
      <c r="D114" s="184"/>
      <c r="E114" s="193"/>
      <c r="F114" s="193"/>
      <c r="G114" s="184"/>
      <c r="H114" s="184"/>
      <c r="I114" s="184"/>
      <c r="J114" s="184"/>
      <c r="K114" s="184"/>
      <c r="L114" s="184"/>
      <c r="M114" s="184"/>
      <c r="N114" s="184"/>
      <c r="O114" s="184"/>
      <c r="P114" s="184"/>
    </row>
    <row r="115" spans="1:16" x14ac:dyDescent="0.25">
      <c r="A115" s="184"/>
      <c r="B115" s="184"/>
      <c r="C115" s="184"/>
      <c r="D115" s="184"/>
      <c r="E115" s="193"/>
      <c r="F115" s="193"/>
      <c r="G115" s="184"/>
      <c r="H115" s="184"/>
      <c r="I115" s="184"/>
      <c r="J115" s="184"/>
      <c r="K115" s="184"/>
      <c r="L115" s="184"/>
      <c r="M115" s="184"/>
      <c r="N115" s="184"/>
      <c r="O115" s="184"/>
      <c r="P115" s="184"/>
    </row>
    <row r="116" spans="1:16" x14ac:dyDescent="0.25">
      <c r="A116" s="184"/>
      <c r="B116" s="184"/>
      <c r="C116" s="184"/>
      <c r="D116" s="184"/>
      <c r="E116" s="193"/>
      <c r="F116" s="193"/>
      <c r="G116" s="184"/>
      <c r="H116" s="184"/>
      <c r="I116" s="184"/>
      <c r="J116" s="184"/>
      <c r="K116" s="184"/>
      <c r="L116" s="184"/>
      <c r="M116" s="184"/>
      <c r="N116" s="184"/>
      <c r="O116" s="184"/>
      <c r="P116" s="184"/>
    </row>
    <row r="117" spans="1:16" x14ac:dyDescent="0.25">
      <c r="A117" s="184"/>
      <c r="B117" s="184"/>
      <c r="C117" s="184"/>
      <c r="D117" s="184"/>
      <c r="E117" s="193"/>
      <c r="F117" s="193"/>
      <c r="G117" s="184"/>
      <c r="H117" s="184"/>
      <c r="I117" s="184"/>
      <c r="J117" s="184"/>
      <c r="K117" s="184"/>
      <c r="L117" s="184"/>
      <c r="M117" s="184"/>
      <c r="N117" s="184"/>
      <c r="O117" s="184"/>
      <c r="P117" s="184"/>
    </row>
    <row r="118" spans="1:16" x14ac:dyDescent="0.25">
      <c r="A118" s="184"/>
      <c r="B118" s="184"/>
      <c r="C118" s="184"/>
      <c r="D118" s="184"/>
      <c r="E118" s="193"/>
      <c r="F118" s="193"/>
      <c r="G118" s="184"/>
      <c r="H118" s="184"/>
      <c r="I118" s="184"/>
      <c r="J118" s="184"/>
      <c r="K118" s="184"/>
      <c r="L118" s="184"/>
      <c r="M118" s="184"/>
      <c r="N118" s="184"/>
      <c r="O118" s="184"/>
      <c r="P118" s="184"/>
    </row>
    <row r="119" spans="1:16" x14ac:dyDescent="0.25">
      <c r="A119" s="184"/>
      <c r="B119" s="184"/>
      <c r="C119" s="184"/>
      <c r="D119" s="184"/>
      <c r="E119" s="193"/>
      <c r="F119" s="193"/>
      <c r="G119" s="184"/>
      <c r="H119" s="184"/>
      <c r="I119" s="184"/>
      <c r="J119" s="184"/>
      <c r="K119" s="184"/>
      <c r="L119" s="184"/>
      <c r="M119" s="184"/>
      <c r="N119" s="184"/>
      <c r="O119" s="184"/>
      <c r="P119" s="184"/>
    </row>
    <row r="120" spans="1:16" x14ac:dyDescent="0.25">
      <c r="A120" s="184"/>
      <c r="B120" s="184"/>
      <c r="C120" s="184"/>
      <c r="D120" s="184"/>
      <c r="E120" s="193"/>
      <c r="F120" s="193"/>
      <c r="G120" s="184"/>
      <c r="H120" s="184"/>
      <c r="I120" s="184"/>
      <c r="J120" s="184"/>
      <c r="K120" s="184"/>
      <c r="L120" s="184"/>
      <c r="M120" s="184"/>
      <c r="N120" s="184"/>
      <c r="O120" s="184"/>
      <c r="P120" s="184"/>
    </row>
    <row r="121" spans="1:16" x14ac:dyDescent="0.25">
      <c r="A121" s="184"/>
      <c r="B121" s="184"/>
      <c r="C121" s="184"/>
      <c r="D121" s="184"/>
      <c r="E121" s="193"/>
      <c r="F121" s="193"/>
      <c r="G121" s="184"/>
      <c r="H121" s="184"/>
      <c r="I121" s="184"/>
      <c r="J121" s="184"/>
      <c r="K121" s="184"/>
      <c r="L121" s="184"/>
      <c r="M121" s="184"/>
      <c r="N121" s="184"/>
      <c r="O121" s="184"/>
      <c r="P121" s="184"/>
    </row>
    <row r="122" spans="1:16" x14ac:dyDescent="0.25">
      <c r="A122" s="184"/>
      <c r="B122" s="184"/>
      <c r="C122" s="184"/>
      <c r="D122" s="184"/>
      <c r="E122" s="193"/>
      <c r="F122" s="193"/>
      <c r="G122" s="184"/>
      <c r="H122" s="184"/>
      <c r="I122" s="184"/>
      <c r="J122" s="184"/>
      <c r="K122" s="184"/>
      <c r="L122" s="184"/>
      <c r="M122" s="184"/>
      <c r="N122" s="184"/>
      <c r="O122" s="184"/>
      <c r="P122" s="184"/>
    </row>
    <row r="123" spans="1:16" x14ac:dyDescent="0.25">
      <c r="A123" s="184"/>
      <c r="B123" s="184"/>
      <c r="C123" s="184"/>
      <c r="D123" s="184"/>
      <c r="E123" s="193"/>
      <c r="F123" s="193"/>
      <c r="G123" s="184"/>
      <c r="H123" s="184"/>
      <c r="I123" s="184"/>
      <c r="J123" s="184"/>
      <c r="K123" s="184"/>
      <c r="L123" s="184"/>
      <c r="M123" s="184"/>
      <c r="N123" s="184"/>
      <c r="O123" s="184"/>
      <c r="P123" s="184"/>
    </row>
    <row r="124" spans="1:16" x14ac:dyDescent="0.25">
      <c r="A124" s="184"/>
      <c r="B124" s="184"/>
      <c r="C124" s="184"/>
      <c r="D124" s="184"/>
      <c r="E124" s="193"/>
      <c r="F124" s="193"/>
      <c r="G124" s="184"/>
      <c r="H124" s="184"/>
      <c r="I124" s="184"/>
      <c r="J124" s="184"/>
      <c r="K124" s="184"/>
      <c r="L124" s="184"/>
      <c r="M124" s="184"/>
      <c r="N124" s="184"/>
      <c r="O124" s="184"/>
      <c r="P124" s="184"/>
    </row>
    <row r="125" spans="1:16" x14ac:dyDescent="0.25">
      <c r="A125" s="184"/>
      <c r="B125" s="184"/>
      <c r="C125" s="184"/>
      <c r="D125" s="184"/>
      <c r="E125" s="193"/>
      <c r="F125" s="193"/>
      <c r="G125" s="184"/>
      <c r="H125" s="184"/>
      <c r="I125" s="184"/>
      <c r="J125" s="184"/>
      <c r="K125" s="184"/>
      <c r="L125" s="184"/>
      <c r="M125" s="184"/>
      <c r="N125" s="184"/>
      <c r="O125" s="184"/>
      <c r="P125" s="184"/>
    </row>
    <row r="126" spans="1:16" x14ac:dyDescent="0.25">
      <c r="A126" s="184"/>
      <c r="B126" s="184"/>
      <c r="C126" s="184"/>
      <c r="D126" s="184"/>
      <c r="E126" s="193"/>
      <c r="F126" s="193"/>
      <c r="G126" s="184"/>
      <c r="H126" s="184"/>
      <c r="I126" s="184"/>
      <c r="J126" s="184"/>
      <c r="K126" s="184"/>
      <c r="L126" s="184"/>
      <c r="M126" s="184"/>
      <c r="N126" s="184"/>
      <c r="O126" s="184"/>
      <c r="P126" s="184"/>
    </row>
    <row r="127" spans="1:16" x14ac:dyDescent="0.25">
      <c r="A127" s="184"/>
      <c r="B127" s="184"/>
      <c r="C127" s="184"/>
      <c r="D127" s="184"/>
      <c r="E127" s="193"/>
      <c r="F127" s="193"/>
      <c r="G127" s="184"/>
      <c r="H127" s="184"/>
      <c r="I127" s="184"/>
      <c r="J127" s="184"/>
      <c r="K127" s="184"/>
      <c r="L127" s="184"/>
      <c r="M127" s="184"/>
      <c r="N127" s="184"/>
      <c r="O127" s="184"/>
      <c r="P127" s="184"/>
    </row>
    <row r="128" spans="1:16" x14ac:dyDescent="0.25">
      <c r="A128" s="184"/>
      <c r="B128" s="184"/>
      <c r="C128" s="184"/>
      <c r="D128" s="184"/>
      <c r="E128" s="193"/>
      <c r="F128" s="193"/>
      <c r="G128" s="184"/>
      <c r="H128" s="184"/>
      <c r="I128" s="184"/>
      <c r="J128" s="184"/>
      <c r="K128" s="184"/>
      <c r="L128" s="184"/>
      <c r="M128" s="184"/>
      <c r="N128" s="184"/>
      <c r="O128" s="184"/>
      <c r="P128" s="184"/>
    </row>
    <row r="129" spans="1:16" x14ac:dyDescent="0.25">
      <c r="A129" s="184"/>
      <c r="B129" s="184"/>
      <c r="C129" s="184"/>
      <c r="D129" s="184"/>
      <c r="E129" s="193"/>
      <c r="F129" s="193"/>
      <c r="G129" s="184"/>
      <c r="H129" s="184"/>
      <c r="I129" s="184"/>
      <c r="J129" s="184"/>
      <c r="K129" s="184"/>
      <c r="L129" s="184"/>
      <c r="M129" s="184"/>
      <c r="N129" s="184"/>
      <c r="O129" s="184"/>
      <c r="P129" s="184"/>
    </row>
    <row r="130" spans="1:16" x14ac:dyDescent="0.25">
      <c r="A130" s="184"/>
      <c r="B130" s="184"/>
      <c r="C130" s="184"/>
      <c r="D130" s="184"/>
      <c r="E130" s="193"/>
      <c r="F130" s="193"/>
      <c r="G130" s="184"/>
      <c r="H130" s="184"/>
      <c r="I130" s="184"/>
      <c r="J130" s="184"/>
      <c r="K130" s="184"/>
      <c r="L130" s="184"/>
      <c r="M130" s="184"/>
      <c r="N130" s="184"/>
      <c r="O130" s="184"/>
      <c r="P130" s="184"/>
    </row>
    <row r="131" spans="1:16" x14ac:dyDescent="0.25">
      <c r="A131" s="184"/>
      <c r="B131" s="184"/>
      <c r="C131" s="184"/>
      <c r="D131" s="184"/>
      <c r="E131" s="193"/>
      <c r="F131" s="193"/>
      <c r="G131" s="184"/>
      <c r="H131" s="184"/>
      <c r="I131" s="184"/>
      <c r="J131" s="184"/>
      <c r="K131" s="184"/>
      <c r="L131" s="184"/>
      <c r="M131" s="184"/>
      <c r="N131" s="184"/>
      <c r="O131" s="184"/>
      <c r="P131" s="184"/>
    </row>
    <row r="132" spans="1:16" x14ac:dyDescent="0.25">
      <c r="A132" s="184"/>
      <c r="B132" s="184"/>
      <c r="C132" s="184"/>
      <c r="D132" s="184"/>
      <c r="E132" s="193"/>
      <c r="F132" s="193"/>
      <c r="G132" s="184"/>
      <c r="H132" s="184"/>
      <c r="I132" s="184"/>
      <c r="J132" s="184"/>
      <c r="K132" s="184"/>
      <c r="L132" s="184"/>
      <c r="M132" s="184"/>
      <c r="N132" s="184"/>
      <c r="O132" s="184"/>
      <c r="P132" s="184"/>
    </row>
    <row r="133" spans="1:16" x14ac:dyDescent="0.25">
      <c r="A133" s="184"/>
      <c r="B133" s="184"/>
      <c r="C133" s="184"/>
      <c r="D133" s="184"/>
      <c r="E133" s="193"/>
      <c r="F133" s="193"/>
      <c r="G133" s="184"/>
      <c r="H133" s="184"/>
      <c r="I133" s="184"/>
      <c r="J133" s="184"/>
      <c r="K133" s="184"/>
      <c r="L133" s="184"/>
      <c r="M133" s="184"/>
      <c r="N133" s="184"/>
      <c r="O133" s="184"/>
      <c r="P133" s="184"/>
    </row>
    <row r="134" spans="1:16" x14ac:dyDescent="0.25">
      <c r="A134" s="184"/>
      <c r="B134" s="184"/>
      <c r="C134" s="184"/>
      <c r="D134" s="184"/>
      <c r="E134" s="184"/>
      <c r="F134" s="184"/>
      <c r="G134" s="184"/>
      <c r="H134" s="184"/>
      <c r="I134" s="184"/>
      <c r="J134" s="184"/>
      <c r="K134" s="184"/>
      <c r="L134" s="184"/>
      <c r="M134" s="184"/>
      <c r="N134" s="184"/>
      <c r="O134" s="184"/>
      <c r="P134" s="184"/>
    </row>
    <row r="135" spans="1:16" x14ac:dyDescent="0.25">
      <c r="A135" s="184"/>
      <c r="B135" s="184"/>
      <c r="C135" s="184"/>
      <c r="D135" s="184"/>
      <c r="E135" s="184"/>
      <c r="F135" s="184"/>
      <c r="G135" s="184"/>
      <c r="H135" s="184"/>
      <c r="I135" s="184"/>
      <c r="J135" s="184"/>
      <c r="K135" s="184"/>
      <c r="L135" s="184"/>
      <c r="M135" s="184"/>
      <c r="N135" s="184"/>
      <c r="O135" s="184"/>
      <c r="P135" s="184"/>
    </row>
    <row r="136" spans="1:16" x14ac:dyDescent="0.25">
      <c r="A136" s="184"/>
      <c r="B136" s="184"/>
      <c r="C136" s="184"/>
      <c r="D136" s="184"/>
      <c r="E136" s="184"/>
      <c r="F136" s="184"/>
      <c r="G136" s="184"/>
      <c r="H136" s="184"/>
      <c r="I136" s="184"/>
      <c r="J136" s="184"/>
      <c r="K136" s="184"/>
      <c r="L136" s="184"/>
      <c r="M136" s="184"/>
      <c r="N136" s="184"/>
      <c r="O136" s="184"/>
      <c r="P136" s="184"/>
    </row>
    <row r="137" spans="1:16" x14ac:dyDescent="0.25">
      <c r="A137" s="184"/>
      <c r="B137" s="184"/>
      <c r="C137" s="184"/>
      <c r="D137" s="184"/>
      <c r="E137" s="184"/>
      <c r="F137" s="184"/>
      <c r="G137" s="184"/>
      <c r="H137" s="184"/>
      <c r="I137" s="184"/>
      <c r="J137" s="184"/>
      <c r="K137" s="184"/>
      <c r="L137" s="184"/>
      <c r="M137" s="184"/>
      <c r="N137" s="184"/>
      <c r="O137" s="184"/>
      <c r="P137" s="184"/>
    </row>
    <row r="138" spans="1:16" x14ac:dyDescent="0.25">
      <c r="A138" s="184"/>
      <c r="B138" s="184"/>
      <c r="C138" s="184"/>
      <c r="D138" s="184"/>
      <c r="E138" s="184"/>
      <c r="F138" s="184"/>
      <c r="G138" s="184"/>
      <c r="H138" s="184"/>
      <c r="I138" s="184"/>
      <c r="J138" s="184"/>
      <c r="K138" s="184"/>
      <c r="L138" s="184"/>
      <c r="M138" s="184"/>
      <c r="N138" s="184"/>
      <c r="O138" s="184"/>
      <c r="P138" s="184"/>
    </row>
    <row r="139" spans="1:16" x14ac:dyDescent="0.25">
      <c r="A139" s="184"/>
      <c r="B139" s="184"/>
      <c r="C139" s="184"/>
      <c r="D139" s="184"/>
      <c r="E139" s="184"/>
      <c r="F139" s="184"/>
      <c r="G139" s="184"/>
      <c r="H139" s="184"/>
      <c r="I139" s="184"/>
      <c r="J139" s="184"/>
      <c r="K139" s="184"/>
      <c r="L139" s="184"/>
      <c r="M139" s="184"/>
      <c r="N139" s="184"/>
      <c r="O139" s="184"/>
      <c r="P139" s="184"/>
    </row>
    <row r="140" spans="1:16" x14ac:dyDescent="0.25">
      <c r="A140" s="184"/>
      <c r="B140" s="184"/>
      <c r="C140" s="184"/>
      <c r="D140" s="184"/>
      <c r="E140" s="184"/>
      <c r="F140" s="184"/>
      <c r="G140" s="184"/>
      <c r="H140" s="184"/>
      <c r="I140" s="184"/>
      <c r="J140" s="184"/>
      <c r="K140" s="184"/>
      <c r="L140" s="184"/>
      <c r="M140" s="184"/>
      <c r="N140" s="184"/>
      <c r="O140" s="184"/>
      <c r="P140" s="184"/>
    </row>
    <row r="141" spans="1:16" x14ac:dyDescent="0.25">
      <c r="A141" s="184"/>
      <c r="B141" s="184"/>
      <c r="C141" s="184"/>
      <c r="D141" s="184"/>
      <c r="E141" s="184"/>
      <c r="F141" s="184"/>
      <c r="G141" s="184"/>
      <c r="H141" s="184"/>
      <c r="I141" s="184"/>
      <c r="J141" s="184"/>
      <c r="K141" s="184"/>
      <c r="L141" s="184"/>
      <c r="M141" s="184"/>
      <c r="N141" s="184"/>
      <c r="O141" s="184"/>
      <c r="P141" s="184"/>
    </row>
    <row r="142" spans="1:16" x14ac:dyDescent="0.25">
      <c r="A142" s="184"/>
      <c r="B142" s="184"/>
      <c r="C142" s="184"/>
      <c r="D142" s="184"/>
      <c r="E142" s="184"/>
      <c r="F142" s="184"/>
      <c r="G142" s="184"/>
      <c r="H142" s="184"/>
      <c r="I142" s="184"/>
      <c r="J142" s="184"/>
      <c r="K142" s="184"/>
      <c r="L142" s="184"/>
      <c r="M142" s="184"/>
      <c r="N142" s="184"/>
      <c r="O142" s="184"/>
      <c r="P142" s="184"/>
    </row>
    <row r="143" spans="1:16" x14ac:dyDescent="0.25">
      <c r="A143" s="184"/>
      <c r="B143" s="184"/>
      <c r="C143" s="184"/>
      <c r="D143" s="184"/>
      <c r="E143" s="184"/>
      <c r="F143" s="184"/>
      <c r="G143" s="184"/>
      <c r="H143" s="184"/>
      <c r="I143" s="184"/>
      <c r="J143" s="184"/>
      <c r="K143" s="184"/>
      <c r="L143" s="184"/>
      <c r="M143" s="184"/>
      <c r="N143" s="184"/>
      <c r="O143" s="184"/>
      <c r="P143" s="184"/>
    </row>
    <row r="144" spans="1:16" x14ac:dyDescent="0.25">
      <c r="A144" s="184"/>
      <c r="B144" s="184"/>
      <c r="C144" s="184"/>
      <c r="D144" s="184"/>
      <c r="E144" s="184"/>
      <c r="F144" s="184"/>
      <c r="G144" s="184"/>
      <c r="H144" s="184"/>
      <c r="I144" s="184"/>
      <c r="J144" s="184"/>
      <c r="K144" s="184"/>
      <c r="L144" s="184"/>
      <c r="M144" s="184"/>
      <c r="N144" s="184"/>
      <c r="O144" s="184"/>
      <c r="P144" s="184"/>
    </row>
    <row r="145" spans="1:16" x14ac:dyDescent="0.25">
      <c r="A145" s="184"/>
      <c r="B145" s="184"/>
      <c r="C145" s="184"/>
      <c r="D145" s="184"/>
      <c r="E145" s="184"/>
      <c r="F145" s="184"/>
      <c r="G145" s="184"/>
      <c r="H145" s="184"/>
      <c r="I145" s="184"/>
      <c r="J145" s="184"/>
      <c r="K145" s="184"/>
      <c r="L145" s="184"/>
      <c r="M145" s="184"/>
      <c r="N145" s="184"/>
      <c r="O145" s="184"/>
      <c r="P145" s="184"/>
    </row>
    <row r="146" spans="1:16" x14ac:dyDescent="0.25">
      <c r="A146" s="184"/>
      <c r="B146" s="184"/>
      <c r="C146" s="184"/>
      <c r="D146" s="184"/>
      <c r="E146" s="184"/>
      <c r="F146" s="184"/>
      <c r="G146" s="184"/>
      <c r="H146" s="184"/>
      <c r="I146" s="184"/>
      <c r="J146" s="184"/>
      <c r="K146" s="184"/>
      <c r="L146" s="184"/>
      <c r="M146" s="184"/>
      <c r="N146" s="184"/>
      <c r="O146" s="184"/>
      <c r="P146" s="184"/>
    </row>
    <row r="147" spans="1:16" x14ac:dyDescent="0.25">
      <c r="A147" s="184"/>
      <c r="B147" s="184"/>
      <c r="C147" s="184"/>
      <c r="D147" s="184"/>
      <c r="E147" s="184"/>
      <c r="F147" s="184"/>
      <c r="G147" s="184"/>
      <c r="H147" s="184"/>
      <c r="I147" s="184"/>
      <c r="J147" s="184"/>
      <c r="K147" s="184"/>
      <c r="L147" s="184"/>
      <c r="M147" s="184"/>
      <c r="N147" s="184"/>
      <c r="O147" s="184"/>
      <c r="P147" s="184"/>
    </row>
    <row r="148" spans="1:16" x14ac:dyDescent="0.25">
      <c r="A148" s="184"/>
      <c r="B148" s="184"/>
      <c r="C148" s="184"/>
      <c r="D148" s="184"/>
      <c r="E148" s="184"/>
      <c r="F148" s="184"/>
      <c r="G148" s="184"/>
      <c r="H148" s="184"/>
      <c r="I148" s="184"/>
      <c r="J148" s="184"/>
      <c r="K148" s="184"/>
      <c r="L148" s="184"/>
      <c r="M148" s="184"/>
      <c r="N148" s="184"/>
      <c r="O148" s="184"/>
      <c r="P148" s="184"/>
    </row>
    <row r="149" spans="1:16" x14ac:dyDescent="0.25">
      <c r="A149" s="184"/>
      <c r="B149" s="184"/>
      <c r="C149" s="184"/>
      <c r="D149" s="184"/>
      <c r="E149" s="184"/>
      <c r="F149" s="184"/>
      <c r="G149" s="184"/>
      <c r="H149" s="184"/>
      <c r="I149" s="184"/>
      <c r="J149" s="184"/>
      <c r="K149" s="184"/>
      <c r="L149" s="184"/>
      <c r="M149" s="184"/>
      <c r="N149" s="184"/>
      <c r="O149" s="184"/>
      <c r="P149" s="184"/>
    </row>
    <row r="150" spans="1:16" x14ac:dyDescent="0.25">
      <c r="A150" s="184"/>
      <c r="B150" s="184"/>
      <c r="C150" s="184"/>
      <c r="D150" s="184"/>
      <c r="E150" s="184"/>
      <c r="F150" s="184"/>
      <c r="G150" s="184"/>
      <c r="H150" s="184"/>
      <c r="I150" s="184"/>
      <c r="J150" s="184"/>
      <c r="K150" s="184"/>
      <c r="L150" s="184"/>
      <c r="M150" s="184"/>
      <c r="N150" s="184"/>
      <c r="O150" s="184"/>
      <c r="P150" s="184"/>
    </row>
    <row r="151" spans="1:16" x14ac:dyDescent="0.25">
      <c r="A151" s="184"/>
      <c r="B151" s="184"/>
      <c r="C151" s="184"/>
      <c r="D151" s="184"/>
      <c r="E151" s="184"/>
      <c r="F151" s="184"/>
      <c r="G151" s="184"/>
      <c r="H151" s="184"/>
      <c r="I151" s="184"/>
      <c r="J151" s="184"/>
      <c r="K151" s="184"/>
      <c r="L151" s="184"/>
      <c r="M151" s="184"/>
      <c r="N151" s="184"/>
      <c r="O151" s="184"/>
      <c r="P151" s="184"/>
    </row>
    <row r="152" spans="1:16" x14ac:dyDescent="0.25">
      <c r="A152" s="184"/>
      <c r="B152" s="184"/>
      <c r="C152" s="184"/>
      <c r="D152" s="184"/>
      <c r="E152" s="184"/>
      <c r="F152" s="184"/>
      <c r="G152" s="184"/>
      <c r="H152" s="184"/>
      <c r="I152" s="184"/>
      <c r="J152" s="184"/>
      <c r="K152" s="184"/>
      <c r="L152" s="184"/>
      <c r="M152" s="184"/>
      <c r="N152" s="184"/>
      <c r="O152" s="184"/>
      <c r="P152" s="184"/>
    </row>
    <row r="153" spans="1:16" x14ac:dyDescent="0.25">
      <c r="A153" s="184"/>
      <c r="B153" s="184"/>
      <c r="C153" s="184"/>
      <c r="D153" s="184"/>
      <c r="E153" s="184"/>
      <c r="F153" s="184"/>
      <c r="G153" s="184"/>
      <c r="H153" s="184"/>
      <c r="I153" s="184"/>
      <c r="J153" s="184"/>
      <c r="K153" s="184"/>
      <c r="L153" s="184"/>
      <c r="M153" s="184"/>
      <c r="N153" s="184"/>
      <c r="O153" s="184"/>
      <c r="P153" s="184"/>
    </row>
    <row r="154" spans="1:16" x14ac:dyDescent="0.25">
      <c r="A154" s="184"/>
      <c r="B154" s="184"/>
      <c r="C154" s="184"/>
      <c r="D154" s="184"/>
      <c r="E154" s="184"/>
      <c r="F154" s="184"/>
      <c r="G154" s="184"/>
      <c r="H154" s="184"/>
      <c r="I154" s="184"/>
      <c r="J154" s="184"/>
      <c r="K154" s="184"/>
      <c r="L154" s="184"/>
      <c r="M154" s="184"/>
      <c r="N154" s="184"/>
      <c r="O154" s="184"/>
      <c r="P154" s="184"/>
    </row>
    <row r="155" spans="1:16" x14ac:dyDescent="0.25">
      <c r="A155" s="184"/>
      <c r="B155" s="184"/>
      <c r="C155" s="184"/>
      <c r="D155" s="184"/>
      <c r="E155" s="184"/>
      <c r="F155" s="184"/>
      <c r="G155" s="184"/>
      <c r="H155" s="184"/>
      <c r="I155" s="184"/>
      <c r="J155" s="184"/>
      <c r="K155" s="184"/>
      <c r="L155" s="184"/>
      <c r="M155" s="184"/>
      <c r="N155" s="184"/>
      <c r="O155" s="184"/>
      <c r="P155" s="184"/>
    </row>
    <row r="156" spans="1:16" x14ac:dyDescent="0.25">
      <c r="A156" s="184"/>
      <c r="B156" s="184"/>
      <c r="C156" s="184"/>
      <c r="D156" s="184"/>
      <c r="E156" s="184"/>
      <c r="F156" s="184"/>
      <c r="G156" s="184"/>
      <c r="H156" s="184"/>
      <c r="I156" s="184"/>
      <c r="J156" s="184"/>
      <c r="K156" s="184"/>
      <c r="L156" s="184"/>
      <c r="M156" s="184"/>
      <c r="N156" s="184"/>
      <c r="O156" s="184"/>
      <c r="P156" s="184"/>
    </row>
    <row r="157" spans="1:16" x14ac:dyDescent="0.25">
      <c r="A157" s="184"/>
      <c r="B157" s="184"/>
      <c r="C157" s="184"/>
      <c r="D157" s="184"/>
      <c r="E157" s="184"/>
      <c r="F157" s="184"/>
      <c r="G157" s="184"/>
      <c r="H157" s="184"/>
      <c r="I157" s="184"/>
      <c r="J157" s="184"/>
      <c r="K157" s="184"/>
      <c r="L157" s="184"/>
      <c r="M157" s="184"/>
      <c r="N157" s="184"/>
      <c r="O157" s="184"/>
      <c r="P157" s="184"/>
    </row>
    <row r="158" spans="1:16" x14ac:dyDescent="0.25">
      <c r="A158" s="184"/>
      <c r="B158" s="184"/>
      <c r="C158" s="184"/>
      <c r="D158" s="184"/>
      <c r="E158" s="184"/>
      <c r="F158" s="184"/>
      <c r="G158" s="184"/>
      <c r="H158" s="184"/>
      <c r="I158" s="184"/>
      <c r="J158" s="184"/>
      <c r="K158" s="184"/>
      <c r="L158" s="184"/>
      <c r="M158" s="184"/>
      <c r="N158" s="184"/>
      <c r="O158" s="184"/>
      <c r="P158" s="184"/>
    </row>
    <row r="159" spans="1:16" x14ac:dyDescent="0.25">
      <c r="A159" s="184"/>
      <c r="B159" s="184"/>
      <c r="C159" s="184"/>
      <c r="D159" s="184"/>
      <c r="E159" s="184"/>
      <c r="F159" s="184"/>
      <c r="G159" s="184"/>
      <c r="H159" s="184"/>
      <c r="I159" s="184"/>
      <c r="J159" s="184"/>
      <c r="K159" s="184"/>
      <c r="L159" s="184"/>
      <c r="M159" s="184"/>
      <c r="N159" s="184"/>
      <c r="O159" s="184"/>
      <c r="P159" s="184"/>
    </row>
  </sheetData>
  <mergeCells count="139">
    <mergeCell ref="E4:F4"/>
    <mergeCell ref="G4:I4"/>
    <mergeCell ref="E5:F5"/>
    <mergeCell ref="G5:I5"/>
    <mergeCell ref="E6:F6"/>
    <mergeCell ref="G6:I6"/>
    <mergeCell ref="E10:F10"/>
    <mergeCell ref="G10:I10"/>
    <mergeCell ref="E11:F11"/>
    <mergeCell ref="G11:I11"/>
    <mergeCell ref="E12:F12"/>
    <mergeCell ref="G12:I12"/>
    <mergeCell ref="E7:F7"/>
    <mergeCell ref="G7:I7"/>
    <mergeCell ref="E8:F8"/>
    <mergeCell ref="G8:I8"/>
    <mergeCell ref="E9:F9"/>
    <mergeCell ref="G9:I9"/>
    <mergeCell ref="E16:F16"/>
    <mergeCell ref="G16:I16"/>
    <mergeCell ref="E17:F17"/>
    <mergeCell ref="G17:I17"/>
    <mergeCell ref="E18:F18"/>
    <mergeCell ref="G18:I18"/>
    <mergeCell ref="E13:F13"/>
    <mergeCell ref="G13:I13"/>
    <mergeCell ref="E14:F14"/>
    <mergeCell ref="G14:I14"/>
    <mergeCell ref="E15:F15"/>
    <mergeCell ref="G15:I15"/>
    <mergeCell ref="E22:F22"/>
    <mergeCell ref="G22:I22"/>
    <mergeCell ref="E23:F23"/>
    <mergeCell ref="G23:I23"/>
    <mergeCell ref="E24:F24"/>
    <mergeCell ref="G24:I24"/>
    <mergeCell ref="E19:F19"/>
    <mergeCell ref="G19:I19"/>
    <mergeCell ref="E20:F20"/>
    <mergeCell ref="G20:I20"/>
    <mergeCell ref="E21:F21"/>
    <mergeCell ref="G21:I21"/>
    <mergeCell ref="E31:F31"/>
    <mergeCell ref="E32:F32"/>
    <mergeCell ref="E33:F33"/>
    <mergeCell ref="E34:F34"/>
    <mergeCell ref="E39:F39"/>
    <mergeCell ref="E40:F40"/>
    <mergeCell ref="E25:F25"/>
    <mergeCell ref="E26:F26"/>
    <mergeCell ref="E27:F27"/>
    <mergeCell ref="E28:F28"/>
    <mergeCell ref="E29:F29"/>
    <mergeCell ref="E30:F30"/>
    <mergeCell ref="E47:F47"/>
    <mergeCell ref="E48:F48"/>
    <mergeCell ref="E49:F49"/>
    <mergeCell ref="E50:F50"/>
    <mergeCell ref="E51:F51"/>
    <mergeCell ref="E52:F52"/>
    <mergeCell ref="E41:F41"/>
    <mergeCell ref="E42:F42"/>
    <mergeCell ref="E43:F43"/>
    <mergeCell ref="E44:F44"/>
    <mergeCell ref="E45:F45"/>
    <mergeCell ref="E46:F46"/>
    <mergeCell ref="E59:F59"/>
    <mergeCell ref="E60:F60"/>
    <mergeCell ref="E61:F61"/>
    <mergeCell ref="E62:F62"/>
    <mergeCell ref="E63:F63"/>
    <mergeCell ref="E64:F64"/>
    <mergeCell ref="E53:F53"/>
    <mergeCell ref="E54:F54"/>
    <mergeCell ref="E55:F55"/>
    <mergeCell ref="E56:F56"/>
    <mergeCell ref="E57:F57"/>
    <mergeCell ref="E58:F58"/>
    <mergeCell ref="E75:F75"/>
    <mergeCell ref="E76:F76"/>
    <mergeCell ref="E77:F77"/>
    <mergeCell ref="E78:F78"/>
    <mergeCell ref="E79:F79"/>
    <mergeCell ref="E80:F80"/>
    <mergeCell ref="E65:F65"/>
    <mergeCell ref="E66:F66"/>
    <mergeCell ref="E67:F67"/>
    <mergeCell ref="E72:F72"/>
    <mergeCell ref="E73:F73"/>
    <mergeCell ref="E74:F74"/>
    <mergeCell ref="E87:F87"/>
    <mergeCell ref="E88:F88"/>
    <mergeCell ref="E89:F89"/>
    <mergeCell ref="E90:F90"/>
    <mergeCell ref="E91:F91"/>
    <mergeCell ref="E92:F92"/>
    <mergeCell ref="E81:F81"/>
    <mergeCell ref="E82:F82"/>
    <mergeCell ref="E83:F83"/>
    <mergeCell ref="E84:F84"/>
    <mergeCell ref="E85:F85"/>
    <mergeCell ref="E86:F86"/>
    <mergeCell ref="E99:F99"/>
    <mergeCell ref="E100:F100"/>
    <mergeCell ref="E105:F105"/>
    <mergeCell ref="E106:F106"/>
    <mergeCell ref="E107:F107"/>
    <mergeCell ref="E108:F108"/>
    <mergeCell ref="E93:F93"/>
    <mergeCell ref="E94:F94"/>
    <mergeCell ref="E95:F95"/>
    <mergeCell ref="E96:F96"/>
    <mergeCell ref="E97:F97"/>
    <mergeCell ref="E98:F98"/>
    <mergeCell ref="E115:F115"/>
    <mergeCell ref="E116:F116"/>
    <mergeCell ref="E117:F117"/>
    <mergeCell ref="E118:F118"/>
    <mergeCell ref="E119:F119"/>
    <mergeCell ref="E120:F120"/>
    <mergeCell ref="E109:F109"/>
    <mergeCell ref="E110:F110"/>
    <mergeCell ref="E111:F111"/>
    <mergeCell ref="E112:F112"/>
    <mergeCell ref="E113:F113"/>
    <mergeCell ref="E114:F114"/>
    <mergeCell ref="E133:F133"/>
    <mergeCell ref="E127:F127"/>
    <mergeCell ref="E128:F128"/>
    <mergeCell ref="E129:F129"/>
    <mergeCell ref="E130:F130"/>
    <mergeCell ref="E131:F131"/>
    <mergeCell ref="E132:F132"/>
    <mergeCell ref="E121:F121"/>
    <mergeCell ref="E122:F122"/>
    <mergeCell ref="E123:F123"/>
    <mergeCell ref="E124:F124"/>
    <mergeCell ref="E125:F125"/>
    <mergeCell ref="E126:F126"/>
  </mergeCells>
  <conditionalFormatting sqref="U10">
    <cfRule type="cellIs" dxfId="3" priority="8" operator="greaterThan">
      <formula>6</formula>
    </cfRule>
  </conditionalFormatting>
  <conditionalFormatting sqref="U11">
    <cfRule type="cellIs" dxfId="2" priority="7" operator="greaterThan">
      <formula>6</formula>
    </cfRule>
  </conditionalFormatting>
  <conditionalFormatting sqref="P1">
    <cfRule type="containsText" dxfId="1" priority="2" operator="containsText" text="OK">
      <formula>NOT(ISERROR(SEARCH("OK",P1)))</formula>
    </cfRule>
    <cfRule type="containsText" dxfId="0" priority="1" operator="containsText" text="BROKEN">
      <formula>NOT(ISERROR(SEARCH("BROKEN",P1)))</formula>
    </cfRule>
  </conditionalFormatting>
  <pageMargins left="0.7" right="0.7" top="0.75" bottom="0.75" header="0.3" footer="0.3"/>
  <pageSetup paperSize="11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59999389629810485"/>
  </sheetPr>
  <dimension ref="A1:E74"/>
  <sheetViews>
    <sheetView topLeftCell="A7" zoomScale="85" zoomScaleNormal="85" workbookViewId="0">
      <selection activeCell="K28" sqref="K28"/>
    </sheetView>
  </sheetViews>
  <sheetFormatPr defaultRowHeight="15" x14ac:dyDescent="0.25"/>
  <cols>
    <col min="1" max="1" width="71.85546875" customWidth="1"/>
    <col min="2" max="2" width="23.85546875" customWidth="1"/>
    <col min="3" max="3" width="26.42578125" customWidth="1"/>
    <col min="4" max="4" width="23.85546875" customWidth="1"/>
    <col min="5" max="5" width="20.5703125" customWidth="1"/>
  </cols>
  <sheetData>
    <row r="1" spans="1:5" x14ac:dyDescent="0.25">
      <c r="A1" s="1" t="s">
        <v>24</v>
      </c>
      <c r="B1" s="4"/>
      <c r="C1" s="2"/>
      <c r="D1" s="1"/>
      <c r="E1" s="4"/>
    </row>
    <row r="2" spans="1:5" ht="126.75" customHeight="1" x14ac:dyDescent="0.25">
      <c r="A2" s="198" t="s">
        <v>25</v>
      </c>
      <c r="B2" s="199"/>
      <c r="C2" s="199"/>
      <c r="D2" s="199"/>
      <c r="E2" s="200"/>
    </row>
    <row r="4" spans="1:5" x14ac:dyDescent="0.25">
      <c r="A4" s="1" t="s">
        <v>33</v>
      </c>
      <c r="B4" s="4"/>
      <c r="C4" s="2"/>
      <c r="D4" s="1"/>
      <c r="E4" s="4"/>
    </row>
    <row r="5" spans="1:5" x14ac:dyDescent="0.25">
      <c r="A5" s="11" t="s">
        <v>23</v>
      </c>
      <c r="D5" s="21"/>
      <c r="E5" s="21"/>
    </row>
    <row r="6" spans="1:5" x14ac:dyDescent="0.25">
      <c r="A6" s="11"/>
      <c r="D6" s="22"/>
      <c r="E6" s="22"/>
    </row>
    <row r="7" spans="1:5" ht="18.75" customHeight="1" x14ac:dyDescent="0.25">
      <c r="A7" s="3" t="s">
        <v>26</v>
      </c>
      <c r="B7" s="136" t="s">
        <v>27</v>
      </c>
      <c r="C7" s="18" t="s">
        <v>28</v>
      </c>
      <c r="D7" s="76" t="s">
        <v>29</v>
      </c>
      <c r="E7" s="20" t="s">
        <v>30</v>
      </c>
    </row>
    <row r="8" spans="1:5" x14ac:dyDescent="0.25">
      <c r="A8" s="26"/>
      <c r="B8" s="152" t="s">
        <v>32</v>
      </c>
      <c r="C8" s="27"/>
      <c r="D8" s="137" t="s">
        <v>31</v>
      </c>
      <c r="E8" s="28" t="s">
        <v>31</v>
      </c>
    </row>
    <row r="9" spans="1:5" x14ac:dyDescent="0.25">
      <c r="A9" s="62" t="str">
        <f>'InputSheet Opening RAB'!G4</f>
        <v>Sub-transmission lines and cables</v>
      </c>
      <c r="B9" s="108">
        <f>'InputSheet Opening RAB'!J4</f>
        <v>1394.29130879185</v>
      </c>
      <c r="C9" s="108">
        <f>'InputSheet Opening RAB'!K4</f>
        <v>0</v>
      </c>
      <c r="D9" s="108">
        <f>'InputSheet Opening RAB'!L4</f>
        <v>32.874129822620603</v>
      </c>
      <c r="E9" s="108">
        <f>'InputSheet Opening RAB'!M4</f>
        <v>46.298951338166589</v>
      </c>
    </row>
    <row r="10" spans="1:5" x14ac:dyDescent="0.25">
      <c r="A10" s="62" t="str">
        <f>'InputSheet Opening RAB'!G5</f>
        <v>Cable tunnel (dx)</v>
      </c>
      <c r="B10" s="108">
        <f>'InputSheet Opening RAB'!J5</f>
        <v>131.30293169499129</v>
      </c>
      <c r="C10" s="108">
        <f>'InputSheet Opening RAB'!K5</f>
        <v>0</v>
      </c>
      <c r="D10" s="108">
        <f>'InputSheet Opening RAB'!L5</f>
        <v>67.417426953616527</v>
      </c>
      <c r="E10" s="108">
        <f>'InputSheet Opening RAB'!M5</f>
        <v>70</v>
      </c>
    </row>
    <row r="11" spans="1:5" x14ac:dyDescent="0.25">
      <c r="A11" s="62" t="str">
        <f>'InputSheet Opening RAB'!G6</f>
        <v>Distribution lines and cables</v>
      </c>
      <c r="B11" s="108">
        <f>'InputSheet Opening RAB'!J6</f>
        <v>3176.4250551856212</v>
      </c>
      <c r="C11" s="108">
        <f>'InputSheet Opening RAB'!K6</f>
        <v>0</v>
      </c>
      <c r="D11" s="108">
        <f>'InputSheet Opening RAB'!L6</f>
        <v>46.823960442040182</v>
      </c>
      <c r="E11" s="108">
        <f>'InputSheet Opening RAB'!M6</f>
        <v>58.033383369141177</v>
      </c>
    </row>
    <row r="12" spans="1:5" x14ac:dyDescent="0.25">
      <c r="A12" s="62" t="str">
        <f>'InputSheet Opening RAB'!G7</f>
        <v>Substations</v>
      </c>
      <c r="B12" s="108">
        <f>'InputSheet Opening RAB'!J7</f>
        <v>3483.2919442629805</v>
      </c>
      <c r="C12" s="108">
        <f>'InputSheet Opening RAB'!K7</f>
        <v>0</v>
      </c>
      <c r="D12" s="108">
        <f>'InputSheet Opening RAB'!L7</f>
        <v>34.83184042416061</v>
      </c>
      <c r="E12" s="108">
        <f>'InputSheet Opening RAB'!M7</f>
        <v>46.842831924321999</v>
      </c>
    </row>
    <row r="13" spans="1:5" x14ac:dyDescent="0.25">
      <c r="A13" s="62" t="str">
        <f>'InputSheet Opening RAB'!G8</f>
        <v>Transformers</v>
      </c>
      <c r="B13" s="108">
        <f>'InputSheet Opening RAB'!J8</f>
        <v>690.37459553116366</v>
      </c>
      <c r="C13" s="108">
        <f>'InputSheet Opening RAB'!K8</f>
        <v>0</v>
      </c>
      <c r="D13" s="108">
        <f>'InputSheet Opening RAB'!L8</f>
        <v>30.484968653424065</v>
      </c>
      <c r="E13" s="108">
        <f>'InputSheet Opening RAB'!M8</f>
        <v>45.887214388616371</v>
      </c>
    </row>
    <row r="14" spans="1:5" x14ac:dyDescent="0.25">
      <c r="A14" s="62" t="str">
        <f>'InputSheet Opening RAB'!G9</f>
        <v>Low Voltage Lines and Cables</v>
      </c>
      <c r="B14" s="108">
        <f>'InputSheet Opening RAB'!J9</f>
        <v>1604.0144280526883</v>
      </c>
      <c r="C14" s="108">
        <f>'InputSheet Opening RAB'!K9</f>
        <v>0</v>
      </c>
      <c r="D14" s="108">
        <f>'InputSheet Opening RAB'!L9</f>
        <v>39.973155550696212</v>
      </c>
      <c r="E14" s="108">
        <f>'InputSheet Opening RAB'!M9</f>
        <v>52.073244732796169</v>
      </c>
    </row>
    <row r="15" spans="1:5" x14ac:dyDescent="0.25">
      <c r="A15" s="62" t="str">
        <f>'InputSheet Opening RAB'!G10</f>
        <v>Customer Metering and Load Control</v>
      </c>
      <c r="B15" s="108">
        <f>'InputSheet Opening RAB'!J10</f>
        <v>163.7651248161701</v>
      </c>
      <c r="C15" s="108">
        <f>'InputSheet Opening RAB'!K10</f>
        <v>0</v>
      </c>
      <c r="D15" s="108">
        <f>'InputSheet Opening RAB'!L10</f>
        <v>14.509167584846777</v>
      </c>
      <c r="E15" s="108">
        <f>'InputSheet Opening RAB'!M10</f>
        <v>25</v>
      </c>
    </row>
    <row r="16" spans="1:5" x14ac:dyDescent="0.25">
      <c r="A16" s="62" t="str">
        <f>'InputSheet Opening RAB'!G11</f>
        <v>Customer Metering (digital)</v>
      </c>
      <c r="B16" s="108">
        <f>'InputSheet Opening RAB'!J11</f>
        <v>100.86131177148374</v>
      </c>
      <c r="C16" s="108">
        <f>'InputSheet Opening RAB'!K11</f>
        <v>0</v>
      </c>
      <c r="D16" s="108">
        <f>'InputSheet Opening RAB'!L11</f>
        <v>12.872765149087957</v>
      </c>
      <c r="E16" s="108">
        <f>'InputSheet Opening RAB'!M11</f>
        <v>15</v>
      </c>
    </row>
    <row r="17" spans="1:5" x14ac:dyDescent="0.25">
      <c r="A17" s="62" t="str">
        <f>'InputSheet Opening RAB'!G12</f>
        <v>Communications (digital) - dx</v>
      </c>
      <c r="B17" s="108">
        <f>'InputSheet Opening RAB'!J12</f>
        <v>13.996097547074466</v>
      </c>
      <c r="C17" s="108">
        <f>'InputSheet Opening RAB'!K12</f>
        <v>0</v>
      </c>
      <c r="D17" s="108">
        <f>'InputSheet Opening RAB'!L12</f>
        <v>5.6496072630426371</v>
      </c>
      <c r="E17" s="108">
        <f>'InputSheet Opening RAB'!M12</f>
        <v>10</v>
      </c>
    </row>
    <row r="18" spans="1:5" x14ac:dyDescent="0.25">
      <c r="A18" s="62" t="str">
        <f>'InputSheet Opening RAB'!G13</f>
        <v>Total Communications</v>
      </c>
      <c r="B18" s="108">
        <f>'InputSheet Opening RAB'!J13</f>
        <v>80.756354356741085</v>
      </c>
      <c r="C18" s="108">
        <f>'InputSheet Opening RAB'!K13</f>
        <v>0</v>
      </c>
      <c r="D18" s="108">
        <f>'InputSheet Opening RAB'!L13</f>
        <v>3.0798479502212994</v>
      </c>
      <c r="E18" s="108">
        <f>'InputSheet Opening RAB'!M13</f>
        <v>10.221009481131924</v>
      </c>
    </row>
    <row r="19" spans="1:5" x14ac:dyDescent="0.25">
      <c r="A19" s="62" t="str">
        <f>'InputSheet Opening RAB'!G14</f>
        <v>System IT (dx)</v>
      </c>
      <c r="B19" s="108">
        <f>'InputSheet Opening RAB'!J14</f>
        <v>209.19746549808724</v>
      </c>
      <c r="C19" s="108">
        <f>'InputSheet Opening RAB'!K14</f>
        <v>0</v>
      </c>
      <c r="D19" s="108">
        <f>'InputSheet Opening RAB'!L14</f>
        <v>4.8726233150080009</v>
      </c>
      <c r="E19" s="108">
        <f>'InputSheet Opening RAB'!M14</f>
        <v>7</v>
      </c>
    </row>
    <row r="20" spans="1:5" x14ac:dyDescent="0.25">
      <c r="A20" s="62" t="str">
        <f>'InputSheet Opening RAB'!G15</f>
        <v>Ancillary substation equipment (dx)</v>
      </c>
      <c r="B20" s="108">
        <f>'InputSheet Opening RAB'!J15</f>
        <v>57.411430576440907</v>
      </c>
      <c r="C20" s="108">
        <f>'InputSheet Opening RAB'!K15</f>
        <v>0</v>
      </c>
      <c r="D20" s="108">
        <f>'InputSheet Opening RAB'!L15</f>
        <v>12.438356311036991</v>
      </c>
      <c r="E20" s="108">
        <f>'InputSheet Opening RAB'!M15</f>
        <v>15</v>
      </c>
    </row>
    <row r="21" spans="1:5" x14ac:dyDescent="0.25">
      <c r="A21" s="62" t="str">
        <f>'InputSheet Opening RAB'!G16</f>
        <v>Land and Easements</v>
      </c>
      <c r="B21" s="108">
        <f>'InputSheet Opening RAB'!J16</f>
        <v>753.43446536062095</v>
      </c>
      <c r="C21" s="108">
        <f>'InputSheet Opening RAB'!K16</f>
        <v>0</v>
      </c>
      <c r="D21" s="108" t="str">
        <f>'InputSheet Opening RAB'!L16</f>
        <v>n/a</v>
      </c>
      <c r="E21" s="108" t="str">
        <f>'InputSheet Opening RAB'!M16</f>
        <v>n/a</v>
      </c>
    </row>
    <row r="22" spans="1:5" x14ac:dyDescent="0.25">
      <c r="A22" s="62" t="str">
        <f>'InputSheet Opening RAB'!G17</f>
        <v>Emergency Spares (Major Plant, Excludes Inventory)</v>
      </c>
      <c r="B22" s="108">
        <f>'InputSheet Opening RAB'!J17</f>
        <v>0</v>
      </c>
      <c r="C22" s="108">
        <f>'InputSheet Opening RAB'!K17</f>
        <v>0</v>
      </c>
      <c r="D22" s="108" t="str">
        <f>'InputSheet Opening RAB'!L17</f>
        <v>n/a</v>
      </c>
      <c r="E22" s="108" t="str">
        <f>'InputSheet Opening RAB'!M17</f>
        <v>n/a</v>
      </c>
    </row>
    <row r="23" spans="1:5" x14ac:dyDescent="0.25">
      <c r="A23" s="62" t="str">
        <f>'InputSheet Opening RAB'!G18</f>
        <v>Furniture, fittings, plant and equipment</v>
      </c>
      <c r="B23" s="108">
        <f>'InputSheet Opening RAB'!J18</f>
        <v>47.262646503549881</v>
      </c>
      <c r="C23" s="108">
        <f>'InputSheet Opening RAB'!K18</f>
        <v>0</v>
      </c>
      <c r="D23" s="108">
        <f>'InputSheet Opening RAB'!L18</f>
        <v>12.503618124454491</v>
      </c>
      <c r="E23" s="108">
        <f>'InputSheet Opening RAB'!M18</f>
        <v>17.439221952066688</v>
      </c>
    </row>
    <row r="24" spans="1:5" x14ac:dyDescent="0.25">
      <c r="A24" s="62" t="str">
        <f>'InputSheet Opening RAB'!G19</f>
        <v>Land (non-system)</v>
      </c>
      <c r="B24" s="108">
        <f>'InputSheet Opening RAB'!J19</f>
        <v>12.592706218679798</v>
      </c>
      <c r="C24" s="108">
        <f>'InputSheet Opening RAB'!K19</f>
        <v>0</v>
      </c>
      <c r="D24" s="108" t="str">
        <f>'InputSheet Opening RAB'!L19</f>
        <v>n/a</v>
      </c>
      <c r="E24" s="108" t="str">
        <f>'InputSheet Opening RAB'!M19</f>
        <v>n/a</v>
      </c>
    </row>
    <row r="25" spans="1:5" x14ac:dyDescent="0.25">
      <c r="A25" s="62" t="str">
        <f>'InputSheet Opening RAB'!G20</f>
        <v>Other non system assets</v>
      </c>
      <c r="B25" s="108">
        <f>'InputSheet Opening RAB'!J20</f>
        <v>73.347431615577264</v>
      </c>
      <c r="C25" s="108">
        <f>'InputSheet Opening RAB'!K20</f>
        <v>0</v>
      </c>
      <c r="D25" s="108">
        <f>'InputSheet Opening RAB'!L20</f>
        <v>7.6583908325161456</v>
      </c>
      <c r="E25" s="108">
        <f>'InputSheet Opening RAB'!M20</f>
        <v>29.444039815489198</v>
      </c>
    </row>
    <row r="26" spans="1:5" x14ac:dyDescent="0.25">
      <c r="A26" s="62" t="str">
        <f>'InputSheet Opening RAB'!G21</f>
        <v>IT systems</v>
      </c>
      <c r="B26" s="108">
        <f>'InputSheet Opening RAB'!J21</f>
        <v>142.48738076712783</v>
      </c>
      <c r="C26" s="108">
        <f>'InputSheet Opening RAB'!K21</f>
        <v>0</v>
      </c>
      <c r="D26" s="108">
        <f>'InputSheet Opening RAB'!L21</f>
        <v>3.2985411051511244</v>
      </c>
      <c r="E26" s="108">
        <f>'InputSheet Opening RAB'!M21</f>
        <v>5</v>
      </c>
    </row>
    <row r="27" spans="1:5" x14ac:dyDescent="0.25">
      <c r="A27" s="62" t="str">
        <f>'InputSheet Opening RAB'!G22</f>
        <v>Motor vehicles</v>
      </c>
      <c r="B27" s="108">
        <f>'InputSheet Opening RAB'!J22</f>
        <v>119.87440394656795</v>
      </c>
      <c r="C27" s="108">
        <f>'InputSheet Opening RAB'!K22</f>
        <v>0</v>
      </c>
      <c r="D27" s="108">
        <f>'InputSheet Opening RAB'!L22</f>
        <v>6.3110631925304101</v>
      </c>
      <c r="E27" s="108">
        <f>'InputSheet Opening RAB'!M22</f>
        <v>10.244186762015632</v>
      </c>
    </row>
    <row r="28" spans="1:5" x14ac:dyDescent="0.25">
      <c r="A28" s="62" t="str">
        <f>'InputSheet Opening RAB'!G23</f>
        <v>Buildings</v>
      </c>
      <c r="B28" s="108">
        <f>'InputSheet Opening RAB'!J23</f>
        <v>236.81284257223089</v>
      </c>
      <c r="C28" s="108">
        <f>'InputSheet Opening RAB'!K23</f>
        <v>0</v>
      </c>
      <c r="D28" s="108">
        <f>'InputSheet Opening RAB'!L23</f>
        <v>29.966979315054747</v>
      </c>
      <c r="E28" s="108">
        <f>'InputSheet Opening RAB'!M23</f>
        <v>35.916896031439698</v>
      </c>
    </row>
    <row r="29" spans="1:5" x14ac:dyDescent="0.25">
      <c r="A29" s="62" t="str">
        <f>'InputSheet Opening RAB'!G24</f>
        <v>Equity raising costs</v>
      </c>
      <c r="B29" s="108">
        <f>'InputSheet Opening RAB'!J24</f>
        <v>27.420512822989309</v>
      </c>
      <c r="C29" s="108">
        <f>'InputSheet Opening RAB'!K24</f>
        <v>0</v>
      </c>
      <c r="D29" s="108">
        <f>'InputSheet Opening RAB'!L24</f>
        <v>43.42815308482453</v>
      </c>
      <c r="E29" s="108">
        <f>'InputSheet Opening RAB'!M24</f>
        <v>47.42815308482453</v>
      </c>
    </row>
    <row r="30" spans="1:5" x14ac:dyDescent="0.25">
      <c r="A30" s="6" t="s">
        <v>614</v>
      </c>
      <c r="B30" s="160">
        <f>SUM(B9:B29)</f>
        <v>12518.920437892639</v>
      </c>
      <c r="C30" s="6"/>
      <c r="D30" s="6"/>
      <c r="E30" s="6"/>
    </row>
    <row r="32" spans="1:5" ht="26.25" x14ac:dyDescent="0.25">
      <c r="A32" s="52" t="s">
        <v>607</v>
      </c>
      <c r="B32" s="4" t="s">
        <v>630</v>
      </c>
      <c r="C32" s="2" t="s">
        <v>629</v>
      </c>
      <c r="D32" s="1"/>
      <c r="E32" s="4" t="s">
        <v>608</v>
      </c>
    </row>
    <row r="33" spans="1:5" x14ac:dyDescent="0.25">
      <c r="A33" t="s">
        <v>628</v>
      </c>
      <c r="B33">
        <f>C33*SUM(B15:B16)</f>
        <v>37.774586420488376</v>
      </c>
      <c r="C33" s="192">
        <v>0.14274683553007775</v>
      </c>
    </row>
    <row r="34" spans="1:5" x14ac:dyDescent="0.25">
      <c r="A34" t="s">
        <v>606</v>
      </c>
    </row>
    <row r="35" spans="1:5" x14ac:dyDescent="0.25">
      <c r="A35" t="s">
        <v>612</v>
      </c>
    </row>
    <row r="39" spans="1:5" x14ac:dyDescent="0.25">
      <c r="A39" s="52" t="s">
        <v>615</v>
      </c>
      <c r="B39" s="4"/>
      <c r="C39" s="2"/>
      <c r="D39" s="1"/>
      <c r="E39" s="4"/>
    </row>
    <row r="40" spans="1:5" s="14" customFormat="1" x14ac:dyDescent="0.25">
      <c r="A40" s="10"/>
      <c r="B40" s="10"/>
      <c r="C40" s="10"/>
      <c r="D40" s="10"/>
      <c r="E40" s="10"/>
    </row>
    <row r="41" spans="1:5" ht="18.75" customHeight="1" x14ac:dyDescent="0.25">
      <c r="A41" s="3" t="s">
        <v>26</v>
      </c>
      <c r="B41" s="18" t="s">
        <v>27</v>
      </c>
      <c r="C41" s="18" t="s">
        <v>28</v>
      </c>
      <c r="D41" s="19" t="s">
        <v>29</v>
      </c>
      <c r="E41" s="20" t="s">
        <v>30</v>
      </c>
    </row>
    <row r="42" spans="1:5" x14ac:dyDescent="0.25">
      <c r="A42" s="26"/>
      <c r="B42" s="29" t="s">
        <v>32</v>
      </c>
      <c r="C42" s="27"/>
      <c r="D42" s="27" t="s">
        <v>31</v>
      </c>
      <c r="E42" s="28" t="s">
        <v>31</v>
      </c>
    </row>
    <row r="43" spans="1:5" x14ac:dyDescent="0.25">
      <c r="A43" s="62" t="s">
        <v>625</v>
      </c>
      <c r="B43" s="70">
        <f>B15-B33</f>
        <v>125.99053839568172</v>
      </c>
      <c r="C43" s="70">
        <f t="shared" ref="C43:E43" si="0">C15</f>
        <v>0</v>
      </c>
      <c r="D43" s="70">
        <f t="shared" si="0"/>
        <v>14.509167584846777</v>
      </c>
      <c r="E43" s="86">
        <f t="shared" si="0"/>
        <v>25</v>
      </c>
    </row>
    <row r="44" spans="1:5" x14ac:dyDescent="0.25">
      <c r="A44" s="24" t="s">
        <v>549</v>
      </c>
      <c r="B44" s="87">
        <f>B16</f>
        <v>100.86131177148374</v>
      </c>
      <c r="C44" s="87">
        <f t="shared" ref="C44:E44" si="1">C16</f>
        <v>0</v>
      </c>
      <c r="D44" s="87">
        <f t="shared" si="1"/>
        <v>12.872765149087957</v>
      </c>
      <c r="E44" s="88">
        <f t="shared" si="1"/>
        <v>15</v>
      </c>
    </row>
    <row r="45" spans="1:5" x14ac:dyDescent="0.25">
      <c r="A45" s="22" t="s">
        <v>616</v>
      </c>
      <c r="B45" s="161">
        <f>SUM(B43:B44)</f>
        <v>226.85185016716548</v>
      </c>
      <c r="C45" s="163"/>
      <c r="D45" s="22"/>
      <c r="E45" s="22"/>
    </row>
    <row r="47" spans="1:5" x14ac:dyDescent="0.25">
      <c r="A47" s="1" t="s">
        <v>35</v>
      </c>
      <c r="B47" s="4"/>
      <c r="C47" s="2"/>
      <c r="D47" s="1"/>
      <c r="E47" s="4"/>
    </row>
    <row r="49" spans="1:5" x14ac:dyDescent="0.25">
      <c r="A49" s="3" t="s">
        <v>26</v>
      </c>
      <c r="B49" s="18" t="s">
        <v>27</v>
      </c>
      <c r="C49" s="18" t="s">
        <v>28</v>
      </c>
      <c r="D49" s="19" t="s">
        <v>29</v>
      </c>
      <c r="E49" s="20" t="s">
        <v>30</v>
      </c>
    </row>
    <row r="50" spans="1:5" x14ac:dyDescent="0.25">
      <c r="A50" s="26"/>
      <c r="B50" s="29" t="s">
        <v>32</v>
      </c>
      <c r="C50" s="27"/>
      <c r="D50" s="27" t="s">
        <v>31</v>
      </c>
      <c r="E50" s="28" t="s">
        <v>31</v>
      </c>
    </row>
    <row r="51" spans="1:5" x14ac:dyDescent="0.25">
      <c r="A51" s="62" t="str">
        <f>A9</f>
        <v>Sub-transmission lines and cables</v>
      </c>
      <c r="B51" s="70">
        <f>B9</f>
        <v>1394.29130879185</v>
      </c>
      <c r="C51" s="70">
        <f t="shared" ref="C51:E51" si="2">C9</f>
        <v>0</v>
      </c>
      <c r="D51" s="70">
        <f t="shared" si="2"/>
        <v>32.874129822620603</v>
      </c>
      <c r="E51" s="86">
        <f t="shared" si="2"/>
        <v>46.298951338166589</v>
      </c>
    </row>
    <row r="52" spans="1:5" x14ac:dyDescent="0.25">
      <c r="A52" s="23" t="str">
        <f>A10</f>
        <v>Cable tunnel (dx)</v>
      </c>
      <c r="B52" s="30">
        <f t="shared" ref="B52:E52" si="3">B10</f>
        <v>131.30293169499129</v>
      </c>
      <c r="C52" s="30">
        <f t="shared" si="3"/>
        <v>0</v>
      </c>
      <c r="D52" s="30">
        <f t="shared" si="3"/>
        <v>67.417426953616527</v>
      </c>
      <c r="E52" s="31">
        <f t="shared" si="3"/>
        <v>70</v>
      </c>
    </row>
    <row r="53" spans="1:5" x14ac:dyDescent="0.25">
      <c r="A53" s="23" t="str">
        <f t="shared" ref="A53:A56" si="4">A11</f>
        <v>Distribution lines and cables</v>
      </c>
      <c r="B53" s="30">
        <f t="shared" ref="B53:E53" si="5">B11</f>
        <v>3176.4250551856212</v>
      </c>
      <c r="C53" s="30">
        <f t="shared" si="5"/>
        <v>0</v>
      </c>
      <c r="D53" s="30">
        <f t="shared" si="5"/>
        <v>46.823960442040182</v>
      </c>
      <c r="E53" s="31">
        <f t="shared" si="5"/>
        <v>58.033383369141177</v>
      </c>
    </row>
    <row r="54" spans="1:5" x14ac:dyDescent="0.25">
      <c r="A54" s="23" t="str">
        <f t="shared" si="4"/>
        <v>Substations</v>
      </c>
      <c r="B54" s="30">
        <f t="shared" ref="B54:E54" si="6">B12</f>
        <v>3483.2919442629805</v>
      </c>
      <c r="C54" s="30">
        <f t="shared" si="6"/>
        <v>0</v>
      </c>
      <c r="D54" s="30">
        <f t="shared" si="6"/>
        <v>34.83184042416061</v>
      </c>
      <c r="E54" s="31">
        <f t="shared" si="6"/>
        <v>46.842831924321999</v>
      </c>
    </row>
    <row r="55" spans="1:5" x14ac:dyDescent="0.25">
      <c r="A55" s="23" t="str">
        <f t="shared" si="4"/>
        <v>Transformers</v>
      </c>
      <c r="B55" s="30">
        <f t="shared" ref="B55:E55" si="7">B13</f>
        <v>690.37459553116366</v>
      </c>
      <c r="C55" s="30">
        <f t="shared" si="7"/>
        <v>0</v>
      </c>
      <c r="D55" s="30">
        <f t="shared" si="7"/>
        <v>30.484968653424065</v>
      </c>
      <c r="E55" s="31">
        <f t="shared" si="7"/>
        <v>45.887214388616371</v>
      </c>
    </row>
    <row r="56" spans="1:5" x14ac:dyDescent="0.25">
      <c r="A56" s="23" t="str">
        <f t="shared" si="4"/>
        <v>Low Voltage Lines and Cables</v>
      </c>
      <c r="B56" s="30">
        <f t="shared" ref="B56:E56" si="8">B14</f>
        <v>1604.0144280526883</v>
      </c>
      <c r="C56" s="30">
        <f t="shared" si="8"/>
        <v>0</v>
      </c>
      <c r="D56" s="30">
        <f t="shared" si="8"/>
        <v>39.973155550696212</v>
      </c>
      <c r="E56" s="31">
        <f t="shared" si="8"/>
        <v>52.073244732796169</v>
      </c>
    </row>
    <row r="57" spans="1:5" x14ac:dyDescent="0.25">
      <c r="A57" s="5" t="s">
        <v>609</v>
      </c>
      <c r="B57" s="30">
        <f>B33</f>
        <v>37.774586420488376</v>
      </c>
      <c r="C57" s="30">
        <f>C15</f>
        <v>0</v>
      </c>
      <c r="D57" s="30">
        <f t="shared" ref="D57:E57" si="9">D15</f>
        <v>14.509167584846777</v>
      </c>
      <c r="E57" s="30">
        <f t="shared" si="9"/>
        <v>25</v>
      </c>
    </row>
    <row r="58" spans="1:5" x14ac:dyDescent="0.25">
      <c r="A58" s="5"/>
      <c r="B58" s="30"/>
      <c r="C58" s="30"/>
      <c r="D58" s="30"/>
      <c r="E58" s="31"/>
    </row>
    <row r="59" spans="1:5" x14ac:dyDescent="0.25">
      <c r="A59" s="5" t="str">
        <f>A17</f>
        <v>Communications (digital) - dx</v>
      </c>
      <c r="B59" s="30">
        <f t="shared" ref="B59:E59" si="10">B17</f>
        <v>13.996097547074466</v>
      </c>
      <c r="C59" s="30">
        <f t="shared" si="10"/>
        <v>0</v>
      </c>
      <c r="D59" s="55">
        <f t="shared" si="10"/>
        <v>5.6496072630426371</v>
      </c>
      <c r="E59" s="56">
        <f t="shared" si="10"/>
        <v>10</v>
      </c>
    </row>
    <row r="60" spans="1:5" x14ac:dyDescent="0.25">
      <c r="A60" s="5" t="str">
        <f t="shared" ref="A60:A71" si="11">A18</f>
        <v>Total Communications</v>
      </c>
      <c r="B60" s="30">
        <f t="shared" ref="B60:E60" si="12">B18</f>
        <v>80.756354356741085</v>
      </c>
      <c r="C60" s="30">
        <f t="shared" si="12"/>
        <v>0</v>
      </c>
      <c r="D60" s="55">
        <f t="shared" si="12"/>
        <v>3.0798479502212994</v>
      </c>
      <c r="E60" s="56">
        <f t="shared" si="12"/>
        <v>10.221009481131924</v>
      </c>
    </row>
    <row r="61" spans="1:5" x14ac:dyDescent="0.25">
      <c r="A61" s="5" t="str">
        <f t="shared" si="11"/>
        <v>System IT (dx)</v>
      </c>
      <c r="B61" s="30">
        <f t="shared" ref="B61:E61" si="13">B19</f>
        <v>209.19746549808724</v>
      </c>
      <c r="C61" s="30">
        <f t="shared" si="13"/>
        <v>0</v>
      </c>
      <c r="D61" s="55">
        <f t="shared" si="13"/>
        <v>4.8726233150080009</v>
      </c>
      <c r="E61" s="56">
        <f t="shared" si="13"/>
        <v>7</v>
      </c>
    </row>
    <row r="62" spans="1:5" x14ac:dyDescent="0.25">
      <c r="A62" s="5" t="str">
        <f t="shared" si="11"/>
        <v>Ancillary substation equipment (dx)</v>
      </c>
      <c r="B62" s="30">
        <f t="shared" ref="B62:E62" si="14">B20</f>
        <v>57.411430576440907</v>
      </c>
      <c r="C62" s="30">
        <f t="shared" si="14"/>
        <v>0</v>
      </c>
      <c r="D62" s="55">
        <f t="shared" si="14"/>
        <v>12.438356311036991</v>
      </c>
      <c r="E62" s="56">
        <f t="shared" si="14"/>
        <v>15</v>
      </c>
    </row>
    <row r="63" spans="1:5" x14ac:dyDescent="0.25">
      <c r="A63" s="5" t="str">
        <f t="shared" si="11"/>
        <v>Land and Easements</v>
      </c>
      <c r="B63" s="30">
        <f t="shared" ref="B63:E63" si="15">B21</f>
        <v>753.43446536062095</v>
      </c>
      <c r="C63" s="30">
        <f t="shared" si="15"/>
        <v>0</v>
      </c>
      <c r="D63" s="55" t="str">
        <f t="shared" si="15"/>
        <v>n/a</v>
      </c>
      <c r="E63" s="56" t="str">
        <f t="shared" si="15"/>
        <v>n/a</v>
      </c>
    </row>
    <row r="64" spans="1:5" x14ac:dyDescent="0.25">
      <c r="A64" s="5" t="str">
        <f t="shared" si="11"/>
        <v>Emergency Spares (Major Plant, Excludes Inventory)</v>
      </c>
      <c r="B64" s="30">
        <f t="shared" ref="B64:E64" si="16">B22</f>
        <v>0</v>
      </c>
      <c r="C64" s="30">
        <f t="shared" si="16"/>
        <v>0</v>
      </c>
      <c r="D64" s="55" t="str">
        <f t="shared" si="16"/>
        <v>n/a</v>
      </c>
      <c r="E64" s="56" t="str">
        <f t="shared" si="16"/>
        <v>n/a</v>
      </c>
    </row>
    <row r="65" spans="1:5" x14ac:dyDescent="0.25">
      <c r="A65" s="5" t="str">
        <f t="shared" si="11"/>
        <v>Furniture, fittings, plant and equipment</v>
      </c>
      <c r="B65" s="30">
        <f t="shared" ref="B65:E65" si="17">B23</f>
        <v>47.262646503549881</v>
      </c>
      <c r="C65" s="30">
        <f t="shared" si="17"/>
        <v>0</v>
      </c>
      <c r="D65" s="55">
        <f t="shared" si="17"/>
        <v>12.503618124454491</v>
      </c>
      <c r="E65" s="56">
        <f t="shared" si="17"/>
        <v>17.439221952066688</v>
      </c>
    </row>
    <row r="66" spans="1:5" x14ac:dyDescent="0.25">
      <c r="A66" s="5" t="str">
        <f t="shared" si="11"/>
        <v>Land (non-system)</v>
      </c>
      <c r="B66" s="30">
        <f t="shared" ref="B66:E66" si="18">B24</f>
        <v>12.592706218679798</v>
      </c>
      <c r="C66" s="30">
        <f t="shared" si="18"/>
        <v>0</v>
      </c>
      <c r="D66" s="55" t="str">
        <f t="shared" si="18"/>
        <v>n/a</v>
      </c>
      <c r="E66" s="56" t="str">
        <f t="shared" si="18"/>
        <v>n/a</v>
      </c>
    </row>
    <row r="67" spans="1:5" x14ac:dyDescent="0.25">
      <c r="A67" s="5" t="str">
        <f t="shared" si="11"/>
        <v>Other non system assets</v>
      </c>
      <c r="B67" s="30">
        <f t="shared" ref="B67:E67" si="19">B25</f>
        <v>73.347431615577264</v>
      </c>
      <c r="C67" s="30">
        <f t="shared" si="19"/>
        <v>0</v>
      </c>
      <c r="D67" s="55">
        <f t="shared" si="19"/>
        <v>7.6583908325161456</v>
      </c>
      <c r="E67" s="56">
        <f t="shared" si="19"/>
        <v>29.444039815489198</v>
      </c>
    </row>
    <row r="68" spans="1:5" x14ac:dyDescent="0.25">
      <c r="A68" s="5" t="str">
        <f t="shared" si="11"/>
        <v>IT systems</v>
      </c>
      <c r="B68" s="30">
        <f t="shared" ref="B68:E68" si="20">B26</f>
        <v>142.48738076712783</v>
      </c>
      <c r="C68" s="30">
        <f t="shared" si="20"/>
        <v>0</v>
      </c>
      <c r="D68" s="55">
        <f t="shared" si="20"/>
        <v>3.2985411051511244</v>
      </c>
      <c r="E68" s="56">
        <f t="shared" si="20"/>
        <v>5</v>
      </c>
    </row>
    <row r="69" spans="1:5" x14ac:dyDescent="0.25">
      <c r="A69" s="5" t="str">
        <f t="shared" si="11"/>
        <v>Motor vehicles</v>
      </c>
      <c r="B69" s="30">
        <f t="shared" ref="B69:E69" si="21">B27</f>
        <v>119.87440394656795</v>
      </c>
      <c r="C69" s="30">
        <f t="shared" si="21"/>
        <v>0</v>
      </c>
      <c r="D69" s="55">
        <f t="shared" si="21"/>
        <v>6.3110631925304101</v>
      </c>
      <c r="E69" s="56">
        <f t="shared" si="21"/>
        <v>10.244186762015632</v>
      </c>
    </row>
    <row r="70" spans="1:5" x14ac:dyDescent="0.25">
      <c r="A70" s="5" t="str">
        <f t="shared" si="11"/>
        <v>Buildings</v>
      </c>
      <c r="B70" s="30">
        <f t="shared" ref="B70:E70" si="22">B28</f>
        <v>236.81284257223089</v>
      </c>
      <c r="C70" s="30">
        <f t="shared" si="22"/>
        <v>0</v>
      </c>
      <c r="D70" s="55">
        <f t="shared" si="22"/>
        <v>29.966979315054747</v>
      </c>
      <c r="E70" s="56">
        <f t="shared" si="22"/>
        <v>35.916896031439698</v>
      </c>
    </row>
    <row r="71" spans="1:5" x14ac:dyDescent="0.25">
      <c r="A71" s="7" t="str">
        <f t="shared" si="11"/>
        <v>Equity raising costs</v>
      </c>
      <c r="B71" s="87">
        <f t="shared" ref="B71:E71" si="23">B29</f>
        <v>27.420512822989309</v>
      </c>
      <c r="C71" s="87">
        <f t="shared" si="23"/>
        <v>0</v>
      </c>
      <c r="D71" s="89">
        <f t="shared" si="23"/>
        <v>43.42815308482453</v>
      </c>
      <c r="E71" s="90">
        <f t="shared" si="23"/>
        <v>47.42815308482453</v>
      </c>
    </row>
    <row r="72" spans="1:5" ht="15.75" thickBot="1" x14ac:dyDescent="0.3">
      <c r="B72" s="158">
        <f>SUM(B51:B71)</f>
        <v>12292.068587725473</v>
      </c>
    </row>
    <row r="73" spans="1:5" ht="16.5" thickTop="1" thickBot="1" x14ac:dyDescent="0.3">
      <c r="A73" t="s">
        <v>613</v>
      </c>
      <c r="B73" s="158">
        <f>B72+B45-B30</f>
        <v>0</v>
      </c>
      <c r="C73" s="159" t="str">
        <f>IF(B73=0,"GOOD","ERROR")</f>
        <v>GOOD</v>
      </c>
    </row>
    <row r="74" spans="1:5" ht="15.75" thickTop="1" x14ac:dyDescent="0.25"/>
  </sheetData>
  <mergeCells count="1">
    <mergeCell ref="A2:E2"/>
  </mergeCells>
  <pageMargins left="0.7" right="0.7" top="0.75" bottom="0.75" header="0.3" footer="0.3"/>
  <pageSetup paperSize="11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filterMode="1">
    <tabColor theme="6" tint="0.39997558519241921"/>
  </sheetPr>
  <dimension ref="A1:K827"/>
  <sheetViews>
    <sheetView topLeftCell="A7" zoomScale="85" zoomScaleNormal="85" workbookViewId="0">
      <selection activeCell="G20" sqref="G20"/>
    </sheetView>
  </sheetViews>
  <sheetFormatPr defaultRowHeight="15" x14ac:dyDescent="0.25"/>
  <cols>
    <col min="1" max="1" width="74.5703125" customWidth="1"/>
    <col min="2" max="4" width="17.140625" customWidth="1"/>
    <col min="5" max="5" width="31.5703125" customWidth="1"/>
    <col min="6" max="6" width="54.140625" customWidth="1"/>
    <col min="7" max="9" width="31.5703125" customWidth="1"/>
    <col min="10" max="10" width="9.28515625" bestFit="1" customWidth="1"/>
  </cols>
  <sheetData>
    <row r="1" spans="1:10" x14ac:dyDescent="0.25">
      <c r="A1" s="52" t="s">
        <v>605</v>
      </c>
      <c r="B1" s="4"/>
      <c r="C1" s="2"/>
      <c r="D1" s="1"/>
      <c r="E1" s="4"/>
    </row>
    <row r="2" spans="1:10" ht="143.25" customHeight="1" x14ac:dyDescent="0.25">
      <c r="A2" s="198" t="s">
        <v>621</v>
      </c>
      <c r="B2" s="199"/>
      <c r="C2" s="199"/>
      <c r="D2" s="199"/>
      <c r="E2" s="200"/>
    </row>
    <row r="3" spans="1:10" x14ac:dyDescent="0.25">
      <c r="A3" s="202"/>
      <c r="B3" s="202"/>
      <c r="C3" s="202"/>
      <c r="D3" s="202"/>
      <c r="E3" s="202"/>
    </row>
    <row r="4" spans="1:10" x14ac:dyDescent="0.25">
      <c r="A4" s="51" t="s">
        <v>34</v>
      </c>
      <c r="B4" s="4"/>
      <c r="C4" s="2"/>
      <c r="D4" s="1"/>
      <c r="E4" s="4"/>
    </row>
    <row r="5" spans="1:10" x14ac:dyDescent="0.25">
      <c r="A5" s="11"/>
      <c r="D5" s="22"/>
      <c r="E5" s="22"/>
    </row>
    <row r="6" spans="1:10" ht="26.25" x14ac:dyDescent="0.25">
      <c r="A6" s="91" t="s">
        <v>26</v>
      </c>
      <c r="B6" s="92" t="s">
        <v>27</v>
      </c>
      <c r="C6" s="92" t="s">
        <v>28</v>
      </c>
      <c r="D6" s="93" t="s">
        <v>29</v>
      </c>
      <c r="E6" s="94" t="s">
        <v>30</v>
      </c>
    </row>
    <row r="7" spans="1:10" x14ac:dyDescent="0.25">
      <c r="A7" s="61"/>
      <c r="B7" s="99" t="s">
        <v>32</v>
      </c>
      <c r="C7" s="99"/>
      <c r="D7" s="99" t="s">
        <v>31</v>
      </c>
      <c r="E7" s="100" t="s">
        <v>31</v>
      </c>
    </row>
    <row r="8" spans="1:10" x14ac:dyDescent="0.25">
      <c r="A8" s="7" t="s">
        <v>551</v>
      </c>
      <c r="B8" s="95">
        <f>B26*B19</f>
        <v>26.873830596286513</v>
      </c>
      <c r="C8" s="96">
        <v>0</v>
      </c>
      <c r="D8" s="97">
        <f>'RAB 3.1 Direct Type 5-6 Assets'!D26</f>
        <v>3.2985411051511244</v>
      </c>
      <c r="E8" s="98">
        <f>'RAB 3.1 Direct Type 5-6 Assets'!E26</f>
        <v>5</v>
      </c>
    </row>
    <row r="11" spans="1:10" x14ac:dyDescent="0.25">
      <c r="A11" s="52" t="s">
        <v>617</v>
      </c>
      <c r="B11" s="53"/>
      <c r="C11" s="65"/>
      <c r="D11" s="1"/>
      <c r="E11" s="4"/>
    </row>
    <row r="12" spans="1:10" x14ac:dyDescent="0.25">
      <c r="A12" s="11"/>
      <c r="D12" s="22"/>
      <c r="E12" s="22"/>
    </row>
    <row r="13" spans="1:10" ht="26.25" x14ac:dyDescent="0.25">
      <c r="A13" s="3" t="s">
        <v>26</v>
      </c>
      <c r="B13" s="18" t="s">
        <v>27</v>
      </c>
      <c r="C13" s="18" t="s">
        <v>28</v>
      </c>
      <c r="D13" s="19" t="s">
        <v>29</v>
      </c>
      <c r="E13" s="20" t="s">
        <v>30</v>
      </c>
    </row>
    <row r="14" spans="1:10" x14ac:dyDescent="0.25">
      <c r="A14" s="26"/>
      <c r="B14" s="29" t="s">
        <v>32</v>
      </c>
      <c r="C14" s="27"/>
      <c r="D14" s="27" t="s">
        <v>31</v>
      </c>
      <c r="E14" s="28" t="s">
        <v>31</v>
      </c>
    </row>
    <row r="15" spans="1:10" x14ac:dyDescent="0.25">
      <c r="A15" s="64" t="s">
        <v>17</v>
      </c>
      <c r="B15" s="84">
        <f>B26-B8</f>
        <v>115.61355017084132</v>
      </c>
      <c r="C15" s="64">
        <v>0</v>
      </c>
      <c r="D15" s="85">
        <f>'RAB 3.1 Direct Type 5-6 Assets'!D26</f>
        <v>3.2985411051511244</v>
      </c>
      <c r="E15" s="9">
        <f>'RAB 3.1 Direct Type 5-6 Assets'!E26</f>
        <v>5</v>
      </c>
    </row>
    <row r="16" spans="1:10" x14ac:dyDescent="0.25">
      <c r="A16" s="6"/>
      <c r="B16" s="6"/>
      <c r="C16" s="6"/>
      <c r="D16" s="6"/>
      <c r="E16" s="6"/>
      <c r="F16" s="6"/>
      <c r="G16" s="6"/>
      <c r="H16" s="6"/>
      <c r="I16" s="6"/>
      <c r="J16" s="6"/>
    </row>
    <row r="17" spans="1:10" x14ac:dyDescent="0.25">
      <c r="A17" s="1" t="s">
        <v>540</v>
      </c>
      <c r="B17" s="4"/>
      <c r="C17" s="2"/>
      <c r="D17" s="1"/>
      <c r="E17" s="4"/>
      <c r="F17" s="52"/>
      <c r="G17" s="53"/>
      <c r="H17" s="65"/>
      <c r="I17" s="1"/>
      <c r="J17" s="4"/>
    </row>
    <row r="18" spans="1:10" x14ac:dyDescent="0.25">
      <c r="A18" s="22" t="s">
        <v>536</v>
      </c>
      <c r="B18" s="32"/>
      <c r="C18" s="32"/>
      <c r="D18" s="37"/>
      <c r="E18" s="37"/>
    </row>
    <row r="19" spans="1:10" x14ac:dyDescent="0.25">
      <c r="A19" s="6" t="s">
        <v>530</v>
      </c>
      <c r="B19" s="75">
        <f>B21/(B20*B25+B21)</f>
        <v>0.18860498699325076</v>
      </c>
      <c r="C19" s="32"/>
      <c r="D19" s="37"/>
      <c r="E19" s="37"/>
    </row>
    <row r="20" spans="1:10" x14ac:dyDescent="0.25">
      <c r="A20" s="6" t="s">
        <v>619</v>
      </c>
      <c r="B20" s="160">
        <f>I827+I329</f>
        <v>109490786.76000008</v>
      </c>
      <c r="C20" s="32"/>
      <c r="D20" s="37"/>
      <c r="E20" s="37"/>
    </row>
    <row r="21" spans="1:10" x14ac:dyDescent="0.25">
      <c r="A21" s="22" t="s">
        <v>618</v>
      </c>
      <c r="B21" s="160">
        <f>I329</f>
        <v>22260991.739999987</v>
      </c>
      <c r="C21" s="32"/>
      <c r="D21" s="37"/>
      <c r="E21" s="37"/>
    </row>
    <row r="22" spans="1:10" s="184" customFormat="1" x14ac:dyDescent="0.25">
      <c r="A22" s="22"/>
      <c r="B22" s="160"/>
      <c r="C22" s="32"/>
      <c r="D22" s="37"/>
      <c r="E22" s="37"/>
    </row>
    <row r="23" spans="1:10" s="184" customFormat="1" x14ac:dyDescent="0.25">
      <c r="A23" s="184" t="s">
        <v>635</v>
      </c>
      <c r="B23" s="186">
        <v>109.48853114136718</v>
      </c>
      <c r="C23" s="32"/>
      <c r="D23" s="37"/>
      <c r="E23" s="37"/>
    </row>
    <row r="24" spans="1:10" s="184" customFormat="1" x14ac:dyDescent="0.25">
      <c r="A24" s="184" t="s">
        <v>636</v>
      </c>
      <c r="B24" s="160">
        <v>15.687891313870331</v>
      </c>
      <c r="C24" s="32"/>
      <c r="D24" s="37"/>
      <c r="E24" s="37"/>
    </row>
    <row r="25" spans="1:10" x14ac:dyDescent="0.25">
      <c r="A25" s="185" t="s">
        <v>535</v>
      </c>
      <c r="B25" s="187">
        <f>B23/(SUM(B23:B24))</f>
        <v>0.87467375240349077</v>
      </c>
      <c r="C25" s="32"/>
      <c r="D25" s="37"/>
      <c r="E25" s="37"/>
    </row>
    <row r="26" spans="1:10" x14ac:dyDescent="0.25">
      <c r="A26" s="22" t="s">
        <v>539</v>
      </c>
      <c r="B26" s="32">
        <f>'RAB 3.1 Direct Type 5-6 Assets'!B26</f>
        <v>142.48738076712783</v>
      </c>
      <c r="C26" s="32"/>
      <c r="D26" s="37"/>
      <c r="E26" s="37"/>
    </row>
    <row r="27" spans="1:10" x14ac:dyDescent="0.25">
      <c r="A27" s="6"/>
      <c r="B27" s="32"/>
      <c r="C27" s="32"/>
      <c r="D27" s="37"/>
      <c r="E27" s="37"/>
    </row>
    <row r="28" spans="1:10" x14ac:dyDescent="0.25">
      <c r="A28" s="1" t="s">
        <v>537</v>
      </c>
      <c r="B28" s="4"/>
      <c r="C28" s="2"/>
      <c r="D28" s="1"/>
      <c r="E28" s="4"/>
      <c r="F28" s="1"/>
      <c r="G28" s="4"/>
      <c r="H28" s="2"/>
      <c r="I28" s="1"/>
      <c r="J28" s="4"/>
    </row>
    <row r="29" spans="1:10" x14ac:dyDescent="0.25">
      <c r="A29" s="11" t="s">
        <v>293</v>
      </c>
      <c r="B29" s="32"/>
      <c r="C29" s="32"/>
      <c r="D29" s="37"/>
      <c r="E29" s="37"/>
    </row>
    <row r="30" spans="1:10" x14ac:dyDescent="0.25">
      <c r="A30" s="40" t="s">
        <v>43</v>
      </c>
      <c r="B30" s="203" t="s">
        <v>44</v>
      </c>
      <c r="C30" s="203"/>
      <c r="D30" s="17"/>
      <c r="E30" s="17" t="s">
        <v>642</v>
      </c>
    </row>
    <row r="31" spans="1:10" x14ac:dyDescent="0.25">
      <c r="A31" s="41">
        <v>200460</v>
      </c>
      <c r="B31" s="201" t="s">
        <v>45</v>
      </c>
      <c r="C31" s="201"/>
      <c r="D31" s="17"/>
      <c r="E31" s="17"/>
    </row>
    <row r="32" spans="1:10" x14ac:dyDescent="0.25">
      <c r="A32" s="41">
        <v>200480</v>
      </c>
      <c r="B32" s="201" t="s">
        <v>46</v>
      </c>
      <c r="C32" s="201"/>
      <c r="D32" s="17"/>
      <c r="E32" s="17"/>
    </row>
    <row r="33" spans="1:9" x14ac:dyDescent="0.25">
      <c r="A33" s="41">
        <v>200700</v>
      </c>
      <c r="B33" s="201" t="s">
        <v>47</v>
      </c>
      <c r="C33" s="201"/>
      <c r="D33" s="17"/>
      <c r="E33" s="17"/>
    </row>
    <row r="34" spans="1:9" x14ac:dyDescent="0.25">
      <c r="A34" s="41">
        <v>400000</v>
      </c>
      <c r="B34" s="201" t="s">
        <v>48</v>
      </c>
      <c r="C34" s="201"/>
      <c r="D34" s="17"/>
      <c r="E34" s="17"/>
    </row>
    <row r="35" spans="1:9" x14ac:dyDescent="0.25">
      <c r="A35" s="41">
        <v>400100</v>
      </c>
      <c r="B35" s="201" t="s">
        <v>49</v>
      </c>
      <c r="C35" s="201"/>
      <c r="D35" s="17"/>
      <c r="E35" s="17"/>
    </row>
    <row r="36" spans="1:9" x14ac:dyDescent="0.25">
      <c r="A36" s="39"/>
      <c r="B36" s="39"/>
      <c r="C36" s="17"/>
      <c r="D36" s="17"/>
      <c r="E36" s="17"/>
    </row>
    <row r="37" spans="1:9" x14ac:dyDescent="0.25">
      <c r="A37" s="42" t="s">
        <v>50</v>
      </c>
      <c r="B37" s="42" t="s">
        <v>51</v>
      </c>
      <c r="C37" s="42" t="s">
        <v>52</v>
      </c>
      <c r="D37" s="42" t="s">
        <v>53</v>
      </c>
      <c r="E37" s="42" t="s">
        <v>54</v>
      </c>
      <c r="F37" s="42" t="s">
        <v>55</v>
      </c>
      <c r="G37" s="42" t="s">
        <v>56</v>
      </c>
      <c r="H37" s="42" t="s">
        <v>57</v>
      </c>
      <c r="I37" s="42" t="s">
        <v>58</v>
      </c>
    </row>
    <row r="38" spans="1:9" x14ac:dyDescent="0.25">
      <c r="A38" s="41">
        <v>400000</v>
      </c>
      <c r="B38" s="41">
        <v>1010</v>
      </c>
      <c r="C38" s="43">
        <v>20088956</v>
      </c>
      <c r="D38" s="43">
        <v>0</v>
      </c>
      <c r="E38" s="43" t="s">
        <v>59</v>
      </c>
      <c r="F38" s="9" t="s">
        <v>60</v>
      </c>
      <c r="G38" s="44">
        <v>87703.7</v>
      </c>
      <c r="H38" s="44">
        <v>-25580.25</v>
      </c>
      <c r="I38" s="44">
        <v>62123.45</v>
      </c>
    </row>
    <row r="39" spans="1:9" hidden="1" x14ac:dyDescent="0.25">
      <c r="A39" s="41">
        <v>200480</v>
      </c>
      <c r="B39" s="41">
        <v>4521</v>
      </c>
      <c r="C39" s="43">
        <v>20017385</v>
      </c>
      <c r="D39" s="43">
        <v>2</v>
      </c>
      <c r="E39" s="43" t="s">
        <v>61</v>
      </c>
      <c r="F39" s="9" t="s">
        <v>62</v>
      </c>
      <c r="G39" s="44">
        <v>1499.99</v>
      </c>
      <c r="H39" s="44">
        <v>-1406.25</v>
      </c>
      <c r="I39" s="44">
        <v>93.74</v>
      </c>
    </row>
    <row r="40" spans="1:9" hidden="1" x14ac:dyDescent="0.25">
      <c r="A40" s="41">
        <v>200480</v>
      </c>
      <c r="B40" s="41">
        <v>4521</v>
      </c>
      <c r="C40" s="43">
        <v>20017401</v>
      </c>
      <c r="D40" s="43">
        <v>3</v>
      </c>
      <c r="E40" s="43" t="s">
        <v>61</v>
      </c>
      <c r="F40" s="9" t="s">
        <v>62</v>
      </c>
      <c r="G40" s="44">
        <v>1499.99</v>
      </c>
      <c r="H40" s="44">
        <v>-1406.25</v>
      </c>
      <c r="I40" s="44">
        <v>93.74</v>
      </c>
    </row>
    <row r="41" spans="1:9" hidden="1" x14ac:dyDescent="0.25">
      <c r="A41" s="41">
        <v>200480</v>
      </c>
      <c r="B41" s="41">
        <v>4521</v>
      </c>
      <c r="C41" s="43">
        <v>20083763</v>
      </c>
      <c r="D41" s="43">
        <v>0</v>
      </c>
      <c r="E41" s="43" t="s">
        <v>63</v>
      </c>
      <c r="F41" s="9" t="s">
        <v>64</v>
      </c>
      <c r="G41" s="44">
        <v>12795</v>
      </c>
      <c r="H41" s="44">
        <v>-9329.69</v>
      </c>
      <c r="I41" s="44">
        <v>3465.31</v>
      </c>
    </row>
    <row r="42" spans="1:9" hidden="1" x14ac:dyDescent="0.25">
      <c r="A42" s="41">
        <v>200480</v>
      </c>
      <c r="B42" s="41">
        <v>4521</v>
      </c>
      <c r="C42" s="43">
        <v>20085701</v>
      </c>
      <c r="D42" s="43">
        <v>0</v>
      </c>
      <c r="E42" s="43" t="s">
        <v>65</v>
      </c>
      <c r="F42" s="9" t="s">
        <v>66</v>
      </c>
      <c r="G42" s="44">
        <v>1358.09</v>
      </c>
      <c r="H42" s="44">
        <v>-707.33</v>
      </c>
      <c r="I42" s="44">
        <v>650.76</v>
      </c>
    </row>
    <row r="43" spans="1:9" hidden="1" x14ac:dyDescent="0.25">
      <c r="A43" s="41">
        <v>400100</v>
      </c>
      <c r="B43" s="41">
        <v>4606</v>
      </c>
      <c r="C43" s="43">
        <v>20067664</v>
      </c>
      <c r="D43" s="43">
        <v>0</v>
      </c>
      <c r="E43" s="43" t="s">
        <v>67</v>
      </c>
      <c r="F43" s="9" t="s">
        <v>68</v>
      </c>
      <c r="G43" s="44">
        <v>589000</v>
      </c>
      <c r="H43" s="44">
        <v>-589000</v>
      </c>
      <c r="I43" s="9">
        <v>0</v>
      </c>
    </row>
    <row r="44" spans="1:9" hidden="1" x14ac:dyDescent="0.25">
      <c r="A44" s="41">
        <v>400100</v>
      </c>
      <c r="B44" s="41">
        <v>4606</v>
      </c>
      <c r="C44" s="43">
        <v>20067664</v>
      </c>
      <c r="D44" s="43">
        <v>1</v>
      </c>
      <c r="E44" s="43" t="s">
        <v>69</v>
      </c>
      <c r="F44" s="9" t="s">
        <v>70</v>
      </c>
      <c r="G44" s="44">
        <v>295696.03000000003</v>
      </c>
      <c r="H44" s="44">
        <v>-295696.03000000003</v>
      </c>
      <c r="I44" s="9">
        <v>0</v>
      </c>
    </row>
    <row r="45" spans="1:9" hidden="1" x14ac:dyDescent="0.25">
      <c r="A45" s="41">
        <v>400100</v>
      </c>
      <c r="B45" s="41">
        <v>4606</v>
      </c>
      <c r="C45" s="43">
        <v>20067664</v>
      </c>
      <c r="D45" s="43">
        <v>2</v>
      </c>
      <c r="E45" s="43" t="s">
        <v>71</v>
      </c>
      <c r="F45" s="9" t="s">
        <v>70</v>
      </c>
      <c r="G45" s="44">
        <v>13506</v>
      </c>
      <c r="H45" s="44">
        <v>-13506</v>
      </c>
      <c r="I45" s="9">
        <v>0</v>
      </c>
    </row>
    <row r="46" spans="1:9" hidden="1" x14ac:dyDescent="0.25">
      <c r="A46" s="41">
        <v>400100</v>
      </c>
      <c r="B46" s="41">
        <v>4606</v>
      </c>
      <c r="C46" s="43">
        <v>20067664</v>
      </c>
      <c r="D46" s="43">
        <v>3</v>
      </c>
      <c r="E46" s="43" t="s">
        <v>72</v>
      </c>
      <c r="F46" s="9" t="s">
        <v>70</v>
      </c>
      <c r="G46" s="44">
        <v>47203.89</v>
      </c>
      <c r="H46" s="44">
        <v>-47203.88</v>
      </c>
      <c r="I46" s="9">
        <v>0.01</v>
      </c>
    </row>
    <row r="47" spans="1:9" hidden="1" x14ac:dyDescent="0.25">
      <c r="A47" s="41">
        <v>400100</v>
      </c>
      <c r="B47" s="41">
        <v>4606</v>
      </c>
      <c r="C47" s="43">
        <v>20067664</v>
      </c>
      <c r="D47" s="43">
        <v>4</v>
      </c>
      <c r="E47" s="43" t="s">
        <v>73</v>
      </c>
      <c r="F47" s="9" t="s">
        <v>74</v>
      </c>
      <c r="G47" s="44">
        <v>154074.9</v>
      </c>
      <c r="H47" s="44">
        <v>-125185.87</v>
      </c>
      <c r="I47" s="44">
        <v>28889.03</v>
      </c>
    </row>
    <row r="48" spans="1:9" hidden="1" x14ac:dyDescent="0.25">
      <c r="A48" s="41">
        <v>400100</v>
      </c>
      <c r="B48" s="41">
        <v>4606</v>
      </c>
      <c r="C48" s="43">
        <v>20067664</v>
      </c>
      <c r="D48" s="43">
        <v>5</v>
      </c>
      <c r="E48" s="43" t="s">
        <v>75</v>
      </c>
      <c r="F48" s="9" t="s">
        <v>68</v>
      </c>
      <c r="G48" s="44">
        <v>209125.08</v>
      </c>
      <c r="H48" s="44">
        <v>-130703.18</v>
      </c>
      <c r="I48" s="44">
        <v>78421.899999999994</v>
      </c>
    </row>
    <row r="49" spans="1:9" hidden="1" x14ac:dyDescent="0.25">
      <c r="A49" s="41">
        <v>400100</v>
      </c>
      <c r="B49" s="41">
        <v>4606</v>
      </c>
      <c r="C49" s="43">
        <v>20067664</v>
      </c>
      <c r="D49" s="43">
        <v>6</v>
      </c>
      <c r="E49" s="43" t="s">
        <v>75</v>
      </c>
      <c r="F49" s="9" t="s">
        <v>68</v>
      </c>
      <c r="G49" s="44">
        <v>425491.75</v>
      </c>
      <c r="H49" s="44">
        <v>-265932.34999999998</v>
      </c>
      <c r="I49" s="44">
        <v>159559.4</v>
      </c>
    </row>
    <row r="50" spans="1:9" hidden="1" x14ac:dyDescent="0.25">
      <c r="A50" s="41">
        <v>400100</v>
      </c>
      <c r="B50" s="41">
        <v>4606</v>
      </c>
      <c r="C50" s="43">
        <v>20067664</v>
      </c>
      <c r="D50" s="43">
        <v>7</v>
      </c>
      <c r="E50" s="43" t="s">
        <v>76</v>
      </c>
      <c r="F50" s="9" t="s">
        <v>68</v>
      </c>
      <c r="G50" s="44">
        <v>13854.02</v>
      </c>
      <c r="H50" s="44">
        <v>-7792.9</v>
      </c>
      <c r="I50" s="44">
        <v>6061.12</v>
      </c>
    </row>
    <row r="51" spans="1:9" hidden="1" x14ac:dyDescent="0.25">
      <c r="A51" s="41">
        <v>400100</v>
      </c>
      <c r="B51" s="41">
        <v>4606</v>
      </c>
      <c r="C51" s="43">
        <v>20067664</v>
      </c>
      <c r="D51" s="43">
        <v>8</v>
      </c>
      <c r="E51" s="43" t="s">
        <v>77</v>
      </c>
      <c r="F51" s="9" t="s">
        <v>68</v>
      </c>
      <c r="G51" s="44">
        <v>197484.05</v>
      </c>
      <c r="H51" s="44">
        <v>-102856.27</v>
      </c>
      <c r="I51" s="44">
        <v>94627.78</v>
      </c>
    </row>
    <row r="52" spans="1:9" hidden="1" x14ac:dyDescent="0.25">
      <c r="A52" s="41">
        <v>400100</v>
      </c>
      <c r="B52" s="41">
        <v>4606</v>
      </c>
      <c r="C52" s="43">
        <v>20067664</v>
      </c>
      <c r="D52" s="43">
        <v>9</v>
      </c>
      <c r="E52" s="43" t="s">
        <v>77</v>
      </c>
      <c r="F52" s="9" t="s">
        <v>68</v>
      </c>
      <c r="G52" s="44">
        <v>88308.38</v>
      </c>
      <c r="H52" s="44">
        <v>-45993.96</v>
      </c>
      <c r="I52" s="44">
        <v>42314.42</v>
      </c>
    </row>
    <row r="53" spans="1:9" hidden="1" x14ac:dyDescent="0.25">
      <c r="A53" s="41">
        <v>400100</v>
      </c>
      <c r="B53" s="41">
        <v>4606</v>
      </c>
      <c r="C53" s="43">
        <v>20067664</v>
      </c>
      <c r="D53" s="43">
        <v>10</v>
      </c>
      <c r="E53" s="43" t="s">
        <v>78</v>
      </c>
      <c r="F53" s="9" t="s">
        <v>68</v>
      </c>
      <c r="G53" s="44">
        <v>90203.05</v>
      </c>
      <c r="H53" s="44">
        <v>-41343.06</v>
      </c>
      <c r="I53" s="44">
        <v>48859.99</v>
      </c>
    </row>
    <row r="54" spans="1:9" hidden="1" x14ac:dyDescent="0.25">
      <c r="A54" s="41">
        <v>400100</v>
      </c>
      <c r="B54" s="41">
        <v>4606</v>
      </c>
      <c r="C54" s="43">
        <v>20067664</v>
      </c>
      <c r="D54" s="43">
        <v>11</v>
      </c>
      <c r="E54" s="43" t="s">
        <v>79</v>
      </c>
      <c r="F54" s="9" t="s">
        <v>80</v>
      </c>
      <c r="G54" s="44">
        <v>340277.63</v>
      </c>
      <c r="H54" s="44">
        <v>-148871.47</v>
      </c>
      <c r="I54" s="44">
        <v>191406.16</v>
      </c>
    </row>
    <row r="55" spans="1:9" hidden="1" x14ac:dyDescent="0.25">
      <c r="A55" s="41">
        <v>400100</v>
      </c>
      <c r="B55" s="41">
        <v>4606</v>
      </c>
      <c r="C55" s="43">
        <v>20067664</v>
      </c>
      <c r="D55" s="43">
        <v>12</v>
      </c>
      <c r="E55" s="43" t="s">
        <v>79</v>
      </c>
      <c r="F55" s="9" t="s">
        <v>81</v>
      </c>
      <c r="G55" s="44">
        <v>129625.36</v>
      </c>
      <c r="H55" s="44">
        <v>-56711.11</v>
      </c>
      <c r="I55" s="44">
        <v>72914.25</v>
      </c>
    </row>
    <row r="56" spans="1:9" hidden="1" x14ac:dyDescent="0.25">
      <c r="A56" s="41">
        <v>400100</v>
      </c>
      <c r="B56" s="41">
        <v>4606</v>
      </c>
      <c r="C56" s="43">
        <v>20067664</v>
      </c>
      <c r="D56" s="43">
        <v>13</v>
      </c>
      <c r="E56" s="43" t="s">
        <v>82</v>
      </c>
      <c r="F56" s="9" t="s">
        <v>68</v>
      </c>
      <c r="G56" s="44">
        <v>325108.17</v>
      </c>
      <c r="H56" s="44">
        <v>-108369.39</v>
      </c>
      <c r="I56" s="44">
        <v>216738.78</v>
      </c>
    </row>
    <row r="57" spans="1:9" hidden="1" x14ac:dyDescent="0.25">
      <c r="A57" s="41">
        <v>400100</v>
      </c>
      <c r="B57" s="41">
        <v>4606</v>
      </c>
      <c r="C57" s="43">
        <v>20067664</v>
      </c>
      <c r="D57" s="43">
        <v>15</v>
      </c>
      <c r="E57" s="43" t="s">
        <v>83</v>
      </c>
      <c r="F57" s="9" t="s">
        <v>84</v>
      </c>
      <c r="G57" s="44">
        <v>52709.96</v>
      </c>
      <c r="H57" s="44">
        <v>-9883.1200000000008</v>
      </c>
      <c r="I57" s="44">
        <v>42826.84</v>
      </c>
    </row>
    <row r="58" spans="1:9" hidden="1" x14ac:dyDescent="0.25">
      <c r="A58" s="41">
        <v>400100</v>
      </c>
      <c r="B58" s="41">
        <v>4606</v>
      </c>
      <c r="C58" s="43">
        <v>20067664</v>
      </c>
      <c r="D58" s="43">
        <v>16</v>
      </c>
      <c r="E58" s="43" t="s">
        <v>85</v>
      </c>
      <c r="F58" s="9" t="s">
        <v>86</v>
      </c>
      <c r="G58" s="44">
        <v>127445.65</v>
      </c>
      <c r="H58" s="44">
        <v>-15930.72</v>
      </c>
      <c r="I58" s="44">
        <v>111514.93</v>
      </c>
    </row>
    <row r="59" spans="1:9" hidden="1" x14ac:dyDescent="0.25">
      <c r="A59" s="41">
        <v>400100</v>
      </c>
      <c r="B59" s="41">
        <v>4606</v>
      </c>
      <c r="C59" s="43">
        <v>20067664</v>
      </c>
      <c r="D59" s="43">
        <v>17</v>
      </c>
      <c r="E59" s="43" t="s">
        <v>87</v>
      </c>
      <c r="F59" s="9" t="s">
        <v>88</v>
      </c>
      <c r="G59" s="44">
        <v>618140.71</v>
      </c>
      <c r="H59" s="9">
        <v>-12877.93</v>
      </c>
      <c r="I59" s="44">
        <v>605262.77999999991</v>
      </c>
    </row>
    <row r="60" spans="1:9" hidden="1" x14ac:dyDescent="0.25">
      <c r="A60" s="41">
        <v>400100</v>
      </c>
      <c r="B60" s="41">
        <v>4606</v>
      </c>
      <c r="C60" s="43">
        <v>20068917</v>
      </c>
      <c r="D60" s="43">
        <v>0</v>
      </c>
      <c r="E60" s="43" t="s">
        <v>89</v>
      </c>
      <c r="F60" s="9" t="s">
        <v>90</v>
      </c>
      <c r="G60" s="44">
        <v>2459824.54</v>
      </c>
      <c r="H60" s="44">
        <v>-2459824.54</v>
      </c>
      <c r="I60" s="9">
        <v>0</v>
      </c>
    </row>
    <row r="61" spans="1:9" hidden="1" x14ac:dyDescent="0.25">
      <c r="A61" s="41">
        <v>400100</v>
      </c>
      <c r="B61" s="41">
        <v>4606</v>
      </c>
      <c r="C61" s="43">
        <v>20070080</v>
      </c>
      <c r="D61" s="43">
        <v>0</v>
      </c>
      <c r="E61" s="43" t="s">
        <v>89</v>
      </c>
      <c r="F61" s="9" t="s">
        <v>91</v>
      </c>
      <c r="G61" s="44">
        <v>5000</v>
      </c>
      <c r="H61" s="44">
        <v>-5000</v>
      </c>
      <c r="I61" s="9">
        <v>0</v>
      </c>
    </row>
    <row r="62" spans="1:9" hidden="1" x14ac:dyDescent="0.25">
      <c r="A62" s="41">
        <v>400100</v>
      </c>
      <c r="B62" s="41">
        <v>4606</v>
      </c>
      <c r="C62" s="43">
        <v>20070080</v>
      </c>
      <c r="D62" s="43">
        <v>1</v>
      </c>
      <c r="E62" s="43" t="s">
        <v>92</v>
      </c>
      <c r="F62" s="9" t="s">
        <v>93</v>
      </c>
      <c r="G62" s="44">
        <v>137963</v>
      </c>
      <c r="H62" s="44">
        <v>-137963</v>
      </c>
      <c r="I62" s="9">
        <v>0</v>
      </c>
    </row>
    <row r="63" spans="1:9" hidden="1" x14ac:dyDescent="0.25">
      <c r="A63" s="41">
        <v>400100</v>
      </c>
      <c r="B63" s="41">
        <v>4606</v>
      </c>
      <c r="C63" s="43">
        <v>20070998</v>
      </c>
      <c r="D63" s="43">
        <v>0</v>
      </c>
      <c r="E63" s="43" t="s">
        <v>89</v>
      </c>
      <c r="F63" s="9" t="s">
        <v>94</v>
      </c>
      <c r="G63" s="44">
        <v>96250.25</v>
      </c>
      <c r="H63" s="44">
        <v>-96250.25</v>
      </c>
      <c r="I63" s="9">
        <v>0</v>
      </c>
    </row>
    <row r="64" spans="1:9" hidden="1" x14ac:dyDescent="0.25">
      <c r="A64" s="41">
        <v>400100</v>
      </c>
      <c r="B64" s="41">
        <v>4606</v>
      </c>
      <c r="C64" s="43">
        <v>20070998</v>
      </c>
      <c r="D64" s="43">
        <v>1</v>
      </c>
      <c r="E64" s="43" t="s">
        <v>89</v>
      </c>
      <c r="F64" s="9" t="s">
        <v>94</v>
      </c>
      <c r="G64" s="44">
        <v>760958.67</v>
      </c>
      <c r="H64" s="44">
        <v>-760958.67</v>
      </c>
      <c r="I64" s="9">
        <v>0</v>
      </c>
    </row>
    <row r="65" spans="1:9" hidden="1" x14ac:dyDescent="0.25">
      <c r="A65" s="41">
        <v>400100</v>
      </c>
      <c r="B65" s="41">
        <v>4606</v>
      </c>
      <c r="C65" s="43">
        <v>20070998</v>
      </c>
      <c r="D65" s="43">
        <v>2</v>
      </c>
      <c r="E65" s="43" t="s">
        <v>89</v>
      </c>
      <c r="F65" s="9" t="s">
        <v>95</v>
      </c>
      <c r="G65" s="44">
        <v>1508756.15</v>
      </c>
      <c r="H65" s="44">
        <v>-1508756.15</v>
      </c>
      <c r="I65" s="9">
        <v>0</v>
      </c>
    </row>
    <row r="66" spans="1:9" hidden="1" x14ac:dyDescent="0.25">
      <c r="A66" s="41">
        <v>400100</v>
      </c>
      <c r="B66" s="41">
        <v>4606</v>
      </c>
      <c r="C66" s="43">
        <v>20070998</v>
      </c>
      <c r="D66" s="43">
        <v>4</v>
      </c>
      <c r="E66" s="43" t="s">
        <v>96</v>
      </c>
      <c r="F66" s="9" t="s">
        <v>97</v>
      </c>
      <c r="G66" s="44">
        <v>22800</v>
      </c>
      <c r="H66" s="44">
        <v>-22800</v>
      </c>
      <c r="I66" s="9">
        <v>0</v>
      </c>
    </row>
    <row r="67" spans="1:9" hidden="1" x14ac:dyDescent="0.25">
      <c r="A67" s="41">
        <v>400100</v>
      </c>
      <c r="B67" s="41">
        <v>4606</v>
      </c>
      <c r="C67" s="43">
        <v>20070998</v>
      </c>
      <c r="D67" s="43">
        <v>5</v>
      </c>
      <c r="E67" s="43" t="s">
        <v>96</v>
      </c>
      <c r="F67" s="9" t="s">
        <v>98</v>
      </c>
      <c r="G67" s="44">
        <v>26581</v>
      </c>
      <c r="H67" s="44">
        <v>-26581</v>
      </c>
      <c r="I67" s="9">
        <v>0</v>
      </c>
    </row>
    <row r="68" spans="1:9" hidden="1" x14ac:dyDescent="0.25">
      <c r="A68" s="41">
        <v>400100</v>
      </c>
      <c r="B68" s="41">
        <v>4606</v>
      </c>
      <c r="C68" s="43">
        <v>20070998</v>
      </c>
      <c r="D68" s="43">
        <v>6</v>
      </c>
      <c r="E68" s="43" t="s">
        <v>96</v>
      </c>
      <c r="F68" s="9" t="s">
        <v>99</v>
      </c>
      <c r="G68" s="44">
        <v>23886</v>
      </c>
      <c r="H68" s="44">
        <v>-23886</v>
      </c>
      <c r="I68" s="9">
        <v>0</v>
      </c>
    </row>
    <row r="69" spans="1:9" hidden="1" x14ac:dyDescent="0.25">
      <c r="A69" s="41">
        <v>400100</v>
      </c>
      <c r="B69" s="41">
        <v>4606</v>
      </c>
      <c r="C69" s="43">
        <v>20070998</v>
      </c>
      <c r="D69" s="43">
        <v>7</v>
      </c>
      <c r="E69" s="43" t="s">
        <v>96</v>
      </c>
      <c r="F69" s="9" t="s">
        <v>100</v>
      </c>
      <c r="G69" s="44">
        <v>40562</v>
      </c>
      <c r="H69" s="44">
        <v>-40562</v>
      </c>
      <c r="I69" s="9">
        <v>0</v>
      </c>
    </row>
    <row r="70" spans="1:9" hidden="1" x14ac:dyDescent="0.25">
      <c r="A70" s="41">
        <v>400100</v>
      </c>
      <c r="B70" s="41">
        <v>4606</v>
      </c>
      <c r="C70" s="43">
        <v>20070998</v>
      </c>
      <c r="D70" s="43">
        <v>8</v>
      </c>
      <c r="E70" s="43" t="s">
        <v>101</v>
      </c>
      <c r="F70" s="9" t="s">
        <v>102</v>
      </c>
      <c r="G70" s="44">
        <v>239543.24</v>
      </c>
      <c r="H70" s="44">
        <v>-239543.24</v>
      </c>
      <c r="I70" s="9">
        <v>0</v>
      </c>
    </row>
    <row r="71" spans="1:9" hidden="1" x14ac:dyDescent="0.25">
      <c r="A71" s="41">
        <v>400100</v>
      </c>
      <c r="B71" s="41">
        <v>4606</v>
      </c>
      <c r="C71" s="43">
        <v>20070998</v>
      </c>
      <c r="D71" s="43">
        <v>9</v>
      </c>
      <c r="E71" s="43" t="s">
        <v>103</v>
      </c>
      <c r="F71" s="9" t="s">
        <v>104</v>
      </c>
      <c r="G71" s="44">
        <v>90229.93</v>
      </c>
      <c r="H71" s="44">
        <v>-67672.44</v>
      </c>
      <c r="I71" s="44">
        <v>22557.49</v>
      </c>
    </row>
    <row r="72" spans="1:9" hidden="1" x14ac:dyDescent="0.25">
      <c r="A72" s="41">
        <v>400100</v>
      </c>
      <c r="B72" s="41">
        <v>4606</v>
      </c>
      <c r="C72" s="43">
        <v>20070998</v>
      </c>
      <c r="D72" s="43">
        <v>10</v>
      </c>
      <c r="E72" s="43" t="s">
        <v>105</v>
      </c>
      <c r="F72" s="9" t="s">
        <v>94</v>
      </c>
      <c r="G72" s="44">
        <v>68616.81</v>
      </c>
      <c r="H72" s="44">
        <v>-44315.02</v>
      </c>
      <c r="I72" s="44">
        <v>24301.79</v>
      </c>
    </row>
    <row r="73" spans="1:9" hidden="1" x14ac:dyDescent="0.25">
      <c r="A73" s="41">
        <v>400100</v>
      </c>
      <c r="B73" s="41">
        <v>4606</v>
      </c>
      <c r="C73" s="43">
        <v>20070998</v>
      </c>
      <c r="D73" s="43">
        <v>11</v>
      </c>
      <c r="E73" s="43" t="s">
        <v>75</v>
      </c>
      <c r="F73" s="9" t="s">
        <v>94</v>
      </c>
      <c r="G73" s="44">
        <v>171214.66</v>
      </c>
      <c r="H73" s="44">
        <v>-107009.18</v>
      </c>
      <c r="I73" s="44">
        <v>64205.48</v>
      </c>
    </row>
    <row r="74" spans="1:9" hidden="1" x14ac:dyDescent="0.25">
      <c r="A74" s="41">
        <v>400100</v>
      </c>
      <c r="B74" s="41">
        <v>4606</v>
      </c>
      <c r="C74" s="43">
        <v>20070998</v>
      </c>
      <c r="D74" s="43">
        <v>12</v>
      </c>
      <c r="E74" s="43" t="s">
        <v>79</v>
      </c>
      <c r="F74" s="9" t="s">
        <v>106</v>
      </c>
      <c r="G74" s="44">
        <v>468082.55</v>
      </c>
      <c r="H74" s="44">
        <v>-204786.12</v>
      </c>
      <c r="I74" s="44">
        <v>263296.43</v>
      </c>
    </row>
    <row r="75" spans="1:9" hidden="1" x14ac:dyDescent="0.25">
      <c r="A75" s="41">
        <v>400100</v>
      </c>
      <c r="B75" s="41">
        <v>4606</v>
      </c>
      <c r="C75" s="43">
        <v>20070998</v>
      </c>
      <c r="D75" s="43">
        <v>13</v>
      </c>
      <c r="E75" s="43" t="s">
        <v>107</v>
      </c>
      <c r="F75" s="9" t="s">
        <v>94</v>
      </c>
      <c r="G75" s="44">
        <v>170847.83</v>
      </c>
      <c r="H75" s="44">
        <v>-42711.96</v>
      </c>
      <c r="I75" s="44">
        <v>128135.87</v>
      </c>
    </row>
    <row r="76" spans="1:9" hidden="1" x14ac:dyDescent="0.25">
      <c r="A76" s="41">
        <v>400100</v>
      </c>
      <c r="B76" s="41">
        <v>4606</v>
      </c>
      <c r="C76" s="43">
        <v>20072472</v>
      </c>
      <c r="D76" s="43">
        <v>0</v>
      </c>
      <c r="E76" s="43" t="s">
        <v>108</v>
      </c>
      <c r="F76" s="9" t="s">
        <v>109</v>
      </c>
      <c r="G76" s="44">
        <v>159416.35999999999</v>
      </c>
      <c r="H76" s="44">
        <v>-159416.35999999999</v>
      </c>
      <c r="I76" s="9">
        <v>0</v>
      </c>
    </row>
    <row r="77" spans="1:9" hidden="1" x14ac:dyDescent="0.25">
      <c r="A77" s="41">
        <v>400100</v>
      </c>
      <c r="B77" s="41">
        <v>4606</v>
      </c>
      <c r="C77" s="43">
        <v>20072472</v>
      </c>
      <c r="D77" s="43">
        <v>1</v>
      </c>
      <c r="E77" s="43" t="s">
        <v>110</v>
      </c>
      <c r="F77" s="9" t="s">
        <v>111</v>
      </c>
      <c r="G77" s="44">
        <v>611994.93999999994</v>
      </c>
      <c r="H77" s="44">
        <v>-165689.69</v>
      </c>
      <c r="I77" s="44">
        <v>446305.25</v>
      </c>
    </row>
    <row r="78" spans="1:9" hidden="1" x14ac:dyDescent="0.25">
      <c r="A78" s="41">
        <v>400100</v>
      </c>
      <c r="B78" s="41">
        <v>4606</v>
      </c>
      <c r="C78" s="43">
        <v>20072895</v>
      </c>
      <c r="D78" s="43">
        <v>0</v>
      </c>
      <c r="E78" s="43" t="s">
        <v>112</v>
      </c>
      <c r="F78" s="9" t="s">
        <v>113</v>
      </c>
      <c r="G78" s="44">
        <v>41966.879999999997</v>
      </c>
      <c r="H78" s="44">
        <v>-41966.879999999997</v>
      </c>
      <c r="I78" s="9">
        <v>0</v>
      </c>
    </row>
    <row r="79" spans="1:9" hidden="1" x14ac:dyDescent="0.25">
      <c r="A79" s="41">
        <v>400100</v>
      </c>
      <c r="B79" s="41">
        <v>4606</v>
      </c>
      <c r="C79" s="43">
        <v>20072895</v>
      </c>
      <c r="D79" s="43">
        <v>1</v>
      </c>
      <c r="E79" s="43" t="s">
        <v>114</v>
      </c>
      <c r="F79" s="9" t="s">
        <v>115</v>
      </c>
      <c r="G79" s="44">
        <v>38360</v>
      </c>
      <c r="H79" s="44">
        <v>-38360</v>
      </c>
      <c r="I79" s="9">
        <v>0</v>
      </c>
    </row>
    <row r="80" spans="1:9" hidden="1" x14ac:dyDescent="0.25">
      <c r="A80" s="41">
        <v>400100</v>
      </c>
      <c r="B80" s="41">
        <v>4606</v>
      </c>
      <c r="C80" s="43">
        <v>20074196</v>
      </c>
      <c r="D80" s="43">
        <v>0</v>
      </c>
      <c r="E80" s="43" t="s">
        <v>116</v>
      </c>
      <c r="F80" s="9" t="s">
        <v>117</v>
      </c>
      <c r="G80" s="44">
        <v>26048.92</v>
      </c>
      <c r="H80" s="44">
        <v>-26048.92</v>
      </c>
      <c r="I80" s="9">
        <v>0</v>
      </c>
    </row>
    <row r="81" spans="1:9" hidden="1" x14ac:dyDescent="0.25">
      <c r="A81" s="41">
        <v>400100</v>
      </c>
      <c r="B81" s="41">
        <v>4606</v>
      </c>
      <c r="C81" s="43">
        <v>20083656</v>
      </c>
      <c r="D81" s="43">
        <v>0</v>
      </c>
      <c r="E81" s="43" t="s">
        <v>103</v>
      </c>
      <c r="F81" s="9" t="s">
        <v>118</v>
      </c>
      <c r="G81" s="44">
        <v>2467.12</v>
      </c>
      <c r="H81" s="44">
        <v>-1850.34</v>
      </c>
      <c r="I81" s="9">
        <v>616.78</v>
      </c>
    </row>
    <row r="82" spans="1:9" hidden="1" x14ac:dyDescent="0.25">
      <c r="A82" s="41">
        <v>400100</v>
      </c>
      <c r="B82" s="41">
        <v>4606</v>
      </c>
      <c r="C82" s="43">
        <v>20083660</v>
      </c>
      <c r="D82" s="43">
        <v>0</v>
      </c>
      <c r="E82" s="43" t="s">
        <v>103</v>
      </c>
      <c r="F82" s="9" t="s">
        <v>119</v>
      </c>
      <c r="G82" s="44">
        <v>9813.42</v>
      </c>
      <c r="H82" s="44">
        <v>-7360.08</v>
      </c>
      <c r="I82" s="44">
        <v>2453.34</v>
      </c>
    </row>
    <row r="83" spans="1:9" hidden="1" x14ac:dyDescent="0.25">
      <c r="A83" s="41">
        <v>400100</v>
      </c>
      <c r="B83" s="41">
        <v>4606</v>
      </c>
      <c r="C83" s="43">
        <v>20083819</v>
      </c>
      <c r="D83" s="43">
        <v>0</v>
      </c>
      <c r="E83" s="43" t="s">
        <v>120</v>
      </c>
      <c r="F83" s="9" t="s">
        <v>121</v>
      </c>
      <c r="G83" s="44">
        <v>654603.78</v>
      </c>
      <c r="H83" s="44">
        <v>-477315.27</v>
      </c>
      <c r="I83" s="44">
        <v>177288.51</v>
      </c>
    </row>
    <row r="84" spans="1:9" hidden="1" x14ac:dyDescent="0.25">
      <c r="A84" s="41">
        <v>400100</v>
      </c>
      <c r="B84" s="41">
        <v>4606</v>
      </c>
      <c r="C84" s="43">
        <v>20083819</v>
      </c>
      <c r="D84" s="43">
        <v>2</v>
      </c>
      <c r="E84" s="43" t="s">
        <v>122</v>
      </c>
      <c r="F84" s="9" t="s">
        <v>121</v>
      </c>
      <c r="G84" s="44">
        <v>22359.25</v>
      </c>
      <c r="H84" s="44">
        <v>-7918.91</v>
      </c>
      <c r="I84" s="44">
        <v>14440.34</v>
      </c>
    </row>
    <row r="85" spans="1:9" hidden="1" x14ac:dyDescent="0.25">
      <c r="A85" s="41">
        <v>400100</v>
      </c>
      <c r="B85" s="41">
        <v>4606</v>
      </c>
      <c r="C85" s="43">
        <v>20083819</v>
      </c>
      <c r="D85" s="43">
        <v>3</v>
      </c>
      <c r="E85" s="43" t="s">
        <v>107</v>
      </c>
      <c r="F85" s="9" t="s">
        <v>121</v>
      </c>
      <c r="G85" s="44">
        <v>28264.44</v>
      </c>
      <c r="H85" s="44">
        <v>-7066.11</v>
      </c>
      <c r="I85" s="44">
        <v>21198.33</v>
      </c>
    </row>
    <row r="86" spans="1:9" hidden="1" x14ac:dyDescent="0.25">
      <c r="A86" s="41">
        <v>400100</v>
      </c>
      <c r="B86" s="41">
        <v>4606</v>
      </c>
      <c r="C86" s="43">
        <v>20083819</v>
      </c>
      <c r="D86" s="43">
        <v>4</v>
      </c>
      <c r="E86" s="43" t="s">
        <v>85</v>
      </c>
      <c r="F86" s="9" t="s">
        <v>123</v>
      </c>
      <c r="G86" s="44">
        <v>2924056.32</v>
      </c>
      <c r="H86" s="44">
        <v>-365507.04</v>
      </c>
      <c r="I86" s="44">
        <v>2558549.2799999998</v>
      </c>
    </row>
    <row r="87" spans="1:9" hidden="1" x14ac:dyDescent="0.25">
      <c r="A87" s="41">
        <v>400100</v>
      </c>
      <c r="B87" s="41">
        <v>4606</v>
      </c>
      <c r="C87" s="43">
        <v>20083819</v>
      </c>
      <c r="D87" s="43">
        <v>5</v>
      </c>
      <c r="E87" s="43" t="s">
        <v>124</v>
      </c>
      <c r="F87" s="9" t="s">
        <v>125</v>
      </c>
      <c r="G87" s="44">
        <v>195926.39</v>
      </c>
      <c r="H87" s="44">
        <v>-8163.6</v>
      </c>
      <c r="I87" s="44">
        <v>187762.79</v>
      </c>
    </row>
    <row r="88" spans="1:9" hidden="1" x14ac:dyDescent="0.25">
      <c r="A88" s="41">
        <v>400100</v>
      </c>
      <c r="B88" s="41">
        <v>4606</v>
      </c>
      <c r="C88" s="43">
        <v>20083819</v>
      </c>
      <c r="D88" s="43">
        <v>6</v>
      </c>
      <c r="E88" s="43" t="s">
        <v>124</v>
      </c>
      <c r="F88" s="9" t="s">
        <v>126</v>
      </c>
      <c r="G88" s="44">
        <v>115632.27</v>
      </c>
      <c r="H88" s="44">
        <v>-4818.01</v>
      </c>
      <c r="I88" s="44">
        <v>110814.26</v>
      </c>
    </row>
    <row r="89" spans="1:9" hidden="1" x14ac:dyDescent="0.25">
      <c r="A89" s="41">
        <v>400100</v>
      </c>
      <c r="B89" s="41">
        <v>4606</v>
      </c>
      <c r="C89" s="43">
        <v>20083819</v>
      </c>
      <c r="D89" s="43">
        <v>7</v>
      </c>
      <c r="E89" s="43" t="s">
        <v>87</v>
      </c>
      <c r="F89" s="9" t="s">
        <v>127</v>
      </c>
      <c r="G89" s="44">
        <v>411388.06</v>
      </c>
      <c r="H89" s="44">
        <v>-8570.59</v>
      </c>
      <c r="I89" s="44">
        <v>402817.47</v>
      </c>
    </row>
    <row r="90" spans="1:9" hidden="1" x14ac:dyDescent="0.25">
      <c r="A90" s="41">
        <v>400100</v>
      </c>
      <c r="B90" s="41">
        <v>4606</v>
      </c>
      <c r="C90" s="41">
        <v>20085007</v>
      </c>
      <c r="D90" s="41">
        <v>0</v>
      </c>
      <c r="E90" s="41" t="s">
        <v>75</v>
      </c>
      <c r="F90" s="9" t="s">
        <v>128</v>
      </c>
      <c r="G90" s="44">
        <v>18279.919999999998</v>
      </c>
      <c r="H90" s="44">
        <v>-11424.95</v>
      </c>
      <c r="I90" s="44">
        <v>6854.97</v>
      </c>
    </row>
    <row r="91" spans="1:9" hidden="1" x14ac:dyDescent="0.25">
      <c r="A91" s="41">
        <v>400100</v>
      </c>
      <c r="B91" s="41">
        <v>4606</v>
      </c>
      <c r="C91" s="41">
        <v>20085007</v>
      </c>
      <c r="D91" s="41">
        <v>1</v>
      </c>
      <c r="E91" s="41" t="s">
        <v>75</v>
      </c>
      <c r="F91" s="9" t="s">
        <v>129</v>
      </c>
      <c r="G91" s="44">
        <v>2041.12</v>
      </c>
      <c r="H91" s="44">
        <v>-1275.7</v>
      </c>
      <c r="I91" s="9">
        <v>765.42</v>
      </c>
    </row>
    <row r="92" spans="1:9" hidden="1" x14ac:dyDescent="0.25">
      <c r="A92" s="41">
        <v>400100</v>
      </c>
      <c r="B92" s="41">
        <v>4606</v>
      </c>
      <c r="C92" s="41">
        <v>20085007</v>
      </c>
      <c r="D92" s="41">
        <v>2</v>
      </c>
      <c r="E92" s="41" t="s">
        <v>75</v>
      </c>
      <c r="F92" s="9" t="s">
        <v>130</v>
      </c>
      <c r="G92" s="44">
        <v>8108.99</v>
      </c>
      <c r="H92" s="44">
        <v>-5068.12</v>
      </c>
      <c r="I92" s="44">
        <v>3040.87</v>
      </c>
    </row>
    <row r="93" spans="1:9" hidden="1" x14ac:dyDescent="0.25">
      <c r="A93" s="41">
        <v>400100</v>
      </c>
      <c r="B93" s="41">
        <v>4606</v>
      </c>
      <c r="C93" s="41">
        <v>20085007</v>
      </c>
      <c r="D93" s="41">
        <v>3</v>
      </c>
      <c r="E93" s="41" t="s">
        <v>75</v>
      </c>
      <c r="F93" s="9" t="s">
        <v>131</v>
      </c>
      <c r="G93" s="44">
        <v>3667.01</v>
      </c>
      <c r="H93" s="44">
        <v>-2291.89</v>
      </c>
      <c r="I93" s="44">
        <v>1375.12</v>
      </c>
    </row>
    <row r="94" spans="1:9" hidden="1" x14ac:dyDescent="0.25">
      <c r="A94" s="41">
        <v>400100</v>
      </c>
      <c r="B94" s="41">
        <v>4606</v>
      </c>
      <c r="C94" s="41">
        <v>20085007</v>
      </c>
      <c r="D94" s="41">
        <v>4</v>
      </c>
      <c r="E94" s="41" t="s">
        <v>79</v>
      </c>
      <c r="F94" s="9" t="s">
        <v>132</v>
      </c>
      <c r="G94" s="44">
        <v>56903.57</v>
      </c>
      <c r="H94" s="44">
        <v>-24895.31</v>
      </c>
      <c r="I94" s="44">
        <v>32008.26</v>
      </c>
    </row>
    <row r="95" spans="1:9" hidden="1" x14ac:dyDescent="0.25">
      <c r="A95" s="41">
        <v>400100</v>
      </c>
      <c r="B95" s="41">
        <v>4606</v>
      </c>
      <c r="C95" s="41">
        <v>20085007</v>
      </c>
      <c r="D95" s="41">
        <v>5</v>
      </c>
      <c r="E95" s="41" t="s">
        <v>133</v>
      </c>
      <c r="F95" s="9" t="s">
        <v>128</v>
      </c>
      <c r="G95" s="44">
        <v>8464.3799999999992</v>
      </c>
      <c r="H95" s="44">
        <v>-1939.76</v>
      </c>
      <c r="I95" s="44">
        <v>6524.62</v>
      </c>
    </row>
    <row r="96" spans="1:9" hidden="1" x14ac:dyDescent="0.25">
      <c r="A96" s="41">
        <v>400100</v>
      </c>
      <c r="B96" s="41">
        <v>4606</v>
      </c>
      <c r="C96" s="41">
        <v>20085007</v>
      </c>
      <c r="D96" s="41">
        <v>6</v>
      </c>
      <c r="E96" s="41" t="s">
        <v>124</v>
      </c>
      <c r="F96" s="9" t="s">
        <v>134</v>
      </c>
      <c r="G96" s="44">
        <v>39330.699999999997</v>
      </c>
      <c r="H96" s="44">
        <v>-1638.78</v>
      </c>
      <c r="I96" s="44">
        <v>37691.919999999998</v>
      </c>
    </row>
    <row r="97" spans="1:9" hidden="1" x14ac:dyDescent="0.25">
      <c r="A97" s="41">
        <v>400100</v>
      </c>
      <c r="B97" s="41">
        <v>4606</v>
      </c>
      <c r="C97" s="41">
        <v>20086237</v>
      </c>
      <c r="D97" s="41">
        <v>0</v>
      </c>
      <c r="E97" s="41" t="s">
        <v>135</v>
      </c>
      <c r="F97" s="9" t="s">
        <v>136</v>
      </c>
      <c r="G97" s="44">
        <v>6745510.2000000002</v>
      </c>
      <c r="H97" s="44">
        <v>-3372755.1</v>
      </c>
      <c r="I97" s="44">
        <v>3372755.1</v>
      </c>
    </row>
    <row r="98" spans="1:9" hidden="1" x14ac:dyDescent="0.25">
      <c r="A98" s="41">
        <v>400100</v>
      </c>
      <c r="B98" s="41">
        <v>4606</v>
      </c>
      <c r="C98" s="41">
        <v>20086237</v>
      </c>
      <c r="D98" s="41">
        <v>1</v>
      </c>
      <c r="E98" s="41" t="s">
        <v>137</v>
      </c>
      <c r="F98" s="9" t="s">
        <v>136</v>
      </c>
      <c r="G98" s="44">
        <v>161704</v>
      </c>
      <c r="H98" s="44">
        <v>-50532.5</v>
      </c>
      <c r="I98" s="44">
        <v>111171.5</v>
      </c>
    </row>
    <row r="99" spans="1:9" hidden="1" x14ac:dyDescent="0.25">
      <c r="A99" s="41">
        <v>400100</v>
      </c>
      <c r="B99" s="41">
        <v>4606</v>
      </c>
      <c r="C99" s="43">
        <v>20086597</v>
      </c>
      <c r="D99" s="43">
        <v>0</v>
      </c>
      <c r="E99" s="43" t="s">
        <v>138</v>
      </c>
      <c r="F99" s="9" t="s">
        <v>139</v>
      </c>
      <c r="G99" s="44">
        <v>1403808.33</v>
      </c>
      <c r="H99" s="44">
        <v>-672658.15</v>
      </c>
      <c r="I99" s="44">
        <v>731150.18</v>
      </c>
    </row>
    <row r="100" spans="1:9" hidden="1" x14ac:dyDescent="0.25">
      <c r="A100" s="41">
        <v>400100</v>
      </c>
      <c r="B100" s="41">
        <v>4606</v>
      </c>
      <c r="C100" s="43">
        <v>20086597</v>
      </c>
      <c r="D100" s="43">
        <v>1</v>
      </c>
      <c r="E100" s="43" t="s">
        <v>107</v>
      </c>
      <c r="F100" s="9" t="s">
        <v>140</v>
      </c>
      <c r="G100" s="44">
        <v>12163.05</v>
      </c>
      <c r="H100" s="44">
        <v>-3040.76</v>
      </c>
      <c r="I100" s="44">
        <v>9122.2900000000009</v>
      </c>
    </row>
    <row r="101" spans="1:9" hidden="1" x14ac:dyDescent="0.25">
      <c r="A101" s="41">
        <v>400100</v>
      </c>
      <c r="B101" s="41">
        <v>4606</v>
      </c>
      <c r="C101" s="43">
        <v>20086597</v>
      </c>
      <c r="D101" s="43">
        <v>2</v>
      </c>
      <c r="E101" s="43" t="s">
        <v>124</v>
      </c>
      <c r="F101" s="9" t="s">
        <v>141</v>
      </c>
      <c r="G101" s="44">
        <v>223218.31</v>
      </c>
      <c r="H101" s="44">
        <v>-9300.76</v>
      </c>
      <c r="I101" s="44">
        <v>213917.55</v>
      </c>
    </row>
    <row r="102" spans="1:9" hidden="1" x14ac:dyDescent="0.25">
      <c r="A102" s="41">
        <v>400100</v>
      </c>
      <c r="B102" s="41">
        <v>4606</v>
      </c>
      <c r="C102" s="43">
        <v>20087131</v>
      </c>
      <c r="D102" s="43">
        <v>0</v>
      </c>
      <c r="E102" s="43" t="s">
        <v>79</v>
      </c>
      <c r="F102" s="9" t="s">
        <v>142</v>
      </c>
      <c r="G102" s="44">
        <v>30006.86</v>
      </c>
      <c r="H102" s="44">
        <v>-13128.01</v>
      </c>
      <c r="I102" s="44">
        <v>16878.849999999999</v>
      </c>
    </row>
    <row r="103" spans="1:9" hidden="1" x14ac:dyDescent="0.25">
      <c r="A103" s="41">
        <v>400100</v>
      </c>
      <c r="B103" s="41">
        <v>4606</v>
      </c>
      <c r="C103" s="43">
        <v>20087131</v>
      </c>
      <c r="D103" s="43">
        <v>1</v>
      </c>
      <c r="E103" s="43" t="s">
        <v>107</v>
      </c>
      <c r="F103" s="9" t="s">
        <v>143</v>
      </c>
      <c r="G103" s="44">
        <v>132002.47</v>
      </c>
      <c r="H103" s="44">
        <v>-33000.620000000003</v>
      </c>
      <c r="I103" s="44">
        <v>99001.85</v>
      </c>
    </row>
    <row r="104" spans="1:9" hidden="1" x14ac:dyDescent="0.25">
      <c r="A104" s="41">
        <v>400100</v>
      </c>
      <c r="B104" s="41">
        <v>4606</v>
      </c>
      <c r="C104" s="43">
        <v>20089773</v>
      </c>
      <c r="D104" s="43">
        <v>0</v>
      </c>
      <c r="E104" s="43" t="s">
        <v>107</v>
      </c>
      <c r="F104" s="9" t="s">
        <v>144</v>
      </c>
      <c r="G104" s="44">
        <v>30658.44</v>
      </c>
      <c r="H104" s="44">
        <v>-7664.61</v>
      </c>
      <c r="I104" s="44">
        <v>22993.83</v>
      </c>
    </row>
    <row r="105" spans="1:9" hidden="1" x14ac:dyDescent="0.25">
      <c r="A105" s="41">
        <v>400100</v>
      </c>
      <c r="B105" s="41">
        <v>4606</v>
      </c>
      <c r="C105" s="43">
        <v>20089773</v>
      </c>
      <c r="D105" s="43">
        <v>1</v>
      </c>
      <c r="E105" s="43" t="s">
        <v>145</v>
      </c>
      <c r="F105" s="9" t="s">
        <v>144</v>
      </c>
      <c r="G105" s="44">
        <v>110542.41</v>
      </c>
      <c r="H105" s="44">
        <v>-18423.740000000002</v>
      </c>
      <c r="I105" s="44">
        <v>92118.67</v>
      </c>
    </row>
    <row r="106" spans="1:9" hidden="1" x14ac:dyDescent="0.25">
      <c r="A106" s="41">
        <v>400100</v>
      </c>
      <c r="B106" s="41">
        <v>4606</v>
      </c>
      <c r="C106" s="41">
        <v>20089774</v>
      </c>
      <c r="D106" s="41">
        <v>0</v>
      </c>
      <c r="E106" s="41" t="s">
        <v>107</v>
      </c>
      <c r="F106" s="9" t="s">
        <v>146</v>
      </c>
      <c r="G106" s="44">
        <v>40342.26</v>
      </c>
      <c r="H106" s="44">
        <v>-10085.57</v>
      </c>
      <c r="I106" s="44">
        <v>30256.69</v>
      </c>
    </row>
    <row r="107" spans="1:9" hidden="1" x14ac:dyDescent="0.25">
      <c r="A107" s="41">
        <v>200460</v>
      </c>
      <c r="B107" s="41">
        <v>4608</v>
      </c>
      <c r="C107" s="43">
        <v>20007622</v>
      </c>
      <c r="D107" s="43">
        <v>3</v>
      </c>
      <c r="E107" s="43" t="s">
        <v>147</v>
      </c>
      <c r="F107" s="9" t="s">
        <v>148</v>
      </c>
      <c r="G107" s="44">
        <v>60582.71</v>
      </c>
      <c r="H107" s="44">
        <v>-60582.71</v>
      </c>
      <c r="I107" s="9">
        <v>0</v>
      </c>
    </row>
    <row r="108" spans="1:9" hidden="1" x14ac:dyDescent="0.25">
      <c r="A108" s="41">
        <v>200460</v>
      </c>
      <c r="B108" s="41">
        <v>4608</v>
      </c>
      <c r="C108" s="43">
        <v>20007656</v>
      </c>
      <c r="D108" s="43">
        <v>0</v>
      </c>
      <c r="E108" s="43" t="s">
        <v>149</v>
      </c>
      <c r="F108" s="9" t="s">
        <v>150</v>
      </c>
      <c r="G108" s="44">
        <v>167075.96</v>
      </c>
      <c r="H108" s="44">
        <v>-167075.96</v>
      </c>
      <c r="I108" s="9">
        <v>0</v>
      </c>
    </row>
    <row r="109" spans="1:9" hidden="1" x14ac:dyDescent="0.25">
      <c r="A109" s="41">
        <v>200460</v>
      </c>
      <c r="B109" s="41">
        <v>4608</v>
      </c>
      <c r="C109" s="43">
        <v>20007656</v>
      </c>
      <c r="D109" s="43">
        <v>1</v>
      </c>
      <c r="E109" s="43" t="s">
        <v>151</v>
      </c>
      <c r="F109" s="9" t="s">
        <v>150</v>
      </c>
      <c r="G109" s="9">
        <v>60</v>
      </c>
      <c r="H109" s="9">
        <v>-60</v>
      </c>
      <c r="I109" s="9">
        <v>0</v>
      </c>
    </row>
    <row r="110" spans="1:9" hidden="1" x14ac:dyDescent="0.25">
      <c r="A110" s="41">
        <v>200460</v>
      </c>
      <c r="B110" s="41">
        <v>4608</v>
      </c>
      <c r="C110" s="43">
        <v>20007656</v>
      </c>
      <c r="D110" s="43">
        <v>2</v>
      </c>
      <c r="E110" s="43" t="s">
        <v>149</v>
      </c>
      <c r="F110" s="9" t="s">
        <v>150</v>
      </c>
      <c r="G110" s="44">
        <v>19916.080000000002</v>
      </c>
      <c r="H110" s="44">
        <v>-19916.080000000002</v>
      </c>
      <c r="I110" s="9">
        <v>0</v>
      </c>
    </row>
    <row r="111" spans="1:9" hidden="1" x14ac:dyDescent="0.25">
      <c r="A111" s="41">
        <v>200460</v>
      </c>
      <c r="B111" s="41">
        <v>4608</v>
      </c>
      <c r="C111" s="43">
        <v>20008160</v>
      </c>
      <c r="D111" s="43">
        <v>0</v>
      </c>
      <c r="E111" s="43" t="s">
        <v>152</v>
      </c>
      <c r="F111" s="9" t="s">
        <v>153</v>
      </c>
      <c r="G111" s="44">
        <v>57435</v>
      </c>
      <c r="H111" s="44">
        <v>-57435</v>
      </c>
      <c r="I111" s="9">
        <v>0</v>
      </c>
    </row>
    <row r="112" spans="1:9" hidden="1" x14ac:dyDescent="0.25">
      <c r="A112" s="41">
        <v>200460</v>
      </c>
      <c r="B112" s="41">
        <v>4608</v>
      </c>
      <c r="C112" s="43">
        <v>20009015</v>
      </c>
      <c r="D112" s="43">
        <v>0</v>
      </c>
      <c r="E112" s="43" t="s">
        <v>154</v>
      </c>
      <c r="F112" s="9" t="s">
        <v>155</v>
      </c>
      <c r="G112" s="44">
        <v>43020.5</v>
      </c>
      <c r="H112" s="44">
        <v>-43020.5</v>
      </c>
      <c r="I112" s="9">
        <v>0</v>
      </c>
    </row>
    <row r="113" spans="1:9" hidden="1" x14ac:dyDescent="0.25">
      <c r="A113" s="41">
        <v>200460</v>
      </c>
      <c r="B113" s="41">
        <v>4608</v>
      </c>
      <c r="C113" s="43">
        <v>20010124</v>
      </c>
      <c r="D113" s="43">
        <v>0</v>
      </c>
      <c r="E113" s="43" t="s">
        <v>112</v>
      </c>
      <c r="F113" s="9" t="s">
        <v>156</v>
      </c>
      <c r="G113" s="44">
        <v>202322.15</v>
      </c>
      <c r="H113" s="44">
        <v>-202322.15</v>
      </c>
      <c r="I113" s="9">
        <v>0</v>
      </c>
    </row>
    <row r="114" spans="1:9" hidden="1" x14ac:dyDescent="0.25">
      <c r="A114" s="41">
        <v>200480</v>
      </c>
      <c r="B114" s="41">
        <v>4608</v>
      </c>
      <c r="C114" s="43">
        <v>20089260</v>
      </c>
      <c r="D114" s="43">
        <v>0</v>
      </c>
      <c r="E114" s="43" t="s">
        <v>157</v>
      </c>
      <c r="F114" s="9" t="s">
        <v>158</v>
      </c>
      <c r="G114" s="44">
        <v>31206.84</v>
      </c>
      <c r="H114" s="44">
        <v>-7151.57</v>
      </c>
      <c r="I114" s="44">
        <v>24055.27</v>
      </c>
    </row>
    <row r="115" spans="1:9" hidden="1" x14ac:dyDescent="0.25">
      <c r="A115" s="41">
        <v>400100</v>
      </c>
      <c r="B115" s="41">
        <v>4608</v>
      </c>
      <c r="C115" s="43">
        <v>20067820</v>
      </c>
      <c r="D115" s="43">
        <v>0</v>
      </c>
      <c r="E115" s="43" t="s">
        <v>89</v>
      </c>
      <c r="F115" s="9" t="s">
        <v>159</v>
      </c>
      <c r="G115" s="44">
        <v>22500</v>
      </c>
      <c r="H115" s="44">
        <v>-22500</v>
      </c>
      <c r="I115" s="9">
        <v>0</v>
      </c>
    </row>
    <row r="116" spans="1:9" hidden="1" x14ac:dyDescent="0.25">
      <c r="A116" s="41">
        <v>400100</v>
      </c>
      <c r="B116" s="41">
        <v>4608</v>
      </c>
      <c r="C116" s="43">
        <v>20068328</v>
      </c>
      <c r="D116" s="43">
        <v>0</v>
      </c>
      <c r="E116" s="43" t="s">
        <v>89</v>
      </c>
      <c r="F116" s="9" t="s">
        <v>160</v>
      </c>
      <c r="G116" s="44">
        <v>5000</v>
      </c>
      <c r="H116" s="44">
        <v>-5000</v>
      </c>
      <c r="I116" s="9">
        <v>0</v>
      </c>
    </row>
    <row r="117" spans="1:9" hidden="1" x14ac:dyDescent="0.25">
      <c r="A117" s="41">
        <v>400100</v>
      </c>
      <c r="B117" s="41">
        <v>4608</v>
      </c>
      <c r="C117" s="43">
        <v>20068366</v>
      </c>
      <c r="D117" s="43">
        <v>0</v>
      </c>
      <c r="E117" s="43" t="s">
        <v>89</v>
      </c>
      <c r="F117" s="9" t="s">
        <v>161</v>
      </c>
      <c r="G117" s="44">
        <v>21139</v>
      </c>
      <c r="H117" s="44">
        <v>-21139</v>
      </c>
      <c r="I117" s="9">
        <v>0</v>
      </c>
    </row>
    <row r="118" spans="1:9" hidden="1" x14ac:dyDescent="0.25">
      <c r="A118" s="41">
        <v>400100</v>
      </c>
      <c r="B118" s="41">
        <v>4608</v>
      </c>
      <c r="C118" s="43">
        <v>20068583</v>
      </c>
      <c r="D118" s="43">
        <v>0</v>
      </c>
      <c r="E118" s="43" t="s">
        <v>89</v>
      </c>
      <c r="F118" s="9" t="s">
        <v>162</v>
      </c>
      <c r="G118" s="44">
        <v>14977.12</v>
      </c>
      <c r="H118" s="44">
        <v>-14977.12</v>
      </c>
      <c r="I118" s="9">
        <v>0</v>
      </c>
    </row>
    <row r="119" spans="1:9" hidden="1" x14ac:dyDescent="0.25">
      <c r="A119" s="41">
        <v>400100</v>
      </c>
      <c r="B119" s="41">
        <v>4608</v>
      </c>
      <c r="C119" s="43">
        <v>20068600</v>
      </c>
      <c r="D119" s="43">
        <v>0</v>
      </c>
      <c r="E119" s="43" t="s">
        <v>89</v>
      </c>
      <c r="F119" s="9" t="s">
        <v>163</v>
      </c>
      <c r="G119" s="44">
        <v>27500</v>
      </c>
      <c r="H119" s="44">
        <v>-27500</v>
      </c>
      <c r="I119" s="9">
        <v>0</v>
      </c>
    </row>
    <row r="120" spans="1:9" hidden="1" x14ac:dyDescent="0.25">
      <c r="A120" s="41">
        <v>400100</v>
      </c>
      <c r="B120" s="41">
        <v>4608</v>
      </c>
      <c r="C120" s="43">
        <v>20068902</v>
      </c>
      <c r="D120" s="43">
        <v>0</v>
      </c>
      <c r="E120" s="43" t="s">
        <v>89</v>
      </c>
      <c r="F120" s="9" t="s">
        <v>164</v>
      </c>
      <c r="G120" s="44">
        <v>100063</v>
      </c>
      <c r="H120" s="44">
        <v>-100063</v>
      </c>
      <c r="I120" s="9">
        <v>0</v>
      </c>
    </row>
    <row r="121" spans="1:9" hidden="1" x14ac:dyDescent="0.25">
      <c r="A121" s="41">
        <v>400100</v>
      </c>
      <c r="B121" s="41">
        <v>4608</v>
      </c>
      <c r="C121" s="43">
        <v>20069965</v>
      </c>
      <c r="D121" s="43">
        <v>0</v>
      </c>
      <c r="E121" s="43" t="s">
        <v>89</v>
      </c>
      <c r="F121" s="9" t="s">
        <v>165</v>
      </c>
      <c r="G121" s="44">
        <v>59403.76</v>
      </c>
      <c r="H121" s="44">
        <v>-59403.76</v>
      </c>
      <c r="I121" s="9">
        <v>0</v>
      </c>
    </row>
    <row r="122" spans="1:9" hidden="1" x14ac:dyDescent="0.25">
      <c r="A122" s="41">
        <v>400100</v>
      </c>
      <c r="B122" s="41">
        <v>4608</v>
      </c>
      <c r="C122" s="43">
        <v>20069965</v>
      </c>
      <c r="D122" s="43">
        <v>1</v>
      </c>
      <c r="E122" s="43" t="s">
        <v>89</v>
      </c>
      <c r="F122" s="9" t="s">
        <v>165</v>
      </c>
      <c r="G122" s="9">
        <v>258</v>
      </c>
      <c r="H122" s="9">
        <v>-258</v>
      </c>
      <c r="I122" s="9">
        <v>0</v>
      </c>
    </row>
    <row r="123" spans="1:9" hidden="1" x14ac:dyDescent="0.25">
      <c r="A123" s="41">
        <v>400100</v>
      </c>
      <c r="B123" s="41">
        <v>4608</v>
      </c>
      <c r="C123" s="43">
        <v>20070320</v>
      </c>
      <c r="D123" s="43">
        <v>0</v>
      </c>
      <c r="E123" s="43" t="s">
        <v>89</v>
      </c>
      <c r="F123" s="9" t="s">
        <v>166</v>
      </c>
      <c r="G123" s="44">
        <v>96857.88</v>
      </c>
      <c r="H123" s="44">
        <v>-96857.88</v>
      </c>
      <c r="I123" s="9">
        <v>0</v>
      </c>
    </row>
    <row r="124" spans="1:9" hidden="1" x14ac:dyDescent="0.25">
      <c r="A124" s="41">
        <v>400100</v>
      </c>
      <c r="B124" s="41">
        <v>4608</v>
      </c>
      <c r="C124" s="43">
        <v>20070320</v>
      </c>
      <c r="D124" s="43">
        <v>1</v>
      </c>
      <c r="E124" s="43" t="s">
        <v>167</v>
      </c>
      <c r="F124" s="9" t="s">
        <v>168</v>
      </c>
      <c r="G124" s="44">
        <v>178543.05</v>
      </c>
      <c r="H124" s="44">
        <v>-96710.81</v>
      </c>
      <c r="I124" s="44">
        <v>81832.240000000005</v>
      </c>
    </row>
    <row r="125" spans="1:9" hidden="1" x14ac:dyDescent="0.25">
      <c r="A125" s="41">
        <v>400100</v>
      </c>
      <c r="B125" s="41">
        <v>4608</v>
      </c>
      <c r="C125" s="43">
        <v>20070320</v>
      </c>
      <c r="D125" s="43">
        <v>2</v>
      </c>
      <c r="E125" s="43" t="s">
        <v>77</v>
      </c>
      <c r="F125" s="9" t="s">
        <v>166</v>
      </c>
      <c r="G125" s="44">
        <v>166222.70000000001</v>
      </c>
      <c r="H125" s="44">
        <v>-86574.33</v>
      </c>
      <c r="I125" s="44">
        <v>79648.37</v>
      </c>
    </row>
    <row r="126" spans="1:9" hidden="1" x14ac:dyDescent="0.25">
      <c r="A126" s="41">
        <v>400100</v>
      </c>
      <c r="B126" s="41">
        <v>4608</v>
      </c>
      <c r="C126" s="43">
        <v>20070320</v>
      </c>
      <c r="D126" s="43">
        <v>3</v>
      </c>
      <c r="E126" s="43" t="s">
        <v>135</v>
      </c>
      <c r="F126" s="9" t="s">
        <v>166</v>
      </c>
      <c r="G126" s="44">
        <v>109217.24</v>
      </c>
      <c r="H126" s="44">
        <v>-54608.62</v>
      </c>
      <c r="I126" s="44">
        <v>54608.62</v>
      </c>
    </row>
    <row r="127" spans="1:9" hidden="1" x14ac:dyDescent="0.25">
      <c r="A127" s="41">
        <v>400100</v>
      </c>
      <c r="B127" s="41">
        <v>4608</v>
      </c>
      <c r="C127" s="43">
        <v>20070320</v>
      </c>
      <c r="D127" s="43">
        <v>4</v>
      </c>
      <c r="E127" s="43" t="s">
        <v>135</v>
      </c>
      <c r="F127" s="9" t="s">
        <v>166</v>
      </c>
      <c r="G127" s="44">
        <v>122027.43</v>
      </c>
      <c r="H127" s="44">
        <v>-61013.72</v>
      </c>
      <c r="I127" s="44">
        <v>61013.71</v>
      </c>
    </row>
    <row r="128" spans="1:9" hidden="1" x14ac:dyDescent="0.25">
      <c r="A128" s="41">
        <v>400100</v>
      </c>
      <c r="B128" s="41">
        <v>4608</v>
      </c>
      <c r="C128" s="43">
        <v>20070320</v>
      </c>
      <c r="D128" s="43">
        <v>5</v>
      </c>
      <c r="E128" s="43" t="s">
        <v>169</v>
      </c>
      <c r="F128" s="9" t="s">
        <v>166</v>
      </c>
      <c r="G128" s="44">
        <v>960120.95</v>
      </c>
      <c r="H128" s="44">
        <v>-380047.88</v>
      </c>
      <c r="I128" s="44">
        <v>580073.06999999995</v>
      </c>
    </row>
    <row r="129" spans="1:9" hidden="1" x14ac:dyDescent="0.25">
      <c r="A129" s="41">
        <v>400100</v>
      </c>
      <c r="B129" s="41">
        <v>4608</v>
      </c>
      <c r="C129" s="43">
        <v>20070320</v>
      </c>
      <c r="D129" s="43">
        <v>6</v>
      </c>
      <c r="E129" s="43" t="s">
        <v>122</v>
      </c>
      <c r="F129" s="9" t="s">
        <v>166</v>
      </c>
      <c r="G129" s="44">
        <v>339608.52</v>
      </c>
      <c r="H129" s="44">
        <v>-120278.02</v>
      </c>
      <c r="I129" s="44">
        <v>219330.5</v>
      </c>
    </row>
    <row r="130" spans="1:9" hidden="1" x14ac:dyDescent="0.25">
      <c r="A130" s="41">
        <v>400100</v>
      </c>
      <c r="B130" s="41">
        <v>4608</v>
      </c>
      <c r="C130" s="43">
        <v>20070320</v>
      </c>
      <c r="D130" s="43">
        <v>7</v>
      </c>
      <c r="E130" s="43" t="s">
        <v>170</v>
      </c>
      <c r="F130" s="9" t="s">
        <v>166</v>
      </c>
      <c r="G130" s="44">
        <v>318591.37</v>
      </c>
      <c r="H130" s="44">
        <v>-66373.210000000006</v>
      </c>
      <c r="I130" s="44">
        <v>252218.16</v>
      </c>
    </row>
    <row r="131" spans="1:9" hidden="1" x14ac:dyDescent="0.25">
      <c r="A131" s="41">
        <v>400100</v>
      </c>
      <c r="B131" s="41">
        <v>4608</v>
      </c>
      <c r="C131" s="43">
        <v>20071032</v>
      </c>
      <c r="D131" s="43">
        <v>0</v>
      </c>
      <c r="E131" s="43" t="s">
        <v>89</v>
      </c>
      <c r="F131" s="9" t="s">
        <v>171</v>
      </c>
      <c r="G131" s="44">
        <v>217000.36</v>
      </c>
      <c r="H131" s="44">
        <v>-217000.36</v>
      </c>
      <c r="I131" s="9">
        <v>0</v>
      </c>
    </row>
    <row r="132" spans="1:9" hidden="1" x14ac:dyDescent="0.25">
      <c r="A132" s="41">
        <v>400100</v>
      </c>
      <c r="B132" s="41">
        <v>4608</v>
      </c>
      <c r="C132" s="43">
        <v>20071051</v>
      </c>
      <c r="D132" s="43">
        <v>0</v>
      </c>
      <c r="E132" s="43" t="s">
        <v>89</v>
      </c>
      <c r="F132" s="9" t="s">
        <v>150</v>
      </c>
      <c r="G132" s="44">
        <v>1597447.19</v>
      </c>
      <c r="H132" s="44">
        <v>-1597447.19</v>
      </c>
      <c r="I132" s="9">
        <v>0</v>
      </c>
    </row>
    <row r="133" spans="1:9" hidden="1" x14ac:dyDescent="0.25">
      <c r="A133" s="41">
        <v>400100</v>
      </c>
      <c r="B133" s="41">
        <v>4608</v>
      </c>
      <c r="C133" s="43">
        <v>20071051</v>
      </c>
      <c r="D133" s="43">
        <v>1</v>
      </c>
      <c r="E133" s="43" t="s">
        <v>89</v>
      </c>
      <c r="F133" s="9" t="s">
        <v>150</v>
      </c>
      <c r="G133" s="44">
        <v>190353.32</v>
      </c>
      <c r="H133" s="44">
        <v>-190353.32</v>
      </c>
      <c r="I133" s="9">
        <v>0</v>
      </c>
    </row>
    <row r="134" spans="1:9" hidden="1" x14ac:dyDescent="0.25">
      <c r="A134" s="41">
        <v>400100</v>
      </c>
      <c r="B134" s="41">
        <v>4608</v>
      </c>
      <c r="C134" s="43">
        <v>20071154</v>
      </c>
      <c r="D134" s="43">
        <v>0</v>
      </c>
      <c r="E134" s="43" t="s">
        <v>69</v>
      </c>
      <c r="F134" s="9" t="s">
        <v>172</v>
      </c>
      <c r="G134" s="44">
        <v>77192.91</v>
      </c>
      <c r="H134" s="44">
        <v>-77192.91</v>
      </c>
      <c r="I134" s="9">
        <v>0</v>
      </c>
    </row>
    <row r="135" spans="1:9" hidden="1" x14ac:dyDescent="0.25">
      <c r="A135" s="41">
        <v>400100</v>
      </c>
      <c r="B135" s="41">
        <v>4608</v>
      </c>
      <c r="C135" s="43">
        <v>20071316</v>
      </c>
      <c r="D135" s="43">
        <v>0</v>
      </c>
      <c r="E135" s="43" t="s">
        <v>69</v>
      </c>
      <c r="F135" s="9" t="s">
        <v>173</v>
      </c>
      <c r="G135" s="44">
        <v>34215.58</v>
      </c>
      <c r="H135" s="44">
        <v>-34215.58</v>
      </c>
      <c r="I135" s="9">
        <v>0</v>
      </c>
    </row>
    <row r="136" spans="1:9" hidden="1" x14ac:dyDescent="0.25">
      <c r="A136" s="41">
        <v>400100</v>
      </c>
      <c r="B136" s="41">
        <v>4608</v>
      </c>
      <c r="C136" s="43">
        <v>20071768</v>
      </c>
      <c r="D136" s="43">
        <v>0</v>
      </c>
      <c r="E136" s="43" t="s">
        <v>174</v>
      </c>
      <c r="F136" s="9" t="s">
        <v>175</v>
      </c>
      <c r="G136" s="44">
        <v>110542.64</v>
      </c>
      <c r="H136" s="44">
        <v>-110542.64</v>
      </c>
      <c r="I136" s="9">
        <v>0</v>
      </c>
    </row>
    <row r="137" spans="1:9" hidden="1" x14ac:dyDescent="0.25">
      <c r="A137" s="41">
        <v>400100</v>
      </c>
      <c r="B137" s="41">
        <v>4608</v>
      </c>
      <c r="C137" s="43">
        <v>20071768</v>
      </c>
      <c r="D137" s="43">
        <v>1</v>
      </c>
      <c r="E137" s="43" t="s">
        <v>176</v>
      </c>
      <c r="F137" s="9" t="s">
        <v>175</v>
      </c>
      <c r="G137" s="44">
        <v>234619.61</v>
      </c>
      <c r="H137" s="44">
        <v>-234619.61</v>
      </c>
      <c r="I137" s="9">
        <v>0</v>
      </c>
    </row>
    <row r="138" spans="1:9" hidden="1" x14ac:dyDescent="0.25">
      <c r="A138" s="41">
        <v>400100</v>
      </c>
      <c r="B138" s="41">
        <v>4608</v>
      </c>
      <c r="C138" s="43">
        <v>20071768</v>
      </c>
      <c r="D138" s="43">
        <v>2</v>
      </c>
      <c r="E138" s="43" t="s">
        <v>103</v>
      </c>
      <c r="F138" s="9" t="s">
        <v>175</v>
      </c>
      <c r="G138" s="44">
        <v>969658.47</v>
      </c>
      <c r="H138" s="44">
        <v>-727243.86</v>
      </c>
      <c r="I138" s="44">
        <v>242414.61</v>
      </c>
    </row>
    <row r="139" spans="1:9" hidden="1" x14ac:dyDescent="0.25">
      <c r="A139" s="41">
        <v>400100</v>
      </c>
      <c r="B139" s="41">
        <v>4608</v>
      </c>
      <c r="C139" s="43">
        <v>20071768</v>
      </c>
      <c r="D139" s="43">
        <v>3</v>
      </c>
      <c r="E139" s="43" t="s">
        <v>177</v>
      </c>
      <c r="F139" s="9" t="s">
        <v>178</v>
      </c>
      <c r="G139" s="44">
        <v>422194.65</v>
      </c>
      <c r="H139" s="44">
        <v>-422194.65</v>
      </c>
      <c r="I139" s="9">
        <v>0</v>
      </c>
    </row>
    <row r="140" spans="1:9" hidden="1" x14ac:dyDescent="0.25">
      <c r="A140" s="41">
        <v>400100</v>
      </c>
      <c r="B140" s="41">
        <v>4608</v>
      </c>
      <c r="C140" s="43">
        <v>20071768</v>
      </c>
      <c r="D140" s="43">
        <v>4</v>
      </c>
      <c r="E140" s="43" t="s">
        <v>108</v>
      </c>
      <c r="F140" s="9" t="s">
        <v>179</v>
      </c>
      <c r="G140" s="44">
        <v>303877.55</v>
      </c>
      <c r="H140" s="44">
        <v>-303877.55</v>
      </c>
      <c r="I140" s="9">
        <v>0</v>
      </c>
    </row>
    <row r="141" spans="1:9" hidden="1" x14ac:dyDescent="0.25">
      <c r="A141" s="41">
        <v>400100</v>
      </c>
      <c r="B141" s="41">
        <v>4608</v>
      </c>
      <c r="C141" s="43">
        <v>20071768</v>
      </c>
      <c r="D141" s="43">
        <v>5</v>
      </c>
      <c r="E141" s="43" t="s">
        <v>180</v>
      </c>
      <c r="F141" s="9" t="s">
        <v>175</v>
      </c>
      <c r="G141" s="44">
        <v>47186.33</v>
      </c>
      <c r="H141" s="44">
        <v>-6881.34</v>
      </c>
      <c r="I141" s="44">
        <v>40304.99</v>
      </c>
    </row>
    <row r="142" spans="1:9" hidden="1" x14ac:dyDescent="0.25">
      <c r="A142" s="41">
        <v>400100</v>
      </c>
      <c r="B142" s="41">
        <v>4608</v>
      </c>
      <c r="C142" s="43">
        <v>20071768</v>
      </c>
      <c r="D142" s="43">
        <v>6</v>
      </c>
      <c r="E142" s="43" t="s">
        <v>181</v>
      </c>
      <c r="F142" s="9" t="s">
        <v>182</v>
      </c>
      <c r="G142" s="44">
        <v>264597.8</v>
      </c>
      <c r="H142" s="44">
        <v>-27562.27</v>
      </c>
      <c r="I142" s="44">
        <v>237035.53</v>
      </c>
    </row>
    <row r="143" spans="1:9" hidden="1" x14ac:dyDescent="0.25">
      <c r="A143" s="41">
        <v>400100</v>
      </c>
      <c r="B143" s="41">
        <v>4608</v>
      </c>
      <c r="C143" s="43">
        <v>20072299</v>
      </c>
      <c r="D143" s="43">
        <v>0</v>
      </c>
      <c r="E143" s="43" t="s">
        <v>183</v>
      </c>
      <c r="F143" s="9" t="s">
        <v>184</v>
      </c>
      <c r="G143" s="44">
        <v>156397.38</v>
      </c>
      <c r="H143" s="44">
        <v>-156397.38</v>
      </c>
      <c r="I143" s="9">
        <v>0</v>
      </c>
    </row>
    <row r="144" spans="1:9" hidden="1" x14ac:dyDescent="0.25">
      <c r="A144" s="41">
        <v>400100</v>
      </c>
      <c r="B144" s="41">
        <v>4608</v>
      </c>
      <c r="C144" s="43">
        <v>20072399</v>
      </c>
      <c r="D144" s="43">
        <v>0</v>
      </c>
      <c r="E144" s="43" t="s">
        <v>185</v>
      </c>
      <c r="F144" s="9" t="s">
        <v>186</v>
      </c>
      <c r="G144" s="44">
        <v>72794.67</v>
      </c>
      <c r="H144" s="44">
        <v>-72794.67</v>
      </c>
      <c r="I144" s="9">
        <v>0</v>
      </c>
    </row>
    <row r="145" spans="1:9" hidden="1" x14ac:dyDescent="0.25">
      <c r="A145" s="41">
        <v>400100</v>
      </c>
      <c r="B145" s="41">
        <v>4608</v>
      </c>
      <c r="C145" s="43">
        <v>20083657</v>
      </c>
      <c r="D145" s="43">
        <v>0</v>
      </c>
      <c r="E145" s="43" t="s">
        <v>103</v>
      </c>
      <c r="F145" s="9" t="s">
        <v>118</v>
      </c>
      <c r="G145" s="44">
        <v>8634.94</v>
      </c>
      <c r="H145" s="44">
        <v>-6476.22</v>
      </c>
      <c r="I145" s="44">
        <v>2158.7199999999998</v>
      </c>
    </row>
    <row r="146" spans="1:9" hidden="1" x14ac:dyDescent="0.25">
      <c r="A146" s="41">
        <v>400100</v>
      </c>
      <c r="B146" s="41">
        <v>4608</v>
      </c>
      <c r="C146" s="43">
        <v>20083661</v>
      </c>
      <c r="D146" s="43">
        <v>0</v>
      </c>
      <c r="E146" s="43" t="s">
        <v>103</v>
      </c>
      <c r="F146" s="9" t="s">
        <v>119</v>
      </c>
      <c r="G146" s="44">
        <v>16355.7</v>
      </c>
      <c r="H146" s="44">
        <v>-12266.79</v>
      </c>
      <c r="I146" s="44">
        <v>4088.91</v>
      </c>
    </row>
    <row r="147" spans="1:9" hidden="1" x14ac:dyDescent="0.25">
      <c r="A147" s="41">
        <v>400100</v>
      </c>
      <c r="B147" s="41">
        <v>4608</v>
      </c>
      <c r="C147" s="43">
        <v>20083663</v>
      </c>
      <c r="D147" s="43">
        <v>0</v>
      </c>
      <c r="E147" s="43" t="s">
        <v>103</v>
      </c>
      <c r="F147" s="9" t="s">
        <v>187</v>
      </c>
      <c r="G147" s="44">
        <v>706507.06</v>
      </c>
      <c r="H147" s="44">
        <v>-529880.31000000006</v>
      </c>
      <c r="I147" s="44">
        <v>176626.75</v>
      </c>
    </row>
    <row r="148" spans="1:9" hidden="1" x14ac:dyDescent="0.25">
      <c r="A148" s="41">
        <v>400100</v>
      </c>
      <c r="B148" s="41">
        <v>4608</v>
      </c>
      <c r="C148" s="43">
        <v>20083663</v>
      </c>
      <c r="D148" s="43">
        <v>1</v>
      </c>
      <c r="E148" s="43" t="s">
        <v>76</v>
      </c>
      <c r="F148" s="9" t="s">
        <v>187</v>
      </c>
      <c r="G148" s="44">
        <v>111013.42</v>
      </c>
      <c r="H148" s="44">
        <v>-62445.06</v>
      </c>
      <c r="I148" s="44">
        <v>48568.36</v>
      </c>
    </row>
    <row r="149" spans="1:9" hidden="1" x14ac:dyDescent="0.25">
      <c r="A149" s="41">
        <v>400100</v>
      </c>
      <c r="B149" s="41">
        <v>4608</v>
      </c>
      <c r="C149" s="43">
        <v>20083663</v>
      </c>
      <c r="D149" s="43">
        <v>2</v>
      </c>
      <c r="E149" s="43" t="s">
        <v>107</v>
      </c>
      <c r="F149" s="9" t="s">
        <v>187</v>
      </c>
      <c r="G149" s="44">
        <v>119757.77</v>
      </c>
      <c r="H149" s="44">
        <v>-29939.439999999999</v>
      </c>
      <c r="I149" s="44">
        <v>89818.33</v>
      </c>
    </row>
    <row r="150" spans="1:9" hidden="1" x14ac:dyDescent="0.25">
      <c r="A150" s="41">
        <v>400100</v>
      </c>
      <c r="B150" s="41">
        <v>4608</v>
      </c>
      <c r="C150" s="43">
        <v>20083663</v>
      </c>
      <c r="D150" s="43">
        <v>3</v>
      </c>
      <c r="E150" s="43" t="s">
        <v>83</v>
      </c>
      <c r="F150" s="9" t="s">
        <v>188</v>
      </c>
      <c r="G150" s="44">
        <v>52709.93</v>
      </c>
      <c r="H150" s="44">
        <v>-9883.1200000000008</v>
      </c>
      <c r="I150" s="44">
        <v>42826.81</v>
      </c>
    </row>
    <row r="151" spans="1:9" hidden="1" x14ac:dyDescent="0.25">
      <c r="A151" s="41">
        <v>400100</v>
      </c>
      <c r="B151" s="41">
        <v>4608</v>
      </c>
      <c r="C151" s="43">
        <v>20083663</v>
      </c>
      <c r="D151" s="43">
        <v>4</v>
      </c>
      <c r="E151" s="43" t="s">
        <v>145</v>
      </c>
      <c r="F151" s="9" t="s">
        <v>187</v>
      </c>
      <c r="G151" s="44">
        <v>228081.19</v>
      </c>
      <c r="H151" s="44">
        <v>-38013.53</v>
      </c>
      <c r="I151" s="44">
        <v>190067.66</v>
      </c>
    </row>
    <row r="152" spans="1:9" hidden="1" x14ac:dyDescent="0.25">
      <c r="A152" s="41">
        <v>400100</v>
      </c>
      <c r="B152" s="41">
        <v>4608</v>
      </c>
      <c r="C152" s="43">
        <v>20083663</v>
      </c>
      <c r="D152" s="43">
        <v>5</v>
      </c>
      <c r="E152" s="43" t="s">
        <v>87</v>
      </c>
      <c r="F152" s="9" t="s">
        <v>189</v>
      </c>
      <c r="G152" s="44">
        <v>440150.15</v>
      </c>
      <c r="H152" s="44">
        <v>-9169.7900000000009</v>
      </c>
      <c r="I152" s="44">
        <v>430980.36000000004</v>
      </c>
    </row>
    <row r="153" spans="1:9" hidden="1" x14ac:dyDescent="0.25">
      <c r="A153" s="41">
        <v>400100</v>
      </c>
      <c r="B153" s="41">
        <v>4608</v>
      </c>
      <c r="C153" s="43">
        <v>20093804</v>
      </c>
      <c r="D153" s="43">
        <v>0</v>
      </c>
      <c r="E153" s="43" t="s">
        <v>190</v>
      </c>
      <c r="F153" s="9" t="s">
        <v>191</v>
      </c>
      <c r="G153" s="44">
        <v>56239.22</v>
      </c>
      <c r="H153" s="44">
        <v>-3514.95</v>
      </c>
      <c r="I153" s="44">
        <v>52724.27</v>
      </c>
    </row>
    <row r="154" spans="1:9" x14ac:dyDescent="0.25">
      <c r="A154" s="41">
        <v>400100</v>
      </c>
      <c r="B154" s="41">
        <v>4610</v>
      </c>
      <c r="C154" s="43">
        <v>20089134</v>
      </c>
      <c r="D154" s="43">
        <v>0</v>
      </c>
      <c r="E154" s="43" t="s">
        <v>110</v>
      </c>
      <c r="F154" s="9" t="s">
        <v>192</v>
      </c>
      <c r="G154" s="44">
        <v>125427.56</v>
      </c>
      <c r="H154" s="44">
        <v>-33969.96</v>
      </c>
      <c r="I154" s="44">
        <v>91457.600000000006</v>
      </c>
    </row>
    <row r="155" spans="1:9" x14ac:dyDescent="0.25">
      <c r="A155" s="41">
        <v>400100</v>
      </c>
      <c r="B155" s="41">
        <v>4610</v>
      </c>
      <c r="C155" s="43">
        <v>20089181</v>
      </c>
      <c r="D155" s="43">
        <v>0</v>
      </c>
      <c r="E155" s="43" t="s">
        <v>110</v>
      </c>
      <c r="F155" s="9" t="s">
        <v>193</v>
      </c>
      <c r="G155" s="44">
        <v>157944.45000000001</v>
      </c>
      <c r="H155" s="44">
        <v>-42776.62</v>
      </c>
      <c r="I155" s="44">
        <v>115167.83</v>
      </c>
    </row>
    <row r="156" spans="1:9" x14ac:dyDescent="0.25">
      <c r="A156" s="41">
        <v>400100</v>
      </c>
      <c r="B156" s="41">
        <v>4610</v>
      </c>
      <c r="C156" s="43">
        <v>20089181</v>
      </c>
      <c r="D156" s="43">
        <v>1</v>
      </c>
      <c r="E156" s="43" t="s">
        <v>107</v>
      </c>
      <c r="F156" s="9" t="s">
        <v>193</v>
      </c>
      <c r="G156" s="44">
        <v>17801.64</v>
      </c>
      <c r="H156" s="44">
        <v>-4450.41</v>
      </c>
      <c r="I156" s="44">
        <v>13351.23</v>
      </c>
    </row>
    <row r="157" spans="1:9" x14ac:dyDescent="0.25">
      <c r="A157" s="41">
        <v>400100</v>
      </c>
      <c r="B157" s="41">
        <v>4610</v>
      </c>
      <c r="C157" s="43">
        <v>20093805</v>
      </c>
      <c r="D157" s="43">
        <v>0</v>
      </c>
      <c r="E157" s="43" t="s">
        <v>190</v>
      </c>
      <c r="F157" s="9" t="s">
        <v>194</v>
      </c>
      <c r="G157" s="44">
        <v>105252.97</v>
      </c>
      <c r="H157" s="44">
        <v>-6578.31</v>
      </c>
      <c r="I157" s="44">
        <v>98674.66</v>
      </c>
    </row>
    <row r="158" spans="1:9" hidden="1" x14ac:dyDescent="0.25">
      <c r="A158" s="41">
        <v>200480</v>
      </c>
      <c r="B158" s="41">
        <v>4611</v>
      </c>
      <c r="C158" s="43">
        <v>20080929</v>
      </c>
      <c r="D158" s="43">
        <v>0</v>
      </c>
      <c r="E158" s="43" t="s">
        <v>195</v>
      </c>
      <c r="F158" s="9" t="s">
        <v>196</v>
      </c>
      <c r="G158" s="44">
        <v>2064.35</v>
      </c>
      <c r="H158" s="44">
        <v>-2021.35</v>
      </c>
      <c r="I158" s="44">
        <v>43</v>
      </c>
    </row>
    <row r="159" spans="1:9" hidden="1" x14ac:dyDescent="0.25">
      <c r="A159" s="41">
        <v>200480</v>
      </c>
      <c r="B159" s="41">
        <v>4611</v>
      </c>
      <c r="C159" s="43">
        <v>20080930</v>
      </c>
      <c r="D159" s="43">
        <v>0</v>
      </c>
      <c r="E159" s="43" t="s">
        <v>195</v>
      </c>
      <c r="F159" s="9" t="s">
        <v>196</v>
      </c>
      <c r="G159" s="44">
        <v>2064.35</v>
      </c>
      <c r="H159" s="44">
        <v>-2021.35</v>
      </c>
      <c r="I159" s="44">
        <v>43</v>
      </c>
    </row>
    <row r="160" spans="1:9" hidden="1" x14ac:dyDescent="0.25">
      <c r="A160" s="41">
        <v>200480</v>
      </c>
      <c r="B160" s="41">
        <v>4611</v>
      </c>
      <c r="C160" s="43">
        <v>20080931</v>
      </c>
      <c r="D160" s="43">
        <v>0</v>
      </c>
      <c r="E160" s="43" t="s">
        <v>195</v>
      </c>
      <c r="F160" s="9" t="s">
        <v>196</v>
      </c>
      <c r="G160" s="44">
        <v>2064.35</v>
      </c>
      <c r="H160" s="44">
        <v>-2021.35</v>
      </c>
      <c r="I160" s="44">
        <v>43</v>
      </c>
    </row>
    <row r="161" spans="1:9" hidden="1" x14ac:dyDescent="0.25">
      <c r="A161" s="41">
        <v>200480</v>
      </c>
      <c r="B161" s="41">
        <v>4611</v>
      </c>
      <c r="C161" s="43">
        <v>20080932</v>
      </c>
      <c r="D161" s="43">
        <v>0</v>
      </c>
      <c r="E161" s="43" t="s">
        <v>195</v>
      </c>
      <c r="F161" s="9" t="s">
        <v>196</v>
      </c>
      <c r="G161" s="44">
        <v>2064.35</v>
      </c>
      <c r="H161" s="44">
        <v>-2021.35</v>
      </c>
      <c r="I161" s="44">
        <v>43</v>
      </c>
    </row>
    <row r="162" spans="1:9" hidden="1" x14ac:dyDescent="0.25">
      <c r="A162" s="41">
        <v>200480</v>
      </c>
      <c r="B162" s="41">
        <v>4611</v>
      </c>
      <c r="C162" s="43">
        <v>20080933</v>
      </c>
      <c r="D162" s="43">
        <v>0</v>
      </c>
      <c r="E162" s="43" t="s">
        <v>195</v>
      </c>
      <c r="F162" s="9" t="s">
        <v>196</v>
      </c>
      <c r="G162" s="44">
        <v>2064.35</v>
      </c>
      <c r="H162" s="44">
        <v>-2021.35</v>
      </c>
      <c r="I162" s="44">
        <v>43</v>
      </c>
    </row>
    <row r="163" spans="1:9" hidden="1" x14ac:dyDescent="0.25">
      <c r="A163" s="41">
        <v>200480</v>
      </c>
      <c r="B163" s="41">
        <v>4611</v>
      </c>
      <c r="C163" s="43">
        <v>20080934</v>
      </c>
      <c r="D163" s="43">
        <v>0</v>
      </c>
      <c r="E163" s="43" t="s">
        <v>195</v>
      </c>
      <c r="F163" s="9" t="s">
        <v>196</v>
      </c>
      <c r="G163" s="44">
        <v>2064.35</v>
      </c>
      <c r="H163" s="44">
        <v>-2021.35</v>
      </c>
      <c r="I163" s="44">
        <v>43</v>
      </c>
    </row>
    <row r="164" spans="1:9" hidden="1" x14ac:dyDescent="0.25">
      <c r="A164" s="41">
        <v>200480</v>
      </c>
      <c r="B164" s="41">
        <v>4611</v>
      </c>
      <c r="C164" s="43">
        <v>20080935</v>
      </c>
      <c r="D164" s="43">
        <v>0</v>
      </c>
      <c r="E164" s="43" t="s">
        <v>195</v>
      </c>
      <c r="F164" s="9" t="s">
        <v>196</v>
      </c>
      <c r="G164" s="44">
        <v>2064.35</v>
      </c>
      <c r="H164" s="44">
        <v>-2021.35</v>
      </c>
      <c r="I164" s="44">
        <v>43</v>
      </c>
    </row>
    <row r="165" spans="1:9" hidden="1" x14ac:dyDescent="0.25">
      <c r="A165" s="41">
        <v>200480</v>
      </c>
      <c r="B165" s="41">
        <v>4611</v>
      </c>
      <c r="C165" s="43">
        <v>20080936</v>
      </c>
      <c r="D165" s="43">
        <v>0</v>
      </c>
      <c r="E165" s="43" t="s">
        <v>195</v>
      </c>
      <c r="F165" s="9" t="s">
        <v>196</v>
      </c>
      <c r="G165" s="44">
        <v>2064.35</v>
      </c>
      <c r="H165" s="44">
        <v>-2021.35</v>
      </c>
      <c r="I165" s="44">
        <v>43</v>
      </c>
    </row>
    <row r="166" spans="1:9" hidden="1" x14ac:dyDescent="0.25">
      <c r="A166" s="41">
        <v>200480</v>
      </c>
      <c r="B166" s="41">
        <v>4611</v>
      </c>
      <c r="C166" s="43">
        <v>20080937</v>
      </c>
      <c r="D166" s="43">
        <v>0</v>
      </c>
      <c r="E166" s="43" t="s">
        <v>195</v>
      </c>
      <c r="F166" s="9" t="s">
        <v>196</v>
      </c>
      <c r="G166" s="44">
        <v>2064.35</v>
      </c>
      <c r="H166" s="44">
        <v>-2021.35</v>
      </c>
      <c r="I166" s="44">
        <v>43</v>
      </c>
    </row>
    <row r="167" spans="1:9" hidden="1" x14ac:dyDescent="0.25">
      <c r="A167" s="41">
        <v>200480</v>
      </c>
      <c r="B167" s="41">
        <v>4611</v>
      </c>
      <c r="C167" s="43">
        <v>20080938</v>
      </c>
      <c r="D167" s="43">
        <v>0</v>
      </c>
      <c r="E167" s="43" t="s">
        <v>195</v>
      </c>
      <c r="F167" s="9" t="s">
        <v>196</v>
      </c>
      <c r="G167" s="44">
        <v>2064.35</v>
      </c>
      <c r="H167" s="44">
        <v>-2021.35</v>
      </c>
      <c r="I167" s="44">
        <v>43</v>
      </c>
    </row>
    <row r="168" spans="1:9" hidden="1" x14ac:dyDescent="0.25">
      <c r="A168" s="41">
        <v>200480</v>
      </c>
      <c r="B168" s="41">
        <v>4611</v>
      </c>
      <c r="C168" s="43">
        <v>20080939</v>
      </c>
      <c r="D168" s="43">
        <v>0</v>
      </c>
      <c r="E168" s="43" t="s">
        <v>195</v>
      </c>
      <c r="F168" s="9" t="s">
        <v>196</v>
      </c>
      <c r="G168" s="44">
        <v>2064.35</v>
      </c>
      <c r="H168" s="44">
        <v>-2021.35</v>
      </c>
      <c r="I168" s="44">
        <v>43</v>
      </c>
    </row>
    <row r="169" spans="1:9" hidden="1" x14ac:dyDescent="0.25">
      <c r="A169" s="41">
        <v>200480</v>
      </c>
      <c r="B169" s="41">
        <v>4611</v>
      </c>
      <c r="C169" s="43">
        <v>20080940</v>
      </c>
      <c r="D169" s="43">
        <v>0</v>
      </c>
      <c r="E169" s="43" t="s">
        <v>195</v>
      </c>
      <c r="F169" s="9" t="s">
        <v>196</v>
      </c>
      <c r="G169" s="44">
        <v>2064.35</v>
      </c>
      <c r="H169" s="44">
        <v>-2021.35</v>
      </c>
      <c r="I169" s="44">
        <v>43</v>
      </c>
    </row>
    <row r="170" spans="1:9" hidden="1" x14ac:dyDescent="0.25">
      <c r="A170" s="41">
        <v>200480</v>
      </c>
      <c r="B170" s="41">
        <v>4611</v>
      </c>
      <c r="C170" s="43">
        <v>20080941</v>
      </c>
      <c r="D170" s="43">
        <v>0</v>
      </c>
      <c r="E170" s="43" t="s">
        <v>195</v>
      </c>
      <c r="F170" s="9" t="s">
        <v>196</v>
      </c>
      <c r="G170" s="44">
        <v>2064.35</v>
      </c>
      <c r="H170" s="44">
        <v>-2021.35</v>
      </c>
      <c r="I170" s="44">
        <v>43</v>
      </c>
    </row>
    <row r="171" spans="1:9" hidden="1" x14ac:dyDescent="0.25">
      <c r="A171" s="41">
        <v>200480</v>
      </c>
      <c r="B171" s="41">
        <v>4611</v>
      </c>
      <c r="C171" s="43">
        <v>20080942</v>
      </c>
      <c r="D171" s="43">
        <v>0</v>
      </c>
      <c r="E171" s="43" t="s">
        <v>195</v>
      </c>
      <c r="F171" s="9" t="s">
        <v>196</v>
      </c>
      <c r="G171" s="44">
        <v>2064.35</v>
      </c>
      <c r="H171" s="44">
        <v>-2021.35</v>
      </c>
      <c r="I171" s="44">
        <v>43</v>
      </c>
    </row>
    <row r="172" spans="1:9" hidden="1" x14ac:dyDescent="0.25">
      <c r="A172" s="41">
        <v>200480</v>
      </c>
      <c r="B172" s="41">
        <v>4611</v>
      </c>
      <c r="C172" s="43">
        <v>20080943</v>
      </c>
      <c r="D172" s="43">
        <v>0</v>
      </c>
      <c r="E172" s="43" t="s">
        <v>195</v>
      </c>
      <c r="F172" s="9" t="s">
        <v>196</v>
      </c>
      <c r="G172" s="44">
        <v>2064.35</v>
      </c>
      <c r="H172" s="44">
        <v>-2021.35</v>
      </c>
      <c r="I172" s="44">
        <v>43</v>
      </c>
    </row>
    <row r="173" spans="1:9" hidden="1" x14ac:dyDescent="0.25">
      <c r="A173" s="41">
        <v>200480</v>
      </c>
      <c r="B173" s="41">
        <v>4611</v>
      </c>
      <c r="C173" s="43">
        <v>20080944</v>
      </c>
      <c r="D173" s="43">
        <v>0</v>
      </c>
      <c r="E173" s="43" t="s">
        <v>195</v>
      </c>
      <c r="F173" s="9" t="s">
        <v>196</v>
      </c>
      <c r="G173" s="44">
        <v>2064.35</v>
      </c>
      <c r="H173" s="44">
        <v>-2021.35</v>
      </c>
      <c r="I173" s="44">
        <v>43</v>
      </c>
    </row>
    <row r="174" spans="1:9" hidden="1" x14ac:dyDescent="0.25">
      <c r="A174" s="41">
        <v>200480</v>
      </c>
      <c r="B174" s="41">
        <v>4611</v>
      </c>
      <c r="C174" s="43">
        <v>20080945</v>
      </c>
      <c r="D174" s="43">
        <v>0</v>
      </c>
      <c r="E174" s="43" t="s">
        <v>195</v>
      </c>
      <c r="F174" s="9" t="s">
        <v>196</v>
      </c>
      <c r="G174" s="44">
        <v>2064.35</v>
      </c>
      <c r="H174" s="44">
        <v>-2021.35</v>
      </c>
      <c r="I174" s="44">
        <v>43</v>
      </c>
    </row>
    <row r="175" spans="1:9" hidden="1" x14ac:dyDescent="0.25">
      <c r="A175" s="41">
        <v>200480</v>
      </c>
      <c r="B175" s="41">
        <v>4611</v>
      </c>
      <c r="C175" s="43">
        <v>20080946</v>
      </c>
      <c r="D175" s="43">
        <v>0</v>
      </c>
      <c r="E175" s="43" t="s">
        <v>195</v>
      </c>
      <c r="F175" s="9" t="s">
        <v>196</v>
      </c>
      <c r="G175" s="44">
        <v>2064.35</v>
      </c>
      <c r="H175" s="44">
        <v>-2021.35</v>
      </c>
      <c r="I175" s="44">
        <v>43</v>
      </c>
    </row>
    <row r="176" spans="1:9" hidden="1" x14ac:dyDescent="0.25">
      <c r="A176" s="41">
        <v>200480</v>
      </c>
      <c r="B176" s="41">
        <v>4611</v>
      </c>
      <c r="C176" s="43">
        <v>20080947</v>
      </c>
      <c r="D176" s="43">
        <v>0</v>
      </c>
      <c r="E176" s="43" t="s">
        <v>195</v>
      </c>
      <c r="F176" s="9" t="s">
        <v>196</v>
      </c>
      <c r="G176" s="44">
        <v>2064.35</v>
      </c>
      <c r="H176" s="44">
        <v>-2021.35</v>
      </c>
      <c r="I176" s="44">
        <v>43</v>
      </c>
    </row>
    <row r="177" spans="1:9" hidden="1" x14ac:dyDescent="0.25">
      <c r="A177" s="41">
        <v>200480</v>
      </c>
      <c r="B177" s="41">
        <v>4611</v>
      </c>
      <c r="C177" s="43">
        <v>20080948</v>
      </c>
      <c r="D177" s="43">
        <v>0</v>
      </c>
      <c r="E177" s="43" t="s">
        <v>195</v>
      </c>
      <c r="F177" s="9" t="s">
        <v>196</v>
      </c>
      <c r="G177" s="44">
        <v>2064.35</v>
      </c>
      <c r="H177" s="44">
        <v>-2021.35</v>
      </c>
      <c r="I177" s="44">
        <v>43</v>
      </c>
    </row>
    <row r="178" spans="1:9" hidden="1" x14ac:dyDescent="0.25">
      <c r="A178" s="41">
        <v>200480</v>
      </c>
      <c r="B178" s="41">
        <v>4611</v>
      </c>
      <c r="C178" s="43">
        <v>20080949</v>
      </c>
      <c r="D178" s="43">
        <v>0</v>
      </c>
      <c r="E178" s="43" t="s">
        <v>195</v>
      </c>
      <c r="F178" s="9" t="s">
        <v>196</v>
      </c>
      <c r="G178" s="44">
        <v>2064.35</v>
      </c>
      <c r="H178" s="44">
        <v>-2021.35</v>
      </c>
      <c r="I178" s="44">
        <v>43</v>
      </c>
    </row>
    <row r="179" spans="1:9" hidden="1" x14ac:dyDescent="0.25">
      <c r="A179" s="41">
        <v>200480</v>
      </c>
      <c r="B179" s="41">
        <v>4611</v>
      </c>
      <c r="C179" s="43">
        <v>20080950</v>
      </c>
      <c r="D179" s="43">
        <v>0</v>
      </c>
      <c r="E179" s="43" t="s">
        <v>195</v>
      </c>
      <c r="F179" s="9" t="s">
        <v>196</v>
      </c>
      <c r="G179" s="44">
        <v>2064.35</v>
      </c>
      <c r="H179" s="44">
        <v>-2021.35</v>
      </c>
      <c r="I179" s="44">
        <v>43</v>
      </c>
    </row>
    <row r="180" spans="1:9" hidden="1" x14ac:dyDescent="0.25">
      <c r="A180" s="41">
        <v>200480</v>
      </c>
      <c r="B180" s="41">
        <v>4611</v>
      </c>
      <c r="C180" s="43">
        <v>20080951</v>
      </c>
      <c r="D180" s="43">
        <v>0</v>
      </c>
      <c r="E180" s="43" t="s">
        <v>195</v>
      </c>
      <c r="F180" s="9" t="s">
        <v>196</v>
      </c>
      <c r="G180" s="44">
        <v>2064.35</v>
      </c>
      <c r="H180" s="44">
        <v>-2021.35</v>
      </c>
      <c r="I180" s="44">
        <v>43</v>
      </c>
    </row>
    <row r="181" spans="1:9" hidden="1" x14ac:dyDescent="0.25">
      <c r="A181" s="41">
        <v>200480</v>
      </c>
      <c r="B181" s="41">
        <v>4611</v>
      </c>
      <c r="C181" s="43">
        <v>20080952</v>
      </c>
      <c r="D181" s="43">
        <v>0</v>
      </c>
      <c r="E181" s="43" t="s">
        <v>195</v>
      </c>
      <c r="F181" s="9" t="s">
        <v>196</v>
      </c>
      <c r="G181" s="44">
        <v>2064.35</v>
      </c>
      <c r="H181" s="44">
        <v>-2021.35</v>
      </c>
      <c r="I181" s="44">
        <v>43</v>
      </c>
    </row>
    <row r="182" spans="1:9" hidden="1" x14ac:dyDescent="0.25">
      <c r="A182" s="41">
        <v>200480</v>
      </c>
      <c r="B182" s="41">
        <v>4611</v>
      </c>
      <c r="C182" s="43">
        <v>20080953</v>
      </c>
      <c r="D182" s="43">
        <v>0</v>
      </c>
      <c r="E182" s="43" t="s">
        <v>195</v>
      </c>
      <c r="F182" s="9" t="s">
        <v>196</v>
      </c>
      <c r="G182" s="44">
        <v>2064.5</v>
      </c>
      <c r="H182" s="44">
        <v>-2021.51</v>
      </c>
      <c r="I182" s="44">
        <v>42.99</v>
      </c>
    </row>
    <row r="183" spans="1:9" hidden="1" x14ac:dyDescent="0.25">
      <c r="A183" s="41">
        <v>200480</v>
      </c>
      <c r="B183" s="41">
        <v>4611</v>
      </c>
      <c r="C183" s="43">
        <v>20083572</v>
      </c>
      <c r="D183" s="43">
        <v>0</v>
      </c>
      <c r="E183" s="43" t="s">
        <v>197</v>
      </c>
      <c r="F183" s="9" t="s">
        <v>198</v>
      </c>
      <c r="G183" s="44">
        <v>13942.14</v>
      </c>
      <c r="H183" s="44">
        <v>-9875.7000000000007</v>
      </c>
      <c r="I183" s="44">
        <v>4066.44</v>
      </c>
    </row>
    <row r="184" spans="1:9" hidden="1" x14ac:dyDescent="0.25">
      <c r="A184" s="41">
        <v>400100</v>
      </c>
      <c r="B184" s="41">
        <v>4611</v>
      </c>
      <c r="C184" s="43">
        <v>20089133</v>
      </c>
      <c r="D184" s="43">
        <v>0</v>
      </c>
      <c r="E184" s="43" t="s">
        <v>110</v>
      </c>
      <c r="F184" s="9" t="s">
        <v>199</v>
      </c>
      <c r="G184" s="44">
        <v>800273.56</v>
      </c>
      <c r="H184" s="44">
        <v>-216740.76</v>
      </c>
      <c r="I184" s="44">
        <v>583532.80000000005</v>
      </c>
    </row>
    <row r="185" spans="1:9" hidden="1" x14ac:dyDescent="0.25">
      <c r="A185" s="41">
        <v>400100</v>
      </c>
      <c r="B185" s="41">
        <v>4611</v>
      </c>
      <c r="C185" s="41">
        <v>20089133</v>
      </c>
      <c r="D185" s="43">
        <v>1</v>
      </c>
      <c r="E185" s="43" t="s">
        <v>87</v>
      </c>
      <c r="F185" s="9" t="s">
        <v>200</v>
      </c>
      <c r="G185" s="44">
        <v>616633.76</v>
      </c>
      <c r="H185" s="44">
        <v>-12846.53</v>
      </c>
      <c r="I185" s="44">
        <v>603787.23</v>
      </c>
    </row>
    <row r="186" spans="1:9" x14ac:dyDescent="0.25">
      <c r="A186" s="41">
        <v>200480</v>
      </c>
      <c r="B186" s="41">
        <v>4613</v>
      </c>
      <c r="C186" s="43">
        <v>20082067</v>
      </c>
      <c r="D186" s="43">
        <v>0</v>
      </c>
      <c r="E186" s="43" t="s">
        <v>201</v>
      </c>
      <c r="F186" s="9" t="s">
        <v>202</v>
      </c>
      <c r="G186" s="44">
        <v>1560</v>
      </c>
      <c r="H186" s="44">
        <v>-1365</v>
      </c>
      <c r="I186" s="44">
        <v>195</v>
      </c>
    </row>
    <row r="187" spans="1:9" x14ac:dyDescent="0.25">
      <c r="A187" s="41">
        <v>200480</v>
      </c>
      <c r="B187" s="41">
        <v>4613</v>
      </c>
      <c r="C187" s="43">
        <v>20083573</v>
      </c>
      <c r="D187" s="43">
        <v>0</v>
      </c>
      <c r="E187" s="43" t="s">
        <v>197</v>
      </c>
      <c r="F187" s="9" t="s">
        <v>198</v>
      </c>
      <c r="G187" s="44">
        <v>13942.14</v>
      </c>
      <c r="H187" s="44">
        <v>-9875.7000000000007</v>
      </c>
      <c r="I187" s="44">
        <v>4066.44</v>
      </c>
    </row>
    <row r="188" spans="1:9" x14ac:dyDescent="0.25">
      <c r="A188" s="41">
        <v>200480</v>
      </c>
      <c r="B188" s="41">
        <v>4613</v>
      </c>
      <c r="C188" s="43">
        <v>20085767</v>
      </c>
      <c r="D188" s="43">
        <v>0</v>
      </c>
      <c r="E188" s="43" t="s">
        <v>203</v>
      </c>
      <c r="F188" s="9" t="s">
        <v>204</v>
      </c>
      <c r="G188" s="44">
        <v>1828</v>
      </c>
      <c r="H188" s="44">
        <v>-875.92</v>
      </c>
      <c r="I188" s="44">
        <v>952.08</v>
      </c>
    </row>
    <row r="189" spans="1:9" x14ac:dyDescent="0.25">
      <c r="A189" s="41">
        <v>200700</v>
      </c>
      <c r="B189" s="41">
        <v>4613</v>
      </c>
      <c r="C189" s="43">
        <v>20058675</v>
      </c>
      <c r="D189" s="43">
        <v>0</v>
      </c>
      <c r="E189" s="43" t="s">
        <v>205</v>
      </c>
      <c r="F189" s="9" t="s">
        <v>206</v>
      </c>
      <c r="G189" s="44">
        <v>6600</v>
      </c>
      <c r="H189" s="44">
        <v>-4714.3</v>
      </c>
      <c r="I189" s="44">
        <v>1885.7</v>
      </c>
    </row>
    <row r="190" spans="1:9" x14ac:dyDescent="0.25">
      <c r="A190" s="41">
        <v>200460</v>
      </c>
      <c r="B190" s="41">
        <v>4618</v>
      </c>
      <c r="C190" s="43">
        <v>20007671</v>
      </c>
      <c r="D190" s="43">
        <v>0</v>
      </c>
      <c r="E190" s="43" t="s">
        <v>207</v>
      </c>
      <c r="F190" s="9" t="s">
        <v>208</v>
      </c>
      <c r="G190" s="44">
        <v>937574.17</v>
      </c>
      <c r="H190" s="44">
        <v>-937574.17</v>
      </c>
      <c r="I190" s="9">
        <v>0</v>
      </c>
    </row>
    <row r="191" spans="1:9" x14ac:dyDescent="0.25">
      <c r="A191" s="41">
        <v>200460</v>
      </c>
      <c r="B191" s="41">
        <v>4618</v>
      </c>
      <c r="C191" s="43">
        <v>20007778</v>
      </c>
      <c r="D191" s="43">
        <v>0</v>
      </c>
      <c r="E191" s="43" t="s">
        <v>209</v>
      </c>
      <c r="F191" s="9" t="s">
        <v>210</v>
      </c>
      <c r="G191" s="44">
        <v>6000</v>
      </c>
      <c r="H191" s="44">
        <v>-6000</v>
      </c>
      <c r="I191" s="9">
        <v>0</v>
      </c>
    </row>
    <row r="192" spans="1:9" x14ac:dyDescent="0.25">
      <c r="A192" s="41">
        <v>400100</v>
      </c>
      <c r="B192" s="41">
        <v>4618</v>
      </c>
      <c r="C192" s="43">
        <v>20067606</v>
      </c>
      <c r="D192" s="43">
        <v>0</v>
      </c>
      <c r="E192" s="43" t="s">
        <v>89</v>
      </c>
      <c r="F192" s="9" t="s">
        <v>208</v>
      </c>
      <c r="G192" s="44">
        <v>189096.28</v>
      </c>
      <c r="H192" s="44">
        <v>-189096.28</v>
      </c>
      <c r="I192" s="9">
        <v>0</v>
      </c>
    </row>
    <row r="193" spans="1:9" x14ac:dyDescent="0.25">
      <c r="A193" s="41">
        <v>400100</v>
      </c>
      <c r="B193" s="41">
        <v>4618</v>
      </c>
      <c r="C193" s="43">
        <v>20067606</v>
      </c>
      <c r="D193" s="43">
        <v>1</v>
      </c>
      <c r="E193" s="43" t="s">
        <v>72</v>
      </c>
      <c r="F193" s="9" t="s">
        <v>208</v>
      </c>
      <c r="G193" s="44">
        <v>65785.78</v>
      </c>
      <c r="H193" s="44">
        <v>-65785.78</v>
      </c>
      <c r="I193" s="9">
        <v>0</v>
      </c>
    </row>
    <row r="194" spans="1:9" x14ac:dyDescent="0.25">
      <c r="A194" s="41">
        <v>400100</v>
      </c>
      <c r="B194" s="41">
        <v>4618</v>
      </c>
      <c r="C194" s="43">
        <v>20067606</v>
      </c>
      <c r="D194" s="43">
        <v>2</v>
      </c>
      <c r="E194" s="43" t="s">
        <v>167</v>
      </c>
      <c r="F194" s="9" t="s">
        <v>208</v>
      </c>
      <c r="G194" s="44">
        <v>71596.09</v>
      </c>
      <c r="H194" s="44">
        <v>-38781.21</v>
      </c>
      <c r="I194" s="44">
        <v>32814.879999999997</v>
      </c>
    </row>
    <row r="195" spans="1:9" x14ac:dyDescent="0.25">
      <c r="A195" s="41">
        <v>400100</v>
      </c>
      <c r="B195" s="41">
        <v>4618</v>
      </c>
      <c r="C195" s="43">
        <v>20067606</v>
      </c>
      <c r="D195" s="43">
        <v>3</v>
      </c>
      <c r="E195" s="43" t="s">
        <v>135</v>
      </c>
      <c r="F195" s="9" t="s">
        <v>211</v>
      </c>
      <c r="G195" s="44">
        <v>27420.400000000001</v>
      </c>
      <c r="H195" s="44">
        <v>-13710.2</v>
      </c>
      <c r="I195" s="44">
        <v>13710.2</v>
      </c>
    </row>
    <row r="196" spans="1:9" x14ac:dyDescent="0.25">
      <c r="A196" s="41">
        <v>400100</v>
      </c>
      <c r="B196" s="41">
        <v>4618</v>
      </c>
      <c r="C196" s="43">
        <v>20067606</v>
      </c>
      <c r="D196" s="43">
        <v>4</v>
      </c>
      <c r="E196" s="43" t="s">
        <v>137</v>
      </c>
      <c r="F196" s="9" t="s">
        <v>208</v>
      </c>
      <c r="G196" s="9">
        <v>549.41</v>
      </c>
      <c r="H196" s="9">
        <v>-171.69</v>
      </c>
      <c r="I196" s="9">
        <v>377.72</v>
      </c>
    </row>
    <row r="197" spans="1:9" x14ac:dyDescent="0.25">
      <c r="A197" s="41">
        <v>400100</v>
      </c>
      <c r="B197" s="41">
        <v>4618</v>
      </c>
      <c r="C197" s="43">
        <v>20067606</v>
      </c>
      <c r="D197" s="43">
        <v>5</v>
      </c>
      <c r="E197" s="43" t="s">
        <v>145</v>
      </c>
      <c r="F197" s="9" t="s">
        <v>212</v>
      </c>
      <c r="G197" s="44">
        <v>193669.59</v>
      </c>
      <c r="H197" s="44">
        <v>-32278.27</v>
      </c>
      <c r="I197" s="44">
        <v>161391.32</v>
      </c>
    </row>
    <row r="198" spans="1:9" x14ac:dyDescent="0.25">
      <c r="A198" s="41">
        <v>200480</v>
      </c>
      <c r="B198" s="41">
        <v>4809</v>
      </c>
      <c r="C198" s="43">
        <v>20085404</v>
      </c>
      <c r="D198" s="43">
        <v>0</v>
      </c>
      <c r="E198" s="43" t="s">
        <v>213</v>
      </c>
      <c r="F198" s="9" t="s">
        <v>214</v>
      </c>
      <c r="G198" s="44">
        <v>10650</v>
      </c>
      <c r="H198" s="44">
        <v>-5103.13</v>
      </c>
      <c r="I198" s="44">
        <v>5546.87</v>
      </c>
    </row>
    <row r="199" spans="1:9" x14ac:dyDescent="0.25">
      <c r="A199" s="41">
        <v>200480</v>
      </c>
      <c r="B199" s="41">
        <v>4810</v>
      </c>
      <c r="C199" s="43">
        <v>20083857</v>
      </c>
      <c r="D199" s="43">
        <v>0</v>
      </c>
      <c r="E199" s="43" t="s">
        <v>215</v>
      </c>
      <c r="F199" s="9" t="s">
        <v>216</v>
      </c>
      <c r="G199" s="44">
        <v>3631.82</v>
      </c>
      <c r="H199" s="44">
        <v>-2572.5500000000002</v>
      </c>
      <c r="I199" s="44">
        <v>1059.27</v>
      </c>
    </row>
    <row r="200" spans="1:9" x14ac:dyDescent="0.25">
      <c r="A200" s="41">
        <v>200480</v>
      </c>
      <c r="B200" s="41">
        <v>4810</v>
      </c>
      <c r="C200" s="43">
        <v>20085626</v>
      </c>
      <c r="D200" s="43">
        <v>0</v>
      </c>
      <c r="E200" s="43" t="s">
        <v>217</v>
      </c>
      <c r="F200" s="9" t="s">
        <v>218</v>
      </c>
      <c r="G200" s="44">
        <v>2310</v>
      </c>
      <c r="H200" s="44">
        <v>-1203.1300000000001</v>
      </c>
      <c r="I200" s="44">
        <v>1106.8699999999999</v>
      </c>
    </row>
    <row r="201" spans="1:9" x14ac:dyDescent="0.25">
      <c r="A201" s="41">
        <v>200480</v>
      </c>
      <c r="B201" s="41">
        <v>4810</v>
      </c>
      <c r="C201" s="43">
        <v>20085627</v>
      </c>
      <c r="D201" s="43">
        <v>0</v>
      </c>
      <c r="E201" s="43" t="s">
        <v>217</v>
      </c>
      <c r="F201" s="9" t="s">
        <v>218</v>
      </c>
      <c r="G201" s="44">
        <v>2310</v>
      </c>
      <c r="H201" s="44">
        <v>-1203.1300000000001</v>
      </c>
      <c r="I201" s="44">
        <v>1106.8699999999999</v>
      </c>
    </row>
    <row r="202" spans="1:9" x14ac:dyDescent="0.25">
      <c r="A202" s="41">
        <v>200480</v>
      </c>
      <c r="B202" s="41">
        <v>4810</v>
      </c>
      <c r="C202" s="43">
        <v>20089281</v>
      </c>
      <c r="D202" s="43">
        <v>0</v>
      </c>
      <c r="E202" s="43" t="s">
        <v>107</v>
      </c>
      <c r="F202" s="9" t="s">
        <v>219</v>
      </c>
      <c r="G202" s="44">
        <v>5673.33</v>
      </c>
      <c r="H202" s="44">
        <v>-1418.33</v>
      </c>
      <c r="I202" s="44">
        <v>4255</v>
      </c>
    </row>
    <row r="203" spans="1:9" x14ac:dyDescent="0.25">
      <c r="A203" s="41">
        <v>200480</v>
      </c>
      <c r="B203" s="41">
        <v>4810</v>
      </c>
      <c r="C203" s="43">
        <v>20089282</v>
      </c>
      <c r="D203" s="43">
        <v>0</v>
      </c>
      <c r="E203" s="43" t="s">
        <v>107</v>
      </c>
      <c r="F203" s="9" t="s">
        <v>219</v>
      </c>
      <c r="G203" s="44">
        <v>5673.33</v>
      </c>
      <c r="H203" s="44">
        <v>-1418.33</v>
      </c>
      <c r="I203" s="44">
        <v>4255</v>
      </c>
    </row>
    <row r="204" spans="1:9" x14ac:dyDescent="0.25">
      <c r="A204" s="41">
        <v>200480</v>
      </c>
      <c r="B204" s="41">
        <v>4810</v>
      </c>
      <c r="C204" s="43">
        <v>20089283</v>
      </c>
      <c r="D204" s="43">
        <v>0</v>
      </c>
      <c r="E204" s="43" t="s">
        <v>107</v>
      </c>
      <c r="F204" s="9" t="s">
        <v>219</v>
      </c>
      <c r="G204" s="44">
        <v>5673.33</v>
      </c>
      <c r="H204" s="44">
        <v>-1418.33</v>
      </c>
      <c r="I204" s="44">
        <v>4255</v>
      </c>
    </row>
    <row r="205" spans="1:9" x14ac:dyDescent="0.25">
      <c r="A205" s="41">
        <v>200480</v>
      </c>
      <c r="B205" s="41">
        <v>4810</v>
      </c>
      <c r="C205" s="43">
        <v>20089284</v>
      </c>
      <c r="D205" s="43">
        <v>0</v>
      </c>
      <c r="E205" s="43" t="s">
        <v>107</v>
      </c>
      <c r="F205" s="9" t="s">
        <v>219</v>
      </c>
      <c r="G205" s="44">
        <v>5673.33</v>
      </c>
      <c r="H205" s="44">
        <v>-1418.33</v>
      </c>
      <c r="I205" s="44">
        <v>4255</v>
      </c>
    </row>
    <row r="206" spans="1:9" x14ac:dyDescent="0.25">
      <c r="A206" s="41">
        <v>200480</v>
      </c>
      <c r="B206" s="41">
        <v>4810</v>
      </c>
      <c r="C206" s="43">
        <v>20089285</v>
      </c>
      <c r="D206" s="43">
        <v>0</v>
      </c>
      <c r="E206" s="43" t="s">
        <v>107</v>
      </c>
      <c r="F206" s="9" t="s">
        <v>219</v>
      </c>
      <c r="G206" s="44">
        <v>5673.33</v>
      </c>
      <c r="H206" s="44">
        <v>-1418.33</v>
      </c>
      <c r="I206" s="44">
        <v>4255</v>
      </c>
    </row>
    <row r="207" spans="1:9" x14ac:dyDescent="0.25">
      <c r="A207" s="41">
        <v>200480</v>
      </c>
      <c r="B207" s="41">
        <v>4810</v>
      </c>
      <c r="C207" s="43">
        <v>20089286</v>
      </c>
      <c r="D207" s="43">
        <v>0</v>
      </c>
      <c r="E207" s="43" t="s">
        <v>107</v>
      </c>
      <c r="F207" s="9" t="s">
        <v>219</v>
      </c>
      <c r="G207" s="44">
        <v>5673.33</v>
      </c>
      <c r="H207" s="44">
        <v>-1418.33</v>
      </c>
      <c r="I207" s="44">
        <v>4255</v>
      </c>
    </row>
    <row r="208" spans="1:9" x14ac:dyDescent="0.25">
      <c r="A208" s="41">
        <v>200480</v>
      </c>
      <c r="B208" s="41">
        <v>4810</v>
      </c>
      <c r="C208" s="43">
        <v>20089287</v>
      </c>
      <c r="D208" s="43">
        <v>0</v>
      </c>
      <c r="E208" s="43" t="s">
        <v>107</v>
      </c>
      <c r="F208" s="9" t="s">
        <v>219</v>
      </c>
      <c r="G208" s="44">
        <v>5673.33</v>
      </c>
      <c r="H208" s="44">
        <v>-1418.33</v>
      </c>
      <c r="I208" s="44">
        <v>4255</v>
      </c>
    </row>
    <row r="209" spans="1:9" x14ac:dyDescent="0.25">
      <c r="A209" s="41">
        <v>200480</v>
      </c>
      <c r="B209" s="41">
        <v>4810</v>
      </c>
      <c r="C209" s="43">
        <v>20089288</v>
      </c>
      <c r="D209" s="43">
        <v>0</v>
      </c>
      <c r="E209" s="43" t="s">
        <v>107</v>
      </c>
      <c r="F209" s="9" t="s">
        <v>219</v>
      </c>
      <c r="G209" s="44">
        <v>5673.33</v>
      </c>
      <c r="H209" s="44">
        <v>-1418.33</v>
      </c>
      <c r="I209" s="44">
        <v>4255</v>
      </c>
    </row>
    <row r="210" spans="1:9" x14ac:dyDescent="0.25">
      <c r="A210" s="41">
        <v>200480</v>
      </c>
      <c r="B210" s="41">
        <v>4810</v>
      </c>
      <c r="C210" s="43">
        <v>20089289</v>
      </c>
      <c r="D210" s="43">
        <v>0</v>
      </c>
      <c r="E210" s="43" t="s">
        <v>107</v>
      </c>
      <c r="F210" s="9" t="s">
        <v>219</v>
      </c>
      <c r="G210" s="44">
        <v>5673.33</v>
      </c>
      <c r="H210" s="44">
        <v>-1418.33</v>
      </c>
      <c r="I210" s="44">
        <v>4255</v>
      </c>
    </row>
    <row r="211" spans="1:9" x14ac:dyDescent="0.25">
      <c r="A211" s="41">
        <v>200480</v>
      </c>
      <c r="B211" s="41">
        <v>4810</v>
      </c>
      <c r="C211" s="43">
        <v>20089290</v>
      </c>
      <c r="D211" s="43">
        <v>0</v>
      </c>
      <c r="E211" s="43" t="s">
        <v>107</v>
      </c>
      <c r="F211" s="9" t="s">
        <v>219</v>
      </c>
      <c r="G211" s="44">
        <v>5673.33</v>
      </c>
      <c r="H211" s="44">
        <v>-1418.33</v>
      </c>
      <c r="I211" s="44">
        <v>4255</v>
      </c>
    </row>
    <row r="212" spans="1:9" x14ac:dyDescent="0.25">
      <c r="A212" s="41">
        <v>200480</v>
      </c>
      <c r="B212" s="41">
        <v>4810</v>
      </c>
      <c r="C212" s="43">
        <v>20089291</v>
      </c>
      <c r="D212" s="43">
        <v>0</v>
      </c>
      <c r="E212" s="43" t="s">
        <v>107</v>
      </c>
      <c r="F212" s="9" t="s">
        <v>219</v>
      </c>
      <c r="G212" s="44">
        <v>5673.33</v>
      </c>
      <c r="H212" s="44">
        <v>-1418.33</v>
      </c>
      <c r="I212" s="44">
        <v>4255</v>
      </c>
    </row>
    <row r="213" spans="1:9" x14ac:dyDescent="0.25">
      <c r="A213" s="41">
        <v>200480</v>
      </c>
      <c r="B213" s="41">
        <v>4810</v>
      </c>
      <c r="C213" s="43">
        <v>20089292</v>
      </c>
      <c r="D213" s="43">
        <v>0</v>
      </c>
      <c r="E213" s="43" t="s">
        <v>107</v>
      </c>
      <c r="F213" s="9" t="s">
        <v>219</v>
      </c>
      <c r="G213" s="44">
        <v>5673.33</v>
      </c>
      <c r="H213" s="44">
        <v>-1418.33</v>
      </c>
      <c r="I213" s="44">
        <v>4255</v>
      </c>
    </row>
    <row r="214" spans="1:9" x14ac:dyDescent="0.25">
      <c r="A214" s="41">
        <v>200480</v>
      </c>
      <c r="B214" s="41">
        <v>4810</v>
      </c>
      <c r="C214" s="43">
        <v>20089293</v>
      </c>
      <c r="D214" s="43">
        <v>0</v>
      </c>
      <c r="E214" s="43" t="s">
        <v>107</v>
      </c>
      <c r="F214" s="9" t="s">
        <v>219</v>
      </c>
      <c r="G214" s="44">
        <v>5673.36</v>
      </c>
      <c r="H214" s="44">
        <v>-1418.34</v>
      </c>
      <c r="I214" s="44">
        <v>4255.0200000000004</v>
      </c>
    </row>
    <row r="215" spans="1:9" x14ac:dyDescent="0.25">
      <c r="A215" s="41">
        <v>400100</v>
      </c>
      <c r="B215" s="41">
        <v>5300</v>
      </c>
      <c r="C215" s="41">
        <v>20090833</v>
      </c>
      <c r="D215" s="41">
        <v>0</v>
      </c>
      <c r="E215" s="41" t="s">
        <v>180</v>
      </c>
      <c r="F215" s="9" t="s">
        <v>220</v>
      </c>
      <c r="G215" s="44">
        <v>490102.25</v>
      </c>
      <c r="H215" s="44">
        <v>-71473.240000000005</v>
      </c>
      <c r="I215" s="44">
        <v>418629.01</v>
      </c>
    </row>
    <row r="216" spans="1:9" x14ac:dyDescent="0.25">
      <c r="A216" s="41">
        <v>400100</v>
      </c>
      <c r="B216" s="41">
        <v>5300</v>
      </c>
      <c r="C216" s="41">
        <v>20090833</v>
      </c>
      <c r="D216" s="41">
        <v>1</v>
      </c>
      <c r="E216" s="41" t="s">
        <v>38</v>
      </c>
      <c r="F216" s="9" t="s">
        <v>221</v>
      </c>
      <c r="G216" s="44">
        <v>213026.02</v>
      </c>
      <c r="H216" s="9">
        <v>0</v>
      </c>
      <c r="I216" s="44">
        <v>213026.02</v>
      </c>
    </row>
    <row r="217" spans="1:9" x14ac:dyDescent="0.25">
      <c r="A217" s="41">
        <v>400100</v>
      </c>
      <c r="B217" s="41">
        <v>6801</v>
      </c>
      <c r="C217" s="43">
        <v>20081968</v>
      </c>
      <c r="D217" s="43">
        <v>0</v>
      </c>
      <c r="E217" s="43" t="s">
        <v>222</v>
      </c>
      <c r="F217" s="9" t="s">
        <v>223</v>
      </c>
      <c r="G217" s="44">
        <v>56326.7</v>
      </c>
      <c r="H217" s="44">
        <v>-50459.35</v>
      </c>
      <c r="I217" s="44">
        <v>5867.35</v>
      </c>
    </row>
    <row r="218" spans="1:9" x14ac:dyDescent="0.25">
      <c r="A218" s="41">
        <v>400100</v>
      </c>
      <c r="B218" s="41">
        <v>6801</v>
      </c>
      <c r="C218" s="43">
        <v>20081972</v>
      </c>
      <c r="D218" s="43">
        <v>0</v>
      </c>
      <c r="E218" s="43" t="s">
        <v>222</v>
      </c>
      <c r="F218" s="9" t="s">
        <v>224</v>
      </c>
      <c r="G218" s="44">
        <v>41622.629999999997</v>
      </c>
      <c r="H218" s="44">
        <v>-37286.94</v>
      </c>
      <c r="I218" s="44">
        <v>4335.6899999999996</v>
      </c>
    </row>
    <row r="219" spans="1:9" x14ac:dyDescent="0.25">
      <c r="A219" s="41">
        <v>400100</v>
      </c>
      <c r="B219" s="41">
        <v>6801</v>
      </c>
      <c r="C219" s="43">
        <v>20081972</v>
      </c>
      <c r="D219" s="43">
        <v>1</v>
      </c>
      <c r="E219" s="43" t="s">
        <v>75</v>
      </c>
      <c r="F219" s="9" t="s">
        <v>224</v>
      </c>
      <c r="G219" s="44">
        <v>71034.149999999994</v>
      </c>
      <c r="H219" s="44">
        <v>-44396.35</v>
      </c>
      <c r="I219" s="44">
        <v>26637.8</v>
      </c>
    </row>
    <row r="220" spans="1:9" x14ac:dyDescent="0.25">
      <c r="A220" s="41">
        <v>200700</v>
      </c>
      <c r="B220" s="41">
        <v>6925</v>
      </c>
      <c r="C220" s="43">
        <v>20088133</v>
      </c>
      <c r="D220" s="43">
        <v>0</v>
      </c>
      <c r="E220" s="43" t="s">
        <v>122</v>
      </c>
      <c r="F220" s="9" t="s">
        <v>225</v>
      </c>
      <c r="G220" s="44">
        <v>51400.14</v>
      </c>
      <c r="H220" s="44">
        <v>-10402.42</v>
      </c>
      <c r="I220" s="44">
        <v>40997.72</v>
      </c>
    </row>
    <row r="221" spans="1:9" x14ac:dyDescent="0.25">
      <c r="A221" s="41">
        <v>200700</v>
      </c>
      <c r="B221" s="41">
        <v>6925</v>
      </c>
      <c r="C221" s="43">
        <v>20088337</v>
      </c>
      <c r="D221" s="43">
        <v>0</v>
      </c>
      <c r="E221" s="43" t="s">
        <v>82</v>
      </c>
      <c r="F221" s="9" t="s">
        <v>226</v>
      </c>
      <c r="G221" s="44">
        <v>6722.03</v>
      </c>
      <c r="H221" s="44">
        <v>-1280.3900000000001</v>
      </c>
      <c r="I221" s="44">
        <v>5441.64</v>
      </c>
    </row>
    <row r="222" spans="1:9" x14ac:dyDescent="0.25">
      <c r="A222" s="41">
        <v>200700</v>
      </c>
      <c r="B222" s="41">
        <v>6925</v>
      </c>
      <c r="C222" s="43">
        <v>20088338</v>
      </c>
      <c r="D222" s="43">
        <v>0</v>
      </c>
      <c r="E222" s="43" t="s">
        <v>82</v>
      </c>
      <c r="F222" s="9" t="s">
        <v>227</v>
      </c>
      <c r="G222" s="44">
        <v>33608.129999999997</v>
      </c>
      <c r="H222" s="44">
        <v>-6401.55</v>
      </c>
      <c r="I222" s="44">
        <v>27206.58</v>
      </c>
    </row>
    <row r="223" spans="1:9" x14ac:dyDescent="0.25">
      <c r="A223" s="41">
        <v>200700</v>
      </c>
      <c r="B223" s="41">
        <v>6925</v>
      </c>
      <c r="C223" s="43">
        <v>20088339</v>
      </c>
      <c r="D223" s="43">
        <v>0</v>
      </c>
      <c r="E223" s="43" t="s">
        <v>82</v>
      </c>
      <c r="F223" s="9" t="s">
        <v>228</v>
      </c>
      <c r="G223" s="44">
        <v>36297.08</v>
      </c>
      <c r="H223" s="44">
        <v>-6913.73</v>
      </c>
      <c r="I223" s="44">
        <v>29383.35</v>
      </c>
    </row>
    <row r="224" spans="1:9" x14ac:dyDescent="0.25">
      <c r="A224" s="41">
        <v>200700</v>
      </c>
      <c r="B224" s="41">
        <v>6925</v>
      </c>
      <c r="C224" s="41">
        <v>20088574</v>
      </c>
      <c r="D224" s="41">
        <v>0</v>
      </c>
      <c r="E224" s="41" t="s">
        <v>137</v>
      </c>
      <c r="F224" s="9" t="s">
        <v>229</v>
      </c>
      <c r="G224" s="44">
        <v>229456</v>
      </c>
      <c r="H224" s="44">
        <v>-40974.29</v>
      </c>
      <c r="I224" s="44">
        <v>188481.71</v>
      </c>
    </row>
    <row r="225" spans="1:9" x14ac:dyDescent="0.25">
      <c r="A225" s="45">
        <v>200460</v>
      </c>
      <c r="B225" s="45">
        <v>7405</v>
      </c>
      <c r="C225" s="46">
        <v>20082982</v>
      </c>
      <c r="D225" s="46">
        <v>55</v>
      </c>
      <c r="E225" s="46" t="s">
        <v>180</v>
      </c>
      <c r="F225" s="47" t="s">
        <v>230</v>
      </c>
      <c r="G225" s="48">
        <v>972980.47</v>
      </c>
      <c r="H225" s="48">
        <v>-486490.23</v>
      </c>
      <c r="I225" s="48">
        <v>486490.24</v>
      </c>
    </row>
    <row r="226" spans="1:9" x14ac:dyDescent="0.25">
      <c r="A226" s="45">
        <v>200460</v>
      </c>
      <c r="B226" s="45">
        <v>7405</v>
      </c>
      <c r="C226" s="46">
        <v>20082983</v>
      </c>
      <c r="D226" s="46">
        <v>52</v>
      </c>
      <c r="E226" s="46" t="s">
        <v>180</v>
      </c>
      <c r="F226" s="47" t="s">
        <v>230</v>
      </c>
      <c r="G226" s="48">
        <v>892980.39</v>
      </c>
      <c r="H226" s="48">
        <v>-446490.2</v>
      </c>
      <c r="I226" s="48">
        <v>446490.19</v>
      </c>
    </row>
    <row r="227" spans="1:9" x14ac:dyDescent="0.25">
      <c r="A227" s="41">
        <v>200460</v>
      </c>
      <c r="B227" s="41">
        <v>7409</v>
      </c>
      <c r="C227" s="43">
        <v>20010574</v>
      </c>
      <c r="D227" s="43">
        <v>0</v>
      </c>
      <c r="E227" s="43" t="s">
        <v>231</v>
      </c>
      <c r="F227" s="9" t="s">
        <v>232</v>
      </c>
      <c r="G227" s="44">
        <v>33455</v>
      </c>
      <c r="H227" s="44">
        <v>-33455</v>
      </c>
      <c r="I227" s="9">
        <v>0</v>
      </c>
    </row>
    <row r="228" spans="1:9" x14ac:dyDescent="0.25">
      <c r="A228" s="41">
        <v>200460</v>
      </c>
      <c r="B228" s="41">
        <v>7409</v>
      </c>
      <c r="C228" s="43">
        <v>20010718</v>
      </c>
      <c r="D228" s="43">
        <v>0</v>
      </c>
      <c r="E228" s="43" t="s">
        <v>233</v>
      </c>
      <c r="F228" s="9" t="s">
        <v>234</v>
      </c>
      <c r="G228" s="44">
        <v>37325</v>
      </c>
      <c r="H228" s="44">
        <v>-37325</v>
      </c>
      <c r="I228" s="9">
        <v>0</v>
      </c>
    </row>
    <row r="229" spans="1:9" x14ac:dyDescent="0.25">
      <c r="A229" s="41">
        <v>200460</v>
      </c>
      <c r="B229" s="41">
        <v>7409</v>
      </c>
      <c r="C229" s="43">
        <v>20083817</v>
      </c>
      <c r="D229" s="43">
        <v>0</v>
      </c>
      <c r="E229" s="43" t="s">
        <v>120</v>
      </c>
      <c r="F229" s="9" t="s">
        <v>235</v>
      </c>
      <c r="G229" s="44">
        <v>9063.02</v>
      </c>
      <c r="H229" s="44">
        <v>-6608.47</v>
      </c>
      <c r="I229" s="44">
        <v>2454.5500000000002</v>
      </c>
    </row>
    <row r="230" spans="1:9" x14ac:dyDescent="0.25">
      <c r="A230" s="41">
        <v>200460</v>
      </c>
      <c r="B230" s="41">
        <v>7409</v>
      </c>
      <c r="C230" s="43">
        <v>20085288</v>
      </c>
      <c r="D230" s="43">
        <v>0</v>
      </c>
      <c r="E230" s="43" t="s">
        <v>236</v>
      </c>
      <c r="F230" s="9" t="s">
        <v>237</v>
      </c>
      <c r="G230" s="44">
        <v>11119.45</v>
      </c>
      <c r="H230" s="44">
        <v>-6486.34</v>
      </c>
      <c r="I230" s="44">
        <v>4633.1099999999997</v>
      </c>
    </row>
    <row r="231" spans="1:9" x14ac:dyDescent="0.25">
      <c r="A231" s="41">
        <v>200460</v>
      </c>
      <c r="B231" s="41">
        <v>7409</v>
      </c>
      <c r="C231" s="43">
        <v>20085289</v>
      </c>
      <c r="D231" s="43">
        <v>0</v>
      </c>
      <c r="E231" s="43" t="s">
        <v>236</v>
      </c>
      <c r="F231" s="9" t="s">
        <v>237</v>
      </c>
      <c r="G231" s="44">
        <v>11119.45</v>
      </c>
      <c r="H231" s="44">
        <v>-6486.34</v>
      </c>
      <c r="I231" s="44">
        <v>4633.1099999999997</v>
      </c>
    </row>
    <row r="232" spans="1:9" x14ac:dyDescent="0.25">
      <c r="A232" s="41">
        <v>200460</v>
      </c>
      <c r="B232" s="41">
        <v>7409</v>
      </c>
      <c r="C232" s="43">
        <v>20085290</v>
      </c>
      <c r="D232" s="43">
        <v>0</v>
      </c>
      <c r="E232" s="43" t="s">
        <v>236</v>
      </c>
      <c r="F232" s="9" t="s">
        <v>237</v>
      </c>
      <c r="G232" s="44">
        <v>11119.45</v>
      </c>
      <c r="H232" s="44">
        <v>-6486.34</v>
      </c>
      <c r="I232" s="44">
        <v>4633.1099999999997</v>
      </c>
    </row>
    <row r="233" spans="1:9" x14ac:dyDescent="0.25">
      <c r="A233" s="41">
        <v>200460</v>
      </c>
      <c r="B233" s="41">
        <v>7409</v>
      </c>
      <c r="C233" s="43">
        <v>20085291</v>
      </c>
      <c r="D233" s="43">
        <v>0</v>
      </c>
      <c r="E233" s="43" t="s">
        <v>236</v>
      </c>
      <c r="F233" s="9" t="s">
        <v>237</v>
      </c>
      <c r="G233" s="44">
        <v>11119.45</v>
      </c>
      <c r="H233" s="44">
        <v>-6486.34</v>
      </c>
      <c r="I233" s="44">
        <v>4633.1099999999997</v>
      </c>
    </row>
    <row r="234" spans="1:9" x14ac:dyDescent="0.25">
      <c r="A234" s="41">
        <v>200460</v>
      </c>
      <c r="B234" s="41">
        <v>7409</v>
      </c>
      <c r="C234" s="43">
        <v>20085292</v>
      </c>
      <c r="D234" s="43">
        <v>0</v>
      </c>
      <c r="E234" s="43" t="s">
        <v>236</v>
      </c>
      <c r="F234" s="9" t="s">
        <v>237</v>
      </c>
      <c r="G234" s="44">
        <v>11119.45</v>
      </c>
      <c r="H234" s="44">
        <v>-6486.34</v>
      </c>
      <c r="I234" s="44">
        <v>4633.1099999999997</v>
      </c>
    </row>
    <row r="235" spans="1:9" x14ac:dyDescent="0.25">
      <c r="A235" s="41">
        <v>200460</v>
      </c>
      <c r="B235" s="41">
        <v>7409</v>
      </c>
      <c r="C235" s="43">
        <v>20085292</v>
      </c>
      <c r="D235" s="43">
        <v>1</v>
      </c>
      <c r="E235" s="43" t="s">
        <v>122</v>
      </c>
      <c r="F235" s="9" t="s">
        <v>237</v>
      </c>
      <c r="G235" s="44">
        <v>8374.35</v>
      </c>
      <c r="H235" s="44">
        <v>-2965.92</v>
      </c>
      <c r="I235" s="44">
        <v>5408.43</v>
      </c>
    </row>
    <row r="236" spans="1:9" x14ac:dyDescent="0.25">
      <c r="A236" s="41">
        <v>200460</v>
      </c>
      <c r="B236" s="41">
        <v>7409</v>
      </c>
      <c r="C236" s="43">
        <v>20085293</v>
      </c>
      <c r="D236" s="43">
        <v>0</v>
      </c>
      <c r="E236" s="43" t="s">
        <v>236</v>
      </c>
      <c r="F236" s="9" t="s">
        <v>237</v>
      </c>
      <c r="G236" s="44">
        <v>11119.45</v>
      </c>
      <c r="H236" s="44">
        <v>-6486.34</v>
      </c>
      <c r="I236" s="44">
        <v>4633.1099999999997</v>
      </c>
    </row>
    <row r="237" spans="1:9" x14ac:dyDescent="0.25">
      <c r="A237" s="41">
        <v>200460</v>
      </c>
      <c r="B237" s="41">
        <v>7409</v>
      </c>
      <c r="C237" s="43">
        <v>20085293</v>
      </c>
      <c r="D237" s="43">
        <v>1</v>
      </c>
      <c r="E237" s="43" t="s">
        <v>122</v>
      </c>
      <c r="F237" s="9" t="s">
        <v>237</v>
      </c>
      <c r="G237" s="44">
        <v>8374.35</v>
      </c>
      <c r="H237" s="44">
        <v>-2965.92</v>
      </c>
      <c r="I237" s="44">
        <v>5408.43</v>
      </c>
    </row>
    <row r="238" spans="1:9" x14ac:dyDescent="0.25">
      <c r="A238" s="41">
        <v>200460</v>
      </c>
      <c r="B238" s="41">
        <v>7409</v>
      </c>
      <c r="C238" s="43">
        <v>20085294</v>
      </c>
      <c r="D238" s="43">
        <v>0</v>
      </c>
      <c r="E238" s="43" t="s">
        <v>236</v>
      </c>
      <c r="F238" s="9" t="s">
        <v>237</v>
      </c>
      <c r="G238" s="44">
        <v>44478.69</v>
      </c>
      <c r="H238" s="44">
        <v>-25945.9</v>
      </c>
      <c r="I238" s="44">
        <v>18532.79</v>
      </c>
    </row>
    <row r="239" spans="1:9" x14ac:dyDescent="0.25">
      <c r="A239" s="41">
        <v>200460</v>
      </c>
      <c r="B239" s="41">
        <v>7409</v>
      </c>
      <c r="C239" s="43">
        <v>20085295</v>
      </c>
      <c r="D239" s="43">
        <v>0</v>
      </c>
      <c r="E239" s="43" t="s">
        <v>236</v>
      </c>
      <c r="F239" s="9" t="s">
        <v>237</v>
      </c>
      <c r="G239" s="44">
        <v>44478.69</v>
      </c>
      <c r="H239" s="44">
        <v>-25945.9</v>
      </c>
      <c r="I239" s="44">
        <v>18532.79</v>
      </c>
    </row>
    <row r="240" spans="1:9" x14ac:dyDescent="0.25">
      <c r="A240" s="41">
        <v>200460</v>
      </c>
      <c r="B240" s="41">
        <v>7409</v>
      </c>
      <c r="C240" s="43">
        <v>20085296</v>
      </c>
      <c r="D240" s="43">
        <v>0</v>
      </c>
      <c r="E240" s="43" t="s">
        <v>236</v>
      </c>
      <c r="F240" s="9" t="s">
        <v>237</v>
      </c>
      <c r="G240" s="44">
        <v>44478.69</v>
      </c>
      <c r="H240" s="44">
        <v>-25945.9</v>
      </c>
      <c r="I240" s="44">
        <v>18532.79</v>
      </c>
    </row>
    <row r="241" spans="1:9" x14ac:dyDescent="0.25">
      <c r="A241" s="41">
        <v>200460</v>
      </c>
      <c r="B241" s="41">
        <v>7409</v>
      </c>
      <c r="C241" s="43">
        <v>20085297</v>
      </c>
      <c r="D241" s="43">
        <v>0</v>
      </c>
      <c r="E241" s="43" t="s">
        <v>236</v>
      </c>
      <c r="F241" s="9" t="s">
        <v>237</v>
      </c>
      <c r="G241" s="44">
        <v>44478.69</v>
      </c>
      <c r="H241" s="44">
        <v>-25945.9</v>
      </c>
      <c r="I241" s="44">
        <v>18532.79</v>
      </c>
    </row>
    <row r="242" spans="1:9" x14ac:dyDescent="0.25">
      <c r="A242" s="41">
        <v>200460</v>
      </c>
      <c r="B242" s="41">
        <v>7409</v>
      </c>
      <c r="C242" s="43">
        <v>20085298</v>
      </c>
      <c r="D242" s="43">
        <v>0</v>
      </c>
      <c r="E242" s="43" t="s">
        <v>236</v>
      </c>
      <c r="F242" s="9" t="s">
        <v>237</v>
      </c>
      <c r="G242" s="44">
        <v>44478.69</v>
      </c>
      <c r="H242" s="44">
        <v>-25945.9</v>
      </c>
      <c r="I242" s="44">
        <v>18532.79</v>
      </c>
    </row>
    <row r="243" spans="1:9" x14ac:dyDescent="0.25">
      <c r="A243" s="41">
        <v>200460</v>
      </c>
      <c r="B243" s="41">
        <v>7409</v>
      </c>
      <c r="C243" s="43">
        <v>20085298</v>
      </c>
      <c r="D243" s="43">
        <v>1</v>
      </c>
      <c r="E243" s="43" t="s">
        <v>122</v>
      </c>
      <c r="F243" s="9" t="s">
        <v>237</v>
      </c>
      <c r="G243" s="44">
        <v>8374.35</v>
      </c>
      <c r="H243" s="44">
        <v>-2965.92</v>
      </c>
      <c r="I243" s="44">
        <v>5408.43</v>
      </c>
    </row>
    <row r="244" spans="1:9" x14ac:dyDescent="0.25">
      <c r="A244" s="41">
        <v>200460</v>
      </c>
      <c r="B244" s="41">
        <v>7409</v>
      </c>
      <c r="C244" s="43">
        <v>20085299</v>
      </c>
      <c r="D244" s="43">
        <v>0</v>
      </c>
      <c r="E244" s="43" t="s">
        <v>236</v>
      </c>
      <c r="F244" s="9" t="s">
        <v>237</v>
      </c>
      <c r="G244" s="44">
        <v>44478.69</v>
      </c>
      <c r="H244" s="44">
        <v>-25945.9</v>
      </c>
      <c r="I244" s="44">
        <v>18532.79</v>
      </c>
    </row>
    <row r="245" spans="1:9" x14ac:dyDescent="0.25">
      <c r="A245" s="41">
        <v>200460</v>
      </c>
      <c r="B245" s="41">
        <v>7409</v>
      </c>
      <c r="C245" s="43">
        <v>20085299</v>
      </c>
      <c r="D245" s="43">
        <v>1</v>
      </c>
      <c r="E245" s="43" t="s">
        <v>122</v>
      </c>
      <c r="F245" s="9" t="s">
        <v>237</v>
      </c>
      <c r="G245" s="44">
        <v>8374.35</v>
      </c>
      <c r="H245" s="44">
        <v>-2965.92</v>
      </c>
      <c r="I245" s="44">
        <v>5408.43</v>
      </c>
    </row>
    <row r="246" spans="1:9" x14ac:dyDescent="0.25">
      <c r="A246" s="41">
        <v>200460</v>
      </c>
      <c r="B246" s="41">
        <v>7409</v>
      </c>
      <c r="C246" s="43">
        <v>20085300</v>
      </c>
      <c r="D246" s="43">
        <v>0</v>
      </c>
      <c r="E246" s="43" t="s">
        <v>236</v>
      </c>
      <c r="F246" s="9" t="s">
        <v>237</v>
      </c>
      <c r="G246" s="44">
        <v>44478.69</v>
      </c>
      <c r="H246" s="44">
        <v>-25945.9</v>
      </c>
      <c r="I246" s="44">
        <v>18532.79</v>
      </c>
    </row>
    <row r="247" spans="1:9" x14ac:dyDescent="0.25">
      <c r="A247" s="41">
        <v>200460</v>
      </c>
      <c r="B247" s="41">
        <v>7409</v>
      </c>
      <c r="C247" s="43">
        <v>20085300</v>
      </c>
      <c r="D247" s="43">
        <v>1</v>
      </c>
      <c r="E247" s="43" t="s">
        <v>122</v>
      </c>
      <c r="F247" s="9" t="s">
        <v>237</v>
      </c>
      <c r="G247" s="44">
        <v>8374.35</v>
      </c>
      <c r="H247" s="44">
        <v>-2965.92</v>
      </c>
      <c r="I247" s="44">
        <v>5408.43</v>
      </c>
    </row>
    <row r="248" spans="1:9" x14ac:dyDescent="0.25">
      <c r="A248" s="41">
        <v>200460</v>
      </c>
      <c r="B248" s="41">
        <v>7409</v>
      </c>
      <c r="C248" s="43">
        <v>20085301</v>
      </c>
      <c r="D248" s="43">
        <v>0</v>
      </c>
      <c r="E248" s="43" t="s">
        <v>236</v>
      </c>
      <c r="F248" s="9" t="s">
        <v>237</v>
      </c>
      <c r="G248" s="44">
        <v>44478.69</v>
      </c>
      <c r="H248" s="44">
        <v>-25945.9</v>
      </c>
      <c r="I248" s="44">
        <v>18532.79</v>
      </c>
    </row>
    <row r="249" spans="1:9" x14ac:dyDescent="0.25">
      <c r="A249" s="41">
        <v>200460</v>
      </c>
      <c r="B249" s="41">
        <v>7409</v>
      </c>
      <c r="C249" s="43">
        <v>20085302</v>
      </c>
      <c r="D249" s="43">
        <v>0</v>
      </c>
      <c r="E249" s="43" t="s">
        <v>236</v>
      </c>
      <c r="F249" s="9" t="s">
        <v>237</v>
      </c>
      <c r="G249" s="44">
        <v>44478.69</v>
      </c>
      <c r="H249" s="44">
        <v>-25945.9</v>
      </c>
      <c r="I249" s="44">
        <v>18532.79</v>
      </c>
    </row>
    <row r="250" spans="1:9" x14ac:dyDescent="0.25">
      <c r="A250" s="41">
        <v>200460</v>
      </c>
      <c r="B250" s="41">
        <v>7409</v>
      </c>
      <c r="C250" s="43">
        <v>20085303</v>
      </c>
      <c r="D250" s="43">
        <v>0</v>
      </c>
      <c r="E250" s="43" t="s">
        <v>236</v>
      </c>
      <c r="F250" s="9" t="s">
        <v>237</v>
      </c>
      <c r="G250" s="44">
        <v>44478.69</v>
      </c>
      <c r="H250" s="44">
        <v>-25945.9</v>
      </c>
      <c r="I250" s="44">
        <v>18532.79</v>
      </c>
    </row>
    <row r="251" spans="1:9" x14ac:dyDescent="0.25">
      <c r="A251" s="41">
        <v>200460</v>
      </c>
      <c r="B251" s="41">
        <v>7409</v>
      </c>
      <c r="C251" s="43">
        <v>20085304</v>
      </c>
      <c r="D251" s="43">
        <v>0</v>
      </c>
      <c r="E251" s="43" t="s">
        <v>236</v>
      </c>
      <c r="F251" s="9" t="s">
        <v>238</v>
      </c>
      <c r="G251" s="44">
        <v>160616.63</v>
      </c>
      <c r="H251" s="44">
        <v>-93693.04</v>
      </c>
      <c r="I251" s="44">
        <v>66923.59</v>
      </c>
    </row>
    <row r="252" spans="1:9" x14ac:dyDescent="0.25">
      <c r="A252" s="41">
        <v>200460</v>
      </c>
      <c r="B252" s="41">
        <v>7409</v>
      </c>
      <c r="C252" s="43">
        <v>20085305</v>
      </c>
      <c r="D252" s="43">
        <v>0</v>
      </c>
      <c r="E252" s="43" t="s">
        <v>236</v>
      </c>
      <c r="F252" s="9" t="s">
        <v>238</v>
      </c>
      <c r="G252" s="44">
        <v>160616.63</v>
      </c>
      <c r="H252" s="44">
        <v>-93693.04</v>
      </c>
      <c r="I252" s="44">
        <v>66923.59</v>
      </c>
    </row>
    <row r="253" spans="1:9" x14ac:dyDescent="0.25">
      <c r="A253" s="41">
        <v>200460</v>
      </c>
      <c r="B253" s="41">
        <v>7409</v>
      </c>
      <c r="C253" s="43">
        <v>20085306</v>
      </c>
      <c r="D253" s="43">
        <v>0</v>
      </c>
      <c r="E253" s="43" t="s">
        <v>236</v>
      </c>
      <c r="F253" s="9" t="s">
        <v>238</v>
      </c>
      <c r="G253" s="44">
        <v>160616.63</v>
      </c>
      <c r="H253" s="44">
        <v>-93693.04</v>
      </c>
      <c r="I253" s="44">
        <v>66923.59</v>
      </c>
    </row>
    <row r="254" spans="1:9" x14ac:dyDescent="0.25">
      <c r="A254" s="41">
        <v>200460</v>
      </c>
      <c r="B254" s="41">
        <v>7409</v>
      </c>
      <c r="C254" s="43">
        <v>20085307</v>
      </c>
      <c r="D254" s="43">
        <v>0</v>
      </c>
      <c r="E254" s="43" t="s">
        <v>236</v>
      </c>
      <c r="F254" s="9" t="s">
        <v>239</v>
      </c>
      <c r="G254" s="44">
        <v>22238.880000000001</v>
      </c>
      <c r="H254" s="44">
        <v>-12972.69</v>
      </c>
      <c r="I254" s="44">
        <v>9266.19</v>
      </c>
    </row>
    <row r="255" spans="1:9" x14ac:dyDescent="0.25">
      <c r="A255" s="41">
        <v>200460</v>
      </c>
      <c r="B255" s="41">
        <v>7409</v>
      </c>
      <c r="C255" s="43">
        <v>20086596</v>
      </c>
      <c r="D255" s="43">
        <v>0</v>
      </c>
      <c r="E255" s="43" t="s">
        <v>138</v>
      </c>
      <c r="F255" s="9" t="s">
        <v>240</v>
      </c>
      <c r="G255" s="44">
        <v>273549.83</v>
      </c>
      <c r="H255" s="44">
        <v>-131075.97</v>
      </c>
      <c r="I255" s="44">
        <v>142473.85999999999</v>
      </c>
    </row>
    <row r="256" spans="1:9" x14ac:dyDescent="0.25">
      <c r="A256" s="41">
        <v>200460</v>
      </c>
      <c r="B256" s="41">
        <v>7409</v>
      </c>
      <c r="C256" s="43">
        <v>20088332</v>
      </c>
      <c r="D256" s="43">
        <v>0</v>
      </c>
      <c r="E256" s="43" t="s">
        <v>82</v>
      </c>
      <c r="F256" s="9" t="s">
        <v>241</v>
      </c>
      <c r="G256" s="44">
        <v>34280.14</v>
      </c>
      <c r="H256" s="44">
        <v>-11426.72</v>
      </c>
      <c r="I256" s="44">
        <v>22853.42</v>
      </c>
    </row>
    <row r="257" spans="1:9" x14ac:dyDescent="0.25">
      <c r="A257" s="41">
        <v>200460</v>
      </c>
      <c r="B257" s="41">
        <v>7409</v>
      </c>
      <c r="C257" s="43">
        <v>20088333</v>
      </c>
      <c r="D257" s="43">
        <v>0</v>
      </c>
      <c r="E257" s="43" t="s">
        <v>82</v>
      </c>
      <c r="F257" s="9" t="s">
        <v>241</v>
      </c>
      <c r="G257" s="44">
        <v>34280.14</v>
      </c>
      <c r="H257" s="44">
        <v>-11426.72</v>
      </c>
      <c r="I257" s="44">
        <v>22853.42</v>
      </c>
    </row>
    <row r="258" spans="1:9" x14ac:dyDescent="0.25">
      <c r="A258" s="41">
        <v>200460</v>
      </c>
      <c r="B258" s="41">
        <v>7409</v>
      </c>
      <c r="C258" s="43">
        <v>20088334</v>
      </c>
      <c r="D258" s="43">
        <v>0</v>
      </c>
      <c r="E258" s="43" t="s">
        <v>82</v>
      </c>
      <c r="F258" s="9" t="s">
        <v>241</v>
      </c>
      <c r="G258" s="44">
        <v>34280.14</v>
      </c>
      <c r="H258" s="44">
        <v>-11426.72</v>
      </c>
      <c r="I258" s="44">
        <v>22853.42</v>
      </c>
    </row>
    <row r="259" spans="1:9" x14ac:dyDescent="0.25">
      <c r="A259" s="41">
        <v>200460</v>
      </c>
      <c r="B259" s="41">
        <v>7409</v>
      </c>
      <c r="C259" s="43">
        <v>20088335</v>
      </c>
      <c r="D259" s="43">
        <v>0</v>
      </c>
      <c r="E259" s="43" t="s">
        <v>82</v>
      </c>
      <c r="F259" s="9" t="s">
        <v>242</v>
      </c>
      <c r="G259" s="44">
        <v>5377.02</v>
      </c>
      <c r="H259" s="44">
        <v>-1792.35</v>
      </c>
      <c r="I259" s="44">
        <v>3584.67</v>
      </c>
    </row>
    <row r="260" spans="1:9" x14ac:dyDescent="0.25">
      <c r="A260" s="41">
        <v>400100</v>
      </c>
      <c r="B260" s="41">
        <v>7409</v>
      </c>
      <c r="C260" s="43">
        <v>20084990</v>
      </c>
      <c r="D260" s="43">
        <v>0</v>
      </c>
      <c r="E260" s="43" t="s">
        <v>75</v>
      </c>
      <c r="F260" s="9" t="s">
        <v>243</v>
      </c>
      <c r="G260" s="44">
        <v>21366.1</v>
      </c>
      <c r="H260" s="44">
        <v>-13353.83</v>
      </c>
      <c r="I260" s="44">
        <v>8012.27</v>
      </c>
    </row>
    <row r="261" spans="1:9" x14ac:dyDescent="0.25">
      <c r="A261" s="41">
        <v>400100</v>
      </c>
      <c r="B261" s="41">
        <v>7413</v>
      </c>
      <c r="C261" s="43">
        <v>20081965</v>
      </c>
      <c r="D261" s="43">
        <v>0</v>
      </c>
      <c r="E261" s="43" t="s">
        <v>222</v>
      </c>
      <c r="F261" s="9" t="s">
        <v>244</v>
      </c>
      <c r="G261" s="44">
        <v>19983.68</v>
      </c>
      <c r="H261" s="44">
        <v>-17902.04</v>
      </c>
      <c r="I261" s="44">
        <v>2081.64</v>
      </c>
    </row>
    <row r="262" spans="1:9" x14ac:dyDescent="0.25">
      <c r="A262" s="41">
        <v>200460</v>
      </c>
      <c r="B262" s="41">
        <v>7430</v>
      </c>
      <c r="C262" s="43">
        <v>20010830</v>
      </c>
      <c r="D262" s="43">
        <v>0</v>
      </c>
      <c r="E262" s="43" t="s">
        <v>205</v>
      </c>
      <c r="F262" s="9" t="s">
        <v>245</v>
      </c>
      <c r="G262" s="44">
        <v>96240.58</v>
      </c>
      <c r="H262" s="44">
        <v>-96240.58</v>
      </c>
      <c r="I262" s="9">
        <v>0</v>
      </c>
    </row>
    <row r="263" spans="1:9" x14ac:dyDescent="0.25">
      <c r="A263" s="41">
        <v>200460</v>
      </c>
      <c r="B263" s="41">
        <v>7430</v>
      </c>
      <c r="C263" s="43">
        <v>20010922</v>
      </c>
      <c r="D263" s="43">
        <v>0</v>
      </c>
      <c r="E263" s="43" t="s">
        <v>246</v>
      </c>
      <c r="F263" s="9" t="s">
        <v>247</v>
      </c>
      <c r="G263" s="44">
        <v>260226.13</v>
      </c>
      <c r="H263" s="44">
        <v>-260226.12</v>
      </c>
      <c r="I263" s="9">
        <v>0.01</v>
      </c>
    </row>
    <row r="264" spans="1:9" x14ac:dyDescent="0.25">
      <c r="A264" s="41">
        <v>200460</v>
      </c>
      <c r="B264" s="41">
        <v>7430</v>
      </c>
      <c r="C264" s="43">
        <v>20010922</v>
      </c>
      <c r="D264" s="43">
        <v>1</v>
      </c>
      <c r="E264" s="43" t="s">
        <v>72</v>
      </c>
      <c r="F264" s="9" t="s">
        <v>247</v>
      </c>
      <c r="G264" s="44">
        <v>621242.92000000004</v>
      </c>
      <c r="H264" s="44">
        <v>-621242.92000000004</v>
      </c>
      <c r="I264" s="9">
        <v>0</v>
      </c>
    </row>
    <row r="265" spans="1:9" x14ac:dyDescent="0.25">
      <c r="A265" s="41">
        <v>400100</v>
      </c>
      <c r="B265" s="41">
        <v>7430</v>
      </c>
      <c r="C265" s="43">
        <v>20067680</v>
      </c>
      <c r="D265" s="43">
        <v>0</v>
      </c>
      <c r="E265" s="43" t="s">
        <v>67</v>
      </c>
      <c r="F265" s="9" t="s">
        <v>248</v>
      </c>
      <c r="G265" s="44">
        <v>834505.4</v>
      </c>
      <c r="H265" s="44">
        <v>-834505.4</v>
      </c>
      <c r="I265" s="9">
        <v>0</v>
      </c>
    </row>
    <row r="266" spans="1:9" x14ac:dyDescent="0.25">
      <c r="A266" s="41">
        <v>400100</v>
      </c>
      <c r="B266" s="41">
        <v>7430</v>
      </c>
      <c r="C266" s="43">
        <v>20071680</v>
      </c>
      <c r="D266" s="43">
        <v>0</v>
      </c>
      <c r="E266" s="43" t="s">
        <v>249</v>
      </c>
      <c r="F266" s="9" t="s">
        <v>250</v>
      </c>
      <c r="G266" s="44">
        <v>243227</v>
      </c>
      <c r="H266" s="44">
        <v>-243227</v>
      </c>
      <c r="I266" s="9">
        <v>0</v>
      </c>
    </row>
    <row r="267" spans="1:9" x14ac:dyDescent="0.25">
      <c r="A267" s="41">
        <v>400100</v>
      </c>
      <c r="B267" s="41">
        <v>7430</v>
      </c>
      <c r="C267" s="43">
        <v>20071717</v>
      </c>
      <c r="D267" s="43">
        <v>0</v>
      </c>
      <c r="E267" s="43" t="s">
        <v>251</v>
      </c>
      <c r="F267" s="9" t="s">
        <v>252</v>
      </c>
      <c r="G267" s="44">
        <v>348989.63</v>
      </c>
      <c r="H267" s="44">
        <v>-348989.63</v>
      </c>
      <c r="I267" s="9">
        <v>0</v>
      </c>
    </row>
    <row r="268" spans="1:9" x14ac:dyDescent="0.25">
      <c r="A268" s="41">
        <v>400100</v>
      </c>
      <c r="B268" s="41">
        <v>7430</v>
      </c>
      <c r="C268" s="43">
        <v>20072313</v>
      </c>
      <c r="D268" s="43">
        <v>0</v>
      </c>
      <c r="E268" s="43" t="s">
        <v>183</v>
      </c>
      <c r="F268" s="9" t="s">
        <v>253</v>
      </c>
      <c r="G268" s="44">
        <v>292413.51</v>
      </c>
      <c r="H268" s="44">
        <v>-292413.51</v>
      </c>
      <c r="I268" s="9">
        <v>0</v>
      </c>
    </row>
    <row r="269" spans="1:9" x14ac:dyDescent="0.25">
      <c r="A269" s="41">
        <v>400100</v>
      </c>
      <c r="B269" s="41">
        <v>7430</v>
      </c>
      <c r="C269" s="43">
        <v>20072797</v>
      </c>
      <c r="D269" s="43">
        <v>0</v>
      </c>
      <c r="E269" s="43" t="s">
        <v>254</v>
      </c>
      <c r="F269" s="9" t="s">
        <v>255</v>
      </c>
      <c r="G269" s="49">
        <v>62738</v>
      </c>
      <c r="H269" s="49">
        <v>-62738</v>
      </c>
      <c r="I269">
        <v>0</v>
      </c>
    </row>
    <row r="270" spans="1:9" x14ac:dyDescent="0.25">
      <c r="A270" s="41">
        <v>400100</v>
      </c>
      <c r="B270" s="41">
        <v>7430</v>
      </c>
      <c r="C270" s="43">
        <v>20072797</v>
      </c>
      <c r="D270" s="43">
        <v>1</v>
      </c>
      <c r="E270" s="43" t="s">
        <v>256</v>
      </c>
      <c r="F270" s="9" t="s">
        <v>257</v>
      </c>
      <c r="G270" s="44">
        <v>88085.74</v>
      </c>
      <c r="H270" s="44">
        <v>-62394.09</v>
      </c>
      <c r="I270" s="44">
        <v>25691.65</v>
      </c>
    </row>
    <row r="271" spans="1:9" x14ac:dyDescent="0.25">
      <c r="A271" s="41">
        <v>400100</v>
      </c>
      <c r="B271" s="41">
        <v>7430</v>
      </c>
      <c r="C271" s="43">
        <v>20072797</v>
      </c>
      <c r="D271" s="43">
        <v>2</v>
      </c>
      <c r="E271" s="43" t="s">
        <v>105</v>
      </c>
      <c r="F271" s="9" t="s">
        <v>255</v>
      </c>
      <c r="G271" s="44">
        <v>87659.94</v>
      </c>
      <c r="H271" s="44">
        <v>-56613.72</v>
      </c>
      <c r="I271" s="44">
        <v>31046.22</v>
      </c>
    </row>
    <row r="272" spans="1:9" x14ac:dyDescent="0.25">
      <c r="A272" s="41">
        <v>400100</v>
      </c>
      <c r="B272" s="41">
        <v>7430</v>
      </c>
      <c r="C272" s="43">
        <v>20072797</v>
      </c>
      <c r="D272" s="43">
        <v>3</v>
      </c>
      <c r="E272" s="43" t="s">
        <v>75</v>
      </c>
      <c r="F272" s="9" t="s">
        <v>255</v>
      </c>
      <c r="G272" s="44">
        <v>79786.19</v>
      </c>
      <c r="H272" s="44">
        <v>-49866.39</v>
      </c>
      <c r="I272" s="44">
        <v>29919.8</v>
      </c>
    </row>
    <row r="273" spans="1:9" x14ac:dyDescent="0.25">
      <c r="A273" s="41">
        <v>400100</v>
      </c>
      <c r="B273" s="41">
        <v>7430</v>
      </c>
      <c r="C273" s="43">
        <v>20072797</v>
      </c>
      <c r="D273" s="43">
        <v>4</v>
      </c>
      <c r="E273" s="43" t="s">
        <v>236</v>
      </c>
      <c r="F273" s="9" t="s">
        <v>255</v>
      </c>
      <c r="G273" s="44">
        <v>43868.27</v>
      </c>
      <c r="H273" s="44">
        <v>-25589.83</v>
      </c>
      <c r="I273" s="44">
        <v>18278.439999999999</v>
      </c>
    </row>
    <row r="274" spans="1:9" x14ac:dyDescent="0.25">
      <c r="A274" s="41">
        <v>400100</v>
      </c>
      <c r="B274" s="41">
        <v>7430</v>
      </c>
      <c r="C274" s="43">
        <v>20072797</v>
      </c>
      <c r="D274" s="43">
        <v>5</v>
      </c>
      <c r="E274" s="43" t="s">
        <v>79</v>
      </c>
      <c r="F274" s="9" t="s">
        <v>255</v>
      </c>
      <c r="G274" s="44">
        <v>11699.93</v>
      </c>
      <c r="H274" s="44">
        <v>-5118.72</v>
      </c>
      <c r="I274" s="44">
        <v>6581.21</v>
      </c>
    </row>
    <row r="275" spans="1:9" x14ac:dyDescent="0.25">
      <c r="A275" s="41">
        <v>400100</v>
      </c>
      <c r="B275" s="41">
        <v>7430</v>
      </c>
      <c r="C275" s="43">
        <v>20072797</v>
      </c>
      <c r="D275" s="43">
        <v>6</v>
      </c>
      <c r="E275" s="43" t="s">
        <v>181</v>
      </c>
      <c r="F275" s="9" t="s">
        <v>258</v>
      </c>
      <c r="G275" s="44">
        <v>9899.9699999999993</v>
      </c>
      <c r="H275" s="44">
        <v>-1031.24</v>
      </c>
      <c r="I275" s="44">
        <v>8868.73</v>
      </c>
    </row>
    <row r="276" spans="1:9" x14ac:dyDescent="0.25">
      <c r="A276" s="41">
        <v>400100</v>
      </c>
      <c r="B276" s="41">
        <v>7430</v>
      </c>
      <c r="C276" s="43">
        <v>20073606</v>
      </c>
      <c r="D276" s="43">
        <v>0</v>
      </c>
      <c r="E276" s="43" t="s">
        <v>205</v>
      </c>
      <c r="F276" s="9" t="s">
        <v>259</v>
      </c>
      <c r="G276" s="44">
        <v>228825.02</v>
      </c>
      <c r="H276" s="44">
        <v>-228825.02</v>
      </c>
      <c r="I276" s="9">
        <v>0</v>
      </c>
    </row>
    <row r="277" spans="1:9" x14ac:dyDescent="0.25">
      <c r="A277" s="41">
        <v>400100</v>
      </c>
      <c r="B277" s="41">
        <v>7430</v>
      </c>
      <c r="C277" s="43">
        <v>20073668</v>
      </c>
      <c r="D277" s="43">
        <v>0</v>
      </c>
      <c r="E277" s="43" t="s">
        <v>205</v>
      </c>
      <c r="F277" s="9" t="s">
        <v>260</v>
      </c>
      <c r="G277" s="44">
        <v>195998.36</v>
      </c>
      <c r="H277" s="44">
        <v>-195998.36</v>
      </c>
      <c r="I277" s="9">
        <v>0</v>
      </c>
    </row>
    <row r="278" spans="1:9" x14ac:dyDescent="0.25">
      <c r="A278" s="41">
        <v>400100</v>
      </c>
      <c r="B278" s="41">
        <v>7430</v>
      </c>
      <c r="C278" s="43">
        <v>20073694</v>
      </c>
      <c r="D278" s="43">
        <v>0</v>
      </c>
      <c r="E278" s="43" t="s">
        <v>261</v>
      </c>
      <c r="F278" s="9" t="s">
        <v>262</v>
      </c>
      <c r="G278" s="44">
        <v>80969.56</v>
      </c>
      <c r="H278" s="44">
        <v>-80969.56</v>
      </c>
      <c r="I278" s="9">
        <v>0</v>
      </c>
    </row>
    <row r="279" spans="1:9" x14ac:dyDescent="0.25">
      <c r="A279" s="41">
        <v>400100</v>
      </c>
      <c r="B279" s="41">
        <v>7430</v>
      </c>
      <c r="C279" s="43">
        <v>20073704</v>
      </c>
      <c r="D279" s="43">
        <v>0</v>
      </c>
      <c r="E279" s="43" t="s">
        <v>261</v>
      </c>
      <c r="F279" s="9" t="s">
        <v>263</v>
      </c>
      <c r="G279" s="44">
        <v>86043.99</v>
      </c>
      <c r="H279" s="44">
        <v>-86043.99</v>
      </c>
      <c r="I279" s="9">
        <v>0</v>
      </c>
    </row>
    <row r="280" spans="1:9" x14ac:dyDescent="0.25">
      <c r="A280" s="41">
        <v>400100</v>
      </c>
      <c r="B280" s="41">
        <v>7430</v>
      </c>
      <c r="C280" s="43">
        <v>20073718</v>
      </c>
      <c r="D280" s="43">
        <v>0</v>
      </c>
      <c r="E280" s="43" t="s">
        <v>261</v>
      </c>
      <c r="F280" s="9" t="s">
        <v>264</v>
      </c>
      <c r="G280" s="44">
        <v>72150</v>
      </c>
      <c r="H280" s="44">
        <v>-72150</v>
      </c>
      <c r="I280" s="9">
        <v>0</v>
      </c>
    </row>
    <row r="281" spans="1:9" x14ac:dyDescent="0.25">
      <c r="A281" s="41">
        <v>400100</v>
      </c>
      <c r="B281" s="41">
        <v>7430</v>
      </c>
      <c r="C281" s="43">
        <v>20073718</v>
      </c>
      <c r="D281" s="43">
        <v>1</v>
      </c>
      <c r="E281" s="43" t="s">
        <v>72</v>
      </c>
      <c r="F281" s="9" t="s">
        <v>264</v>
      </c>
      <c r="G281" s="44">
        <v>215000</v>
      </c>
      <c r="H281" s="44">
        <v>-215000</v>
      </c>
      <c r="I281" s="9">
        <v>0</v>
      </c>
    </row>
    <row r="282" spans="1:9" x14ac:dyDescent="0.25">
      <c r="A282" s="41">
        <v>400100</v>
      </c>
      <c r="B282" s="41">
        <v>7430</v>
      </c>
      <c r="C282" s="43">
        <v>20073731</v>
      </c>
      <c r="D282" s="43">
        <v>0</v>
      </c>
      <c r="E282" s="43" t="s">
        <v>261</v>
      </c>
      <c r="F282" s="9" t="s">
        <v>265</v>
      </c>
      <c r="G282" s="44">
        <v>66147.28</v>
      </c>
      <c r="H282" s="44">
        <v>-66147.28</v>
      </c>
      <c r="I282" s="9">
        <v>0</v>
      </c>
    </row>
    <row r="283" spans="1:9" x14ac:dyDescent="0.25">
      <c r="A283" s="41">
        <v>400100</v>
      </c>
      <c r="B283" s="41">
        <v>7430</v>
      </c>
      <c r="C283" s="43">
        <v>20073782</v>
      </c>
      <c r="D283" s="43">
        <v>0</v>
      </c>
      <c r="E283" s="43" t="s">
        <v>246</v>
      </c>
      <c r="F283" s="9" t="s">
        <v>266</v>
      </c>
      <c r="G283" s="44">
        <v>4545.04</v>
      </c>
      <c r="H283" s="44">
        <v>-4545.04</v>
      </c>
      <c r="I283" s="9">
        <v>0</v>
      </c>
    </row>
    <row r="284" spans="1:9" x14ac:dyDescent="0.25">
      <c r="A284" s="41">
        <v>400100</v>
      </c>
      <c r="B284" s="41">
        <v>7430</v>
      </c>
      <c r="C284" s="43">
        <v>20073782</v>
      </c>
      <c r="D284" s="43">
        <v>1</v>
      </c>
      <c r="E284" s="43" t="s">
        <v>75</v>
      </c>
      <c r="F284" s="9" t="s">
        <v>266</v>
      </c>
      <c r="G284" s="44">
        <v>3637.01</v>
      </c>
      <c r="H284" s="44">
        <v>-2273.13</v>
      </c>
      <c r="I284" s="44">
        <v>1363.88</v>
      </c>
    </row>
    <row r="285" spans="1:9" x14ac:dyDescent="0.25">
      <c r="A285" s="41">
        <v>400100</v>
      </c>
      <c r="B285" s="41">
        <v>7430</v>
      </c>
      <c r="C285" s="43">
        <v>20073782</v>
      </c>
      <c r="D285" s="43">
        <v>2</v>
      </c>
      <c r="E285" s="43" t="s">
        <v>236</v>
      </c>
      <c r="F285" s="9" t="s">
        <v>266</v>
      </c>
      <c r="G285" s="44">
        <v>54979.07</v>
      </c>
      <c r="H285" s="44">
        <v>-32071.13</v>
      </c>
      <c r="I285" s="44">
        <v>22907.94</v>
      </c>
    </row>
    <row r="286" spans="1:9" x14ac:dyDescent="0.25">
      <c r="A286" s="41">
        <v>400100</v>
      </c>
      <c r="B286" s="41">
        <v>7430</v>
      </c>
      <c r="C286" s="43">
        <v>20073782</v>
      </c>
      <c r="D286" s="43">
        <v>3</v>
      </c>
      <c r="E286" s="43" t="s">
        <v>79</v>
      </c>
      <c r="F286" s="9" t="s">
        <v>266</v>
      </c>
      <c r="G286" s="44">
        <v>64098.94</v>
      </c>
      <c r="H286" s="44">
        <v>-28043.29</v>
      </c>
      <c r="I286" s="44">
        <v>36055.65</v>
      </c>
    </row>
    <row r="287" spans="1:9" x14ac:dyDescent="0.25">
      <c r="A287" s="41">
        <v>400100</v>
      </c>
      <c r="B287" s="41">
        <v>7430</v>
      </c>
      <c r="C287" s="43">
        <v>20073782</v>
      </c>
      <c r="D287" s="43">
        <v>4</v>
      </c>
      <c r="E287" s="43" t="s">
        <v>107</v>
      </c>
      <c r="F287" s="9" t="s">
        <v>266</v>
      </c>
      <c r="G287" s="44">
        <v>27123.5</v>
      </c>
      <c r="H287" s="44">
        <v>-6780.88</v>
      </c>
      <c r="I287" s="44">
        <v>20342.62</v>
      </c>
    </row>
    <row r="288" spans="1:9" x14ac:dyDescent="0.25">
      <c r="A288" s="41">
        <v>400100</v>
      </c>
      <c r="B288" s="41">
        <v>7430</v>
      </c>
      <c r="C288" s="43">
        <v>20073854</v>
      </c>
      <c r="D288" s="43">
        <v>0</v>
      </c>
      <c r="E288" s="43" t="s">
        <v>246</v>
      </c>
      <c r="F288" s="9" t="s">
        <v>267</v>
      </c>
      <c r="G288" s="44">
        <v>27650.9</v>
      </c>
      <c r="H288" s="44">
        <v>-27650.9</v>
      </c>
      <c r="I288" s="9">
        <v>0</v>
      </c>
    </row>
    <row r="289" spans="1:9" x14ac:dyDescent="0.25">
      <c r="A289" s="41">
        <v>400100</v>
      </c>
      <c r="B289" s="41">
        <v>7430</v>
      </c>
      <c r="C289" s="43">
        <v>20073894</v>
      </c>
      <c r="D289" s="43">
        <v>0</v>
      </c>
      <c r="E289" s="43" t="s">
        <v>246</v>
      </c>
      <c r="F289" s="9" t="s">
        <v>268</v>
      </c>
      <c r="G289" s="44">
        <v>3214.89</v>
      </c>
      <c r="H289" s="44">
        <v>-3214.88</v>
      </c>
      <c r="I289" s="9">
        <v>0.01</v>
      </c>
    </row>
    <row r="290" spans="1:9" x14ac:dyDescent="0.25">
      <c r="A290" s="41">
        <v>400100</v>
      </c>
      <c r="B290" s="41">
        <v>7430</v>
      </c>
      <c r="C290" s="43">
        <v>20073894</v>
      </c>
      <c r="D290" s="43">
        <v>1</v>
      </c>
      <c r="E290" s="43" t="s">
        <v>269</v>
      </c>
      <c r="F290" s="9" t="s">
        <v>268</v>
      </c>
      <c r="G290" s="44">
        <v>151984.20000000001</v>
      </c>
      <c r="H290" s="44">
        <v>-151984.20000000001</v>
      </c>
      <c r="I290" s="9">
        <v>0</v>
      </c>
    </row>
    <row r="291" spans="1:9" x14ac:dyDescent="0.25">
      <c r="A291" s="41">
        <v>400100</v>
      </c>
      <c r="B291" s="41">
        <v>7430</v>
      </c>
      <c r="C291" s="43">
        <v>20073894</v>
      </c>
      <c r="D291" s="43">
        <v>2</v>
      </c>
      <c r="E291" s="43" t="s">
        <v>167</v>
      </c>
      <c r="F291" s="9" t="s">
        <v>268</v>
      </c>
      <c r="G291" s="44">
        <v>1196500.1599999999</v>
      </c>
      <c r="H291" s="44">
        <v>-648104.25</v>
      </c>
      <c r="I291" s="44">
        <v>548395.91</v>
      </c>
    </row>
    <row r="292" spans="1:9" x14ac:dyDescent="0.25">
      <c r="A292" s="41">
        <v>400100</v>
      </c>
      <c r="B292" s="41">
        <v>7430</v>
      </c>
      <c r="C292" s="43">
        <v>20073907</v>
      </c>
      <c r="D292" s="43">
        <v>0</v>
      </c>
      <c r="E292" s="43" t="s">
        <v>246</v>
      </c>
      <c r="F292" s="9" t="s">
        <v>270</v>
      </c>
      <c r="G292" s="44">
        <v>194583.7</v>
      </c>
      <c r="H292" s="44">
        <v>-194583.7</v>
      </c>
      <c r="I292" s="9">
        <v>0</v>
      </c>
    </row>
    <row r="293" spans="1:9" x14ac:dyDescent="0.25">
      <c r="A293" s="41">
        <v>400100</v>
      </c>
      <c r="B293" s="41">
        <v>7430</v>
      </c>
      <c r="C293" s="43">
        <v>20073918</v>
      </c>
      <c r="D293" s="43">
        <v>0</v>
      </c>
      <c r="E293" s="43" t="s">
        <v>246</v>
      </c>
      <c r="F293" s="9" t="s">
        <v>271</v>
      </c>
      <c r="G293" s="44">
        <v>70868.3</v>
      </c>
      <c r="H293" s="44">
        <v>-70868.3</v>
      </c>
      <c r="I293" s="9">
        <v>0</v>
      </c>
    </row>
    <row r="294" spans="1:9" x14ac:dyDescent="0.25">
      <c r="A294" s="41">
        <v>400100</v>
      </c>
      <c r="B294" s="41">
        <v>7430</v>
      </c>
      <c r="C294" s="43">
        <v>20073931</v>
      </c>
      <c r="D294" s="43">
        <v>0</v>
      </c>
      <c r="E294" s="43" t="s">
        <v>246</v>
      </c>
      <c r="F294" s="9" t="s">
        <v>272</v>
      </c>
      <c r="G294" s="44">
        <v>49550</v>
      </c>
      <c r="H294" s="44">
        <v>-49550</v>
      </c>
      <c r="I294" s="9">
        <v>0</v>
      </c>
    </row>
    <row r="295" spans="1:9" x14ac:dyDescent="0.25">
      <c r="A295" s="41">
        <v>400100</v>
      </c>
      <c r="B295" s="41">
        <v>7430</v>
      </c>
      <c r="C295" s="43">
        <v>20073931</v>
      </c>
      <c r="D295" s="43">
        <v>1</v>
      </c>
      <c r="E295" s="43" t="s">
        <v>73</v>
      </c>
      <c r="F295" s="9" t="s">
        <v>273</v>
      </c>
      <c r="G295" s="44">
        <v>204564.65</v>
      </c>
      <c r="H295" s="44">
        <v>-166208.76999999999</v>
      </c>
      <c r="I295" s="44">
        <v>38355.879999999997</v>
      </c>
    </row>
    <row r="296" spans="1:9" x14ac:dyDescent="0.25">
      <c r="A296" s="41">
        <v>400100</v>
      </c>
      <c r="B296" s="41">
        <v>7430</v>
      </c>
      <c r="C296" s="43">
        <v>20073931</v>
      </c>
      <c r="D296" s="43">
        <v>2</v>
      </c>
      <c r="E296" s="43" t="s">
        <v>73</v>
      </c>
      <c r="F296" s="9" t="s">
        <v>274</v>
      </c>
      <c r="G296" s="44">
        <v>36354.400000000001</v>
      </c>
      <c r="H296" s="44">
        <v>-29537.95</v>
      </c>
      <c r="I296" s="44">
        <v>6816.45</v>
      </c>
    </row>
    <row r="297" spans="1:9" x14ac:dyDescent="0.25">
      <c r="A297" s="41">
        <v>400100</v>
      </c>
      <c r="B297" s="41">
        <v>7430</v>
      </c>
      <c r="C297" s="43">
        <v>20073931</v>
      </c>
      <c r="D297" s="43">
        <v>3</v>
      </c>
      <c r="E297" s="43" t="s">
        <v>275</v>
      </c>
      <c r="F297" s="9" t="s">
        <v>272</v>
      </c>
      <c r="G297" s="9">
        <v>0</v>
      </c>
      <c r="H297" s="9">
        <v>0</v>
      </c>
      <c r="I297" s="9">
        <v>0</v>
      </c>
    </row>
    <row r="298" spans="1:9" x14ac:dyDescent="0.25">
      <c r="A298" s="41">
        <v>400100</v>
      </c>
      <c r="B298" s="41">
        <v>7430</v>
      </c>
      <c r="C298" s="43">
        <v>20073931</v>
      </c>
      <c r="D298" s="43">
        <v>4</v>
      </c>
      <c r="E298" s="43" t="s">
        <v>105</v>
      </c>
      <c r="F298" s="9" t="s">
        <v>276</v>
      </c>
      <c r="G298" s="44">
        <v>22070.36</v>
      </c>
      <c r="H298" s="44">
        <v>-14253.77</v>
      </c>
      <c r="I298" s="44">
        <v>7816.59</v>
      </c>
    </row>
    <row r="299" spans="1:9" x14ac:dyDescent="0.25">
      <c r="A299" s="41">
        <v>400100</v>
      </c>
      <c r="B299" s="41">
        <v>7430</v>
      </c>
      <c r="C299" s="43">
        <v>20073931</v>
      </c>
      <c r="D299" s="43">
        <v>5</v>
      </c>
      <c r="E299" s="43" t="s">
        <v>105</v>
      </c>
      <c r="F299" s="9" t="s">
        <v>277</v>
      </c>
      <c r="G299" s="44">
        <v>147587.29999999999</v>
      </c>
      <c r="H299" s="44">
        <v>-95316.81</v>
      </c>
      <c r="I299" s="44">
        <v>52270.49</v>
      </c>
    </row>
    <row r="300" spans="1:9" x14ac:dyDescent="0.25">
      <c r="A300" s="41">
        <v>400100</v>
      </c>
      <c r="B300" s="41">
        <v>7430</v>
      </c>
      <c r="C300" s="43">
        <v>20073931</v>
      </c>
      <c r="D300" s="43">
        <v>6</v>
      </c>
      <c r="E300" s="43" t="s">
        <v>75</v>
      </c>
      <c r="F300" s="9" t="s">
        <v>272</v>
      </c>
      <c r="G300" s="44">
        <v>19124.009999999998</v>
      </c>
      <c r="H300" s="44">
        <v>-11952.51</v>
      </c>
      <c r="I300" s="44">
        <v>7171.5</v>
      </c>
    </row>
    <row r="301" spans="1:9" x14ac:dyDescent="0.25">
      <c r="A301" s="41">
        <v>400100</v>
      </c>
      <c r="B301" s="41">
        <v>7430</v>
      </c>
      <c r="C301" s="43">
        <v>20073931</v>
      </c>
      <c r="D301" s="43">
        <v>7</v>
      </c>
      <c r="E301" s="43" t="s">
        <v>79</v>
      </c>
      <c r="F301" s="9" t="s">
        <v>278</v>
      </c>
      <c r="G301" s="44">
        <v>5268.74</v>
      </c>
      <c r="H301" s="44">
        <v>-2305.08</v>
      </c>
      <c r="I301" s="44">
        <v>2963.66</v>
      </c>
    </row>
    <row r="302" spans="1:9" x14ac:dyDescent="0.25">
      <c r="A302" s="41">
        <v>400100</v>
      </c>
      <c r="B302" s="41">
        <v>7430</v>
      </c>
      <c r="C302" s="43">
        <v>20074023</v>
      </c>
      <c r="D302" s="43">
        <v>0</v>
      </c>
      <c r="E302" s="43" t="s">
        <v>279</v>
      </c>
      <c r="F302" s="9" t="s">
        <v>280</v>
      </c>
      <c r="G302" s="44">
        <v>41120.29</v>
      </c>
      <c r="H302" s="44">
        <v>-41120.29</v>
      </c>
      <c r="I302" s="9">
        <v>0</v>
      </c>
    </row>
    <row r="303" spans="1:9" x14ac:dyDescent="0.25">
      <c r="A303" s="41">
        <v>400100</v>
      </c>
      <c r="B303" s="41">
        <v>7430</v>
      </c>
      <c r="C303" s="43">
        <v>20074023</v>
      </c>
      <c r="D303" s="43">
        <v>1</v>
      </c>
      <c r="E303" s="43" t="s">
        <v>236</v>
      </c>
      <c r="F303" s="9" t="s">
        <v>280</v>
      </c>
      <c r="G303" s="44">
        <v>3702650.12</v>
      </c>
      <c r="H303" s="44">
        <v>-2159879.23</v>
      </c>
      <c r="I303" s="44">
        <v>1542770.89</v>
      </c>
    </row>
    <row r="304" spans="1:9" x14ac:dyDescent="0.25">
      <c r="A304" s="41">
        <v>400100</v>
      </c>
      <c r="B304" s="41">
        <v>7430</v>
      </c>
      <c r="C304" s="43">
        <v>20074023</v>
      </c>
      <c r="D304" s="43">
        <v>2</v>
      </c>
      <c r="E304" s="43" t="s">
        <v>236</v>
      </c>
      <c r="F304" s="9" t="s">
        <v>280</v>
      </c>
      <c r="G304" s="44">
        <v>141467.16</v>
      </c>
      <c r="H304" s="44">
        <v>-82522.509999999995</v>
      </c>
      <c r="I304" s="44">
        <v>58944.65</v>
      </c>
    </row>
    <row r="305" spans="1:9" x14ac:dyDescent="0.25">
      <c r="A305" s="41">
        <v>400100</v>
      </c>
      <c r="B305" s="41">
        <v>7430</v>
      </c>
      <c r="C305" s="43">
        <v>20081138</v>
      </c>
      <c r="D305" s="43">
        <v>0</v>
      </c>
      <c r="E305" s="43" t="s">
        <v>72</v>
      </c>
      <c r="F305" s="9" t="s">
        <v>247</v>
      </c>
      <c r="G305" s="44">
        <v>3955760.35</v>
      </c>
      <c r="H305" s="44">
        <v>-3955760.35</v>
      </c>
      <c r="I305" s="9">
        <v>0</v>
      </c>
    </row>
    <row r="306" spans="1:9" x14ac:dyDescent="0.25">
      <c r="A306" s="41">
        <v>400100</v>
      </c>
      <c r="B306" s="41">
        <v>7430</v>
      </c>
      <c r="C306" s="43">
        <v>20081138</v>
      </c>
      <c r="D306" s="43">
        <v>1</v>
      </c>
      <c r="E306" s="43" t="s">
        <v>236</v>
      </c>
      <c r="F306" s="9" t="s">
        <v>247</v>
      </c>
      <c r="G306" s="44">
        <v>141794.16</v>
      </c>
      <c r="H306" s="44">
        <v>-82713.259999999995</v>
      </c>
      <c r="I306" s="44">
        <v>59080.9</v>
      </c>
    </row>
    <row r="307" spans="1:9" x14ac:dyDescent="0.25">
      <c r="A307" s="41">
        <v>400100</v>
      </c>
      <c r="B307" s="41">
        <v>7430</v>
      </c>
      <c r="C307" s="43">
        <v>20081138</v>
      </c>
      <c r="D307" s="43">
        <v>2</v>
      </c>
      <c r="E307" s="43" t="s">
        <v>135</v>
      </c>
      <c r="F307" s="9" t="s">
        <v>247</v>
      </c>
      <c r="G307" s="44">
        <v>668431.67000000004</v>
      </c>
      <c r="H307" s="44">
        <v>-334215.84000000003</v>
      </c>
      <c r="I307" s="44">
        <v>334215.83</v>
      </c>
    </row>
    <row r="308" spans="1:9" x14ac:dyDescent="0.25">
      <c r="A308" s="41">
        <v>400100</v>
      </c>
      <c r="B308" s="41">
        <v>7430</v>
      </c>
      <c r="C308" s="43">
        <v>20081138</v>
      </c>
      <c r="D308" s="43">
        <v>4</v>
      </c>
      <c r="E308" s="43" t="s">
        <v>122</v>
      </c>
      <c r="F308" s="9" t="s">
        <v>281</v>
      </c>
      <c r="G308" s="44">
        <v>39251.269999999997</v>
      </c>
      <c r="H308" s="44">
        <v>-13901.5</v>
      </c>
      <c r="I308" s="44">
        <v>25349.77</v>
      </c>
    </row>
    <row r="309" spans="1:9" x14ac:dyDescent="0.25">
      <c r="A309" s="41">
        <v>400100</v>
      </c>
      <c r="B309" s="41">
        <v>7430</v>
      </c>
      <c r="C309" s="43">
        <v>20081728</v>
      </c>
      <c r="D309" s="43">
        <v>0</v>
      </c>
      <c r="E309" s="43" t="s">
        <v>282</v>
      </c>
      <c r="F309" s="9" t="s">
        <v>283</v>
      </c>
      <c r="G309" s="44">
        <v>95390.5</v>
      </c>
      <c r="H309" s="44">
        <v>-87441.31</v>
      </c>
      <c r="I309" s="44">
        <v>7949.19</v>
      </c>
    </row>
    <row r="310" spans="1:9" x14ac:dyDescent="0.25">
      <c r="A310" s="41">
        <v>400100</v>
      </c>
      <c r="B310" s="41">
        <v>7430</v>
      </c>
      <c r="C310" s="43">
        <v>20081728</v>
      </c>
      <c r="D310" s="43">
        <v>1</v>
      </c>
      <c r="E310" s="43" t="s">
        <v>222</v>
      </c>
      <c r="F310" s="9" t="s">
        <v>283</v>
      </c>
      <c r="G310" s="44">
        <v>40253.26</v>
      </c>
      <c r="H310" s="44">
        <v>-36060.230000000003</v>
      </c>
      <c r="I310" s="44">
        <v>4193.03</v>
      </c>
    </row>
    <row r="311" spans="1:9" x14ac:dyDescent="0.25">
      <c r="A311" s="41">
        <v>400100</v>
      </c>
      <c r="B311" s="41">
        <v>7430</v>
      </c>
      <c r="C311" s="43">
        <v>20081729</v>
      </c>
      <c r="D311" s="43">
        <v>0</v>
      </c>
      <c r="E311" s="43" t="s">
        <v>282</v>
      </c>
      <c r="F311" s="9" t="s">
        <v>284</v>
      </c>
      <c r="G311" s="44">
        <v>150083.96</v>
      </c>
      <c r="H311" s="44">
        <v>-137576.95999999999</v>
      </c>
      <c r="I311" s="44">
        <v>12507</v>
      </c>
    </row>
    <row r="312" spans="1:9" x14ac:dyDescent="0.25">
      <c r="A312" s="41">
        <v>400100</v>
      </c>
      <c r="B312" s="41">
        <v>7430</v>
      </c>
      <c r="C312" s="43">
        <v>20083559</v>
      </c>
      <c r="D312" s="43">
        <v>0</v>
      </c>
      <c r="E312" s="43" t="s">
        <v>103</v>
      </c>
      <c r="F312" s="9" t="s">
        <v>285</v>
      </c>
      <c r="G312" s="44">
        <v>62988.89</v>
      </c>
      <c r="H312" s="44">
        <v>-47241.66</v>
      </c>
      <c r="I312" s="44">
        <v>15747.23</v>
      </c>
    </row>
    <row r="313" spans="1:9" x14ac:dyDescent="0.25">
      <c r="A313" s="41">
        <v>400100</v>
      </c>
      <c r="B313" s="41">
        <v>7430</v>
      </c>
      <c r="C313" s="43">
        <v>20083648</v>
      </c>
      <c r="D313" s="43">
        <v>0</v>
      </c>
      <c r="E313" s="43" t="s">
        <v>103</v>
      </c>
      <c r="F313" s="9" t="s">
        <v>286</v>
      </c>
      <c r="G313" s="44">
        <v>108130.49</v>
      </c>
      <c r="H313" s="44">
        <v>-81097.86</v>
      </c>
      <c r="I313" s="44">
        <v>27032.63</v>
      </c>
    </row>
    <row r="314" spans="1:9" x14ac:dyDescent="0.25">
      <c r="A314" s="41">
        <v>400100</v>
      </c>
      <c r="B314" s="41">
        <v>7430</v>
      </c>
      <c r="C314" s="43">
        <v>20083654</v>
      </c>
      <c r="D314" s="43">
        <v>0</v>
      </c>
      <c r="E314" s="43" t="s">
        <v>103</v>
      </c>
      <c r="F314" s="9" t="s">
        <v>118</v>
      </c>
      <c r="G314" s="44">
        <v>56743.85</v>
      </c>
      <c r="H314" s="44">
        <v>-42557.88</v>
      </c>
      <c r="I314" s="44">
        <v>14185.97</v>
      </c>
    </row>
    <row r="315" spans="1:9" x14ac:dyDescent="0.25">
      <c r="A315" s="41">
        <v>400100</v>
      </c>
      <c r="B315" s="41">
        <v>7430</v>
      </c>
      <c r="C315" s="43">
        <v>20083658</v>
      </c>
      <c r="D315" s="43">
        <v>0</v>
      </c>
      <c r="E315" s="43" t="s">
        <v>103</v>
      </c>
      <c r="F315" s="9" t="s">
        <v>119</v>
      </c>
      <c r="G315" s="44">
        <v>78507.42</v>
      </c>
      <c r="H315" s="44">
        <v>-58880.58</v>
      </c>
      <c r="I315" s="44">
        <v>19626.84</v>
      </c>
    </row>
    <row r="316" spans="1:9" x14ac:dyDescent="0.25">
      <c r="A316" s="41">
        <v>400100</v>
      </c>
      <c r="B316" s="41">
        <v>7430</v>
      </c>
      <c r="C316" s="43">
        <v>20083818</v>
      </c>
      <c r="D316" s="43">
        <v>0</v>
      </c>
      <c r="E316" s="43" t="s">
        <v>120</v>
      </c>
      <c r="F316" s="9" t="s">
        <v>287</v>
      </c>
      <c r="G316" s="44">
        <v>200000.24</v>
      </c>
      <c r="H316" s="44">
        <v>-145833.51</v>
      </c>
      <c r="I316" s="44">
        <v>54166.73</v>
      </c>
    </row>
    <row r="317" spans="1:9" x14ac:dyDescent="0.25">
      <c r="A317" s="41">
        <v>400100</v>
      </c>
      <c r="B317" s="41">
        <v>7430</v>
      </c>
      <c r="C317" s="43">
        <v>20084578</v>
      </c>
      <c r="D317" s="43">
        <v>0</v>
      </c>
      <c r="E317" s="43" t="s">
        <v>105</v>
      </c>
      <c r="F317" s="9" t="s">
        <v>288</v>
      </c>
      <c r="G317" s="44">
        <v>269629.62</v>
      </c>
      <c r="H317" s="44">
        <v>-174135.81</v>
      </c>
      <c r="I317" s="44">
        <v>95493.81</v>
      </c>
    </row>
    <row r="318" spans="1:9" x14ac:dyDescent="0.25">
      <c r="A318" s="41">
        <v>400100</v>
      </c>
      <c r="B318" s="41">
        <v>7430</v>
      </c>
      <c r="C318" s="43">
        <v>20084578</v>
      </c>
      <c r="D318" s="43">
        <v>1</v>
      </c>
      <c r="E318" s="43" t="s">
        <v>145</v>
      </c>
      <c r="F318" s="9" t="s">
        <v>289</v>
      </c>
      <c r="G318" s="44">
        <v>93830.36</v>
      </c>
      <c r="H318" s="44">
        <v>-15638.4</v>
      </c>
      <c r="I318" s="44">
        <v>78191.960000000006</v>
      </c>
    </row>
    <row r="319" spans="1:9" x14ac:dyDescent="0.25">
      <c r="A319" s="41">
        <v>400100</v>
      </c>
      <c r="B319" s="41">
        <v>7430</v>
      </c>
      <c r="C319" s="43">
        <v>20084578</v>
      </c>
      <c r="D319" s="43">
        <v>2</v>
      </c>
      <c r="E319" s="43" t="s">
        <v>145</v>
      </c>
      <c r="F319" s="9" t="s">
        <v>289</v>
      </c>
      <c r="G319" s="44">
        <v>14893.2</v>
      </c>
      <c r="H319" s="44">
        <v>-2482.1999999999998</v>
      </c>
      <c r="I319" s="44">
        <v>12411</v>
      </c>
    </row>
    <row r="320" spans="1:9" x14ac:dyDescent="0.25">
      <c r="A320" s="41">
        <v>400100</v>
      </c>
      <c r="B320" s="41">
        <v>7430</v>
      </c>
      <c r="C320" s="43">
        <v>20084578</v>
      </c>
      <c r="D320" s="43">
        <v>3</v>
      </c>
      <c r="E320" s="43" t="s">
        <v>145</v>
      </c>
      <c r="F320" s="9" t="s">
        <v>289</v>
      </c>
      <c r="G320" s="44">
        <v>2707.07</v>
      </c>
      <c r="H320" s="9">
        <v>-451.18</v>
      </c>
      <c r="I320" s="44">
        <v>2255.89</v>
      </c>
    </row>
    <row r="321" spans="1:11" x14ac:dyDescent="0.25">
      <c r="A321" s="41">
        <v>400100</v>
      </c>
      <c r="B321" s="41">
        <v>7430</v>
      </c>
      <c r="C321" s="43">
        <v>20084578</v>
      </c>
      <c r="D321" s="43">
        <v>4</v>
      </c>
      <c r="E321" s="43" t="s">
        <v>181</v>
      </c>
      <c r="F321" s="9" t="s">
        <v>258</v>
      </c>
      <c r="G321" s="44">
        <v>537936.9</v>
      </c>
      <c r="H321" s="44">
        <v>-56035.1</v>
      </c>
      <c r="I321" s="44">
        <v>481901.8</v>
      </c>
    </row>
    <row r="322" spans="1:11" x14ac:dyDescent="0.25">
      <c r="A322" s="41">
        <v>400100</v>
      </c>
      <c r="B322" s="41">
        <v>7430</v>
      </c>
      <c r="C322" s="43">
        <v>20084578</v>
      </c>
      <c r="D322" s="43">
        <v>5</v>
      </c>
      <c r="E322" s="43" t="s">
        <v>181</v>
      </c>
      <c r="F322" s="9" t="s">
        <v>258</v>
      </c>
      <c r="G322" s="44">
        <v>10558</v>
      </c>
      <c r="H322" s="44">
        <v>-1099.79</v>
      </c>
      <c r="I322" s="44">
        <v>9458.2099999999991</v>
      </c>
    </row>
    <row r="323" spans="1:11" x14ac:dyDescent="0.25">
      <c r="A323" s="41">
        <v>400100</v>
      </c>
      <c r="B323" s="41">
        <v>7430</v>
      </c>
      <c r="C323" s="43">
        <v>20084578</v>
      </c>
      <c r="D323" s="43">
        <v>6</v>
      </c>
      <c r="E323" s="43" t="s">
        <v>124</v>
      </c>
      <c r="F323" s="9" t="s">
        <v>290</v>
      </c>
      <c r="G323" s="44">
        <v>231531.04</v>
      </c>
      <c r="H323" s="44">
        <v>-9647.1299999999992</v>
      </c>
      <c r="I323" s="44">
        <v>221883.91</v>
      </c>
    </row>
    <row r="324" spans="1:11" x14ac:dyDescent="0.25">
      <c r="A324" s="41">
        <v>400100</v>
      </c>
      <c r="B324" s="41">
        <v>7430</v>
      </c>
      <c r="C324" s="43">
        <v>20084793</v>
      </c>
      <c r="D324" s="43">
        <v>0</v>
      </c>
      <c r="E324" s="43" t="s">
        <v>105</v>
      </c>
      <c r="F324" s="9" t="s">
        <v>291</v>
      </c>
      <c r="G324" s="44">
        <v>23584.3</v>
      </c>
      <c r="H324" s="44">
        <v>-15231.54</v>
      </c>
      <c r="I324" s="44">
        <v>8352.76</v>
      </c>
    </row>
    <row r="325" spans="1:11" x14ac:dyDescent="0.25">
      <c r="A325" s="41">
        <v>400100</v>
      </c>
      <c r="B325" s="41">
        <v>7430</v>
      </c>
      <c r="C325" s="43">
        <v>20088336</v>
      </c>
      <c r="D325" s="43">
        <v>0</v>
      </c>
      <c r="E325" s="43" t="s">
        <v>82</v>
      </c>
      <c r="F325" s="9" t="s">
        <v>292</v>
      </c>
      <c r="G325" s="44">
        <v>26886.080000000002</v>
      </c>
      <c r="H325" s="44">
        <v>-8962.0300000000007</v>
      </c>
      <c r="I325" s="44">
        <v>17924.05</v>
      </c>
    </row>
    <row r="326" spans="1:11" x14ac:dyDescent="0.25">
      <c r="A326" s="41">
        <v>400100</v>
      </c>
      <c r="B326" s="41">
        <v>7452</v>
      </c>
      <c r="C326" s="43">
        <v>20083649</v>
      </c>
      <c r="D326" s="43">
        <v>0</v>
      </c>
      <c r="E326" s="43" t="s">
        <v>103</v>
      </c>
      <c r="F326" s="9" t="s">
        <v>286</v>
      </c>
      <c r="G326" s="44">
        <v>57245.54</v>
      </c>
      <c r="H326" s="44">
        <v>-42934.17</v>
      </c>
      <c r="I326" s="44">
        <v>14311.37</v>
      </c>
    </row>
    <row r="327" spans="1:11" x14ac:dyDescent="0.25">
      <c r="A327" s="41">
        <v>400100</v>
      </c>
      <c r="B327" s="41">
        <v>7452</v>
      </c>
      <c r="C327" s="43">
        <v>20083655</v>
      </c>
      <c r="D327" s="43">
        <v>0</v>
      </c>
      <c r="E327" s="43" t="s">
        <v>103</v>
      </c>
      <c r="F327" s="9" t="s">
        <v>118</v>
      </c>
      <c r="G327" s="44">
        <v>55510.29</v>
      </c>
      <c r="H327" s="44">
        <v>-41632.71</v>
      </c>
      <c r="I327" s="44">
        <v>13877.58</v>
      </c>
    </row>
    <row r="328" spans="1:11" x14ac:dyDescent="0.25">
      <c r="A328" s="41">
        <v>400100</v>
      </c>
      <c r="B328" s="41">
        <v>7452</v>
      </c>
      <c r="C328" s="43">
        <v>20083659</v>
      </c>
      <c r="D328" s="43">
        <v>0</v>
      </c>
      <c r="E328" s="43" t="s">
        <v>103</v>
      </c>
      <c r="F328" s="9" t="s">
        <v>119</v>
      </c>
      <c r="G328" s="44">
        <v>58880.55</v>
      </c>
      <c r="H328" s="44">
        <v>-44160.42</v>
      </c>
      <c r="I328" s="44">
        <v>14720.13</v>
      </c>
    </row>
    <row r="329" spans="1:11" x14ac:dyDescent="0.25">
      <c r="A329" s="39"/>
      <c r="B329" s="39"/>
      <c r="C329" s="17"/>
      <c r="D329" s="17"/>
      <c r="E329" s="17"/>
      <c r="F329" s="11" t="s">
        <v>638</v>
      </c>
      <c r="G329" s="50">
        <v>59271786.63000004</v>
      </c>
      <c r="H329" s="50">
        <v>-37010794.889999993</v>
      </c>
      <c r="I329" s="50">
        <v>22260991.739999987</v>
      </c>
    </row>
    <row r="330" spans="1:11" ht="30" x14ac:dyDescent="0.25">
      <c r="H330" s="54" t="s">
        <v>640</v>
      </c>
      <c r="I330" s="188">
        <v>1.0087753969845417</v>
      </c>
      <c r="K330" t="s">
        <v>645</v>
      </c>
    </row>
    <row r="331" spans="1:11" x14ac:dyDescent="0.25">
      <c r="H331" s="54" t="s">
        <v>639</v>
      </c>
      <c r="I331" s="189">
        <f>I329*I330</f>
        <v>22456340.779788088</v>
      </c>
    </row>
    <row r="334" spans="1:11" x14ac:dyDescent="0.25">
      <c r="A334" s="1" t="s">
        <v>529</v>
      </c>
      <c r="B334" s="4"/>
      <c r="C334" s="2"/>
      <c r="D334" s="1"/>
      <c r="E334" s="4"/>
      <c r="F334" s="1"/>
      <c r="G334" s="4"/>
      <c r="H334" s="2"/>
      <c r="I334" s="1"/>
      <c r="J334" s="4"/>
    </row>
    <row r="335" spans="1:11" x14ac:dyDescent="0.25">
      <c r="A335" s="11" t="s">
        <v>293</v>
      </c>
    </row>
    <row r="336" spans="1:11" x14ac:dyDescent="0.25">
      <c r="A336" s="39" t="s">
        <v>36</v>
      </c>
      <c r="B336" s="39"/>
      <c r="C336" s="17"/>
      <c r="D336" s="17"/>
      <c r="E336" s="17"/>
    </row>
    <row r="337" spans="1:9" x14ac:dyDescent="0.25">
      <c r="A337" s="39"/>
      <c r="B337" s="39"/>
      <c r="C337" s="17"/>
      <c r="D337" s="17"/>
      <c r="E337" s="17"/>
    </row>
    <row r="338" spans="1:9" x14ac:dyDescent="0.25">
      <c r="A338" t="s">
        <v>37</v>
      </c>
      <c r="B338" s="39"/>
      <c r="C338" s="39" t="s">
        <v>38</v>
      </c>
      <c r="D338" s="17"/>
      <c r="E338" s="17" t="s">
        <v>39</v>
      </c>
      <c r="F338" t="s">
        <v>40</v>
      </c>
    </row>
    <row r="339" spans="1:9" x14ac:dyDescent="0.25">
      <c r="A339" t="s">
        <v>41</v>
      </c>
      <c r="B339" s="39"/>
      <c r="C339" s="39" t="s">
        <v>36</v>
      </c>
      <c r="D339" s="17"/>
      <c r="E339" s="17"/>
      <c r="F339" t="s">
        <v>42</v>
      </c>
    </row>
    <row r="340" spans="1:9" x14ac:dyDescent="0.25">
      <c r="A340" s="39"/>
      <c r="B340" s="39"/>
      <c r="C340" s="17"/>
      <c r="D340" s="17"/>
      <c r="E340" s="17"/>
    </row>
    <row r="341" spans="1:9" x14ac:dyDescent="0.25">
      <c r="A341" s="40" t="s">
        <v>43</v>
      </c>
      <c r="B341" s="203" t="s">
        <v>44</v>
      </c>
      <c r="C341" s="203"/>
      <c r="D341" s="17"/>
      <c r="E341" s="17"/>
    </row>
    <row r="342" spans="1:9" x14ac:dyDescent="0.25">
      <c r="A342" s="41">
        <v>200460</v>
      </c>
      <c r="B342" s="201" t="s">
        <v>45</v>
      </c>
      <c r="C342" s="201"/>
      <c r="D342" s="17"/>
      <c r="E342" s="17"/>
    </row>
    <row r="343" spans="1:9" x14ac:dyDescent="0.25">
      <c r="A343" s="41">
        <v>200480</v>
      </c>
      <c r="B343" s="201" t="s">
        <v>46</v>
      </c>
      <c r="C343" s="201"/>
      <c r="D343" s="17"/>
      <c r="E343" s="17"/>
    </row>
    <row r="344" spans="1:9" x14ac:dyDescent="0.25">
      <c r="A344" s="41">
        <v>200700</v>
      </c>
      <c r="B344" s="201" t="s">
        <v>47</v>
      </c>
      <c r="C344" s="201"/>
      <c r="D344" s="17"/>
      <c r="E344" s="17"/>
    </row>
    <row r="345" spans="1:9" x14ac:dyDescent="0.25">
      <c r="A345" s="41">
        <v>400000</v>
      </c>
      <c r="B345" s="201" t="s">
        <v>48</v>
      </c>
      <c r="C345" s="201"/>
      <c r="D345" s="17"/>
      <c r="E345" s="17"/>
    </row>
    <row r="346" spans="1:9" x14ac:dyDescent="0.25">
      <c r="A346" s="41">
        <v>400100</v>
      </c>
      <c r="B346" s="201" t="s">
        <v>49</v>
      </c>
      <c r="C346" s="201"/>
      <c r="D346" s="17"/>
      <c r="E346" s="17"/>
    </row>
    <row r="347" spans="1:9" x14ac:dyDescent="0.25">
      <c r="A347" s="39"/>
      <c r="B347" s="39"/>
      <c r="C347" s="17"/>
      <c r="D347" s="17"/>
      <c r="E347" s="17"/>
    </row>
    <row r="348" spans="1:9" x14ac:dyDescent="0.25">
      <c r="A348" s="42" t="s">
        <v>50</v>
      </c>
      <c r="B348" s="42" t="s">
        <v>51</v>
      </c>
      <c r="C348" s="42" t="s">
        <v>52</v>
      </c>
      <c r="D348" s="42" t="s">
        <v>53</v>
      </c>
      <c r="E348" s="42" t="s">
        <v>54</v>
      </c>
      <c r="F348" s="42" t="s">
        <v>55</v>
      </c>
      <c r="G348" s="42" t="s">
        <v>56</v>
      </c>
      <c r="H348" s="42" t="s">
        <v>57</v>
      </c>
      <c r="I348" s="42" t="s">
        <v>58</v>
      </c>
    </row>
    <row r="349" spans="1:9" x14ac:dyDescent="0.25">
      <c r="A349" s="41">
        <v>400100</v>
      </c>
      <c r="B349" s="41">
        <v>4309</v>
      </c>
      <c r="C349" s="41">
        <v>20070523</v>
      </c>
      <c r="D349" s="41">
        <v>1</v>
      </c>
      <c r="E349" s="41" t="s">
        <v>105</v>
      </c>
      <c r="F349" s="9" t="s">
        <v>305</v>
      </c>
      <c r="G349" s="44">
        <v>1013649.99</v>
      </c>
      <c r="H349" s="44">
        <v>-654648.96</v>
      </c>
      <c r="I349" s="44">
        <v>359001.03</v>
      </c>
    </row>
    <row r="350" spans="1:9" x14ac:dyDescent="0.25">
      <c r="A350" s="41">
        <v>400100</v>
      </c>
      <c r="B350" s="41">
        <v>4309</v>
      </c>
      <c r="C350" s="41">
        <v>20083564</v>
      </c>
      <c r="D350" s="41">
        <v>0</v>
      </c>
      <c r="E350" s="41" t="s">
        <v>103</v>
      </c>
      <c r="F350" s="9" t="s">
        <v>306</v>
      </c>
      <c r="G350" s="44">
        <v>397408.83</v>
      </c>
      <c r="H350" s="44">
        <v>-298056.63</v>
      </c>
      <c r="I350" s="44">
        <v>99352.2</v>
      </c>
    </row>
    <row r="351" spans="1:9" x14ac:dyDescent="0.25">
      <c r="A351" s="41">
        <v>400100</v>
      </c>
      <c r="B351" s="41">
        <v>4309</v>
      </c>
      <c r="C351" s="41">
        <v>20083564</v>
      </c>
      <c r="D351" s="41">
        <v>1</v>
      </c>
      <c r="E351" s="41" t="s">
        <v>167</v>
      </c>
      <c r="F351" s="9" t="s">
        <v>307</v>
      </c>
      <c r="G351" s="44">
        <v>467313.46</v>
      </c>
      <c r="H351" s="44">
        <v>-253128.14</v>
      </c>
      <c r="I351" s="44">
        <v>214185.32</v>
      </c>
    </row>
    <row r="352" spans="1:9" x14ac:dyDescent="0.25">
      <c r="A352" s="41">
        <v>400100</v>
      </c>
      <c r="B352" s="41">
        <v>4618</v>
      </c>
      <c r="C352" s="41">
        <v>20090803</v>
      </c>
      <c r="D352" s="41">
        <v>0</v>
      </c>
      <c r="E352" s="41" t="s">
        <v>308</v>
      </c>
      <c r="F352" s="9" t="s">
        <v>309</v>
      </c>
      <c r="G352" s="44">
        <v>53465.23</v>
      </c>
      <c r="H352" s="44">
        <v>-4455.4399999999996</v>
      </c>
      <c r="I352" s="44">
        <v>49009.79</v>
      </c>
    </row>
    <row r="353" spans="1:9" x14ac:dyDescent="0.25">
      <c r="A353" s="41">
        <v>400100</v>
      </c>
      <c r="B353" s="41">
        <v>4634</v>
      </c>
      <c r="C353" s="41">
        <v>20086397</v>
      </c>
      <c r="D353" s="41">
        <v>0</v>
      </c>
      <c r="E353" s="41" t="s">
        <v>135</v>
      </c>
      <c r="F353" s="9" t="s">
        <v>310</v>
      </c>
      <c r="G353" s="44">
        <v>15899.97</v>
      </c>
      <c r="H353" s="44">
        <v>-7949.98</v>
      </c>
      <c r="I353" s="44">
        <v>7949.99</v>
      </c>
    </row>
    <row r="354" spans="1:9" x14ac:dyDescent="0.25">
      <c r="A354" s="41">
        <v>400100</v>
      </c>
      <c r="B354" s="41">
        <v>6909</v>
      </c>
      <c r="C354" s="41">
        <v>20073268</v>
      </c>
      <c r="D354" s="41">
        <v>2</v>
      </c>
      <c r="E354" s="41" t="s">
        <v>135</v>
      </c>
      <c r="F354" s="9" t="s">
        <v>311</v>
      </c>
      <c r="G354" s="44">
        <v>2832371.33</v>
      </c>
      <c r="H354" s="44">
        <v>-1416185.66</v>
      </c>
      <c r="I354" s="44">
        <v>1416185.67</v>
      </c>
    </row>
    <row r="355" spans="1:9" x14ac:dyDescent="0.25">
      <c r="A355" s="41">
        <v>400100</v>
      </c>
      <c r="B355" s="41">
        <v>6909</v>
      </c>
      <c r="C355" s="41">
        <v>20073268</v>
      </c>
      <c r="D355" s="41">
        <v>3</v>
      </c>
      <c r="E355" s="41" t="s">
        <v>135</v>
      </c>
      <c r="F355" s="9" t="s">
        <v>311</v>
      </c>
      <c r="G355" s="44">
        <v>1228361.26</v>
      </c>
      <c r="H355" s="44">
        <v>-614180.64</v>
      </c>
      <c r="I355" s="44">
        <v>614180.62</v>
      </c>
    </row>
    <row r="356" spans="1:9" x14ac:dyDescent="0.25">
      <c r="A356" s="41">
        <v>400100</v>
      </c>
      <c r="B356" s="41">
        <v>6909</v>
      </c>
      <c r="C356" s="41">
        <v>20073268</v>
      </c>
      <c r="D356" s="41">
        <v>5</v>
      </c>
      <c r="E356" s="41" t="s">
        <v>79</v>
      </c>
      <c r="F356" s="9" t="s">
        <v>312</v>
      </c>
      <c r="G356" s="44">
        <v>582674.01</v>
      </c>
      <c r="H356" s="44">
        <v>-254919.88</v>
      </c>
      <c r="I356" s="44">
        <v>327754.13</v>
      </c>
    </row>
    <row r="357" spans="1:9" x14ac:dyDescent="0.25">
      <c r="A357" s="41">
        <v>400100</v>
      </c>
      <c r="B357" s="41">
        <v>6909</v>
      </c>
      <c r="C357" s="41">
        <v>20073268</v>
      </c>
      <c r="D357" s="41">
        <v>6</v>
      </c>
      <c r="E357" s="41" t="s">
        <v>169</v>
      </c>
      <c r="F357" s="9" t="s">
        <v>311</v>
      </c>
      <c r="G357" s="44">
        <v>381651.16</v>
      </c>
      <c r="H357" s="44">
        <v>-151070.25</v>
      </c>
      <c r="I357" s="44">
        <v>230580.91</v>
      </c>
    </row>
    <row r="358" spans="1:9" x14ac:dyDescent="0.25">
      <c r="A358" s="41">
        <v>400100</v>
      </c>
      <c r="B358" s="41">
        <v>6909</v>
      </c>
      <c r="C358" s="41">
        <v>20073268</v>
      </c>
      <c r="D358" s="41">
        <v>7</v>
      </c>
      <c r="E358" s="41" t="s">
        <v>107</v>
      </c>
      <c r="F358" s="9" t="s">
        <v>313</v>
      </c>
      <c r="G358" s="44">
        <v>999885.47</v>
      </c>
      <c r="H358" s="44">
        <v>-249971.37</v>
      </c>
      <c r="I358" s="44">
        <v>749914.1</v>
      </c>
    </row>
    <row r="359" spans="1:9" x14ac:dyDescent="0.25">
      <c r="A359" s="41">
        <v>200460</v>
      </c>
      <c r="B359" s="41">
        <v>6925</v>
      </c>
      <c r="C359" s="41">
        <v>20009563</v>
      </c>
      <c r="D359" s="41">
        <v>2</v>
      </c>
      <c r="E359" s="41" t="s">
        <v>135</v>
      </c>
      <c r="F359" s="9" t="s">
        <v>314</v>
      </c>
      <c r="G359" s="44">
        <v>37577.08</v>
      </c>
      <c r="H359" s="44">
        <v>-18788.54</v>
      </c>
      <c r="I359" s="44">
        <v>18788.54</v>
      </c>
    </row>
    <row r="360" spans="1:9" x14ac:dyDescent="0.25">
      <c r="A360" s="41">
        <v>200460</v>
      </c>
      <c r="B360" s="41">
        <v>6925</v>
      </c>
      <c r="C360" s="41">
        <v>20009563</v>
      </c>
      <c r="D360" s="41">
        <v>3</v>
      </c>
      <c r="E360" s="41" t="s">
        <v>135</v>
      </c>
      <c r="F360" s="9" t="s">
        <v>314</v>
      </c>
      <c r="G360" s="44">
        <v>37577.08</v>
      </c>
      <c r="H360" s="44">
        <v>-18788.54</v>
      </c>
      <c r="I360" s="44">
        <v>18788.54</v>
      </c>
    </row>
    <row r="361" spans="1:9" x14ac:dyDescent="0.25">
      <c r="A361" s="41">
        <v>200460</v>
      </c>
      <c r="B361" s="41">
        <v>6925</v>
      </c>
      <c r="C361" s="41">
        <v>20009563</v>
      </c>
      <c r="D361" s="41">
        <v>4</v>
      </c>
      <c r="E361" s="41" t="s">
        <v>135</v>
      </c>
      <c r="F361" s="9" t="s">
        <v>315</v>
      </c>
      <c r="G361" s="44">
        <v>94498.23</v>
      </c>
      <c r="H361" s="44">
        <v>-47249.120000000003</v>
      </c>
      <c r="I361" s="44">
        <v>47249.11</v>
      </c>
    </row>
    <row r="362" spans="1:9" x14ac:dyDescent="0.25">
      <c r="A362" s="41">
        <v>200460</v>
      </c>
      <c r="B362" s="41">
        <v>6925</v>
      </c>
      <c r="C362" s="41">
        <v>20009563</v>
      </c>
      <c r="D362" s="41">
        <v>5</v>
      </c>
      <c r="E362" s="41" t="s">
        <v>135</v>
      </c>
      <c r="F362" s="9" t="s">
        <v>315</v>
      </c>
      <c r="G362" s="44">
        <v>64044.04</v>
      </c>
      <c r="H362" s="44">
        <v>-32022.02</v>
      </c>
      <c r="I362" s="44">
        <v>32022.02</v>
      </c>
    </row>
    <row r="363" spans="1:9" x14ac:dyDescent="0.25">
      <c r="A363" s="41">
        <v>200460</v>
      </c>
      <c r="B363" s="41">
        <v>6925</v>
      </c>
      <c r="C363" s="41">
        <v>20010703</v>
      </c>
      <c r="D363" s="41">
        <v>3</v>
      </c>
      <c r="E363" s="41" t="s">
        <v>236</v>
      </c>
      <c r="F363" s="9" t="s">
        <v>316</v>
      </c>
      <c r="G363" s="44">
        <v>109644.13</v>
      </c>
      <c r="H363" s="44">
        <v>-63959.07</v>
      </c>
      <c r="I363" s="44">
        <v>45685.06</v>
      </c>
    </row>
    <row r="364" spans="1:9" x14ac:dyDescent="0.25">
      <c r="A364" s="41">
        <v>200460</v>
      </c>
      <c r="B364" s="41">
        <v>6925</v>
      </c>
      <c r="C364" s="41">
        <v>20010703</v>
      </c>
      <c r="D364" s="41">
        <v>4</v>
      </c>
      <c r="E364" s="41" t="s">
        <v>135</v>
      </c>
      <c r="F364" s="9" t="s">
        <v>316</v>
      </c>
      <c r="G364" s="44">
        <v>16663.73</v>
      </c>
      <c r="H364" s="44">
        <v>-8331.86</v>
      </c>
      <c r="I364" s="44">
        <v>8331.8700000000008</v>
      </c>
    </row>
    <row r="365" spans="1:9" x14ac:dyDescent="0.25">
      <c r="A365" s="41">
        <v>200460</v>
      </c>
      <c r="B365" s="41">
        <v>6925</v>
      </c>
      <c r="C365" s="41">
        <v>20010703</v>
      </c>
      <c r="D365" s="41">
        <v>5</v>
      </c>
      <c r="E365" s="41" t="s">
        <v>135</v>
      </c>
      <c r="F365" s="9" t="s">
        <v>316</v>
      </c>
      <c r="G365" s="44">
        <v>16663.73</v>
      </c>
      <c r="H365" s="44">
        <v>-8331.86</v>
      </c>
      <c r="I365" s="44">
        <v>8331.8700000000008</v>
      </c>
    </row>
    <row r="366" spans="1:9" x14ac:dyDescent="0.25">
      <c r="A366" s="41">
        <v>200460</v>
      </c>
      <c r="B366" s="41">
        <v>6925</v>
      </c>
      <c r="C366" s="41">
        <v>20010703</v>
      </c>
      <c r="D366" s="41">
        <v>6</v>
      </c>
      <c r="E366" s="41" t="s">
        <v>135</v>
      </c>
      <c r="F366" s="9" t="s">
        <v>316</v>
      </c>
      <c r="G366" s="44">
        <v>16663.73</v>
      </c>
      <c r="H366" s="44">
        <v>-8331.86</v>
      </c>
      <c r="I366" s="44">
        <v>8331.8700000000008</v>
      </c>
    </row>
    <row r="367" spans="1:9" x14ac:dyDescent="0.25">
      <c r="A367" s="41">
        <v>200460</v>
      </c>
      <c r="B367" s="41">
        <v>6925</v>
      </c>
      <c r="C367" s="41">
        <v>20010703</v>
      </c>
      <c r="D367" s="41">
        <v>7</v>
      </c>
      <c r="E367" s="41" t="s">
        <v>135</v>
      </c>
      <c r="F367" s="9" t="s">
        <v>316</v>
      </c>
      <c r="G367" s="44">
        <v>16663.73</v>
      </c>
      <c r="H367" s="44">
        <v>-8331.86</v>
      </c>
      <c r="I367" s="44">
        <v>8331.8700000000008</v>
      </c>
    </row>
    <row r="368" spans="1:9" x14ac:dyDescent="0.25">
      <c r="A368" s="41">
        <v>200460</v>
      </c>
      <c r="B368" s="41">
        <v>6925</v>
      </c>
      <c r="C368" s="41">
        <v>20010703</v>
      </c>
      <c r="D368" s="41">
        <v>8</v>
      </c>
      <c r="E368" s="41" t="s">
        <v>135</v>
      </c>
      <c r="F368" s="9" t="s">
        <v>316</v>
      </c>
      <c r="G368" s="44">
        <v>16663.73</v>
      </c>
      <c r="H368" s="44">
        <v>-8331.86</v>
      </c>
      <c r="I368" s="44">
        <v>8331.8700000000008</v>
      </c>
    </row>
    <row r="369" spans="1:9" x14ac:dyDescent="0.25">
      <c r="A369" s="41">
        <v>200460</v>
      </c>
      <c r="B369" s="41">
        <v>6925</v>
      </c>
      <c r="C369" s="41">
        <v>20010703</v>
      </c>
      <c r="D369" s="41">
        <v>9</v>
      </c>
      <c r="E369" s="41" t="s">
        <v>135</v>
      </c>
      <c r="F369" s="9" t="s">
        <v>316</v>
      </c>
      <c r="G369" s="44">
        <v>16663.73</v>
      </c>
      <c r="H369" s="44">
        <v>-8331.86</v>
      </c>
      <c r="I369" s="44">
        <v>8331.8700000000008</v>
      </c>
    </row>
    <row r="370" spans="1:9" x14ac:dyDescent="0.25">
      <c r="A370" s="41">
        <v>200460</v>
      </c>
      <c r="B370" s="41">
        <v>6925</v>
      </c>
      <c r="C370" s="41">
        <v>20010703</v>
      </c>
      <c r="D370" s="41">
        <v>10</v>
      </c>
      <c r="E370" s="41" t="s">
        <v>135</v>
      </c>
      <c r="F370" s="9" t="s">
        <v>316</v>
      </c>
      <c r="G370" s="44">
        <v>16663.73</v>
      </c>
      <c r="H370" s="44">
        <v>-8331.86</v>
      </c>
      <c r="I370" s="44">
        <v>8331.8700000000008</v>
      </c>
    </row>
    <row r="371" spans="1:9" x14ac:dyDescent="0.25">
      <c r="A371" s="41">
        <v>200460</v>
      </c>
      <c r="B371" s="41">
        <v>6925</v>
      </c>
      <c r="C371" s="41">
        <v>20010703</v>
      </c>
      <c r="D371" s="41">
        <v>11</v>
      </c>
      <c r="E371" s="41" t="s">
        <v>135</v>
      </c>
      <c r="F371" s="9" t="s">
        <v>316</v>
      </c>
      <c r="G371" s="44">
        <v>16663.73</v>
      </c>
      <c r="H371" s="44">
        <v>-8331.86</v>
      </c>
      <c r="I371" s="44">
        <v>8331.8700000000008</v>
      </c>
    </row>
    <row r="372" spans="1:9" x14ac:dyDescent="0.25">
      <c r="A372" s="41">
        <v>200460</v>
      </c>
      <c r="B372" s="41">
        <v>6925</v>
      </c>
      <c r="C372" s="41">
        <v>20010703</v>
      </c>
      <c r="D372" s="41">
        <v>12</v>
      </c>
      <c r="E372" s="41" t="s">
        <v>135</v>
      </c>
      <c r="F372" s="9" t="s">
        <v>316</v>
      </c>
      <c r="G372" s="44">
        <v>16663.73</v>
      </c>
      <c r="H372" s="44">
        <v>-8331.86</v>
      </c>
      <c r="I372" s="44">
        <v>8331.8700000000008</v>
      </c>
    </row>
    <row r="373" spans="1:9" x14ac:dyDescent="0.25">
      <c r="A373" s="41">
        <v>200460</v>
      </c>
      <c r="B373" s="41">
        <v>6925</v>
      </c>
      <c r="C373" s="41">
        <v>20010703</v>
      </c>
      <c r="D373" s="41">
        <v>13</v>
      </c>
      <c r="E373" s="41" t="s">
        <v>135</v>
      </c>
      <c r="F373" s="9" t="s">
        <v>316</v>
      </c>
      <c r="G373" s="44">
        <v>16663.73</v>
      </c>
      <c r="H373" s="44">
        <v>-8331.86</v>
      </c>
      <c r="I373" s="44">
        <v>8331.8700000000008</v>
      </c>
    </row>
    <row r="374" spans="1:9" x14ac:dyDescent="0.25">
      <c r="A374" s="41">
        <v>200460</v>
      </c>
      <c r="B374" s="41">
        <v>6925</v>
      </c>
      <c r="C374" s="41">
        <v>20010703</v>
      </c>
      <c r="D374" s="41">
        <v>14</v>
      </c>
      <c r="E374" s="41" t="s">
        <v>135</v>
      </c>
      <c r="F374" s="9" t="s">
        <v>316</v>
      </c>
      <c r="G374" s="44">
        <v>16663.73</v>
      </c>
      <c r="H374" s="44">
        <v>-8331.86</v>
      </c>
      <c r="I374" s="44">
        <v>8331.8700000000008</v>
      </c>
    </row>
    <row r="375" spans="1:9" x14ac:dyDescent="0.25">
      <c r="A375" s="41">
        <v>200460</v>
      </c>
      <c r="B375" s="41">
        <v>6925</v>
      </c>
      <c r="C375" s="41">
        <v>20010703</v>
      </c>
      <c r="D375" s="41">
        <v>15</v>
      </c>
      <c r="E375" s="41" t="s">
        <v>135</v>
      </c>
      <c r="F375" s="9" t="s">
        <v>316</v>
      </c>
      <c r="G375" s="44">
        <v>16663.73</v>
      </c>
      <c r="H375" s="44">
        <v>-8331.86</v>
      </c>
      <c r="I375" s="44">
        <v>8331.8700000000008</v>
      </c>
    </row>
    <row r="376" spans="1:9" x14ac:dyDescent="0.25">
      <c r="A376" s="41">
        <v>200460</v>
      </c>
      <c r="B376" s="41">
        <v>6925</v>
      </c>
      <c r="C376" s="41">
        <v>20010703</v>
      </c>
      <c r="D376" s="41">
        <v>16</v>
      </c>
      <c r="E376" s="41" t="s">
        <v>135</v>
      </c>
      <c r="F376" s="9" t="s">
        <v>316</v>
      </c>
      <c r="G376" s="44">
        <v>16663.64</v>
      </c>
      <c r="H376" s="44">
        <v>-8331.82</v>
      </c>
      <c r="I376" s="44">
        <v>8331.82</v>
      </c>
    </row>
    <row r="377" spans="1:9" x14ac:dyDescent="0.25">
      <c r="A377" s="41">
        <v>200460</v>
      </c>
      <c r="B377" s="41">
        <v>6925</v>
      </c>
      <c r="C377" s="41">
        <v>20081430</v>
      </c>
      <c r="D377" s="41">
        <v>0</v>
      </c>
      <c r="E377" s="41" t="s">
        <v>317</v>
      </c>
      <c r="F377" s="9" t="s">
        <v>318</v>
      </c>
      <c r="G377" s="44">
        <v>16747.330000000002</v>
      </c>
      <c r="H377" s="44">
        <v>-16049.52</v>
      </c>
      <c r="I377" s="9">
        <v>697.81</v>
      </c>
    </row>
    <row r="378" spans="1:9" x14ac:dyDescent="0.25">
      <c r="A378" s="41">
        <v>200460</v>
      </c>
      <c r="B378" s="41">
        <v>6925</v>
      </c>
      <c r="C378" s="41">
        <v>20081431</v>
      </c>
      <c r="D378" s="41">
        <v>0</v>
      </c>
      <c r="E378" s="41" t="s">
        <v>317</v>
      </c>
      <c r="F378" s="9" t="s">
        <v>318</v>
      </c>
      <c r="G378" s="44">
        <v>16747.32</v>
      </c>
      <c r="H378" s="44">
        <v>-16049.52</v>
      </c>
      <c r="I378" s="9">
        <v>697.8</v>
      </c>
    </row>
    <row r="379" spans="1:9" x14ac:dyDescent="0.25">
      <c r="A379" s="41">
        <v>200460</v>
      </c>
      <c r="B379" s="41">
        <v>6925</v>
      </c>
      <c r="C379" s="41">
        <v>20085689</v>
      </c>
      <c r="D379" s="41">
        <v>0</v>
      </c>
      <c r="E379" s="41" t="s">
        <v>167</v>
      </c>
      <c r="F379" s="9" t="s">
        <v>319</v>
      </c>
      <c r="G379" s="44">
        <v>315875.24</v>
      </c>
      <c r="H379" s="44">
        <v>-171099.09</v>
      </c>
      <c r="I379" s="44">
        <v>144776.15</v>
      </c>
    </row>
    <row r="380" spans="1:9" x14ac:dyDescent="0.25">
      <c r="A380" s="41">
        <v>200460</v>
      </c>
      <c r="B380" s="41">
        <v>6925</v>
      </c>
      <c r="C380" s="41">
        <v>20086402</v>
      </c>
      <c r="D380" s="41">
        <v>0</v>
      </c>
      <c r="E380" s="41" t="s">
        <v>135</v>
      </c>
      <c r="F380" s="9" t="s">
        <v>320</v>
      </c>
      <c r="G380" s="44">
        <v>2598.36</v>
      </c>
      <c r="H380" s="44">
        <v>-1299.18</v>
      </c>
      <c r="I380" s="44">
        <v>1299.18</v>
      </c>
    </row>
    <row r="381" spans="1:9" x14ac:dyDescent="0.25">
      <c r="A381" s="41">
        <v>200460</v>
      </c>
      <c r="B381" s="41">
        <v>6925</v>
      </c>
      <c r="C381" s="41">
        <v>20089446</v>
      </c>
      <c r="D381" s="41">
        <v>0</v>
      </c>
      <c r="E381" s="41" t="s">
        <v>107</v>
      </c>
      <c r="F381" s="9" t="s">
        <v>321</v>
      </c>
      <c r="G381" s="44">
        <v>47256.25</v>
      </c>
      <c r="H381" s="44">
        <v>-11814.06</v>
      </c>
      <c r="I381" s="44">
        <v>35442.19</v>
      </c>
    </row>
    <row r="382" spans="1:9" x14ac:dyDescent="0.25">
      <c r="A382" s="41">
        <v>200460</v>
      </c>
      <c r="B382" s="41">
        <v>6925</v>
      </c>
      <c r="C382" s="41">
        <v>20089447</v>
      </c>
      <c r="D382" s="41">
        <v>0</v>
      </c>
      <c r="E382" s="41" t="s">
        <v>107</v>
      </c>
      <c r="F382" s="9" t="s">
        <v>321</v>
      </c>
      <c r="G382" s="44">
        <v>47256.25</v>
      </c>
      <c r="H382" s="44">
        <v>-11814.06</v>
      </c>
      <c r="I382" s="44">
        <v>35442.19</v>
      </c>
    </row>
    <row r="383" spans="1:9" x14ac:dyDescent="0.25">
      <c r="A383" s="41">
        <v>200460</v>
      </c>
      <c r="B383" s="41">
        <v>6925</v>
      </c>
      <c r="C383" s="41">
        <v>20089621</v>
      </c>
      <c r="D383" s="41">
        <v>0</v>
      </c>
      <c r="E383" s="41" t="s">
        <v>107</v>
      </c>
      <c r="F383" s="9" t="s">
        <v>322</v>
      </c>
      <c r="G383" s="44">
        <v>44277.35</v>
      </c>
      <c r="H383" s="44">
        <v>-11069.34</v>
      </c>
      <c r="I383" s="44">
        <v>33208.01</v>
      </c>
    </row>
    <row r="384" spans="1:9" x14ac:dyDescent="0.25">
      <c r="A384" s="41">
        <v>200700</v>
      </c>
      <c r="B384" s="41">
        <v>6925</v>
      </c>
      <c r="C384" s="41">
        <v>20058572</v>
      </c>
      <c r="D384" s="41">
        <v>4</v>
      </c>
      <c r="E384" s="41" t="s">
        <v>323</v>
      </c>
      <c r="F384" s="9" t="s">
        <v>324</v>
      </c>
      <c r="G384" s="44">
        <v>51445.4</v>
      </c>
      <c r="H384" s="44">
        <v>-50832.95</v>
      </c>
      <c r="I384" s="9">
        <v>612.45000000000005</v>
      </c>
    </row>
    <row r="385" spans="1:9" x14ac:dyDescent="0.25">
      <c r="A385" s="41">
        <v>200700</v>
      </c>
      <c r="B385" s="41">
        <v>6925</v>
      </c>
      <c r="C385" s="41">
        <v>20081432</v>
      </c>
      <c r="D385" s="41">
        <v>0</v>
      </c>
      <c r="E385" s="41" t="s">
        <v>317</v>
      </c>
      <c r="F385" s="9" t="s">
        <v>325</v>
      </c>
      <c r="G385" s="44">
        <v>202160</v>
      </c>
      <c r="H385" s="44">
        <v>-110706.67</v>
      </c>
      <c r="I385" s="44">
        <v>91453.33</v>
      </c>
    </row>
    <row r="386" spans="1:9" x14ac:dyDescent="0.25">
      <c r="A386" s="41">
        <v>200700</v>
      </c>
      <c r="B386" s="41">
        <v>6925</v>
      </c>
      <c r="C386" s="41">
        <v>20081432</v>
      </c>
      <c r="D386" s="41">
        <v>1</v>
      </c>
      <c r="E386" s="41" t="s">
        <v>222</v>
      </c>
      <c r="F386" s="9" t="s">
        <v>326</v>
      </c>
      <c r="G386" s="44">
        <v>15448.46</v>
      </c>
      <c r="H386" s="44">
        <v>-7908.13</v>
      </c>
      <c r="I386" s="44">
        <v>7540.33</v>
      </c>
    </row>
    <row r="387" spans="1:9" x14ac:dyDescent="0.25">
      <c r="A387" s="41">
        <v>200700</v>
      </c>
      <c r="B387" s="41">
        <v>6925</v>
      </c>
      <c r="C387" s="41">
        <v>20081432</v>
      </c>
      <c r="D387" s="41">
        <v>2</v>
      </c>
      <c r="E387" s="41" t="s">
        <v>236</v>
      </c>
      <c r="F387" s="9" t="s">
        <v>327</v>
      </c>
      <c r="G387" s="44">
        <v>41268.53</v>
      </c>
      <c r="H387" s="44">
        <v>-13756.16</v>
      </c>
      <c r="I387" s="44">
        <v>27512.37</v>
      </c>
    </row>
    <row r="388" spans="1:9" x14ac:dyDescent="0.25">
      <c r="A388" s="41">
        <v>200700</v>
      </c>
      <c r="B388" s="41">
        <v>6925</v>
      </c>
      <c r="C388" s="41">
        <v>20081432</v>
      </c>
      <c r="D388" s="41">
        <v>3</v>
      </c>
      <c r="E388" s="41" t="s">
        <v>138</v>
      </c>
      <c r="F388" s="9" t="s">
        <v>328</v>
      </c>
      <c r="G388" s="44">
        <v>141966.82999999999</v>
      </c>
      <c r="H388" s="44">
        <v>-38871.879999999997</v>
      </c>
      <c r="I388" s="44">
        <v>103094.95</v>
      </c>
    </row>
    <row r="389" spans="1:9" x14ac:dyDescent="0.25">
      <c r="A389" s="41">
        <v>200700</v>
      </c>
      <c r="B389" s="41">
        <v>6925</v>
      </c>
      <c r="C389" s="41">
        <v>20081432</v>
      </c>
      <c r="D389" s="41">
        <v>4</v>
      </c>
      <c r="E389" s="41" t="s">
        <v>133</v>
      </c>
      <c r="F389" s="9" t="s">
        <v>325</v>
      </c>
      <c r="G389" s="44">
        <v>266953.3</v>
      </c>
      <c r="H389" s="44">
        <v>-34958.17</v>
      </c>
      <c r="I389" s="44">
        <v>231995.13</v>
      </c>
    </row>
    <row r="390" spans="1:9" x14ac:dyDescent="0.25">
      <c r="A390" s="41">
        <v>200700</v>
      </c>
      <c r="B390" s="41">
        <v>6925</v>
      </c>
      <c r="C390" s="41">
        <v>20082984</v>
      </c>
      <c r="D390" s="41">
        <v>0</v>
      </c>
      <c r="E390" s="41" t="s">
        <v>329</v>
      </c>
      <c r="F390" s="9" t="s">
        <v>330</v>
      </c>
      <c r="G390" s="44">
        <v>4432054.62</v>
      </c>
      <c r="H390" s="44">
        <v>-2004977.09</v>
      </c>
      <c r="I390" s="44">
        <v>2427077.5299999998</v>
      </c>
    </row>
    <row r="391" spans="1:9" x14ac:dyDescent="0.25">
      <c r="A391" s="41">
        <v>200700</v>
      </c>
      <c r="B391" s="41">
        <v>6925</v>
      </c>
      <c r="C391" s="41">
        <v>20082984</v>
      </c>
      <c r="D391" s="41">
        <v>2</v>
      </c>
      <c r="E391" s="41" t="s">
        <v>145</v>
      </c>
      <c r="F391" s="9" t="s">
        <v>331</v>
      </c>
      <c r="G391" s="44">
        <v>484063.87</v>
      </c>
      <c r="H391" s="44">
        <v>-46101.31</v>
      </c>
      <c r="I391" s="44">
        <v>437962.56</v>
      </c>
    </row>
    <row r="392" spans="1:9" x14ac:dyDescent="0.25">
      <c r="A392" s="41">
        <v>200700</v>
      </c>
      <c r="B392" s="41">
        <v>6925</v>
      </c>
      <c r="C392" s="41">
        <v>20082984</v>
      </c>
      <c r="D392" s="41">
        <v>3</v>
      </c>
      <c r="E392" s="41" t="s">
        <v>145</v>
      </c>
      <c r="F392" s="9" t="s">
        <v>331</v>
      </c>
      <c r="G392" s="44">
        <v>484063.87</v>
      </c>
      <c r="H392" s="44">
        <v>-46101.31</v>
      </c>
      <c r="I392" s="44">
        <v>437962.56</v>
      </c>
    </row>
    <row r="393" spans="1:9" x14ac:dyDescent="0.25">
      <c r="A393" s="41">
        <v>200700</v>
      </c>
      <c r="B393" s="41">
        <v>6925</v>
      </c>
      <c r="C393" s="41">
        <v>20082984</v>
      </c>
      <c r="D393" s="41">
        <v>4</v>
      </c>
      <c r="E393" s="41" t="s">
        <v>145</v>
      </c>
      <c r="F393" s="9" t="s">
        <v>331</v>
      </c>
      <c r="G393" s="44">
        <v>61530.32</v>
      </c>
      <c r="H393" s="44">
        <v>-5860.04</v>
      </c>
      <c r="I393" s="44">
        <v>55670.28</v>
      </c>
    </row>
    <row r="394" spans="1:9" x14ac:dyDescent="0.25">
      <c r="A394" s="41">
        <v>200700</v>
      </c>
      <c r="B394" s="41">
        <v>6925</v>
      </c>
      <c r="C394" s="41">
        <v>20082984</v>
      </c>
      <c r="D394" s="41">
        <v>5</v>
      </c>
      <c r="E394" s="41" t="s">
        <v>145</v>
      </c>
      <c r="F394" s="9" t="s">
        <v>331</v>
      </c>
      <c r="G394" s="44">
        <v>61530.32</v>
      </c>
      <c r="H394" s="44">
        <v>-5860.04</v>
      </c>
      <c r="I394" s="44">
        <v>55670.28</v>
      </c>
    </row>
    <row r="395" spans="1:9" x14ac:dyDescent="0.25">
      <c r="A395" s="41">
        <v>200700</v>
      </c>
      <c r="B395" s="41">
        <v>6925</v>
      </c>
      <c r="C395" s="41">
        <v>20082984</v>
      </c>
      <c r="D395" s="41">
        <v>6</v>
      </c>
      <c r="E395" s="41" t="s">
        <v>145</v>
      </c>
      <c r="F395" s="9" t="s">
        <v>331</v>
      </c>
      <c r="G395" s="44">
        <v>484063.87</v>
      </c>
      <c r="H395" s="44">
        <v>-46101.31</v>
      </c>
      <c r="I395" s="44">
        <v>437962.56</v>
      </c>
    </row>
    <row r="396" spans="1:9" x14ac:dyDescent="0.25">
      <c r="A396" s="41">
        <v>200700</v>
      </c>
      <c r="B396" s="41">
        <v>6925</v>
      </c>
      <c r="C396" s="41">
        <v>20082984</v>
      </c>
      <c r="D396" s="41">
        <v>7</v>
      </c>
      <c r="E396" s="41" t="s">
        <v>145</v>
      </c>
      <c r="F396" s="9" t="s">
        <v>331</v>
      </c>
      <c r="G396" s="44">
        <v>484063.87</v>
      </c>
      <c r="H396" s="44">
        <v>-46101.31</v>
      </c>
      <c r="I396" s="44">
        <v>437962.56</v>
      </c>
    </row>
    <row r="397" spans="1:9" x14ac:dyDescent="0.25">
      <c r="A397" s="41">
        <v>200700</v>
      </c>
      <c r="B397" s="41">
        <v>6925</v>
      </c>
      <c r="C397" s="41">
        <v>20082984</v>
      </c>
      <c r="D397" s="41">
        <v>8</v>
      </c>
      <c r="E397" s="41" t="s">
        <v>145</v>
      </c>
      <c r="F397" s="9" t="s">
        <v>332</v>
      </c>
      <c r="G397" s="44">
        <v>25344.6</v>
      </c>
      <c r="H397" s="44">
        <v>-2413.77</v>
      </c>
      <c r="I397" s="44">
        <v>22930.83</v>
      </c>
    </row>
    <row r="398" spans="1:9" x14ac:dyDescent="0.25">
      <c r="A398" s="41">
        <v>200700</v>
      </c>
      <c r="B398" s="41">
        <v>6925</v>
      </c>
      <c r="C398" s="41">
        <v>20082984</v>
      </c>
      <c r="D398" s="41">
        <v>9</v>
      </c>
      <c r="E398" s="41" t="s">
        <v>145</v>
      </c>
      <c r="F398" s="9" t="s">
        <v>332</v>
      </c>
      <c r="G398" s="44">
        <v>25344.6</v>
      </c>
      <c r="H398" s="44">
        <v>-2413.77</v>
      </c>
      <c r="I398" s="44">
        <v>22930.83</v>
      </c>
    </row>
    <row r="399" spans="1:9" x14ac:dyDescent="0.25">
      <c r="A399" s="41">
        <v>200700</v>
      </c>
      <c r="B399" s="41">
        <v>6925</v>
      </c>
      <c r="C399" s="41">
        <v>20082984</v>
      </c>
      <c r="D399" s="41">
        <v>10</v>
      </c>
      <c r="E399" s="41" t="s">
        <v>145</v>
      </c>
      <c r="F399" s="9" t="s">
        <v>332</v>
      </c>
      <c r="G399" s="44">
        <v>41020.19</v>
      </c>
      <c r="H399" s="44">
        <v>-3906.69</v>
      </c>
      <c r="I399" s="44">
        <v>37113.5</v>
      </c>
    </row>
    <row r="400" spans="1:9" x14ac:dyDescent="0.25">
      <c r="A400" s="41">
        <v>200700</v>
      </c>
      <c r="B400" s="41">
        <v>6925</v>
      </c>
      <c r="C400" s="41">
        <v>20082984</v>
      </c>
      <c r="D400" s="41">
        <v>11</v>
      </c>
      <c r="E400" s="41" t="s">
        <v>145</v>
      </c>
      <c r="F400" s="9" t="s">
        <v>332</v>
      </c>
      <c r="G400" s="44">
        <v>41020.19</v>
      </c>
      <c r="H400" s="44">
        <v>-3906.69</v>
      </c>
      <c r="I400" s="44">
        <v>37113.5</v>
      </c>
    </row>
    <row r="401" spans="1:9" x14ac:dyDescent="0.25">
      <c r="A401" s="41">
        <v>200700</v>
      </c>
      <c r="B401" s="41">
        <v>6925</v>
      </c>
      <c r="C401" s="41">
        <v>20082984</v>
      </c>
      <c r="D401" s="41">
        <v>12</v>
      </c>
      <c r="E401" s="41" t="s">
        <v>145</v>
      </c>
      <c r="F401" s="9" t="s">
        <v>332</v>
      </c>
      <c r="G401" s="44">
        <v>205337.13</v>
      </c>
      <c r="H401" s="44">
        <v>-19555.91</v>
      </c>
      <c r="I401" s="44">
        <v>185781.22</v>
      </c>
    </row>
    <row r="402" spans="1:9" x14ac:dyDescent="0.25">
      <c r="A402" s="41">
        <v>200700</v>
      </c>
      <c r="B402" s="41">
        <v>6925</v>
      </c>
      <c r="C402" s="41">
        <v>20082984</v>
      </c>
      <c r="D402" s="41">
        <v>13</v>
      </c>
      <c r="E402" s="41" t="s">
        <v>145</v>
      </c>
      <c r="F402" s="9" t="s">
        <v>332</v>
      </c>
      <c r="G402" s="44">
        <v>205337.13</v>
      </c>
      <c r="H402" s="44">
        <v>-19555.91</v>
      </c>
      <c r="I402" s="44">
        <v>185781.22</v>
      </c>
    </row>
    <row r="403" spans="1:9" x14ac:dyDescent="0.25">
      <c r="A403" s="41">
        <v>200700</v>
      </c>
      <c r="B403" s="41">
        <v>6925</v>
      </c>
      <c r="C403" s="41">
        <v>20082984</v>
      </c>
      <c r="D403" s="41">
        <v>14</v>
      </c>
      <c r="E403" s="41" t="s">
        <v>145</v>
      </c>
      <c r="F403" s="9" t="s">
        <v>332</v>
      </c>
      <c r="G403" s="44">
        <v>51577.34</v>
      </c>
      <c r="H403" s="44">
        <v>-4912.13</v>
      </c>
      <c r="I403" s="44">
        <v>46665.21</v>
      </c>
    </row>
    <row r="404" spans="1:9" x14ac:dyDescent="0.25">
      <c r="A404" s="41">
        <v>200700</v>
      </c>
      <c r="B404" s="41">
        <v>6925</v>
      </c>
      <c r="C404" s="41">
        <v>20083451</v>
      </c>
      <c r="D404" s="41">
        <v>1</v>
      </c>
      <c r="E404" s="41" t="s">
        <v>167</v>
      </c>
      <c r="F404" s="9" t="s">
        <v>333</v>
      </c>
      <c r="G404" s="44">
        <v>49010.06</v>
      </c>
      <c r="H404" s="44">
        <v>-15169.79</v>
      </c>
      <c r="I404" s="44">
        <v>33840.269999999997</v>
      </c>
    </row>
    <row r="405" spans="1:9" x14ac:dyDescent="0.25">
      <c r="A405" s="41">
        <v>200700</v>
      </c>
      <c r="B405" s="41">
        <v>6925</v>
      </c>
      <c r="C405" s="41">
        <v>20083585</v>
      </c>
      <c r="D405" s="41">
        <v>0</v>
      </c>
      <c r="E405" s="41" t="s">
        <v>103</v>
      </c>
      <c r="F405" s="9" t="s">
        <v>334</v>
      </c>
      <c r="G405" s="44">
        <v>3608853.02</v>
      </c>
      <c r="H405" s="44">
        <v>-1546651.29</v>
      </c>
      <c r="I405" s="44">
        <v>2062201.73</v>
      </c>
    </row>
    <row r="406" spans="1:9" x14ac:dyDescent="0.25">
      <c r="A406" s="41">
        <v>200700</v>
      </c>
      <c r="B406" s="41">
        <v>6925</v>
      </c>
      <c r="C406" s="41">
        <v>20083585</v>
      </c>
      <c r="D406" s="41">
        <v>1</v>
      </c>
      <c r="E406" s="41" t="s">
        <v>145</v>
      </c>
      <c r="F406" s="9" t="s">
        <v>332</v>
      </c>
      <c r="G406" s="44">
        <v>484063.87</v>
      </c>
      <c r="H406" s="44">
        <v>-46101.31</v>
      </c>
      <c r="I406" s="44">
        <v>437962.56</v>
      </c>
    </row>
    <row r="407" spans="1:9" x14ac:dyDescent="0.25">
      <c r="A407" s="41">
        <v>200700</v>
      </c>
      <c r="B407" s="41">
        <v>6925</v>
      </c>
      <c r="C407" s="41">
        <v>20083585</v>
      </c>
      <c r="D407" s="41">
        <v>2</v>
      </c>
      <c r="E407" s="41" t="s">
        <v>145</v>
      </c>
      <c r="F407" s="9" t="s">
        <v>332</v>
      </c>
      <c r="G407" s="44">
        <v>484063.87</v>
      </c>
      <c r="H407" s="44">
        <v>-46101.31</v>
      </c>
      <c r="I407" s="44">
        <v>437962.56</v>
      </c>
    </row>
    <row r="408" spans="1:9" x14ac:dyDescent="0.25">
      <c r="A408" s="41">
        <v>200700</v>
      </c>
      <c r="B408" s="41">
        <v>6925</v>
      </c>
      <c r="C408" s="41">
        <v>20083585</v>
      </c>
      <c r="D408" s="41">
        <v>3</v>
      </c>
      <c r="E408" s="41" t="s">
        <v>145</v>
      </c>
      <c r="F408" s="9" t="s">
        <v>332</v>
      </c>
      <c r="G408" s="44">
        <v>61530.32</v>
      </c>
      <c r="H408" s="44">
        <v>-5860.04</v>
      </c>
      <c r="I408" s="44">
        <v>55670.28</v>
      </c>
    </row>
    <row r="409" spans="1:9" x14ac:dyDescent="0.25">
      <c r="A409" s="41">
        <v>200700</v>
      </c>
      <c r="B409" s="41">
        <v>6925</v>
      </c>
      <c r="C409" s="41">
        <v>20083585</v>
      </c>
      <c r="D409" s="41">
        <v>4</v>
      </c>
      <c r="E409" s="41" t="s">
        <v>145</v>
      </c>
      <c r="F409" s="9" t="s">
        <v>332</v>
      </c>
      <c r="G409" s="44">
        <v>61530.32</v>
      </c>
      <c r="H409" s="44">
        <v>-5860.04</v>
      </c>
      <c r="I409" s="44">
        <v>55670.28</v>
      </c>
    </row>
    <row r="410" spans="1:9" x14ac:dyDescent="0.25">
      <c r="A410" s="41">
        <v>200700</v>
      </c>
      <c r="B410" s="41">
        <v>6925</v>
      </c>
      <c r="C410" s="41">
        <v>20083585</v>
      </c>
      <c r="D410" s="41">
        <v>5</v>
      </c>
      <c r="E410" s="41" t="s">
        <v>145</v>
      </c>
      <c r="F410" s="9" t="s">
        <v>332</v>
      </c>
      <c r="G410" s="44">
        <v>484063.87</v>
      </c>
      <c r="H410" s="44">
        <v>-46101.31</v>
      </c>
      <c r="I410" s="44">
        <v>437962.56</v>
      </c>
    </row>
    <row r="411" spans="1:9" x14ac:dyDescent="0.25">
      <c r="A411" s="41">
        <v>200700</v>
      </c>
      <c r="B411" s="41">
        <v>6925</v>
      </c>
      <c r="C411" s="41">
        <v>20083585</v>
      </c>
      <c r="D411" s="41">
        <v>6</v>
      </c>
      <c r="E411" s="41" t="s">
        <v>145</v>
      </c>
      <c r="F411" s="9" t="s">
        <v>332</v>
      </c>
      <c r="G411" s="44">
        <v>484063.87</v>
      </c>
      <c r="H411" s="44">
        <v>-46101.31</v>
      </c>
      <c r="I411" s="44">
        <v>437962.56</v>
      </c>
    </row>
    <row r="412" spans="1:9" x14ac:dyDescent="0.25">
      <c r="A412" s="41">
        <v>200700</v>
      </c>
      <c r="B412" s="41">
        <v>6925</v>
      </c>
      <c r="C412" s="41">
        <v>20083585</v>
      </c>
      <c r="D412" s="41">
        <v>7</v>
      </c>
      <c r="E412" s="41" t="s">
        <v>145</v>
      </c>
      <c r="F412" s="9" t="s">
        <v>332</v>
      </c>
      <c r="G412" s="44">
        <v>25344.6</v>
      </c>
      <c r="H412" s="44">
        <v>-2413.77</v>
      </c>
      <c r="I412" s="44">
        <v>22930.83</v>
      </c>
    </row>
    <row r="413" spans="1:9" x14ac:dyDescent="0.25">
      <c r="A413" s="41">
        <v>200700</v>
      </c>
      <c r="B413" s="41">
        <v>6925</v>
      </c>
      <c r="C413" s="41">
        <v>20083585</v>
      </c>
      <c r="D413" s="41">
        <v>8</v>
      </c>
      <c r="E413" s="41" t="s">
        <v>145</v>
      </c>
      <c r="F413" s="9" t="s">
        <v>332</v>
      </c>
      <c r="G413" s="44">
        <v>25344.6</v>
      </c>
      <c r="H413" s="44">
        <v>-2413.77</v>
      </c>
      <c r="I413" s="44">
        <v>22930.83</v>
      </c>
    </row>
    <row r="414" spans="1:9" x14ac:dyDescent="0.25">
      <c r="A414" s="41">
        <v>200700</v>
      </c>
      <c r="B414" s="41">
        <v>6925</v>
      </c>
      <c r="C414" s="41">
        <v>20083585</v>
      </c>
      <c r="D414" s="41">
        <v>9</v>
      </c>
      <c r="E414" s="41" t="s">
        <v>145</v>
      </c>
      <c r="F414" s="9" t="s">
        <v>332</v>
      </c>
      <c r="G414" s="44">
        <v>51577.34</v>
      </c>
      <c r="H414" s="44">
        <v>-4912.13</v>
      </c>
      <c r="I414" s="44">
        <v>46665.21</v>
      </c>
    </row>
    <row r="415" spans="1:9" x14ac:dyDescent="0.25">
      <c r="A415" s="41">
        <v>200700</v>
      </c>
      <c r="B415" s="41">
        <v>6925</v>
      </c>
      <c r="C415" s="41">
        <v>20083813</v>
      </c>
      <c r="D415" s="41">
        <v>0</v>
      </c>
      <c r="E415" s="41" t="s">
        <v>120</v>
      </c>
      <c r="F415" s="9" t="s">
        <v>335</v>
      </c>
      <c r="G415" s="44">
        <v>124504.55</v>
      </c>
      <c r="H415" s="44">
        <v>-51876.88</v>
      </c>
      <c r="I415" s="44">
        <v>72627.67</v>
      </c>
    </row>
    <row r="416" spans="1:9" x14ac:dyDescent="0.25">
      <c r="A416" s="41">
        <v>200700</v>
      </c>
      <c r="B416" s="41">
        <v>6925</v>
      </c>
      <c r="C416" s="41">
        <v>20083813</v>
      </c>
      <c r="D416" s="41">
        <v>1</v>
      </c>
      <c r="E416" s="41" t="s">
        <v>120</v>
      </c>
      <c r="F416" s="9" t="s">
        <v>335</v>
      </c>
      <c r="G416" s="44">
        <v>70031.759999999995</v>
      </c>
      <c r="H416" s="44">
        <v>-29179.91</v>
      </c>
      <c r="I416" s="44">
        <v>40851.85</v>
      </c>
    </row>
    <row r="417" spans="1:9" x14ac:dyDescent="0.25">
      <c r="A417" s="41">
        <v>200700</v>
      </c>
      <c r="B417" s="41">
        <v>6925</v>
      </c>
      <c r="C417" s="41">
        <v>20083813</v>
      </c>
      <c r="D417" s="41">
        <v>2</v>
      </c>
      <c r="E417" s="41" t="s">
        <v>120</v>
      </c>
      <c r="F417" s="9" t="s">
        <v>335</v>
      </c>
      <c r="G417" s="44">
        <v>168076.02</v>
      </c>
      <c r="H417" s="44">
        <v>-70031.679999999993</v>
      </c>
      <c r="I417" s="44">
        <v>98044.34</v>
      </c>
    </row>
    <row r="418" spans="1:9" x14ac:dyDescent="0.25">
      <c r="A418" s="41">
        <v>200700</v>
      </c>
      <c r="B418" s="41">
        <v>6925</v>
      </c>
      <c r="C418" s="41">
        <v>20083813</v>
      </c>
      <c r="D418" s="41">
        <v>3</v>
      </c>
      <c r="E418" s="41" t="s">
        <v>120</v>
      </c>
      <c r="F418" s="9" t="s">
        <v>335</v>
      </c>
      <c r="G418" s="44">
        <v>5603.7</v>
      </c>
      <c r="H418" s="44">
        <v>-2334.88</v>
      </c>
      <c r="I418" s="44">
        <v>3268.82</v>
      </c>
    </row>
    <row r="419" spans="1:9" x14ac:dyDescent="0.25">
      <c r="A419" s="41">
        <v>200700</v>
      </c>
      <c r="B419" s="41">
        <v>6925</v>
      </c>
      <c r="C419" s="41">
        <v>20083813</v>
      </c>
      <c r="D419" s="41">
        <v>4</v>
      </c>
      <c r="E419" s="41" t="s">
        <v>120</v>
      </c>
      <c r="F419" s="9" t="s">
        <v>335</v>
      </c>
      <c r="G419" s="44">
        <v>7471.93</v>
      </c>
      <c r="H419" s="44">
        <v>-3113.31</v>
      </c>
      <c r="I419" s="44">
        <v>4358.62</v>
      </c>
    </row>
    <row r="420" spans="1:9" x14ac:dyDescent="0.25">
      <c r="A420" s="41">
        <v>200700</v>
      </c>
      <c r="B420" s="41">
        <v>6925</v>
      </c>
      <c r="C420" s="41">
        <v>20083813</v>
      </c>
      <c r="D420" s="41">
        <v>5</v>
      </c>
      <c r="E420" s="41" t="s">
        <v>120</v>
      </c>
      <c r="F420" s="9" t="s">
        <v>335</v>
      </c>
      <c r="G420" s="44">
        <v>93385.69</v>
      </c>
      <c r="H420" s="44">
        <v>-38910.699999999997</v>
      </c>
      <c r="I420" s="44">
        <v>54474.99</v>
      </c>
    </row>
    <row r="421" spans="1:9" x14ac:dyDescent="0.25">
      <c r="A421" s="41">
        <v>200700</v>
      </c>
      <c r="B421" s="41">
        <v>6925</v>
      </c>
      <c r="C421" s="41">
        <v>20083813</v>
      </c>
      <c r="D421" s="41">
        <v>6</v>
      </c>
      <c r="E421" s="41" t="s">
        <v>120</v>
      </c>
      <c r="F421" s="9" t="s">
        <v>335</v>
      </c>
      <c r="G421" s="44">
        <v>37298.67</v>
      </c>
      <c r="H421" s="44">
        <v>-15541.11</v>
      </c>
      <c r="I421" s="44">
        <v>21757.56</v>
      </c>
    </row>
    <row r="422" spans="1:9" x14ac:dyDescent="0.25">
      <c r="A422" s="41">
        <v>200700</v>
      </c>
      <c r="B422" s="41">
        <v>6925</v>
      </c>
      <c r="C422" s="41">
        <v>20083813</v>
      </c>
      <c r="D422" s="41">
        <v>7</v>
      </c>
      <c r="E422" s="41" t="s">
        <v>120</v>
      </c>
      <c r="F422" s="9" t="s">
        <v>335</v>
      </c>
      <c r="G422" s="44">
        <v>2335.29</v>
      </c>
      <c r="H422" s="9">
        <v>-973.03</v>
      </c>
      <c r="I422" s="44">
        <v>1362.26</v>
      </c>
    </row>
    <row r="423" spans="1:9" x14ac:dyDescent="0.25">
      <c r="A423" s="41">
        <v>200700</v>
      </c>
      <c r="B423" s="41">
        <v>6925</v>
      </c>
      <c r="C423" s="41">
        <v>20083813</v>
      </c>
      <c r="D423" s="41">
        <v>8</v>
      </c>
      <c r="E423" s="41" t="s">
        <v>120</v>
      </c>
      <c r="F423" s="9" t="s">
        <v>335</v>
      </c>
      <c r="G423" s="44">
        <v>37298.67</v>
      </c>
      <c r="H423" s="44">
        <v>-15541.11</v>
      </c>
      <c r="I423" s="44">
        <v>21757.56</v>
      </c>
    </row>
    <row r="424" spans="1:9" x14ac:dyDescent="0.25">
      <c r="A424" s="41">
        <v>200700</v>
      </c>
      <c r="B424" s="41">
        <v>6925</v>
      </c>
      <c r="C424" s="41">
        <v>20083813</v>
      </c>
      <c r="D424" s="41">
        <v>9</v>
      </c>
      <c r="E424" s="41" t="s">
        <v>120</v>
      </c>
      <c r="F424" s="9" t="s">
        <v>335</v>
      </c>
      <c r="G424" s="44">
        <v>560409.06000000006</v>
      </c>
      <c r="H424" s="44">
        <v>-233503.78</v>
      </c>
      <c r="I424" s="44">
        <v>326905.28000000003</v>
      </c>
    </row>
    <row r="425" spans="1:9" x14ac:dyDescent="0.25">
      <c r="A425" s="41">
        <v>200700</v>
      </c>
      <c r="B425" s="41">
        <v>6925</v>
      </c>
      <c r="C425" s="41">
        <v>20083813</v>
      </c>
      <c r="D425" s="41">
        <v>10</v>
      </c>
      <c r="E425" s="41" t="s">
        <v>120</v>
      </c>
      <c r="F425" s="9" t="s">
        <v>335</v>
      </c>
      <c r="G425" s="44">
        <v>379801.5</v>
      </c>
      <c r="H425" s="44">
        <v>-158250.63</v>
      </c>
      <c r="I425" s="44">
        <v>221550.87</v>
      </c>
    </row>
    <row r="426" spans="1:9" x14ac:dyDescent="0.25">
      <c r="A426" s="41">
        <v>200700</v>
      </c>
      <c r="B426" s="41">
        <v>6925</v>
      </c>
      <c r="C426" s="41">
        <v>20083813</v>
      </c>
      <c r="D426" s="41">
        <v>11</v>
      </c>
      <c r="E426" s="41" t="s">
        <v>120</v>
      </c>
      <c r="F426" s="9" t="s">
        <v>335</v>
      </c>
      <c r="G426" s="44">
        <v>894700.89</v>
      </c>
      <c r="H426" s="44">
        <v>-372792.03</v>
      </c>
      <c r="I426" s="44">
        <v>521908.86</v>
      </c>
    </row>
    <row r="427" spans="1:9" x14ac:dyDescent="0.25">
      <c r="A427" s="41">
        <v>200700</v>
      </c>
      <c r="B427" s="41">
        <v>6925</v>
      </c>
      <c r="C427" s="41">
        <v>20083813</v>
      </c>
      <c r="D427" s="41">
        <v>12</v>
      </c>
      <c r="E427" s="41" t="s">
        <v>120</v>
      </c>
      <c r="F427" s="9" t="s">
        <v>335</v>
      </c>
      <c r="G427" s="44">
        <v>894700.9</v>
      </c>
      <c r="H427" s="44">
        <v>-372792.03</v>
      </c>
      <c r="I427" s="44">
        <v>521908.87</v>
      </c>
    </row>
    <row r="428" spans="1:9" x14ac:dyDescent="0.25">
      <c r="A428" s="41">
        <v>200700</v>
      </c>
      <c r="B428" s="41">
        <v>6925</v>
      </c>
      <c r="C428" s="41">
        <v>20083813</v>
      </c>
      <c r="D428" s="41">
        <v>13</v>
      </c>
      <c r="E428" s="41" t="s">
        <v>135</v>
      </c>
      <c r="F428" s="9" t="s">
        <v>335</v>
      </c>
      <c r="G428" s="44">
        <v>20392.63</v>
      </c>
      <c r="H428" s="44">
        <v>-5826.46</v>
      </c>
      <c r="I428" s="44">
        <v>14566.17</v>
      </c>
    </row>
    <row r="429" spans="1:9" x14ac:dyDescent="0.25">
      <c r="A429" s="41">
        <v>200700</v>
      </c>
      <c r="B429" s="41">
        <v>6925</v>
      </c>
      <c r="C429" s="41">
        <v>20083813</v>
      </c>
      <c r="D429" s="41">
        <v>14</v>
      </c>
      <c r="E429" s="41" t="s">
        <v>122</v>
      </c>
      <c r="F429" s="9" t="s">
        <v>335</v>
      </c>
      <c r="G429" s="44">
        <v>51873.04</v>
      </c>
      <c r="H429" s="44">
        <v>-10498.11</v>
      </c>
      <c r="I429" s="44">
        <v>41374.93</v>
      </c>
    </row>
    <row r="430" spans="1:9" x14ac:dyDescent="0.25">
      <c r="A430" s="41">
        <v>200700</v>
      </c>
      <c r="B430" s="41">
        <v>6925</v>
      </c>
      <c r="C430" s="41">
        <v>20083973</v>
      </c>
      <c r="D430" s="41">
        <v>0</v>
      </c>
      <c r="E430" s="41" t="s">
        <v>197</v>
      </c>
      <c r="F430" s="9" t="s">
        <v>336</v>
      </c>
      <c r="G430" s="44">
        <v>15137.89</v>
      </c>
      <c r="H430" s="44">
        <v>-6127.25</v>
      </c>
      <c r="I430" s="44">
        <v>9010.64</v>
      </c>
    </row>
    <row r="431" spans="1:9" x14ac:dyDescent="0.25">
      <c r="A431" s="41">
        <v>200700</v>
      </c>
      <c r="B431" s="41">
        <v>6925</v>
      </c>
      <c r="C431" s="41">
        <v>20083973</v>
      </c>
      <c r="D431" s="41">
        <v>1</v>
      </c>
      <c r="E431" s="41" t="s">
        <v>197</v>
      </c>
      <c r="F431" s="9" t="s">
        <v>336</v>
      </c>
      <c r="G431" s="44">
        <v>2915.19</v>
      </c>
      <c r="H431" s="44">
        <v>-1179.97</v>
      </c>
      <c r="I431" s="44">
        <v>1735.22</v>
      </c>
    </row>
    <row r="432" spans="1:9" x14ac:dyDescent="0.25">
      <c r="A432" s="41">
        <v>200700</v>
      </c>
      <c r="B432" s="41">
        <v>6925</v>
      </c>
      <c r="C432" s="41">
        <v>20083973</v>
      </c>
      <c r="D432" s="41">
        <v>2</v>
      </c>
      <c r="E432" s="41" t="s">
        <v>197</v>
      </c>
      <c r="F432" s="9" t="s">
        <v>336</v>
      </c>
      <c r="G432" s="44">
        <v>2915.19</v>
      </c>
      <c r="H432" s="44">
        <v>-1179.97</v>
      </c>
      <c r="I432" s="44">
        <v>1735.22</v>
      </c>
    </row>
    <row r="433" spans="1:9" x14ac:dyDescent="0.25">
      <c r="A433" s="41">
        <v>200700</v>
      </c>
      <c r="B433" s="41">
        <v>6925</v>
      </c>
      <c r="C433" s="41">
        <v>20083973</v>
      </c>
      <c r="D433" s="41">
        <v>3</v>
      </c>
      <c r="E433" s="41" t="s">
        <v>197</v>
      </c>
      <c r="F433" s="9" t="s">
        <v>336</v>
      </c>
      <c r="G433" s="44">
        <v>1507.85</v>
      </c>
      <c r="H433" s="9">
        <v>-610.33000000000004</v>
      </c>
      <c r="I433" s="9">
        <v>897.52</v>
      </c>
    </row>
    <row r="434" spans="1:9" x14ac:dyDescent="0.25">
      <c r="A434" s="41">
        <v>200700</v>
      </c>
      <c r="B434" s="41">
        <v>6925</v>
      </c>
      <c r="C434" s="41">
        <v>20083973</v>
      </c>
      <c r="D434" s="41">
        <v>4</v>
      </c>
      <c r="E434" s="41" t="s">
        <v>197</v>
      </c>
      <c r="F434" s="9" t="s">
        <v>336</v>
      </c>
      <c r="G434" s="44">
        <v>15342.96</v>
      </c>
      <c r="H434" s="44">
        <v>-6210.24</v>
      </c>
      <c r="I434" s="44">
        <v>9132.7199999999993</v>
      </c>
    </row>
    <row r="435" spans="1:9" x14ac:dyDescent="0.25">
      <c r="A435" s="41">
        <v>200700</v>
      </c>
      <c r="B435" s="41">
        <v>6925</v>
      </c>
      <c r="C435" s="41">
        <v>20083973</v>
      </c>
      <c r="D435" s="41">
        <v>5</v>
      </c>
      <c r="E435" s="41" t="s">
        <v>197</v>
      </c>
      <c r="F435" s="9" t="s">
        <v>336</v>
      </c>
      <c r="G435" s="44">
        <v>8101.22</v>
      </c>
      <c r="H435" s="44">
        <v>-3279.07</v>
      </c>
      <c r="I435" s="44">
        <v>4822.1499999999996</v>
      </c>
    </row>
    <row r="436" spans="1:9" x14ac:dyDescent="0.25">
      <c r="A436" s="41">
        <v>200700</v>
      </c>
      <c r="B436" s="41">
        <v>6925</v>
      </c>
      <c r="C436" s="41">
        <v>20083973</v>
      </c>
      <c r="D436" s="41">
        <v>6</v>
      </c>
      <c r="E436" s="41" t="s">
        <v>197</v>
      </c>
      <c r="F436" s="9" t="s">
        <v>336</v>
      </c>
      <c r="G436" s="44">
        <v>8101.22</v>
      </c>
      <c r="H436" s="44">
        <v>-3279.07</v>
      </c>
      <c r="I436" s="44">
        <v>4822.1499999999996</v>
      </c>
    </row>
    <row r="437" spans="1:9" x14ac:dyDescent="0.25">
      <c r="A437" s="41">
        <v>200700</v>
      </c>
      <c r="B437" s="41">
        <v>6925</v>
      </c>
      <c r="C437" s="41">
        <v>20083973</v>
      </c>
      <c r="D437" s="41">
        <v>7</v>
      </c>
      <c r="E437" s="41" t="s">
        <v>197</v>
      </c>
      <c r="F437" s="9" t="s">
        <v>336</v>
      </c>
      <c r="G437" s="44">
        <v>8101.22</v>
      </c>
      <c r="H437" s="44">
        <v>-3279.07</v>
      </c>
      <c r="I437" s="44">
        <v>4822.1499999999996</v>
      </c>
    </row>
    <row r="438" spans="1:9" x14ac:dyDescent="0.25">
      <c r="A438" s="41">
        <v>200700</v>
      </c>
      <c r="B438" s="41">
        <v>6925</v>
      </c>
      <c r="C438" s="41">
        <v>20083973</v>
      </c>
      <c r="D438" s="41">
        <v>8</v>
      </c>
      <c r="E438" s="41" t="s">
        <v>197</v>
      </c>
      <c r="F438" s="9" t="s">
        <v>336</v>
      </c>
      <c r="G438" s="44">
        <v>8086.14</v>
      </c>
      <c r="H438" s="44">
        <v>-3272.95</v>
      </c>
      <c r="I438" s="44">
        <v>4813.1899999999996</v>
      </c>
    </row>
    <row r="439" spans="1:9" x14ac:dyDescent="0.25">
      <c r="A439" s="41">
        <v>200700</v>
      </c>
      <c r="B439" s="41">
        <v>6925</v>
      </c>
      <c r="C439" s="41">
        <v>20083973</v>
      </c>
      <c r="D439" s="41">
        <v>9</v>
      </c>
      <c r="E439" s="41" t="s">
        <v>197</v>
      </c>
      <c r="F439" s="9" t="s">
        <v>336</v>
      </c>
      <c r="G439" s="44">
        <v>8580.7199999999993</v>
      </c>
      <c r="H439" s="44">
        <v>-3473.16</v>
      </c>
      <c r="I439" s="44">
        <v>5107.5600000000004</v>
      </c>
    </row>
    <row r="440" spans="1:9" x14ac:dyDescent="0.25">
      <c r="A440" s="41">
        <v>200700</v>
      </c>
      <c r="B440" s="41">
        <v>6925</v>
      </c>
      <c r="C440" s="41">
        <v>20083973</v>
      </c>
      <c r="D440" s="41">
        <v>10</v>
      </c>
      <c r="E440" s="41" t="s">
        <v>197</v>
      </c>
      <c r="F440" s="9" t="s">
        <v>336</v>
      </c>
      <c r="G440" s="44">
        <v>4423.05</v>
      </c>
      <c r="H440" s="44">
        <v>-1790.27</v>
      </c>
      <c r="I440" s="44">
        <v>2632.78</v>
      </c>
    </row>
    <row r="441" spans="1:9" x14ac:dyDescent="0.25">
      <c r="A441" s="41">
        <v>200700</v>
      </c>
      <c r="B441" s="41">
        <v>6925</v>
      </c>
      <c r="C441" s="41">
        <v>20083973</v>
      </c>
      <c r="D441" s="41">
        <v>11</v>
      </c>
      <c r="E441" s="41" t="s">
        <v>197</v>
      </c>
      <c r="F441" s="9" t="s">
        <v>336</v>
      </c>
      <c r="G441" s="44">
        <v>3116.24</v>
      </c>
      <c r="H441" s="44">
        <v>-1261.3399999999999</v>
      </c>
      <c r="I441" s="44">
        <v>1854.9</v>
      </c>
    </row>
    <row r="442" spans="1:9" x14ac:dyDescent="0.25">
      <c r="A442" s="41">
        <v>200700</v>
      </c>
      <c r="B442" s="41">
        <v>6925</v>
      </c>
      <c r="C442" s="41">
        <v>20083973</v>
      </c>
      <c r="D442" s="41">
        <v>12</v>
      </c>
      <c r="E442" s="41" t="s">
        <v>197</v>
      </c>
      <c r="F442" s="9" t="s">
        <v>336</v>
      </c>
      <c r="G442" s="44">
        <v>9549.74</v>
      </c>
      <c r="H442" s="44">
        <v>-3865.38</v>
      </c>
      <c r="I442" s="44">
        <v>5684.36</v>
      </c>
    </row>
    <row r="443" spans="1:9" x14ac:dyDescent="0.25">
      <c r="A443" s="41">
        <v>200700</v>
      </c>
      <c r="B443" s="41">
        <v>6925</v>
      </c>
      <c r="C443" s="41">
        <v>20083974</v>
      </c>
      <c r="D443" s="41">
        <v>0</v>
      </c>
      <c r="E443" s="41" t="s">
        <v>197</v>
      </c>
      <c r="F443" s="9" t="s">
        <v>337</v>
      </c>
      <c r="G443" s="44">
        <v>10257</v>
      </c>
      <c r="H443" s="44">
        <v>-4151.66</v>
      </c>
      <c r="I443" s="44">
        <v>6105.34</v>
      </c>
    </row>
    <row r="444" spans="1:9" x14ac:dyDescent="0.25">
      <c r="A444" s="41">
        <v>200700</v>
      </c>
      <c r="B444" s="41">
        <v>6925</v>
      </c>
      <c r="C444" s="41">
        <v>20083974</v>
      </c>
      <c r="D444" s="41">
        <v>1</v>
      </c>
      <c r="E444" s="41" t="s">
        <v>197</v>
      </c>
      <c r="F444" s="9" t="s">
        <v>337</v>
      </c>
      <c r="G444" s="44">
        <v>7500</v>
      </c>
      <c r="H444" s="44">
        <v>-3035.72</v>
      </c>
      <c r="I444" s="44">
        <v>4464.28</v>
      </c>
    </row>
    <row r="445" spans="1:9" x14ac:dyDescent="0.25">
      <c r="A445" s="41">
        <v>200700</v>
      </c>
      <c r="B445" s="41">
        <v>6925</v>
      </c>
      <c r="C445" s="41">
        <v>20083974</v>
      </c>
      <c r="D445" s="41">
        <v>2</v>
      </c>
      <c r="E445" s="41" t="s">
        <v>197</v>
      </c>
      <c r="F445" s="9" t="s">
        <v>337</v>
      </c>
      <c r="G445" s="44">
        <v>19500.009999999998</v>
      </c>
      <c r="H445" s="44">
        <v>-7892.87</v>
      </c>
      <c r="I445" s="44">
        <v>11607.14</v>
      </c>
    </row>
    <row r="446" spans="1:9" x14ac:dyDescent="0.25">
      <c r="A446" s="41">
        <v>200700</v>
      </c>
      <c r="B446" s="41">
        <v>6925</v>
      </c>
      <c r="C446" s="41">
        <v>20083974</v>
      </c>
      <c r="D446" s="41">
        <v>3</v>
      </c>
      <c r="E446" s="41" t="s">
        <v>197</v>
      </c>
      <c r="F446" s="9" t="s">
        <v>337</v>
      </c>
      <c r="G446" s="44">
        <v>19500.009999999998</v>
      </c>
      <c r="H446" s="44">
        <v>-7892.87</v>
      </c>
      <c r="I446" s="44">
        <v>11607.14</v>
      </c>
    </row>
    <row r="447" spans="1:9" x14ac:dyDescent="0.25">
      <c r="A447" s="41">
        <v>200700</v>
      </c>
      <c r="B447" s="41">
        <v>6925</v>
      </c>
      <c r="C447" s="41">
        <v>20083974</v>
      </c>
      <c r="D447" s="41">
        <v>4</v>
      </c>
      <c r="E447" s="41" t="s">
        <v>197</v>
      </c>
      <c r="F447" s="9" t="s">
        <v>337</v>
      </c>
      <c r="G447" s="44">
        <v>19500.009999999998</v>
      </c>
      <c r="H447" s="44">
        <v>-7892.87</v>
      </c>
      <c r="I447" s="44">
        <v>11607.14</v>
      </c>
    </row>
    <row r="448" spans="1:9" x14ac:dyDescent="0.25">
      <c r="A448" s="41">
        <v>200700</v>
      </c>
      <c r="B448" s="41">
        <v>6925</v>
      </c>
      <c r="C448" s="41">
        <v>20083974</v>
      </c>
      <c r="D448" s="41">
        <v>5</v>
      </c>
      <c r="E448" s="41" t="s">
        <v>197</v>
      </c>
      <c r="F448" s="9" t="s">
        <v>337</v>
      </c>
      <c r="G448" s="44">
        <v>38999.97</v>
      </c>
      <c r="H448" s="44">
        <v>-15785.69</v>
      </c>
      <c r="I448" s="44">
        <v>23214.28</v>
      </c>
    </row>
    <row r="449" spans="1:9" x14ac:dyDescent="0.25">
      <c r="A449" s="41">
        <v>200700</v>
      </c>
      <c r="B449" s="41">
        <v>6925</v>
      </c>
      <c r="C449" s="41">
        <v>20085690</v>
      </c>
      <c r="D449" s="41">
        <v>0</v>
      </c>
      <c r="E449" s="41" t="s">
        <v>167</v>
      </c>
      <c r="F449" s="9" t="s">
        <v>319</v>
      </c>
      <c r="G449" s="44">
        <v>703169.47</v>
      </c>
      <c r="H449" s="44">
        <v>-217647.7</v>
      </c>
      <c r="I449" s="44">
        <v>485521.77</v>
      </c>
    </row>
    <row r="450" spans="1:9" x14ac:dyDescent="0.25">
      <c r="A450" s="41">
        <v>200700</v>
      </c>
      <c r="B450" s="41">
        <v>6925</v>
      </c>
      <c r="C450" s="41">
        <v>20088131</v>
      </c>
      <c r="D450" s="41">
        <v>0</v>
      </c>
      <c r="E450" s="41" t="s">
        <v>122</v>
      </c>
      <c r="F450" s="9" t="s">
        <v>338</v>
      </c>
      <c r="G450" s="44">
        <v>10290.200000000001</v>
      </c>
      <c r="H450" s="44">
        <v>-2082.54</v>
      </c>
      <c r="I450" s="44">
        <v>8207.66</v>
      </c>
    </row>
    <row r="451" spans="1:9" x14ac:dyDescent="0.25">
      <c r="A451" s="41">
        <v>200700</v>
      </c>
      <c r="B451" s="41">
        <v>6925</v>
      </c>
      <c r="C451" s="41">
        <v>20088132</v>
      </c>
      <c r="D451" s="41">
        <v>0</v>
      </c>
      <c r="E451" s="41" t="s">
        <v>122</v>
      </c>
      <c r="F451" s="9" t="s">
        <v>339</v>
      </c>
      <c r="G451" s="44">
        <v>25699.98</v>
      </c>
      <c r="H451" s="44">
        <v>-5201.1899999999996</v>
      </c>
      <c r="I451" s="44">
        <v>20498.79</v>
      </c>
    </row>
    <row r="452" spans="1:9" x14ac:dyDescent="0.25">
      <c r="A452" s="41">
        <v>200700</v>
      </c>
      <c r="B452" s="41">
        <v>6925</v>
      </c>
      <c r="C452" s="41">
        <v>20088490</v>
      </c>
      <c r="D452" s="41">
        <v>0</v>
      </c>
      <c r="E452" s="41" t="s">
        <v>137</v>
      </c>
      <c r="F452" s="9" t="s">
        <v>340</v>
      </c>
      <c r="G452" s="44">
        <v>3008.1</v>
      </c>
      <c r="H452" s="9">
        <v>-537.16</v>
      </c>
      <c r="I452" s="44">
        <v>2470.94</v>
      </c>
    </row>
    <row r="453" spans="1:9" x14ac:dyDescent="0.25">
      <c r="A453" s="41">
        <v>200700</v>
      </c>
      <c r="B453" s="41">
        <v>6925</v>
      </c>
      <c r="C453" s="41">
        <v>20088490</v>
      </c>
      <c r="D453" s="41">
        <v>1</v>
      </c>
      <c r="E453" s="41" t="s">
        <v>59</v>
      </c>
      <c r="F453" s="9" t="s">
        <v>340</v>
      </c>
      <c r="G453" s="44">
        <v>6265</v>
      </c>
      <c r="H453" s="44">
        <v>-1044.17</v>
      </c>
      <c r="I453" s="44">
        <v>5220.83</v>
      </c>
    </row>
    <row r="454" spans="1:9" x14ac:dyDescent="0.25">
      <c r="A454" s="41">
        <v>200700</v>
      </c>
      <c r="B454" s="41">
        <v>6925</v>
      </c>
      <c r="C454" s="41">
        <v>20089619</v>
      </c>
      <c r="D454" s="41">
        <v>0</v>
      </c>
      <c r="E454" s="41" t="s">
        <v>107</v>
      </c>
      <c r="F454" s="9" t="s">
        <v>341</v>
      </c>
      <c r="G454" s="44">
        <v>68613.820000000007</v>
      </c>
      <c r="H454" s="44">
        <v>-9801.9699999999993</v>
      </c>
      <c r="I454" s="44">
        <v>58811.85</v>
      </c>
    </row>
    <row r="455" spans="1:9" x14ac:dyDescent="0.25">
      <c r="A455" s="41">
        <v>200700</v>
      </c>
      <c r="B455" s="41">
        <v>6925</v>
      </c>
      <c r="C455" s="41">
        <v>20089620</v>
      </c>
      <c r="D455" s="41">
        <v>0</v>
      </c>
      <c r="E455" s="41" t="s">
        <v>107</v>
      </c>
      <c r="F455" s="9" t="s">
        <v>341</v>
      </c>
      <c r="G455" s="44">
        <v>68614.5</v>
      </c>
      <c r="H455" s="44">
        <v>-9802.07</v>
      </c>
      <c r="I455" s="44">
        <v>58812.43</v>
      </c>
    </row>
    <row r="456" spans="1:9" x14ac:dyDescent="0.25">
      <c r="A456" s="41">
        <v>200700</v>
      </c>
      <c r="B456" s="41">
        <v>6925</v>
      </c>
      <c r="C456" s="41">
        <v>20089623</v>
      </c>
      <c r="D456" s="41">
        <v>0</v>
      </c>
      <c r="E456" s="41" t="s">
        <v>107</v>
      </c>
      <c r="F456" s="9" t="s">
        <v>342</v>
      </c>
      <c r="G456" s="44">
        <v>55204.53</v>
      </c>
      <c r="H456" s="44">
        <v>-7886.36</v>
      </c>
      <c r="I456" s="44">
        <v>47318.17</v>
      </c>
    </row>
    <row r="457" spans="1:9" x14ac:dyDescent="0.25">
      <c r="A457" s="41">
        <v>200700</v>
      </c>
      <c r="B457" s="41">
        <v>6925</v>
      </c>
      <c r="C457" s="41">
        <v>20089625</v>
      </c>
      <c r="D457" s="41">
        <v>0</v>
      </c>
      <c r="E457" s="41" t="s">
        <v>107</v>
      </c>
      <c r="F457" s="9" t="s">
        <v>342</v>
      </c>
      <c r="G457" s="44">
        <v>51062.33</v>
      </c>
      <c r="H457" s="44">
        <v>-7294.62</v>
      </c>
      <c r="I457" s="44">
        <v>43767.71</v>
      </c>
    </row>
    <row r="458" spans="1:9" x14ac:dyDescent="0.25">
      <c r="A458" s="41">
        <v>200700</v>
      </c>
      <c r="B458" s="41">
        <v>6925</v>
      </c>
      <c r="C458" s="41">
        <v>20089626</v>
      </c>
      <c r="D458" s="41">
        <v>0</v>
      </c>
      <c r="E458" s="41" t="s">
        <v>107</v>
      </c>
      <c r="F458" s="9" t="s">
        <v>342</v>
      </c>
      <c r="G458" s="44">
        <v>51062.33</v>
      </c>
      <c r="H458" s="44">
        <v>-7294.62</v>
      </c>
      <c r="I458" s="44">
        <v>43767.71</v>
      </c>
    </row>
    <row r="459" spans="1:9" x14ac:dyDescent="0.25">
      <c r="A459" s="41">
        <v>200700</v>
      </c>
      <c r="B459" s="41">
        <v>6925</v>
      </c>
      <c r="C459" s="41">
        <v>20089627</v>
      </c>
      <c r="D459" s="41">
        <v>0</v>
      </c>
      <c r="E459" s="41" t="s">
        <v>107</v>
      </c>
      <c r="F459" s="9" t="s">
        <v>342</v>
      </c>
      <c r="G459" s="44">
        <v>51062.33</v>
      </c>
      <c r="H459" s="44">
        <v>-7294.62</v>
      </c>
      <c r="I459" s="44">
        <v>43767.71</v>
      </c>
    </row>
    <row r="460" spans="1:9" x14ac:dyDescent="0.25">
      <c r="A460" s="41">
        <v>200700</v>
      </c>
      <c r="B460" s="41">
        <v>6925</v>
      </c>
      <c r="C460" s="41">
        <v>20089628</v>
      </c>
      <c r="D460" s="41">
        <v>0</v>
      </c>
      <c r="E460" s="41" t="s">
        <v>107</v>
      </c>
      <c r="F460" s="9" t="s">
        <v>342</v>
      </c>
      <c r="G460" s="44">
        <v>51062.33</v>
      </c>
      <c r="H460" s="44">
        <v>-7294.62</v>
      </c>
      <c r="I460" s="44">
        <v>43767.71</v>
      </c>
    </row>
    <row r="461" spans="1:9" x14ac:dyDescent="0.25">
      <c r="A461" s="41">
        <v>200700</v>
      </c>
      <c r="B461" s="41">
        <v>6925</v>
      </c>
      <c r="C461" s="41">
        <v>20089629</v>
      </c>
      <c r="D461" s="41">
        <v>0</v>
      </c>
      <c r="E461" s="41" t="s">
        <v>107</v>
      </c>
      <c r="F461" s="9" t="s">
        <v>342</v>
      </c>
      <c r="G461" s="44">
        <v>51062.33</v>
      </c>
      <c r="H461" s="44">
        <v>-7294.62</v>
      </c>
      <c r="I461" s="44">
        <v>43767.71</v>
      </c>
    </row>
    <row r="462" spans="1:9" x14ac:dyDescent="0.25">
      <c r="A462" s="41">
        <v>200700</v>
      </c>
      <c r="B462" s="41">
        <v>6925</v>
      </c>
      <c r="C462" s="41">
        <v>20089630</v>
      </c>
      <c r="D462" s="41">
        <v>0</v>
      </c>
      <c r="E462" s="41" t="s">
        <v>107</v>
      </c>
      <c r="F462" s="9" t="s">
        <v>342</v>
      </c>
      <c r="G462" s="44">
        <v>51062.33</v>
      </c>
      <c r="H462" s="44">
        <v>-7294.62</v>
      </c>
      <c r="I462" s="44">
        <v>43767.71</v>
      </c>
    </row>
    <row r="463" spans="1:9" x14ac:dyDescent="0.25">
      <c r="A463" s="41">
        <v>200700</v>
      </c>
      <c r="B463" s="41">
        <v>6925</v>
      </c>
      <c r="C463" s="41">
        <v>20089631</v>
      </c>
      <c r="D463" s="41">
        <v>0</v>
      </c>
      <c r="E463" s="41" t="s">
        <v>107</v>
      </c>
      <c r="F463" s="9" t="s">
        <v>342</v>
      </c>
      <c r="G463" s="44">
        <v>51062.33</v>
      </c>
      <c r="H463" s="44">
        <v>-7294.62</v>
      </c>
      <c r="I463" s="44">
        <v>43767.71</v>
      </c>
    </row>
    <row r="464" spans="1:9" x14ac:dyDescent="0.25">
      <c r="A464" s="41">
        <v>200700</v>
      </c>
      <c r="B464" s="41">
        <v>6925</v>
      </c>
      <c r="C464" s="41">
        <v>20089632</v>
      </c>
      <c r="D464" s="41">
        <v>0</v>
      </c>
      <c r="E464" s="41" t="s">
        <v>107</v>
      </c>
      <c r="F464" s="9" t="s">
        <v>342</v>
      </c>
      <c r="G464" s="44">
        <v>51062.33</v>
      </c>
      <c r="H464" s="44">
        <v>-7294.62</v>
      </c>
      <c r="I464" s="44">
        <v>43767.71</v>
      </c>
    </row>
    <row r="465" spans="1:9" x14ac:dyDescent="0.25">
      <c r="A465" s="41">
        <v>200700</v>
      </c>
      <c r="B465" s="41">
        <v>6925</v>
      </c>
      <c r="C465" s="41">
        <v>20089633</v>
      </c>
      <c r="D465" s="41">
        <v>0</v>
      </c>
      <c r="E465" s="41" t="s">
        <v>107</v>
      </c>
      <c r="F465" s="9" t="s">
        <v>342</v>
      </c>
      <c r="G465" s="44">
        <v>51062.33</v>
      </c>
      <c r="H465" s="44">
        <v>-7294.62</v>
      </c>
      <c r="I465" s="44">
        <v>43767.71</v>
      </c>
    </row>
    <row r="466" spans="1:9" x14ac:dyDescent="0.25">
      <c r="A466" s="41">
        <v>200700</v>
      </c>
      <c r="B466" s="41">
        <v>6925</v>
      </c>
      <c r="C466" s="41">
        <v>20089634</v>
      </c>
      <c r="D466" s="41">
        <v>0</v>
      </c>
      <c r="E466" s="41" t="s">
        <v>107</v>
      </c>
      <c r="F466" s="9" t="s">
        <v>342</v>
      </c>
      <c r="G466" s="44">
        <v>51062.33</v>
      </c>
      <c r="H466" s="44">
        <v>-7294.62</v>
      </c>
      <c r="I466" s="44">
        <v>43767.71</v>
      </c>
    </row>
    <row r="467" spans="1:9" x14ac:dyDescent="0.25">
      <c r="A467" s="41">
        <v>200700</v>
      </c>
      <c r="B467" s="41">
        <v>6925</v>
      </c>
      <c r="C467" s="41">
        <v>20089635</v>
      </c>
      <c r="D467" s="41">
        <v>0</v>
      </c>
      <c r="E467" s="41" t="s">
        <v>107</v>
      </c>
      <c r="F467" s="9" t="s">
        <v>342</v>
      </c>
      <c r="G467" s="44">
        <v>51062.33</v>
      </c>
      <c r="H467" s="44">
        <v>-7294.62</v>
      </c>
      <c r="I467" s="44">
        <v>43767.71</v>
      </c>
    </row>
    <row r="468" spans="1:9" x14ac:dyDescent="0.25">
      <c r="A468" s="41">
        <v>200700</v>
      </c>
      <c r="B468" s="41">
        <v>6925</v>
      </c>
      <c r="C468" s="41">
        <v>20089636</v>
      </c>
      <c r="D468" s="41">
        <v>0</v>
      </c>
      <c r="E468" s="41" t="s">
        <v>107</v>
      </c>
      <c r="F468" s="9" t="s">
        <v>342</v>
      </c>
      <c r="G468" s="44">
        <v>51062.33</v>
      </c>
      <c r="H468" s="44">
        <v>-7294.62</v>
      </c>
      <c r="I468" s="44">
        <v>43767.71</v>
      </c>
    </row>
    <row r="469" spans="1:9" x14ac:dyDescent="0.25">
      <c r="A469" s="41">
        <v>200700</v>
      </c>
      <c r="B469" s="41">
        <v>6925</v>
      </c>
      <c r="C469" s="41">
        <v>20089637</v>
      </c>
      <c r="D469" s="41">
        <v>0</v>
      </c>
      <c r="E469" s="41" t="s">
        <v>107</v>
      </c>
      <c r="F469" s="9" t="s">
        <v>342</v>
      </c>
      <c r="G469" s="44">
        <v>51062.33</v>
      </c>
      <c r="H469" s="44">
        <v>-7294.62</v>
      </c>
      <c r="I469" s="44">
        <v>43767.71</v>
      </c>
    </row>
    <row r="470" spans="1:9" x14ac:dyDescent="0.25">
      <c r="A470" s="41">
        <v>200700</v>
      </c>
      <c r="B470" s="41">
        <v>6925</v>
      </c>
      <c r="C470" s="41">
        <v>20089638</v>
      </c>
      <c r="D470" s="41">
        <v>0</v>
      </c>
      <c r="E470" s="41" t="s">
        <v>107</v>
      </c>
      <c r="F470" s="9" t="s">
        <v>342</v>
      </c>
      <c r="G470" s="44">
        <v>51062.33</v>
      </c>
      <c r="H470" s="44">
        <v>-7294.62</v>
      </c>
      <c r="I470" s="44">
        <v>43767.71</v>
      </c>
    </row>
    <row r="471" spans="1:9" x14ac:dyDescent="0.25">
      <c r="A471" s="41">
        <v>200700</v>
      </c>
      <c r="B471" s="41">
        <v>6925</v>
      </c>
      <c r="C471" s="41">
        <v>20089639</v>
      </c>
      <c r="D471" s="41">
        <v>0</v>
      </c>
      <c r="E471" s="41" t="s">
        <v>107</v>
      </c>
      <c r="F471" s="9" t="s">
        <v>342</v>
      </c>
      <c r="G471" s="44">
        <v>51062.33</v>
      </c>
      <c r="H471" s="44">
        <v>-7294.62</v>
      </c>
      <c r="I471" s="44">
        <v>43767.71</v>
      </c>
    </row>
    <row r="472" spans="1:9" x14ac:dyDescent="0.25">
      <c r="A472" s="41">
        <v>200700</v>
      </c>
      <c r="B472" s="41">
        <v>6925</v>
      </c>
      <c r="C472" s="41">
        <v>20089640</v>
      </c>
      <c r="D472" s="41">
        <v>0</v>
      </c>
      <c r="E472" s="41" t="s">
        <v>107</v>
      </c>
      <c r="F472" s="9" t="s">
        <v>342</v>
      </c>
      <c r="G472" s="44">
        <v>51062.33</v>
      </c>
      <c r="H472" s="44">
        <v>-7294.62</v>
      </c>
      <c r="I472" s="44">
        <v>43767.71</v>
      </c>
    </row>
    <row r="473" spans="1:9" x14ac:dyDescent="0.25">
      <c r="A473" s="41">
        <v>200700</v>
      </c>
      <c r="B473" s="41">
        <v>6925</v>
      </c>
      <c r="C473" s="41">
        <v>20089641</v>
      </c>
      <c r="D473" s="41">
        <v>0</v>
      </c>
      <c r="E473" s="41" t="s">
        <v>107</v>
      </c>
      <c r="F473" s="9" t="s">
        <v>342</v>
      </c>
      <c r="G473" s="44">
        <v>51062.33</v>
      </c>
      <c r="H473" s="44">
        <v>-7294.62</v>
      </c>
      <c r="I473" s="44">
        <v>43767.71</v>
      </c>
    </row>
    <row r="474" spans="1:9" x14ac:dyDescent="0.25">
      <c r="A474" s="41">
        <v>200700</v>
      </c>
      <c r="B474" s="41">
        <v>6925</v>
      </c>
      <c r="C474" s="41">
        <v>20089642</v>
      </c>
      <c r="D474" s="41">
        <v>0</v>
      </c>
      <c r="E474" s="41" t="s">
        <v>107</v>
      </c>
      <c r="F474" s="9" t="s">
        <v>342</v>
      </c>
      <c r="G474" s="44">
        <v>51062.33</v>
      </c>
      <c r="H474" s="44">
        <v>-7294.62</v>
      </c>
      <c r="I474" s="44">
        <v>43767.71</v>
      </c>
    </row>
    <row r="475" spans="1:9" x14ac:dyDescent="0.25">
      <c r="A475" s="41">
        <v>200700</v>
      </c>
      <c r="B475" s="41">
        <v>6925</v>
      </c>
      <c r="C475" s="41">
        <v>20089643</v>
      </c>
      <c r="D475" s="41">
        <v>0</v>
      </c>
      <c r="E475" s="41" t="s">
        <v>107</v>
      </c>
      <c r="F475" s="9" t="s">
        <v>342</v>
      </c>
      <c r="G475" s="44">
        <v>51062.33</v>
      </c>
      <c r="H475" s="44">
        <v>-7294.62</v>
      </c>
      <c r="I475" s="44">
        <v>43767.71</v>
      </c>
    </row>
    <row r="476" spans="1:9" x14ac:dyDescent="0.25">
      <c r="A476" s="41">
        <v>200700</v>
      </c>
      <c r="B476" s="41">
        <v>6925</v>
      </c>
      <c r="C476" s="41">
        <v>20089647</v>
      </c>
      <c r="D476" s="41">
        <v>0</v>
      </c>
      <c r="E476" s="41" t="s">
        <v>107</v>
      </c>
      <c r="F476" s="9" t="s">
        <v>342</v>
      </c>
      <c r="G476" s="44">
        <v>1535848.22</v>
      </c>
      <c r="H476" s="44">
        <v>-219406.89</v>
      </c>
      <c r="I476" s="44">
        <v>1316441.33</v>
      </c>
    </row>
    <row r="477" spans="1:9" x14ac:dyDescent="0.25">
      <c r="A477" s="41">
        <v>200700</v>
      </c>
      <c r="B477" s="41">
        <v>6925</v>
      </c>
      <c r="C477" s="41">
        <v>20089648</v>
      </c>
      <c r="D477" s="41">
        <v>0</v>
      </c>
      <c r="E477" s="41" t="s">
        <v>107</v>
      </c>
      <c r="F477" s="9" t="s">
        <v>342</v>
      </c>
      <c r="G477" s="44">
        <v>950763.19</v>
      </c>
      <c r="H477" s="44">
        <v>-135823.31</v>
      </c>
      <c r="I477" s="44">
        <v>814939.88</v>
      </c>
    </row>
    <row r="478" spans="1:9" x14ac:dyDescent="0.25">
      <c r="A478" s="41">
        <v>200700</v>
      </c>
      <c r="B478" s="41">
        <v>6925</v>
      </c>
      <c r="C478" s="41">
        <v>20089649</v>
      </c>
      <c r="D478" s="41">
        <v>0</v>
      </c>
      <c r="E478" s="41" t="s">
        <v>107</v>
      </c>
      <c r="F478" s="9" t="s">
        <v>342</v>
      </c>
      <c r="G478" s="44">
        <v>19534.91</v>
      </c>
      <c r="H478" s="44">
        <v>-2790.7</v>
      </c>
      <c r="I478" s="44">
        <v>16744.21</v>
      </c>
    </row>
    <row r="479" spans="1:9" x14ac:dyDescent="0.25">
      <c r="A479" s="41">
        <v>200700</v>
      </c>
      <c r="B479" s="41">
        <v>6925</v>
      </c>
      <c r="C479" s="41">
        <v>20089769</v>
      </c>
      <c r="D479" s="41">
        <v>0</v>
      </c>
      <c r="E479" s="41" t="s">
        <v>107</v>
      </c>
      <c r="F479" s="9" t="s">
        <v>343</v>
      </c>
      <c r="G479" s="44">
        <v>93134.82</v>
      </c>
      <c r="H479" s="44">
        <v>-13304.97</v>
      </c>
      <c r="I479" s="44">
        <v>79829.850000000006</v>
      </c>
    </row>
    <row r="480" spans="1:9" x14ac:dyDescent="0.25">
      <c r="A480" s="41">
        <v>200700</v>
      </c>
      <c r="B480" s="41">
        <v>6925</v>
      </c>
      <c r="C480" s="41">
        <v>20093806</v>
      </c>
      <c r="D480" s="41">
        <v>0</v>
      </c>
      <c r="E480" s="41" t="s">
        <v>190</v>
      </c>
      <c r="F480" s="9" t="s">
        <v>344</v>
      </c>
      <c r="G480" s="44">
        <v>14831.36</v>
      </c>
      <c r="H480" s="9">
        <v>-529.70000000000005</v>
      </c>
      <c r="I480" s="44">
        <v>14301.66</v>
      </c>
    </row>
    <row r="481" spans="1:9" x14ac:dyDescent="0.25">
      <c r="A481" s="41">
        <v>200700</v>
      </c>
      <c r="B481" s="41">
        <v>6925</v>
      </c>
      <c r="C481" s="41">
        <v>20093807</v>
      </c>
      <c r="D481" s="41">
        <v>0</v>
      </c>
      <c r="E481" s="41" t="s">
        <v>190</v>
      </c>
      <c r="F481" s="9" t="s">
        <v>345</v>
      </c>
      <c r="G481" s="44">
        <v>14831.36</v>
      </c>
      <c r="H481" s="9">
        <v>-529.70000000000005</v>
      </c>
      <c r="I481" s="44">
        <v>14301.66</v>
      </c>
    </row>
    <row r="482" spans="1:9" x14ac:dyDescent="0.25">
      <c r="A482" s="41">
        <v>200700</v>
      </c>
      <c r="B482" s="41">
        <v>6925</v>
      </c>
      <c r="C482" s="41">
        <v>20093808</v>
      </c>
      <c r="D482" s="41">
        <v>0</v>
      </c>
      <c r="E482" s="41" t="s">
        <v>190</v>
      </c>
      <c r="F482" s="9" t="s">
        <v>346</v>
      </c>
      <c r="G482" s="44">
        <v>14831.36</v>
      </c>
      <c r="H482" s="9">
        <v>-529.70000000000005</v>
      </c>
      <c r="I482" s="44">
        <v>14301.66</v>
      </c>
    </row>
    <row r="483" spans="1:9" x14ac:dyDescent="0.25">
      <c r="A483" s="41">
        <v>200700</v>
      </c>
      <c r="B483" s="41">
        <v>6925</v>
      </c>
      <c r="C483" s="41">
        <v>20093809</v>
      </c>
      <c r="D483" s="41">
        <v>0</v>
      </c>
      <c r="E483" s="41" t="s">
        <v>190</v>
      </c>
      <c r="F483" s="9" t="s">
        <v>347</v>
      </c>
      <c r="G483" s="44">
        <v>14831.36</v>
      </c>
      <c r="H483" s="9">
        <v>-529.70000000000005</v>
      </c>
      <c r="I483" s="44">
        <v>14301.66</v>
      </c>
    </row>
    <row r="484" spans="1:9" x14ac:dyDescent="0.25">
      <c r="A484" s="41">
        <v>200700</v>
      </c>
      <c r="B484" s="41">
        <v>6925</v>
      </c>
      <c r="C484" s="41">
        <v>20093810</v>
      </c>
      <c r="D484" s="41">
        <v>0</v>
      </c>
      <c r="E484" s="41" t="s">
        <v>190</v>
      </c>
      <c r="F484" s="9" t="s">
        <v>348</v>
      </c>
      <c r="G484" s="44">
        <v>14831.33</v>
      </c>
      <c r="H484" s="9">
        <v>-529.70000000000005</v>
      </c>
      <c r="I484" s="44">
        <v>14301.63</v>
      </c>
    </row>
    <row r="485" spans="1:9" x14ac:dyDescent="0.25">
      <c r="A485" s="41">
        <v>200700</v>
      </c>
      <c r="B485" s="41">
        <v>6925</v>
      </c>
      <c r="C485" s="41">
        <v>20094828</v>
      </c>
      <c r="D485" s="41">
        <v>0</v>
      </c>
      <c r="E485" s="41" t="s">
        <v>38</v>
      </c>
      <c r="F485" s="9" t="s">
        <v>349</v>
      </c>
      <c r="G485" s="44">
        <v>60929.120000000003</v>
      </c>
      <c r="H485" s="9">
        <v>0</v>
      </c>
      <c r="I485" s="44">
        <v>60929.120000000003</v>
      </c>
    </row>
    <row r="486" spans="1:9" x14ac:dyDescent="0.25">
      <c r="A486" s="41">
        <v>400100</v>
      </c>
      <c r="B486" s="41">
        <v>6925</v>
      </c>
      <c r="C486" s="41">
        <v>20089622</v>
      </c>
      <c r="D486" s="41">
        <v>0</v>
      </c>
      <c r="E486" s="41" t="s">
        <v>107</v>
      </c>
      <c r="F486" s="9" t="s">
        <v>342</v>
      </c>
      <c r="G486" s="44">
        <v>499759.83</v>
      </c>
      <c r="H486" s="44">
        <v>-124939.96</v>
      </c>
      <c r="I486" s="44">
        <v>374819.87</v>
      </c>
    </row>
    <row r="487" spans="1:9" x14ac:dyDescent="0.25">
      <c r="A487" s="41">
        <v>400100</v>
      </c>
      <c r="B487" s="41">
        <v>6925</v>
      </c>
      <c r="C487" s="41">
        <v>20089622</v>
      </c>
      <c r="D487" s="41">
        <v>1</v>
      </c>
      <c r="E487" s="41" t="s">
        <v>107</v>
      </c>
      <c r="F487" s="9" t="s">
        <v>342</v>
      </c>
      <c r="G487" s="44">
        <v>98089.600000000006</v>
      </c>
      <c r="H487" s="44">
        <v>-24522.400000000001</v>
      </c>
      <c r="I487" s="44">
        <v>73567.199999999997</v>
      </c>
    </row>
    <row r="488" spans="1:9" x14ac:dyDescent="0.25">
      <c r="A488" s="41">
        <v>400100</v>
      </c>
      <c r="B488" s="41">
        <v>6925</v>
      </c>
      <c r="C488" s="41">
        <v>20089622</v>
      </c>
      <c r="D488" s="41">
        <v>2</v>
      </c>
      <c r="E488" s="41" t="s">
        <v>107</v>
      </c>
      <c r="F488" s="9" t="s">
        <v>342</v>
      </c>
      <c r="G488" s="44">
        <v>537415.67000000004</v>
      </c>
      <c r="H488" s="44">
        <v>-134353.92000000001</v>
      </c>
      <c r="I488" s="44">
        <v>403061.75</v>
      </c>
    </row>
    <row r="489" spans="1:9" x14ac:dyDescent="0.25">
      <c r="A489" s="41">
        <v>400100</v>
      </c>
      <c r="B489" s="41">
        <v>6925</v>
      </c>
      <c r="C489" s="41">
        <v>20090340</v>
      </c>
      <c r="D489" s="41">
        <v>0</v>
      </c>
      <c r="E489" s="41" t="s">
        <v>145</v>
      </c>
      <c r="F489" s="9" t="s">
        <v>350</v>
      </c>
      <c r="G489" s="44">
        <v>884389.18</v>
      </c>
      <c r="H489" s="44">
        <v>-147398.18</v>
      </c>
      <c r="I489" s="44">
        <v>736991</v>
      </c>
    </row>
    <row r="490" spans="1:9" x14ac:dyDescent="0.25">
      <c r="A490" s="41">
        <v>200460</v>
      </c>
      <c r="B490" s="41">
        <v>7405</v>
      </c>
      <c r="C490" s="41">
        <v>20082982</v>
      </c>
      <c r="D490" s="41">
        <v>0</v>
      </c>
      <c r="E490" s="41" t="s">
        <v>329</v>
      </c>
      <c r="F490" s="9" t="s">
        <v>330</v>
      </c>
      <c r="G490" s="44">
        <v>8571227.8100000005</v>
      </c>
      <c r="H490" s="44">
        <v>-6785555.3499999996</v>
      </c>
      <c r="I490" s="44">
        <v>1785672.46</v>
      </c>
    </row>
    <row r="491" spans="1:9" x14ac:dyDescent="0.25">
      <c r="A491" s="41">
        <v>200460</v>
      </c>
      <c r="B491" s="41">
        <v>7405</v>
      </c>
      <c r="C491" s="41">
        <v>20082982</v>
      </c>
      <c r="D491" s="41">
        <v>1</v>
      </c>
      <c r="E491" s="41" t="s">
        <v>329</v>
      </c>
      <c r="F491" s="9" t="s">
        <v>330</v>
      </c>
      <c r="G491" s="44">
        <v>647307.28</v>
      </c>
      <c r="H491" s="44">
        <v>-512451.6</v>
      </c>
      <c r="I491" s="44">
        <v>134855.67999999999</v>
      </c>
    </row>
    <row r="492" spans="1:9" x14ac:dyDescent="0.25">
      <c r="A492" s="41">
        <v>200460</v>
      </c>
      <c r="B492" s="41">
        <v>7405</v>
      </c>
      <c r="C492" s="41">
        <v>20082982</v>
      </c>
      <c r="D492" s="41">
        <v>2</v>
      </c>
      <c r="E492" s="41" t="s">
        <v>103</v>
      </c>
      <c r="F492" s="9" t="s">
        <v>330</v>
      </c>
      <c r="G492" s="44">
        <v>2710738.69</v>
      </c>
      <c r="H492" s="44">
        <v>-2033054.01</v>
      </c>
      <c r="I492" s="44">
        <v>677684.68</v>
      </c>
    </row>
    <row r="493" spans="1:9" x14ac:dyDescent="0.25">
      <c r="A493" s="41">
        <v>200460</v>
      </c>
      <c r="B493" s="41">
        <v>7405</v>
      </c>
      <c r="C493" s="41">
        <v>20082982</v>
      </c>
      <c r="D493" s="41">
        <v>3</v>
      </c>
      <c r="E493" s="41" t="s">
        <v>103</v>
      </c>
      <c r="F493" s="9" t="s">
        <v>330</v>
      </c>
      <c r="G493" s="44">
        <v>1131683.33</v>
      </c>
      <c r="H493" s="44">
        <v>-848762.49</v>
      </c>
      <c r="I493" s="44">
        <v>282920.84000000003</v>
      </c>
    </row>
    <row r="494" spans="1:9" x14ac:dyDescent="0.25">
      <c r="A494" s="41">
        <v>200460</v>
      </c>
      <c r="B494" s="41">
        <v>7405</v>
      </c>
      <c r="C494" s="41">
        <v>20082982</v>
      </c>
      <c r="D494" s="41">
        <v>4</v>
      </c>
      <c r="E494" s="41" t="s">
        <v>77</v>
      </c>
      <c r="F494" s="9" t="s">
        <v>330</v>
      </c>
      <c r="G494" s="44">
        <v>58704.15</v>
      </c>
      <c r="H494" s="44">
        <v>-30575.08</v>
      </c>
      <c r="I494" s="44">
        <v>28129.07</v>
      </c>
    </row>
    <row r="495" spans="1:9" x14ac:dyDescent="0.25">
      <c r="A495" s="41">
        <v>200460</v>
      </c>
      <c r="B495" s="41">
        <v>7405</v>
      </c>
      <c r="C495" s="41">
        <v>20082982</v>
      </c>
      <c r="D495" s="41">
        <v>5</v>
      </c>
      <c r="E495" s="41" t="s">
        <v>77</v>
      </c>
      <c r="F495" s="9" t="s">
        <v>330</v>
      </c>
      <c r="G495" s="44">
        <v>37567.1</v>
      </c>
      <c r="H495" s="44">
        <v>-19566.21</v>
      </c>
      <c r="I495" s="44">
        <v>18000.89</v>
      </c>
    </row>
    <row r="496" spans="1:9" x14ac:dyDescent="0.25">
      <c r="A496" s="41">
        <v>200460</v>
      </c>
      <c r="B496" s="41">
        <v>7405</v>
      </c>
      <c r="C496" s="41">
        <v>20082982</v>
      </c>
      <c r="D496" s="41">
        <v>6</v>
      </c>
      <c r="E496" s="41" t="s">
        <v>135</v>
      </c>
      <c r="F496" s="9" t="s">
        <v>330</v>
      </c>
      <c r="G496" s="44">
        <v>3065866.56</v>
      </c>
      <c r="H496" s="44">
        <v>-1532933.28</v>
      </c>
      <c r="I496" s="44">
        <v>1532933.28</v>
      </c>
    </row>
    <row r="497" spans="1:9" x14ac:dyDescent="0.25">
      <c r="A497" s="41">
        <v>200460</v>
      </c>
      <c r="B497" s="41">
        <v>7405</v>
      </c>
      <c r="C497" s="41">
        <v>20082982</v>
      </c>
      <c r="D497" s="41">
        <v>7</v>
      </c>
      <c r="E497" s="41" t="s">
        <v>135</v>
      </c>
      <c r="F497" s="9" t="s">
        <v>330</v>
      </c>
      <c r="G497" s="44">
        <v>102826</v>
      </c>
      <c r="H497" s="44">
        <v>-51413</v>
      </c>
      <c r="I497" s="44">
        <v>51413</v>
      </c>
    </row>
    <row r="498" spans="1:9" x14ac:dyDescent="0.25">
      <c r="A498" s="41">
        <v>200460</v>
      </c>
      <c r="B498" s="41">
        <v>7405</v>
      </c>
      <c r="C498" s="41">
        <v>20082982</v>
      </c>
      <c r="D498" s="41">
        <v>8</v>
      </c>
      <c r="E498" s="41" t="s">
        <v>135</v>
      </c>
      <c r="F498" s="9" t="s">
        <v>330</v>
      </c>
      <c r="G498" s="44">
        <v>2788274</v>
      </c>
      <c r="H498" s="44">
        <v>-1394137</v>
      </c>
      <c r="I498" s="44">
        <v>1394137</v>
      </c>
    </row>
    <row r="499" spans="1:9" x14ac:dyDescent="0.25">
      <c r="A499" s="41">
        <v>200460</v>
      </c>
      <c r="B499" s="41">
        <v>7405</v>
      </c>
      <c r="C499" s="41">
        <v>20082982</v>
      </c>
      <c r="D499" s="41">
        <v>9</v>
      </c>
      <c r="E499" s="41" t="s">
        <v>135</v>
      </c>
      <c r="F499" s="9" t="s">
        <v>330</v>
      </c>
      <c r="G499" s="44">
        <v>17055.52</v>
      </c>
      <c r="H499" s="44">
        <v>-8527.76</v>
      </c>
      <c r="I499" s="44">
        <v>8527.76</v>
      </c>
    </row>
    <row r="500" spans="1:9" x14ac:dyDescent="0.25">
      <c r="A500" s="41">
        <v>200460</v>
      </c>
      <c r="B500" s="41">
        <v>7405</v>
      </c>
      <c r="C500" s="41">
        <v>20082982</v>
      </c>
      <c r="D500" s="41">
        <v>10</v>
      </c>
      <c r="E500" s="41" t="s">
        <v>135</v>
      </c>
      <c r="F500" s="9" t="s">
        <v>330</v>
      </c>
      <c r="G500" s="44">
        <v>18365.3</v>
      </c>
      <c r="H500" s="44">
        <v>-9182.66</v>
      </c>
      <c r="I500" s="44">
        <v>9182.64</v>
      </c>
    </row>
    <row r="501" spans="1:9" x14ac:dyDescent="0.25">
      <c r="A501" s="41">
        <v>200460</v>
      </c>
      <c r="B501" s="41">
        <v>7405</v>
      </c>
      <c r="C501" s="41">
        <v>20082982</v>
      </c>
      <c r="D501" s="41">
        <v>11</v>
      </c>
      <c r="E501" s="41" t="s">
        <v>135</v>
      </c>
      <c r="F501" s="9" t="s">
        <v>330</v>
      </c>
      <c r="G501" s="44">
        <v>18365.3</v>
      </c>
      <c r="H501" s="44">
        <v>-9182.66</v>
      </c>
      <c r="I501" s="44">
        <v>9182.64</v>
      </c>
    </row>
    <row r="502" spans="1:9" x14ac:dyDescent="0.25">
      <c r="A502" s="41">
        <v>200460</v>
      </c>
      <c r="B502" s="41">
        <v>7405</v>
      </c>
      <c r="C502" s="41">
        <v>20082982</v>
      </c>
      <c r="D502" s="41">
        <v>12</v>
      </c>
      <c r="E502" s="41" t="s">
        <v>135</v>
      </c>
      <c r="F502" s="9" t="s">
        <v>330</v>
      </c>
      <c r="G502" s="44">
        <v>18366.259999999998</v>
      </c>
      <c r="H502" s="44">
        <v>-9183.14</v>
      </c>
      <c r="I502" s="44">
        <v>9183.1200000000008</v>
      </c>
    </row>
    <row r="503" spans="1:9" x14ac:dyDescent="0.25">
      <c r="A503" s="41">
        <v>200460</v>
      </c>
      <c r="B503" s="41">
        <v>7405</v>
      </c>
      <c r="C503" s="41">
        <v>20082982</v>
      </c>
      <c r="D503" s="41">
        <v>13</v>
      </c>
      <c r="E503" s="41" t="s">
        <v>135</v>
      </c>
      <c r="F503" s="9" t="s">
        <v>330</v>
      </c>
      <c r="G503" s="44">
        <v>151142.32999999999</v>
      </c>
      <c r="H503" s="44">
        <v>-75571.16</v>
      </c>
      <c r="I503" s="44">
        <v>75571.17</v>
      </c>
    </row>
    <row r="504" spans="1:9" x14ac:dyDescent="0.25">
      <c r="A504" s="41">
        <v>200460</v>
      </c>
      <c r="B504" s="41">
        <v>7405</v>
      </c>
      <c r="C504" s="41">
        <v>20082982</v>
      </c>
      <c r="D504" s="41">
        <v>14</v>
      </c>
      <c r="E504" s="41" t="s">
        <v>135</v>
      </c>
      <c r="F504" s="9" t="s">
        <v>330</v>
      </c>
      <c r="G504" s="44">
        <v>13836.88</v>
      </c>
      <c r="H504" s="44">
        <v>-6918.44</v>
      </c>
      <c r="I504" s="44">
        <v>6918.44</v>
      </c>
    </row>
    <row r="505" spans="1:9" x14ac:dyDescent="0.25">
      <c r="A505" s="41">
        <v>200460</v>
      </c>
      <c r="B505" s="41">
        <v>7405</v>
      </c>
      <c r="C505" s="41">
        <v>20082982</v>
      </c>
      <c r="D505" s="41">
        <v>15</v>
      </c>
      <c r="E505" s="41" t="s">
        <v>135</v>
      </c>
      <c r="F505" s="9" t="s">
        <v>330</v>
      </c>
      <c r="G505" s="44">
        <v>39005.85</v>
      </c>
      <c r="H505" s="44">
        <v>-19502.919999999998</v>
      </c>
      <c r="I505" s="44">
        <v>19502.93</v>
      </c>
    </row>
    <row r="506" spans="1:9" x14ac:dyDescent="0.25">
      <c r="A506" s="41">
        <v>200460</v>
      </c>
      <c r="B506" s="41">
        <v>7405</v>
      </c>
      <c r="C506" s="41">
        <v>20082982</v>
      </c>
      <c r="D506" s="41">
        <v>16</v>
      </c>
      <c r="E506" s="41" t="s">
        <v>138</v>
      </c>
      <c r="F506" s="9" t="s">
        <v>351</v>
      </c>
      <c r="G506" s="44">
        <v>69617.02</v>
      </c>
      <c r="H506" s="44">
        <v>-14764.4</v>
      </c>
      <c r="I506" s="44">
        <v>54852.62</v>
      </c>
    </row>
    <row r="507" spans="1:9" x14ac:dyDescent="0.25">
      <c r="A507" s="41">
        <v>200460</v>
      </c>
      <c r="B507" s="41">
        <v>7405</v>
      </c>
      <c r="C507" s="41">
        <v>20082982</v>
      </c>
      <c r="D507" s="41">
        <v>17</v>
      </c>
      <c r="E507" s="41" t="s">
        <v>138</v>
      </c>
      <c r="F507" s="9" t="s">
        <v>351</v>
      </c>
      <c r="G507" s="44">
        <v>69617.02</v>
      </c>
      <c r="H507" s="44">
        <v>-14764.4</v>
      </c>
      <c r="I507" s="44">
        <v>54852.62</v>
      </c>
    </row>
    <row r="508" spans="1:9" x14ac:dyDescent="0.25">
      <c r="A508" s="41">
        <v>200460</v>
      </c>
      <c r="B508" s="41">
        <v>7405</v>
      </c>
      <c r="C508" s="41">
        <v>20082982</v>
      </c>
      <c r="D508" s="41">
        <v>18</v>
      </c>
      <c r="E508" s="41" t="s">
        <v>352</v>
      </c>
      <c r="F508" s="9" t="s">
        <v>330</v>
      </c>
      <c r="G508" s="44">
        <v>49112.49</v>
      </c>
      <c r="H508" s="44">
        <v>-20463.54</v>
      </c>
      <c r="I508" s="44">
        <v>28648.95</v>
      </c>
    </row>
    <row r="509" spans="1:9" x14ac:dyDescent="0.25">
      <c r="A509" s="41">
        <v>200460</v>
      </c>
      <c r="B509" s="41">
        <v>7405</v>
      </c>
      <c r="C509" s="41">
        <v>20082982</v>
      </c>
      <c r="D509" s="41">
        <v>19</v>
      </c>
      <c r="E509" s="41" t="s">
        <v>169</v>
      </c>
      <c r="F509" s="9" t="s">
        <v>330</v>
      </c>
      <c r="G509" s="44">
        <v>18041.060000000001</v>
      </c>
      <c r="H509" s="44">
        <v>-7141.26</v>
      </c>
      <c r="I509" s="44">
        <v>10899.8</v>
      </c>
    </row>
    <row r="510" spans="1:9" x14ac:dyDescent="0.25">
      <c r="A510" s="41">
        <v>200460</v>
      </c>
      <c r="B510" s="41">
        <v>7405</v>
      </c>
      <c r="C510" s="41">
        <v>20082982</v>
      </c>
      <c r="D510" s="41">
        <v>20</v>
      </c>
      <c r="E510" s="41" t="s">
        <v>169</v>
      </c>
      <c r="F510" s="9" t="s">
        <v>330</v>
      </c>
      <c r="G510" s="44">
        <v>5922</v>
      </c>
      <c r="H510" s="44">
        <v>-2344.13</v>
      </c>
      <c r="I510" s="44">
        <v>3577.87</v>
      </c>
    </row>
    <row r="511" spans="1:9" x14ac:dyDescent="0.25">
      <c r="A511" s="41">
        <v>200460</v>
      </c>
      <c r="B511" s="41">
        <v>7405</v>
      </c>
      <c r="C511" s="41">
        <v>20082982</v>
      </c>
      <c r="D511" s="41">
        <v>21</v>
      </c>
      <c r="E511" s="41" t="s">
        <v>169</v>
      </c>
      <c r="F511" s="9" t="s">
        <v>330</v>
      </c>
      <c r="G511" s="44">
        <v>2317.0100000000002</v>
      </c>
      <c r="H511" s="9">
        <v>-917.14</v>
      </c>
      <c r="I511" s="44">
        <v>1399.87</v>
      </c>
    </row>
    <row r="512" spans="1:9" x14ac:dyDescent="0.25">
      <c r="A512" s="41">
        <v>200460</v>
      </c>
      <c r="B512" s="41">
        <v>7405</v>
      </c>
      <c r="C512" s="41">
        <v>20082982</v>
      </c>
      <c r="D512" s="41">
        <v>22</v>
      </c>
      <c r="E512" s="41" t="s">
        <v>122</v>
      </c>
      <c r="F512" s="9" t="s">
        <v>330</v>
      </c>
      <c r="G512" s="44">
        <v>6001.05</v>
      </c>
      <c r="H512" s="44">
        <v>-2125.37</v>
      </c>
      <c r="I512" s="44">
        <v>3875.68</v>
      </c>
    </row>
    <row r="513" spans="1:9" x14ac:dyDescent="0.25">
      <c r="A513" s="41">
        <v>200460</v>
      </c>
      <c r="B513" s="41">
        <v>7405</v>
      </c>
      <c r="C513" s="41">
        <v>20082982</v>
      </c>
      <c r="D513" s="41">
        <v>23</v>
      </c>
      <c r="E513" s="41" t="s">
        <v>122</v>
      </c>
      <c r="F513" s="9" t="s">
        <v>330</v>
      </c>
      <c r="G513" s="44">
        <v>12400</v>
      </c>
      <c r="H513" s="44">
        <v>-4391.67</v>
      </c>
      <c r="I513" s="44">
        <v>8008.33</v>
      </c>
    </row>
    <row r="514" spans="1:9" x14ac:dyDescent="0.25">
      <c r="A514" s="41">
        <v>200460</v>
      </c>
      <c r="B514" s="41">
        <v>7405</v>
      </c>
      <c r="C514" s="41">
        <v>20082982</v>
      </c>
      <c r="D514" s="41">
        <v>24</v>
      </c>
      <c r="E514" s="41" t="s">
        <v>122</v>
      </c>
      <c r="F514" s="9" t="s">
        <v>330</v>
      </c>
      <c r="G514" s="44">
        <v>1259077.67</v>
      </c>
      <c r="H514" s="44">
        <v>-445923.34</v>
      </c>
      <c r="I514" s="44">
        <v>813154.33</v>
      </c>
    </row>
    <row r="515" spans="1:9" x14ac:dyDescent="0.25">
      <c r="A515" s="41">
        <v>200460</v>
      </c>
      <c r="B515" s="41">
        <v>7405</v>
      </c>
      <c r="C515" s="41">
        <v>20082982</v>
      </c>
      <c r="D515" s="41">
        <v>25</v>
      </c>
      <c r="E515" s="41" t="s">
        <v>122</v>
      </c>
      <c r="F515" s="9" t="s">
        <v>330</v>
      </c>
      <c r="G515" s="44">
        <v>181244.98</v>
      </c>
      <c r="H515" s="44">
        <v>-64190.93</v>
      </c>
      <c r="I515" s="44">
        <v>117054.05</v>
      </c>
    </row>
    <row r="516" spans="1:9" x14ac:dyDescent="0.25">
      <c r="A516" s="41">
        <v>200460</v>
      </c>
      <c r="B516" s="41">
        <v>7405</v>
      </c>
      <c r="C516" s="41">
        <v>20082982</v>
      </c>
      <c r="D516" s="41">
        <v>26</v>
      </c>
      <c r="E516" s="41" t="s">
        <v>122</v>
      </c>
      <c r="F516" s="9" t="s">
        <v>330</v>
      </c>
      <c r="G516" s="44">
        <v>181244.98</v>
      </c>
      <c r="H516" s="44">
        <v>-64190.93</v>
      </c>
      <c r="I516" s="44">
        <v>117054.05</v>
      </c>
    </row>
    <row r="517" spans="1:9" x14ac:dyDescent="0.25">
      <c r="A517" s="41">
        <v>200460</v>
      </c>
      <c r="B517" s="41">
        <v>7405</v>
      </c>
      <c r="C517" s="41">
        <v>20082982</v>
      </c>
      <c r="D517" s="41">
        <v>27</v>
      </c>
      <c r="E517" s="41" t="s">
        <v>122</v>
      </c>
      <c r="F517" s="9" t="s">
        <v>330</v>
      </c>
      <c r="G517" s="44">
        <v>181244.98</v>
      </c>
      <c r="H517" s="44">
        <v>-64190.93</v>
      </c>
      <c r="I517" s="44">
        <v>117054.05</v>
      </c>
    </row>
    <row r="518" spans="1:9" x14ac:dyDescent="0.25">
      <c r="A518" s="41">
        <v>200460</v>
      </c>
      <c r="B518" s="41">
        <v>7405</v>
      </c>
      <c r="C518" s="41">
        <v>20082982</v>
      </c>
      <c r="D518" s="41">
        <v>28</v>
      </c>
      <c r="E518" s="41" t="s">
        <v>122</v>
      </c>
      <c r="F518" s="9" t="s">
        <v>330</v>
      </c>
      <c r="G518" s="44">
        <v>181244.98</v>
      </c>
      <c r="H518" s="44">
        <v>-64190.93</v>
      </c>
      <c r="I518" s="44">
        <v>117054.05</v>
      </c>
    </row>
    <row r="519" spans="1:9" x14ac:dyDescent="0.25">
      <c r="A519" s="41">
        <v>200460</v>
      </c>
      <c r="B519" s="41">
        <v>7405</v>
      </c>
      <c r="C519" s="41">
        <v>20082982</v>
      </c>
      <c r="D519" s="41">
        <v>29</v>
      </c>
      <c r="E519" s="41" t="s">
        <v>59</v>
      </c>
      <c r="F519" s="9" t="s">
        <v>353</v>
      </c>
      <c r="G519" s="44">
        <v>1052442.49</v>
      </c>
      <c r="H519" s="44">
        <v>-306962.39</v>
      </c>
      <c r="I519" s="44">
        <v>745480.1</v>
      </c>
    </row>
    <row r="520" spans="1:9" x14ac:dyDescent="0.25">
      <c r="A520" s="41">
        <v>200460</v>
      </c>
      <c r="B520" s="41">
        <v>7405</v>
      </c>
      <c r="C520" s="41">
        <v>20082982</v>
      </c>
      <c r="D520" s="41">
        <v>30</v>
      </c>
      <c r="E520" s="41" t="s">
        <v>110</v>
      </c>
      <c r="F520" s="9" t="s">
        <v>330</v>
      </c>
      <c r="G520" s="44">
        <v>19918.990000000002</v>
      </c>
      <c r="H520" s="44">
        <v>-5394.73</v>
      </c>
      <c r="I520" s="44">
        <v>14524.26</v>
      </c>
    </row>
    <row r="521" spans="1:9" x14ac:dyDescent="0.25">
      <c r="A521" s="41">
        <v>200460</v>
      </c>
      <c r="B521" s="41">
        <v>7405</v>
      </c>
      <c r="C521" s="41">
        <v>20082982</v>
      </c>
      <c r="D521" s="41">
        <v>31</v>
      </c>
      <c r="E521" s="41" t="s">
        <v>107</v>
      </c>
      <c r="F521" s="9" t="s">
        <v>330</v>
      </c>
      <c r="G521" s="44">
        <v>17379.32</v>
      </c>
      <c r="H521" s="44">
        <v>-4344.83</v>
      </c>
      <c r="I521" s="44">
        <v>13034.49</v>
      </c>
    </row>
    <row r="522" spans="1:9" x14ac:dyDescent="0.25">
      <c r="A522" s="41">
        <v>200460</v>
      </c>
      <c r="B522" s="41">
        <v>7405</v>
      </c>
      <c r="C522" s="41">
        <v>20082982</v>
      </c>
      <c r="D522" s="41">
        <v>32</v>
      </c>
      <c r="E522" s="41" t="s">
        <v>107</v>
      </c>
      <c r="F522" s="9" t="s">
        <v>330</v>
      </c>
      <c r="G522" s="44">
        <v>17379.32</v>
      </c>
      <c r="H522" s="44">
        <v>-4344.83</v>
      </c>
      <c r="I522" s="44">
        <v>13034.49</v>
      </c>
    </row>
    <row r="523" spans="1:9" x14ac:dyDescent="0.25">
      <c r="A523" s="41">
        <v>200460</v>
      </c>
      <c r="B523" s="41">
        <v>7405</v>
      </c>
      <c r="C523" s="41">
        <v>20082982</v>
      </c>
      <c r="D523" s="41">
        <v>33</v>
      </c>
      <c r="E523" s="41" t="s">
        <v>107</v>
      </c>
      <c r="F523" s="9" t="s">
        <v>330</v>
      </c>
      <c r="G523" s="44">
        <v>17379.32</v>
      </c>
      <c r="H523" s="44">
        <v>-4344.83</v>
      </c>
      <c r="I523" s="44">
        <v>13034.49</v>
      </c>
    </row>
    <row r="524" spans="1:9" x14ac:dyDescent="0.25">
      <c r="A524" s="41">
        <v>200460</v>
      </c>
      <c r="B524" s="41">
        <v>7405</v>
      </c>
      <c r="C524" s="41">
        <v>20082982</v>
      </c>
      <c r="D524" s="41">
        <v>34</v>
      </c>
      <c r="E524" s="41" t="s">
        <v>107</v>
      </c>
      <c r="F524" s="9" t="s">
        <v>330</v>
      </c>
      <c r="G524" s="44">
        <v>17379.32</v>
      </c>
      <c r="H524" s="44">
        <v>-4344.83</v>
      </c>
      <c r="I524" s="44">
        <v>13034.49</v>
      </c>
    </row>
    <row r="525" spans="1:9" x14ac:dyDescent="0.25">
      <c r="A525" s="41">
        <v>200460</v>
      </c>
      <c r="B525" s="41">
        <v>7405</v>
      </c>
      <c r="C525" s="41">
        <v>20082982</v>
      </c>
      <c r="D525" s="41">
        <v>35</v>
      </c>
      <c r="E525" s="41" t="s">
        <v>107</v>
      </c>
      <c r="F525" s="9" t="s">
        <v>330</v>
      </c>
      <c r="G525" s="44">
        <v>17379.32</v>
      </c>
      <c r="H525" s="44">
        <v>-4344.83</v>
      </c>
      <c r="I525" s="44">
        <v>13034.49</v>
      </c>
    </row>
    <row r="526" spans="1:9" x14ac:dyDescent="0.25">
      <c r="A526" s="41">
        <v>200460</v>
      </c>
      <c r="B526" s="41">
        <v>7405</v>
      </c>
      <c r="C526" s="41">
        <v>20082982</v>
      </c>
      <c r="D526" s="41">
        <v>36</v>
      </c>
      <c r="E526" s="41" t="s">
        <v>107</v>
      </c>
      <c r="F526" s="9" t="s">
        <v>330</v>
      </c>
      <c r="G526" s="44">
        <v>17379.32</v>
      </c>
      <c r="H526" s="44">
        <v>-4344.83</v>
      </c>
      <c r="I526" s="44">
        <v>13034.49</v>
      </c>
    </row>
    <row r="527" spans="1:9" x14ac:dyDescent="0.25">
      <c r="A527" s="41">
        <v>200460</v>
      </c>
      <c r="B527" s="41">
        <v>7405</v>
      </c>
      <c r="C527" s="41">
        <v>20082982</v>
      </c>
      <c r="D527" s="41">
        <v>37</v>
      </c>
      <c r="E527" s="41" t="s">
        <v>107</v>
      </c>
      <c r="F527" s="9" t="s">
        <v>330</v>
      </c>
      <c r="G527" s="44">
        <v>17379.32</v>
      </c>
      <c r="H527" s="44">
        <v>-4344.83</v>
      </c>
      <c r="I527" s="44">
        <v>13034.49</v>
      </c>
    </row>
    <row r="528" spans="1:9" x14ac:dyDescent="0.25">
      <c r="A528" s="41">
        <v>200460</v>
      </c>
      <c r="B528" s="41">
        <v>7405</v>
      </c>
      <c r="C528" s="41">
        <v>20082982</v>
      </c>
      <c r="D528" s="41">
        <v>38</v>
      </c>
      <c r="E528" s="41" t="s">
        <v>107</v>
      </c>
      <c r="F528" s="9" t="s">
        <v>330</v>
      </c>
      <c r="G528" s="44">
        <v>17379.32</v>
      </c>
      <c r="H528" s="44">
        <v>-4344.83</v>
      </c>
      <c r="I528" s="44">
        <v>13034.49</v>
      </c>
    </row>
    <row r="529" spans="1:9" x14ac:dyDescent="0.25">
      <c r="A529" s="41">
        <v>200460</v>
      </c>
      <c r="B529" s="41">
        <v>7405</v>
      </c>
      <c r="C529" s="41">
        <v>20082982</v>
      </c>
      <c r="D529" s="41">
        <v>39</v>
      </c>
      <c r="E529" s="41" t="s">
        <v>170</v>
      </c>
      <c r="F529" s="9" t="s">
        <v>354</v>
      </c>
      <c r="G529" s="44">
        <v>484539.42</v>
      </c>
      <c r="H529" s="44">
        <v>-100945.72</v>
      </c>
      <c r="I529" s="44">
        <v>383593.7</v>
      </c>
    </row>
    <row r="530" spans="1:9" x14ac:dyDescent="0.25">
      <c r="A530" s="41">
        <v>200460</v>
      </c>
      <c r="B530" s="41">
        <v>7405</v>
      </c>
      <c r="C530" s="41">
        <v>20082982</v>
      </c>
      <c r="D530" s="41">
        <v>40</v>
      </c>
      <c r="E530" s="41" t="s">
        <v>170</v>
      </c>
      <c r="F530" s="9" t="s">
        <v>355</v>
      </c>
      <c r="G530" s="44">
        <v>484539.42</v>
      </c>
      <c r="H530" s="44">
        <v>-100945.72</v>
      </c>
      <c r="I530" s="44">
        <v>383593.7</v>
      </c>
    </row>
    <row r="531" spans="1:9" x14ac:dyDescent="0.25">
      <c r="A531" s="41">
        <v>200460</v>
      </c>
      <c r="B531" s="41">
        <v>7405</v>
      </c>
      <c r="C531" s="41">
        <v>20082982</v>
      </c>
      <c r="D531" s="41">
        <v>41</v>
      </c>
      <c r="E531" s="41" t="s">
        <v>356</v>
      </c>
      <c r="F531" s="9" t="s">
        <v>357</v>
      </c>
      <c r="G531" s="44">
        <v>831542.59</v>
      </c>
      <c r="H531" s="44">
        <v>-173238.04</v>
      </c>
      <c r="I531" s="44">
        <v>658304.55000000005</v>
      </c>
    </row>
    <row r="532" spans="1:9" x14ac:dyDescent="0.25">
      <c r="A532" s="41">
        <v>200460</v>
      </c>
      <c r="B532" s="41">
        <v>7405</v>
      </c>
      <c r="C532" s="41">
        <v>20082982</v>
      </c>
      <c r="D532" s="41">
        <v>42</v>
      </c>
      <c r="E532" s="41" t="s">
        <v>356</v>
      </c>
      <c r="F532" s="9" t="s">
        <v>357</v>
      </c>
      <c r="G532" s="44">
        <v>13724.61</v>
      </c>
      <c r="H532" s="44">
        <v>-2859.3</v>
      </c>
      <c r="I532" s="44">
        <v>10865.31</v>
      </c>
    </row>
    <row r="533" spans="1:9" x14ac:dyDescent="0.25">
      <c r="A533" s="41">
        <v>200460</v>
      </c>
      <c r="B533" s="41">
        <v>7405</v>
      </c>
      <c r="C533" s="41">
        <v>20082982</v>
      </c>
      <c r="D533" s="41">
        <v>43</v>
      </c>
      <c r="E533" s="41" t="s">
        <v>356</v>
      </c>
      <c r="F533" s="9" t="s">
        <v>357</v>
      </c>
      <c r="G533" s="44">
        <v>13724.61</v>
      </c>
      <c r="H533" s="44">
        <v>-2859.3</v>
      </c>
      <c r="I533" s="44">
        <v>10865.31</v>
      </c>
    </row>
    <row r="534" spans="1:9" x14ac:dyDescent="0.25">
      <c r="A534" s="41">
        <v>200460</v>
      </c>
      <c r="B534" s="41">
        <v>7405</v>
      </c>
      <c r="C534" s="41">
        <v>20082982</v>
      </c>
      <c r="D534" s="41">
        <v>44</v>
      </c>
      <c r="E534" s="41" t="s">
        <v>356</v>
      </c>
      <c r="F534" s="9" t="s">
        <v>357</v>
      </c>
      <c r="G534" s="44">
        <v>13724.61</v>
      </c>
      <c r="H534" s="44">
        <v>-2859.3</v>
      </c>
      <c r="I534" s="44">
        <v>10865.31</v>
      </c>
    </row>
    <row r="535" spans="1:9" x14ac:dyDescent="0.25">
      <c r="A535" s="41">
        <v>200460</v>
      </c>
      <c r="B535" s="41">
        <v>7405</v>
      </c>
      <c r="C535" s="41">
        <v>20082982</v>
      </c>
      <c r="D535" s="41">
        <v>45</v>
      </c>
      <c r="E535" s="41" t="s">
        <v>356</v>
      </c>
      <c r="F535" s="9" t="s">
        <v>357</v>
      </c>
      <c r="G535" s="44">
        <v>13724.61</v>
      </c>
      <c r="H535" s="44">
        <v>-2859.3</v>
      </c>
      <c r="I535" s="44">
        <v>10865.31</v>
      </c>
    </row>
    <row r="536" spans="1:9" x14ac:dyDescent="0.25">
      <c r="A536" s="41">
        <v>200460</v>
      </c>
      <c r="B536" s="41">
        <v>7405</v>
      </c>
      <c r="C536" s="41">
        <v>20082982</v>
      </c>
      <c r="D536" s="41">
        <v>46</v>
      </c>
      <c r="E536" s="41" t="s">
        <v>356</v>
      </c>
      <c r="F536" s="9" t="s">
        <v>357</v>
      </c>
      <c r="G536" s="44">
        <v>13724.61</v>
      </c>
      <c r="H536" s="44">
        <v>-2859.3</v>
      </c>
      <c r="I536" s="44">
        <v>10865.31</v>
      </c>
    </row>
    <row r="537" spans="1:9" x14ac:dyDescent="0.25">
      <c r="A537" s="41">
        <v>200460</v>
      </c>
      <c r="B537" s="41">
        <v>7405</v>
      </c>
      <c r="C537" s="41">
        <v>20082982</v>
      </c>
      <c r="D537" s="41">
        <v>47</v>
      </c>
      <c r="E537" s="41" t="s">
        <v>356</v>
      </c>
      <c r="F537" s="9" t="s">
        <v>357</v>
      </c>
      <c r="G537" s="44">
        <v>13724.61</v>
      </c>
      <c r="H537" s="44">
        <v>-2859.3</v>
      </c>
      <c r="I537" s="44">
        <v>10865.31</v>
      </c>
    </row>
    <row r="538" spans="1:9" x14ac:dyDescent="0.25">
      <c r="A538" s="41">
        <v>200460</v>
      </c>
      <c r="B538" s="41">
        <v>7405</v>
      </c>
      <c r="C538" s="41">
        <v>20082982</v>
      </c>
      <c r="D538" s="41">
        <v>48</v>
      </c>
      <c r="E538" s="41" t="s">
        <v>356</v>
      </c>
      <c r="F538" s="9" t="s">
        <v>357</v>
      </c>
      <c r="G538" s="44">
        <v>21215.42</v>
      </c>
      <c r="H538" s="44">
        <v>-4419.8900000000003</v>
      </c>
      <c r="I538" s="44">
        <v>16795.53</v>
      </c>
    </row>
    <row r="539" spans="1:9" x14ac:dyDescent="0.25">
      <c r="A539" s="41">
        <v>200460</v>
      </c>
      <c r="B539" s="41">
        <v>7405</v>
      </c>
      <c r="C539" s="41">
        <v>20082982</v>
      </c>
      <c r="D539" s="41">
        <v>49</v>
      </c>
      <c r="E539" s="41" t="s">
        <v>356</v>
      </c>
      <c r="F539" s="9" t="s">
        <v>357</v>
      </c>
      <c r="G539" s="44">
        <v>13724.61</v>
      </c>
      <c r="H539" s="44">
        <v>-2859.3</v>
      </c>
      <c r="I539" s="44">
        <v>10865.31</v>
      </c>
    </row>
    <row r="540" spans="1:9" x14ac:dyDescent="0.25">
      <c r="A540" s="41">
        <v>200460</v>
      </c>
      <c r="B540" s="41">
        <v>7405</v>
      </c>
      <c r="C540" s="41">
        <v>20082982</v>
      </c>
      <c r="D540" s="41">
        <v>50</v>
      </c>
      <c r="E540" s="41" t="s">
        <v>356</v>
      </c>
      <c r="F540" s="9" t="s">
        <v>357</v>
      </c>
      <c r="G540" s="44">
        <v>13724.61</v>
      </c>
      <c r="H540" s="44">
        <v>-2859.3</v>
      </c>
      <c r="I540" s="44">
        <v>10865.31</v>
      </c>
    </row>
    <row r="541" spans="1:9" x14ac:dyDescent="0.25">
      <c r="A541" s="41">
        <v>200460</v>
      </c>
      <c r="B541" s="41">
        <v>7405</v>
      </c>
      <c r="C541" s="41">
        <v>20082982</v>
      </c>
      <c r="D541" s="41">
        <v>51</v>
      </c>
      <c r="E541" s="41" t="s">
        <v>356</v>
      </c>
      <c r="F541" s="9" t="s">
        <v>357</v>
      </c>
      <c r="G541" s="44">
        <v>13724.61</v>
      </c>
      <c r="H541" s="44">
        <v>-2859.3</v>
      </c>
      <c r="I541" s="44">
        <v>10865.31</v>
      </c>
    </row>
    <row r="542" spans="1:9" x14ac:dyDescent="0.25">
      <c r="A542" s="41">
        <v>200460</v>
      </c>
      <c r="B542" s="41">
        <v>7405</v>
      </c>
      <c r="C542" s="41">
        <v>20082982</v>
      </c>
      <c r="D542" s="41">
        <v>52</v>
      </c>
      <c r="E542" s="41" t="s">
        <v>356</v>
      </c>
      <c r="F542" s="9" t="s">
        <v>357</v>
      </c>
      <c r="G542" s="44">
        <v>13724.61</v>
      </c>
      <c r="H542" s="44">
        <v>-2859.3</v>
      </c>
      <c r="I542" s="44">
        <v>10865.31</v>
      </c>
    </row>
    <row r="543" spans="1:9" x14ac:dyDescent="0.25">
      <c r="A543" s="41">
        <v>200460</v>
      </c>
      <c r="B543" s="41">
        <v>7405</v>
      </c>
      <c r="C543" s="41">
        <v>20082982</v>
      </c>
      <c r="D543" s="41">
        <v>53</v>
      </c>
      <c r="E543" s="41" t="s">
        <v>356</v>
      </c>
      <c r="F543" s="9" t="s">
        <v>357</v>
      </c>
      <c r="G543" s="44">
        <v>13724.61</v>
      </c>
      <c r="H543" s="44">
        <v>-2859.3</v>
      </c>
      <c r="I543" s="44">
        <v>10865.31</v>
      </c>
    </row>
    <row r="544" spans="1:9" x14ac:dyDescent="0.25">
      <c r="A544" s="41">
        <v>200460</v>
      </c>
      <c r="B544" s="41">
        <v>7405</v>
      </c>
      <c r="C544" s="41">
        <v>20082982</v>
      </c>
      <c r="D544" s="41">
        <v>54</v>
      </c>
      <c r="E544" s="41" t="s">
        <v>356</v>
      </c>
      <c r="F544" s="9" t="s">
        <v>357</v>
      </c>
      <c r="G544" s="44">
        <v>13724.61</v>
      </c>
      <c r="H544" s="44">
        <v>-2859.3</v>
      </c>
      <c r="I544" s="44">
        <v>10865.31</v>
      </c>
    </row>
    <row r="545" spans="1:9" x14ac:dyDescent="0.25">
      <c r="A545" s="41">
        <v>200460</v>
      </c>
      <c r="B545" s="41">
        <v>7405</v>
      </c>
      <c r="C545" s="41">
        <v>20082982</v>
      </c>
      <c r="D545" s="41">
        <v>56</v>
      </c>
      <c r="E545" s="41" t="s">
        <v>38</v>
      </c>
      <c r="F545" s="9" t="s">
        <v>358</v>
      </c>
      <c r="G545" s="44">
        <v>46797.45</v>
      </c>
      <c r="H545" s="9">
        <v>0</v>
      </c>
      <c r="I545" s="44">
        <v>46797.45</v>
      </c>
    </row>
    <row r="546" spans="1:9" x14ac:dyDescent="0.25">
      <c r="A546" s="41">
        <v>200460</v>
      </c>
      <c r="B546" s="41">
        <v>7405</v>
      </c>
      <c r="C546" s="41">
        <v>20082982</v>
      </c>
      <c r="D546" s="41">
        <v>57</v>
      </c>
      <c r="E546" s="41" t="s">
        <v>38</v>
      </c>
      <c r="F546" s="9" t="s">
        <v>358</v>
      </c>
      <c r="G546" s="44">
        <v>46797.45</v>
      </c>
      <c r="H546" s="9">
        <v>0</v>
      </c>
      <c r="I546" s="44">
        <v>46797.45</v>
      </c>
    </row>
    <row r="547" spans="1:9" x14ac:dyDescent="0.25">
      <c r="A547" s="41">
        <v>200460</v>
      </c>
      <c r="B547" s="41">
        <v>7405</v>
      </c>
      <c r="C547" s="41">
        <v>20082983</v>
      </c>
      <c r="D547" s="41">
        <v>0</v>
      </c>
      <c r="E547" s="41" t="s">
        <v>329</v>
      </c>
      <c r="F547" s="9" t="s">
        <v>359</v>
      </c>
      <c r="G547" s="44">
        <v>647307.28</v>
      </c>
      <c r="H547" s="44">
        <v>-512451.6</v>
      </c>
      <c r="I547" s="44">
        <v>134855.67999999999</v>
      </c>
    </row>
    <row r="548" spans="1:9" x14ac:dyDescent="0.25">
      <c r="A548" s="41">
        <v>200460</v>
      </c>
      <c r="B548" s="41">
        <v>7405</v>
      </c>
      <c r="C548" s="41">
        <v>20082983</v>
      </c>
      <c r="D548" s="41">
        <v>2</v>
      </c>
      <c r="E548" s="41" t="s">
        <v>103</v>
      </c>
      <c r="F548" s="9" t="s">
        <v>359</v>
      </c>
      <c r="G548" s="44">
        <v>8680803.8300000001</v>
      </c>
      <c r="H548" s="44">
        <v>-6510602.8799999999</v>
      </c>
      <c r="I548" s="44">
        <v>2170200.9500000002</v>
      </c>
    </row>
    <row r="549" spans="1:9" x14ac:dyDescent="0.25">
      <c r="A549" s="41">
        <v>200460</v>
      </c>
      <c r="B549" s="41">
        <v>7405</v>
      </c>
      <c r="C549" s="41">
        <v>20082983</v>
      </c>
      <c r="D549" s="41">
        <v>3</v>
      </c>
      <c r="E549" s="41" t="s">
        <v>103</v>
      </c>
      <c r="F549" s="9" t="s">
        <v>359</v>
      </c>
      <c r="G549" s="44">
        <v>5318518.1399999997</v>
      </c>
      <c r="H549" s="44">
        <v>-3988888.62</v>
      </c>
      <c r="I549" s="44">
        <v>1329629.52</v>
      </c>
    </row>
    <row r="550" spans="1:9" x14ac:dyDescent="0.25">
      <c r="A550" s="41">
        <v>200460</v>
      </c>
      <c r="B550" s="41">
        <v>7405</v>
      </c>
      <c r="C550" s="41">
        <v>20082983</v>
      </c>
      <c r="D550" s="41">
        <v>4</v>
      </c>
      <c r="E550" s="41" t="s">
        <v>103</v>
      </c>
      <c r="F550" s="9" t="s">
        <v>359</v>
      </c>
      <c r="G550" s="44">
        <v>1125642.67</v>
      </c>
      <c r="H550" s="44">
        <v>-844232.01</v>
      </c>
      <c r="I550" s="44">
        <v>281410.65999999997</v>
      </c>
    </row>
    <row r="551" spans="1:9" x14ac:dyDescent="0.25">
      <c r="A551" s="41">
        <v>200460</v>
      </c>
      <c r="B551" s="41">
        <v>7405</v>
      </c>
      <c r="C551" s="41">
        <v>20082983</v>
      </c>
      <c r="D551" s="41">
        <v>5</v>
      </c>
      <c r="E551" s="41" t="s">
        <v>77</v>
      </c>
      <c r="F551" s="9" t="s">
        <v>359</v>
      </c>
      <c r="G551" s="44">
        <v>58704.15</v>
      </c>
      <c r="H551" s="44">
        <v>-30575.08</v>
      </c>
      <c r="I551" s="44">
        <v>28129.07</v>
      </c>
    </row>
    <row r="552" spans="1:9" x14ac:dyDescent="0.25">
      <c r="A552" s="41">
        <v>200460</v>
      </c>
      <c r="B552" s="41">
        <v>7405</v>
      </c>
      <c r="C552" s="41">
        <v>20082983</v>
      </c>
      <c r="D552" s="41">
        <v>6</v>
      </c>
      <c r="E552" s="41" t="s">
        <v>77</v>
      </c>
      <c r="F552" s="9" t="s">
        <v>359</v>
      </c>
      <c r="G552" s="44">
        <v>37567.1</v>
      </c>
      <c r="H552" s="44">
        <v>-19566.21</v>
      </c>
      <c r="I552" s="44">
        <v>18000.89</v>
      </c>
    </row>
    <row r="553" spans="1:9" x14ac:dyDescent="0.25">
      <c r="A553" s="41">
        <v>200460</v>
      </c>
      <c r="B553" s="41">
        <v>7405</v>
      </c>
      <c r="C553" s="41">
        <v>20082983</v>
      </c>
      <c r="D553" s="41">
        <v>7</v>
      </c>
      <c r="E553" s="41" t="s">
        <v>135</v>
      </c>
      <c r="F553" s="9" t="s">
        <v>359</v>
      </c>
      <c r="G553" s="44">
        <v>144582.98000000001</v>
      </c>
      <c r="H553" s="44">
        <v>-72291.5</v>
      </c>
      <c r="I553" s="44">
        <v>72291.48</v>
      </c>
    </row>
    <row r="554" spans="1:9" x14ac:dyDescent="0.25">
      <c r="A554" s="41">
        <v>200460</v>
      </c>
      <c r="B554" s="41">
        <v>7405</v>
      </c>
      <c r="C554" s="41">
        <v>20082983</v>
      </c>
      <c r="D554" s="41">
        <v>8</v>
      </c>
      <c r="E554" s="41" t="s">
        <v>135</v>
      </c>
      <c r="F554" s="9" t="s">
        <v>359</v>
      </c>
      <c r="G554" s="44">
        <v>102826</v>
      </c>
      <c r="H554" s="44">
        <v>-51413</v>
      </c>
      <c r="I554" s="44">
        <v>51413</v>
      </c>
    </row>
    <row r="555" spans="1:9" x14ac:dyDescent="0.25">
      <c r="A555" s="41">
        <v>200460</v>
      </c>
      <c r="B555" s="41">
        <v>7405</v>
      </c>
      <c r="C555" s="41">
        <v>20082983</v>
      </c>
      <c r="D555" s="41">
        <v>9</v>
      </c>
      <c r="E555" s="41" t="s">
        <v>135</v>
      </c>
      <c r="F555" s="9" t="s">
        <v>359</v>
      </c>
      <c r="G555" s="44">
        <v>79601.97</v>
      </c>
      <c r="H555" s="44">
        <v>-39800.980000000003</v>
      </c>
      <c r="I555" s="44">
        <v>39800.99</v>
      </c>
    </row>
    <row r="556" spans="1:9" x14ac:dyDescent="0.25">
      <c r="A556" s="41">
        <v>200460</v>
      </c>
      <c r="B556" s="41">
        <v>7405</v>
      </c>
      <c r="C556" s="41">
        <v>20082983</v>
      </c>
      <c r="D556" s="41">
        <v>10</v>
      </c>
      <c r="E556" s="41" t="s">
        <v>135</v>
      </c>
      <c r="F556" s="9" t="s">
        <v>359</v>
      </c>
      <c r="G556" s="44">
        <v>2788274</v>
      </c>
      <c r="H556" s="44">
        <v>-1394137</v>
      </c>
      <c r="I556" s="44">
        <v>1394137</v>
      </c>
    </row>
    <row r="557" spans="1:9" x14ac:dyDescent="0.25">
      <c r="A557" s="41">
        <v>200460</v>
      </c>
      <c r="B557" s="41">
        <v>7405</v>
      </c>
      <c r="C557" s="41">
        <v>20082983</v>
      </c>
      <c r="D557" s="41">
        <v>11</v>
      </c>
      <c r="E557" s="41" t="s">
        <v>135</v>
      </c>
      <c r="F557" s="9" t="s">
        <v>359</v>
      </c>
      <c r="G557" s="44">
        <v>17055.41</v>
      </c>
      <c r="H557" s="44">
        <v>-8527.7000000000007</v>
      </c>
      <c r="I557" s="44">
        <v>8527.7099999999991</v>
      </c>
    </row>
    <row r="558" spans="1:9" x14ac:dyDescent="0.25">
      <c r="A558" s="41">
        <v>200460</v>
      </c>
      <c r="B558" s="41">
        <v>7405</v>
      </c>
      <c r="C558" s="41">
        <v>20082983</v>
      </c>
      <c r="D558" s="41">
        <v>12</v>
      </c>
      <c r="E558" s="41" t="s">
        <v>135</v>
      </c>
      <c r="F558" s="9" t="s">
        <v>359</v>
      </c>
      <c r="G558" s="44">
        <v>18365.3</v>
      </c>
      <c r="H558" s="44">
        <v>-9182.66</v>
      </c>
      <c r="I558" s="44">
        <v>9182.64</v>
      </c>
    </row>
    <row r="559" spans="1:9" x14ac:dyDescent="0.25">
      <c r="A559" s="41">
        <v>200460</v>
      </c>
      <c r="B559" s="41">
        <v>7405</v>
      </c>
      <c r="C559" s="41">
        <v>20082983</v>
      </c>
      <c r="D559" s="41">
        <v>13</v>
      </c>
      <c r="E559" s="41" t="s">
        <v>135</v>
      </c>
      <c r="F559" s="9" t="s">
        <v>359</v>
      </c>
      <c r="G559" s="44">
        <v>18365.3</v>
      </c>
      <c r="H559" s="44">
        <v>-9182.66</v>
      </c>
      <c r="I559" s="44">
        <v>9182.64</v>
      </c>
    </row>
    <row r="560" spans="1:9" x14ac:dyDescent="0.25">
      <c r="A560" s="41">
        <v>200460</v>
      </c>
      <c r="B560" s="41">
        <v>7405</v>
      </c>
      <c r="C560" s="41">
        <v>20082983</v>
      </c>
      <c r="D560" s="41">
        <v>14</v>
      </c>
      <c r="E560" s="41" t="s">
        <v>135</v>
      </c>
      <c r="F560" s="9" t="s">
        <v>359</v>
      </c>
      <c r="G560" s="44">
        <v>18366.259999999998</v>
      </c>
      <c r="H560" s="44">
        <v>-9183.14</v>
      </c>
      <c r="I560" s="44">
        <v>9183.1200000000008</v>
      </c>
    </row>
    <row r="561" spans="1:9" x14ac:dyDescent="0.25">
      <c r="A561" s="41">
        <v>200460</v>
      </c>
      <c r="B561" s="41">
        <v>7405</v>
      </c>
      <c r="C561" s="41">
        <v>20082983</v>
      </c>
      <c r="D561" s="41">
        <v>15</v>
      </c>
      <c r="E561" s="41" t="s">
        <v>135</v>
      </c>
      <c r="F561" s="9" t="s">
        <v>359</v>
      </c>
      <c r="G561" s="44">
        <v>151142.32999999999</v>
      </c>
      <c r="H561" s="44">
        <v>-75571.16</v>
      </c>
      <c r="I561" s="44">
        <v>75571.17</v>
      </c>
    </row>
    <row r="562" spans="1:9" x14ac:dyDescent="0.25">
      <c r="A562" s="41">
        <v>200460</v>
      </c>
      <c r="B562" s="41">
        <v>7405</v>
      </c>
      <c r="C562" s="41">
        <v>20082983</v>
      </c>
      <c r="D562" s="41">
        <v>16</v>
      </c>
      <c r="E562" s="41" t="s">
        <v>135</v>
      </c>
      <c r="F562" s="9" t="s">
        <v>360</v>
      </c>
      <c r="G562" s="44">
        <v>73334.91</v>
      </c>
      <c r="H562" s="44">
        <v>-16834.14</v>
      </c>
      <c r="I562" s="44">
        <v>56500.77</v>
      </c>
    </row>
    <row r="563" spans="1:9" x14ac:dyDescent="0.25">
      <c r="A563" s="41">
        <v>200460</v>
      </c>
      <c r="B563" s="41">
        <v>7405</v>
      </c>
      <c r="C563" s="41">
        <v>20082983</v>
      </c>
      <c r="D563" s="41">
        <v>17</v>
      </c>
      <c r="E563" s="41" t="s">
        <v>138</v>
      </c>
      <c r="F563" s="9" t="s">
        <v>360</v>
      </c>
      <c r="G563" s="44">
        <v>69617.02</v>
      </c>
      <c r="H563" s="44">
        <v>-14764.4</v>
      </c>
      <c r="I563" s="44">
        <v>54852.62</v>
      </c>
    </row>
    <row r="564" spans="1:9" x14ac:dyDescent="0.25">
      <c r="A564" s="41">
        <v>200460</v>
      </c>
      <c r="B564" s="41">
        <v>7405</v>
      </c>
      <c r="C564" s="41">
        <v>20082983</v>
      </c>
      <c r="D564" s="41">
        <v>18</v>
      </c>
      <c r="E564" s="41" t="s">
        <v>138</v>
      </c>
      <c r="F564" s="9" t="s">
        <v>359</v>
      </c>
      <c r="G564" s="44">
        <v>59229.43</v>
      </c>
      <c r="H564" s="44">
        <v>-28380.77</v>
      </c>
      <c r="I564" s="44">
        <v>30848.66</v>
      </c>
    </row>
    <row r="565" spans="1:9" x14ac:dyDescent="0.25">
      <c r="A565" s="41">
        <v>200460</v>
      </c>
      <c r="B565" s="41">
        <v>7405</v>
      </c>
      <c r="C565" s="41">
        <v>20082983</v>
      </c>
      <c r="D565" s="41">
        <v>20</v>
      </c>
      <c r="E565" s="41" t="s">
        <v>169</v>
      </c>
      <c r="F565" s="9" t="s">
        <v>359</v>
      </c>
      <c r="G565" s="44">
        <v>66872.03</v>
      </c>
      <c r="H565" s="44">
        <v>-26470.18</v>
      </c>
      <c r="I565" s="44">
        <v>40401.85</v>
      </c>
    </row>
    <row r="566" spans="1:9" x14ac:dyDescent="0.25">
      <c r="A566" s="41">
        <v>200460</v>
      </c>
      <c r="B566" s="41">
        <v>7405</v>
      </c>
      <c r="C566" s="41">
        <v>20082983</v>
      </c>
      <c r="D566" s="41">
        <v>21</v>
      </c>
      <c r="E566" s="41" t="s">
        <v>169</v>
      </c>
      <c r="F566" s="9" t="s">
        <v>359</v>
      </c>
      <c r="G566" s="44">
        <v>2317.0100000000002</v>
      </c>
      <c r="H566" s="9">
        <v>-917.14</v>
      </c>
      <c r="I566" s="44">
        <v>1399.87</v>
      </c>
    </row>
    <row r="567" spans="1:9" x14ac:dyDescent="0.25">
      <c r="A567" s="41">
        <v>200460</v>
      </c>
      <c r="B567" s="41">
        <v>7405</v>
      </c>
      <c r="C567" s="41">
        <v>20082983</v>
      </c>
      <c r="D567" s="41">
        <v>22</v>
      </c>
      <c r="E567" s="41" t="s">
        <v>122</v>
      </c>
      <c r="F567" s="9" t="s">
        <v>359</v>
      </c>
      <c r="G567" s="44">
        <v>12400</v>
      </c>
      <c r="H567" s="44">
        <v>-4391.67</v>
      </c>
      <c r="I567" s="44">
        <v>8008.33</v>
      </c>
    </row>
    <row r="568" spans="1:9" x14ac:dyDescent="0.25">
      <c r="A568" s="41">
        <v>200460</v>
      </c>
      <c r="B568" s="41">
        <v>7405</v>
      </c>
      <c r="C568" s="41">
        <v>20082983</v>
      </c>
      <c r="D568" s="41">
        <v>23</v>
      </c>
      <c r="E568" s="41" t="s">
        <v>122</v>
      </c>
      <c r="F568" s="9" t="s">
        <v>359</v>
      </c>
      <c r="G568" s="44">
        <v>1259077.67</v>
      </c>
      <c r="H568" s="44">
        <v>-445923.34</v>
      </c>
      <c r="I568" s="44">
        <v>813154.33</v>
      </c>
    </row>
    <row r="569" spans="1:9" x14ac:dyDescent="0.25">
      <c r="A569" s="41">
        <v>200460</v>
      </c>
      <c r="B569" s="41">
        <v>7405</v>
      </c>
      <c r="C569" s="41">
        <v>20082983</v>
      </c>
      <c r="D569" s="41">
        <v>24</v>
      </c>
      <c r="E569" s="41" t="s">
        <v>122</v>
      </c>
      <c r="F569" s="9" t="s">
        <v>359</v>
      </c>
      <c r="G569" s="44">
        <v>181244.98</v>
      </c>
      <c r="H569" s="44">
        <v>-64190.93</v>
      </c>
      <c r="I569" s="44">
        <v>117054.05</v>
      </c>
    </row>
    <row r="570" spans="1:9" x14ac:dyDescent="0.25">
      <c r="A570" s="41">
        <v>200460</v>
      </c>
      <c r="B570" s="41">
        <v>7405</v>
      </c>
      <c r="C570" s="41">
        <v>20082983</v>
      </c>
      <c r="D570" s="41">
        <v>25</v>
      </c>
      <c r="E570" s="41" t="s">
        <v>122</v>
      </c>
      <c r="F570" s="9" t="s">
        <v>359</v>
      </c>
      <c r="G570" s="44">
        <v>181244.98</v>
      </c>
      <c r="H570" s="44">
        <v>-64190.93</v>
      </c>
      <c r="I570" s="44">
        <v>117054.05</v>
      </c>
    </row>
    <row r="571" spans="1:9" x14ac:dyDescent="0.25">
      <c r="A571" s="41">
        <v>200460</v>
      </c>
      <c r="B571" s="41">
        <v>7405</v>
      </c>
      <c r="C571" s="41">
        <v>20082983</v>
      </c>
      <c r="D571" s="41">
        <v>26</v>
      </c>
      <c r="E571" s="41" t="s">
        <v>122</v>
      </c>
      <c r="F571" s="9" t="s">
        <v>359</v>
      </c>
      <c r="G571" s="44">
        <v>181244.98</v>
      </c>
      <c r="H571" s="44">
        <v>-64190.93</v>
      </c>
      <c r="I571" s="44">
        <v>117054.05</v>
      </c>
    </row>
    <row r="572" spans="1:9" x14ac:dyDescent="0.25">
      <c r="A572" s="41">
        <v>200460</v>
      </c>
      <c r="B572" s="41">
        <v>7405</v>
      </c>
      <c r="C572" s="41">
        <v>20082983</v>
      </c>
      <c r="D572" s="41">
        <v>27</v>
      </c>
      <c r="E572" s="41" t="s">
        <v>122</v>
      </c>
      <c r="F572" s="9" t="s">
        <v>359</v>
      </c>
      <c r="G572" s="44">
        <v>181244.98</v>
      </c>
      <c r="H572" s="44">
        <v>-64190.93</v>
      </c>
      <c r="I572" s="44">
        <v>117054.05</v>
      </c>
    </row>
    <row r="573" spans="1:9" x14ac:dyDescent="0.25">
      <c r="A573" s="41">
        <v>200460</v>
      </c>
      <c r="B573" s="41">
        <v>7405</v>
      </c>
      <c r="C573" s="41">
        <v>20082983</v>
      </c>
      <c r="D573" s="41">
        <v>28</v>
      </c>
      <c r="E573" s="41" t="s">
        <v>59</v>
      </c>
      <c r="F573" s="9" t="s">
        <v>361</v>
      </c>
      <c r="G573" s="44">
        <v>1052441.78</v>
      </c>
      <c r="H573" s="44">
        <v>-306962.2</v>
      </c>
      <c r="I573" s="44">
        <v>745479.58</v>
      </c>
    </row>
    <row r="574" spans="1:9" x14ac:dyDescent="0.25">
      <c r="A574" s="41">
        <v>200460</v>
      </c>
      <c r="B574" s="41">
        <v>7405</v>
      </c>
      <c r="C574" s="41">
        <v>20082983</v>
      </c>
      <c r="D574" s="41">
        <v>29</v>
      </c>
      <c r="E574" s="41" t="s">
        <v>110</v>
      </c>
      <c r="F574" s="9" t="s">
        <v>359</v>
      </c>
      <c r="G574" s="44">
        <v>19918.990000000002</v>
      </c>
      <c r="H574" s="44">
        <v>-5394.73</v>
      </c>
      <c r="I574" s="44">
        <v>14524.26</v>
      </c>
    </row>
    <row r="575" spans="1:9" x14ac:dyDescent="0.25">
      <c r="A575" s="41">
        <v>200460</v>
      </c>
      <c r="B575" s="41">
        <v>7405</v>
      </c>
      <c r="C575" s="41">
        <v>20082983</v>
      </c>
      <c r="D575" s="41">
        <v>30</v>
      </c>
      <c r="E575" s="41" t="s">
        <v>107</v>
      </c>
      <c r="F575" s="9" t="s">
        <v>359</v>
      </c>
      <c r="G575" s="44">
        <v>17379.32</v>
      </c>
      <c r="H575" s="44">
        <v>-4344.83</v>
      </c>
      <c r="I575" s="44">
        <v>13034.49</v>
      </c>
    </row>
    <row r="576" spans="1:9" x14ac:dyDescent="0.25">
      <c r="A576" s="41">
        <v>200460</v>
      </c>
      <c r="B576" s="41">
        <v>7405</v>
      </c>
      <c r="C576" s="41">
        <v>20082983</v>
      </c>
      <c r="D576" s="41">
        <v>31</v>
      </c>
      <c r="E576" s="41" t="s">
        <v>107</v>
      </c>
      <c r="F576" s="9" t="s">
        <v>359</v>
      </c>
      <c r="G576" s="44">
        <v>17379.32</v>
      </c>
      <c r="H576" s="44">
        <v>-4344.83</v>
      </c>
      <c r="I576" s="44">
        <v>13034.49</v>
      </c>
    </row>
    <row r="577" spans="1:9" x14ac:dyDescent="0.25">
      <c r="A577" s="41">
        <v>200460</v>
      </c>
      <c r="B577" s="41">
        <v>7405</v>
      </c>
      <c r="C577" s="41">
        <v>20082983</v>
      </c>
      <c r="D577" s="41">
        <v>32</v>
      </c>
      <c r="E577" s="41" t="s">
        <v>107</v>
      </c>
      <c r="F577" s="9" t="s">
        <v>359</v>
      </c>
      <c r="G577" s="44">
        <v>17379.32</v>
      </c>
      <c r="H577" s="44">
        <v>-4344.83</v>
      </c>
      <c r="I577" s="44">
        <v>13034.49</v>
      </c>
    </row>
    <row r="578" spans="1:9" x14ac:dyDescent="0.25">
      <c r="A578" s="41">
        <v>200460</v>
      </c>
      <c r="B578" s="41">
        <v>7405</v>
      </c>
      <c r="C578" s="41">
        <v>20082983</v>
      </c>
      <c r="D578" s="41">
        <v>33</v>
      </c>
      <c r="E578" s="41" t="s">
        <v>107</v>
      </c>
      <c r="F578" s="9" t="s">
        <v>359</v>
      </c>
      <c r="G578" s="44">
        <v>17379.32</v>
      </c>
      <c r="H578" s="44">
        <v>-4344.83</v>
      </c>
      <c r="I578" s="44">
        <v>13034.49</v>
      </c>
    </row>
    <row r="579" spans="1:9" x14ac:dyDescent="0.25">
      <c r="A579" s="41">
        <v>200460</v>
      </c>
      <c r="B579" s="41">
        <v>7405</v>
      </c>
      <c r="C579" s="41">
        <v>20082983</v>
      </c>
      <c r="D579" s="41">
        <v>34</v>
      </c>
      <c r="E579" s="41" t="s">
        <v>107</v>
      </c>
      <c r="F579" s="9" t="s">
        <v>359</v>
      </c>
      <c r="G579" s="44">
        <v>17379.32</v>
      </c>
      <c r="H579" s="44">
        <v>-4344.83</v>
      </c>
      <c r="I579" s="44">
        <v>13034.49</v>
      </c>
    </row>
    <row r="580" spans="1:9" x14ac:dyDescent="0.25">
      <c r="A580" s="41">
        <v>200460</v>
      </c>
      <c r="B580" s="41">
        <v>7405</v>
      </c>
      <c r="C580" s="41">
        <v>20082983</v>
      </c>
      <c r="D580" s="41">
        <v>35</v>
      </c>
      <c r="E580" s="41" t="s">
        <v>107</v>
      </c>
      <c r="F580" s="9" t="s">
        <v>359</v>
      </c>
      <c r="G580" s="44">
        <v>17379.32</v>
      </c>
      <c r="H580" s="44">
        <v>-4344.83</v>
      </c>
      <c r="I580" s="44">
        <v>13034.49</v>
      </c>
    </row>
    <row r="581" spans="1:9" x14ac:dyDescent="0.25">
      <c r="A581" s="41">
        <v>200460</v>
      </c>
      <c r="B581" s="41">
        <v>7405</v>
      </c>
      <c r="C581" s="41">
        <v>20082983</v>
      </c>
      <c r="D581" s="41">
        <v>36</v>
      </c>
      <c r="E581" s="41" t="s">
        <v>107</v>
      </c>
      <c r="F581" s="9" t="s">
        <v>359</v>
      </c>
      <c r="G581" s="44">
        <v>17379.32</v>
      </c>
      <c r="H581" s="44">
        <v>-4344.83</v>
      </c>
      <c r="I581" s="44">
        <v>13034.49</v>
      </c>
    </row>
    <row r="582" spans="1:9" x14ac:dyDescent="0.25">
      <c r="A582" s="41">
        <v>200460</v>
      </c>
      <c r="B582" s="41">
        <v>7405</v>
      </c>
      <c r="C582" s="41">
        <v>20082983</v>
      </c>
      <c r="D582" s="41">
        <v>37</v>
      </c>
      <c r="E582" s="41" t="s">
        <v>107</v>
      </c>
      <c r="F582" s="9" t="s">
        <v>359</v>
      </c>
      <c r="G582" s="44">
        <v>17379.32</v>
      </c>
      <c r="H582" s="44">
        <v>-4344.83</v>
      </c>
      <c r="I582" s="44">
        <v>13034.49</v>
      </c>
    </row>
    <row r="583" spans="1:9" x14ac:dyDescent="0.25">
      <c r="A583" s="41">
        <v>200460</v>
      </c>
      <c r="B583" s="41">
        <v>7405</v>
      </c>
      <c r="C583" s="41">
        <v>20082983</v>
      </c>
      <c r="D583" s="41">
        <v>38</v>
      </c>
      <c r="E583" s="41" t="s">
        <v>170</v>
      </c>
      <c r="F583" s="9" t="s">
        <v>355</v>
      </c>
      <c r="G583" s="44">
        <v>484539.42</v>
      </c>
      <c r="H583" s="44">
        <v>-100945.72</v>
      </c>
      <c r="I583" s="44">
        <v>383593.7</v>
      </c>
    </row>
    <row r="584" spans="1:9" x14ac:dyDescent="0.25">
      <c r="A584" s="41">
        <v>200460</v>
      </c>
      <c r="B584" s="41">
        <v>7405</v>
      </c>
      <c r="C584" s="41">
        <v>20082983</v>
      </c>
      <c r="D584" s="41">
        <v>39</v>
      </c>
      <c r="E584" s="41" t="s">
        <v>170</v>
      </c>
      <c r="F584" s="9" t="s">
        <v>355</v>
      </c>
      <c r="G584" s="44">
        <v>484539.05</v>
      </c>
      <c r="H584" s="44">
        <v>-100945.65</v>
      </c>
      <c r="I584" s="44">
        <v>383593.4</v>
      </c>
    </row>
    <row r="585" spans="1:9" x14ac:dyDescent="0.25">
      <c r="A585" s="41">
        <v>200460</v>
      </c>
      <c r="B585" s="41">
        <v>7405</v>
      </c>
      <c r="C585" s="41">
        <v>20082983</v>
      </c>
      <c r="D585" s="41">
        <v>40</v>
      </c>
      <c r="E585" s="41" t="s">
        <v>356</v>
      </c>
      <c r="F585" s="9" t="s">
        <v>357</v>
      </c>
      <c r="G585" s="44">
        <v>831542.59</v>
      </c>
      <c r="H585" s="44">
        <v>-173238.04</v>
      </c>
      <c r="I585" s="44">
        <v>658304.55000000005</v>
      </c>
    </row>
    <row r="586" spans="1:9" x14ac:dyDescent="0.25">
      <c r="A586" s="41">
        <v>200460</v>
      </c>
      <c r="B586" s="41">
        <v>7405</v>
      </c>
      <c r="C586" s="41">
        <v>20082983</v>
      </c>
      <c r="D586" s="41">
        <v>41</v>
      </c>
      <c r="E586" s="41" t="s">
        <v>356</v>
      </c>
      <c r="F586" s="9" t="s">
        <v>357</v>
      </c>
      <c r="G586" s="44">
        <v>13724.61</v>
      </c>
      <c r="H586" s="44">
        <v>-2859.3</v>
      </c>
      <c r="I586" s="44">
        <v>10865.31</v>
      </c>
    </row>
    <row r="587" spans="1:9" x14ac:dyDescent="0.25">
      <c r="A587" s="41">
        <v>200460</v>
      </c>
      <c r="B587" s="41">
        <v>7405</v>
      </c>
      <c r="C587" s="41">
        <v>20082983</v>
      </c>
      <c r="D587" s="41">
        <v>42</v>
      </c>
      <c r="E587" s="41" t="s">
        <v>356</v>
      </c>
      <c r="F587" s="9" t="s">
        <v>357</v>
      </c>
      <c r="G587" s="44">
        <v>59403.54</v>
      </c>
      <c r="H587" s="44">
        <v>-12375.74</v>
      </c>
      <c r="I587" s="44">
        <v>47027.8</v>
      </c>
    </row>
    <row r="588" spans="1:9" x14ac:dyDescent="0.25">
      <c r="A588" s="41">
        <v>200460</v>
      </c>
      <c r="B588" s="41">
        <v>7405</v>
      </c>
      <c r="C588" s="41">
        <v>20082983</v>
      </c>
      <c r="D588" s="41">
        <v>43</v>
      </c>
      <c r="E588" s="41" t="s">
        <v>356</v>
      </c>
      <c r="F588" s="9" t="s">
        <v>357</v>
      </c>
      <c r="G588" s="44">
        <v>59403.58</v>
      </c>
      <c r="H588" s="44">
        <v>-12375.75</v>
      </c>
      <c r="I588" s="44">
        <v>47027.83</v>
      </c>
    </row>
    <row r="589" spans="1:9" x14ac:dyDescent="0.25">
      <c r="A589" s="41">
        <v>200460</v>
      </c>
      <c r="B589" s="41">
        <v>7405</v>
      </c>
      <c r="C589" s="41">
        <v>20082983</v>
      </c>
      <c r="D589" s="41">
        <v>44</v>
      </c>
      <c r="E589" s="41" t="s">
        <v>145</v>
      </c>
      <c r="F589" s="9" t="s">
        <v>362</v>
      </c>
      <c r="G589" s="44">
        <v>19162.36</v>
      </c>
      <c r="H589" s="44">
        <v>-3193.73</v>
      </c>
      <c r="I589" s="44">
        <v>15968.63</v>
      </c>
    </row>
    <row r="590" spans="1:9" x14ac:dyDescent="0.25">
      <c r="A590" s="41">
        <v>200460</v>
      </c>
      <c r="B590" s="41">
        <v>7405</v>
      </c>
      <c r="C590" s="41">
        <v>20082983</v>
      </c>
      <c r="D590" s="41">
        <v>45</v>
      </c>
      <c r="E590" s="41" t="s">
        <v>145</v>
      </c>
      <c r="F590" s="9" t="s">
        <v>362</v>
      </c>
      <c r="G590" s="44">
        <v>19162.27</v>
      </c>
      <c r="H590" s="44">
        <v>-3193.71</v>
      </c>
      <c r="I590" s="44">
        <v>15968.56</v>
      </c>
    </row>
    <row r="591" spans="1:9" x14ac:dyDescent="0.25">
      <c r="A591" s="41">
        <v>200460</v>
      </c>
      <c r="B591" s="41">
        <v>7405</v>
      </c>
      <c r="C591" s="41">
        <v>20082983</v>
      </c>
      <c r="D591" s="41">
        <v>46</v>
      </c>
      <c r="E591" s="41" t="s">
        <v>145</v>
      </c>
      <c r="F591" s="9" t="s">
        <v>363</v>
      </c>
      <c r="G591" s="44">
        <v>12756.94</v>
      </c>
      <c r="H591" s="44">
        <v>-2126.15</v>
      </c>
      <c r="I591" s="44">
        <v>10630.79</v>
      </c>
    </row>
    <row r="592" spans="1:9" x14ac:dyDescent="0.25">
      <c r="A592" s="41">
        <v>200460</v>
      </c>
      <c r="B592" s="41">
        <v>7405</v>
      </c>
      <c r="C592" s="41">
        <v>20082983</v>
      </c>
      <c r="D592" s="41">
        <v>48</v>
      </c>
      <c r="E592" s="41" t="s">
        <v>145</v>
      </c>
      <c r="F592" s="9" t="s">
        <v>364</v>
      </c>
      <c r="G592" s="44">
        <v>17987.28</v>
      </c>
      <c r="H592" s="44">
        <v>-2997.88</v>
      </c>
      <c r="I592" s="44">
        <v>14989.4</v>
      </c>
    </row>
    <row r="593" spans="1:9" x14ac:dyDescent="0.25">
      <c r="A593" s="41">
        <v>200460</v>
      </c>
      <c r="B593" s="41">
        <v>7405</v>
      </c>
      <c r="C593" s="41">
        <v>20082983</v>
      </c>
      <c r="D593" s="41">
        <v>49</v>
      </c>
      <c r="E593" s="41" t="s">
        <v>145</v>
      </c>
      <c r="F593" s="9" t="s">
        <v>364</v>
      </c>
      <c r="G593" s="44">
        <v>17987.28</v>
      </c>
      <c r="H593" s="44">
        <v>-2997.88</v>
      </c>
      <c r="I593" s="44">
        <v>14989.4</v>
      </c>
    </row>
    <row r="594" spans="1:9" x14ac:dyDescent="0.25">
      <c r="A594" s="41">
        <v>200460</v>
      </c>
      <c r="B594" s="41">
        <v>7405</v>
      </c>
      <c r="C594" s="41">
        <v>20082983</v>
      </c>
      <c r="D594" s="41">
        <v>50</v>
      </c>
      <c r="E594" s="41" t="s">
        <v>145</v>
      </c>
      <c r="F594" s="9" t="s">
        <v>364</v>
      </c>
      <c r="G594" s="44">
        <v>17987.28</v>
      </c>
      <c r="H594" s="44">
        <v>-2997.88</v>
      </c>
      <c r="I594" s="44">
        <v>14989.4</v>
      </c>
    </row>
    <row r="595" spans="1:9" x14ac:dyDescent="0.25">
      <c r="A595" s="41">
        <v>200460</v>
      </c>
      <c r="B595" s="41">
        <v>7405</v>
      </c>
      <c r="C595" s="41">
        <v>20082983</v>
      </c>
      <c r="D595" s="41">
        <v>51</v>
      </c>
      <c r="E595" s="41" t="s">
        <v>145</v>
      </c>
      <c r="F595" s="9" t="s">
        <v>364</v>
      </c>
      <c r="G595" s="44">
        <v>17987.28</v>
      </c>
      <c r="H595" s="44">
        <v>-2997.88</v>
      </c>
      <c r="I595" s="44">
        <v>14989.4</v>
      </c>
    </row>
    <row r="596" spans="1:9" x14ac:dyDescent="0.25">
      <c r="A596" s="41">
        <v>200460</v>
      </c>
      <c r="B596" s="41">
        <v>7405</v>
      </c>
      <c r="C596" s="41">
        <v>20082983</v>
      </c>
      <c r="D596" s="41">
        <v>53</v>
      </c>
      <c r="E596" s="41" t="s">
        <v>365</v>
      </c>
      <c r="F596" s="9" t="s">
        <v>362</v>
      </c>
      <c r="G596" s="44">
        <v>12123.96</v>
      </c>
      <c r="H596" s="44">
        <v>-1010.33</v>
      </c>
      <c r="I596" s="44">
        <v>11113.63</v>
      </c>
    </row>
    <row r="597" spans="1:9" x14ac:dyDescent="0.25">
      <c r="A597" s="41">
        <v>200460</v>
      </c>
      <c r="B597" s="41">
        <v>7405</v>
      </c>
      <c r="C597" s="41">
        <v>20082983</v>
      </c>
      <c r="D597" s="41">
        <v>54</v>
      </c>
      <c r="E597" s="41" t="s">
        <v>365</v>
      </c>
      <c r="F597" s="9" t="s">
        <v>362</v>
      </c>
      <c r="G597" s="44">
        <v>12123.88</v>
      </c>
      <c r="H597" s="44">
        <v>-1010.32</v>
      </c>
      <c r="I597" s="44">
        <v>11113.56</v>
      </c>
    </row>
    <row r="598" spans="1:9" x14ac:dyDescent="0.25">
      <c r="A598" s="41">
        <v>200460</v>
      </c>
      <c r="B598" s="41">
        <v>7405</v>
      </c>
      <c r="C598" s="41">
        <v>20082983</v>
      </c>
      <c r="D598" s="41">
        <v>55</v>
      </c>
      <c r="E598" s="41" t="s">
        <v>38</v>
      </c>
      <c r="F598" s="9" t="s">
        <v>358</v>
      </c>
      <c r="G598" s="44">
        <v>46797.45</v>
      </c>
      <c r="H598" s="9">
        <v>0</v>
      </c>
      <c r="I598" s="44">
        <v>46797.45</v>
      </c>
    </row>
    <row r="599" spans="1:9" x14ac:dyDescent="0.25">
      <c r="A599" s="41">
        <v>200460</v>
      </c>
      <c r="B599" s="41">
        <v>7405</v>
      </c>
      <c r="C599" s="41">
        <v>20082983</v>
      </c>
      <c r="D599" s="41">
        <v>56</v>
      </c>
      <c r="E599" s="41" t="s">
        <v>38</v>
      </c>
      <c r="F599" s="9" t="s">
        <v>358</v>
      </c>
      <c r="G599" s="44">
        <v>46797.45</v>
      </c>
      <c r="H599" s="9">
        <v>0</v>
      </c>
      <c r="I599" s="44">
        <v>46797.45</v>
      </c>
    </row>
    <row r="600" spans="1:9" x14ac:dyDescent="0.25">
      <c r="A600" s="41">
        <v>400100</v>
      </c>
      <c r="B600" s="41">
        <v>7405</v>
      </c>
      <c r="C600" s="41">
        <v>20082981</v>
      </c>
      <c r="D600" s="41">
        <v>0</v>
      </c>
      <c r="E600" s="41" t="s">
        <v>329</v>
      </c>
      <c r="F600" s="9" t="s">
        <v>330</v>
      </c>
      <c r="G600" s="44">
        <v>504904.36</v>
      </c>
      <c r="H600" s="44">
        <v>-399715.96</v>
      </c>
      <c r="I600" s="44">
        <v>105188.4</v>
      </c>
    </row>
    <row r="601" spans="1:9" x14ac:dyDescent="0.25">
      <c r="A601" s="41">
        <v>400100</v>
      </c>
      <c r="B601" s="41">
        <v>7405</v>
      </c>
      <c r="C601" s="41">
        <v>20082981</v>
      </c>
      <c r="D601" s="41">
        <v>1</v>
      </c>
      <c r="E601" s="41" t="s">
        <v>103</v>
      </c>
      <c r="F601" s="9" t="s">
        <v>330</v>
      </c>
      <c r="G601" s="44">
        <v>1194122.83</v>
      </c>
      <c r="H601" s="44">
        <v>-895592.13</v>
      </c>
      <c r="I601" s="44">
        <v>298530.7</v>
      </c>
    </row>
    <row r="602" spans="1:9" x14ac:dyDescent="0.25">
      <c r="A602" s="41">
        <v>400100</v>
      </c>
      <c r="B602" s="41">
        <v>7405</v>
      </c>
      <c r="C602" s="41">
        <v>20083586</v>
      </c>
      <c r="D602" s="41">
        <v>0</v>
      </c>
      <c r="E602" s="41" t="s">
        <v>103</v>
      </c>
      <c r="F602" s="9" t="s">
        <v>366</v>
      </c>
      <c r="G602" s="44">
        <v>34255.39</v>
      </c>
      <c r="H602" s="44">
        <v>-25691.55</v>
      </c>
      <c r="I602" s="44">
        <v>8563.84</v>
      </c>
    </row>
    <row r="603" spans="1:9" x14ac:dyDescent="0.25">
      <c r="A603" s="41">
        <v>400100</v>
      </c>
      <c r="B603" s="41">
        <v>7405</v>
      </c>
      <c r="C603" s="41">
        <v>20083586</v>
      </c>
      <c r="D603" s="41">
        <v>1</v>
      </c>
      <c r="E603" s="41" t="s">
        <v>103</v>
      </c>
      <c r="F603" s="9" t="s">
        <v>366</v>
      </c>
      <c r="G603" s="44">
        <v>477239.3</v>
      </c>
      <c r="H603" s="44">
        <v>-360912.24</v>
      </c>
      <c r="I603" s="44">
        <v>116327.06</v>
      </c>
    </row>
    <row r="604" spans="1:9" x14ac:dyDescent="0.25">
      <c r="A604" s="41">
        <v>400100</v>
      </c>
      <c r="B604" s="41">
        <v>7405</v>
      </c>
      <c r="C604" s="41">
        <v>20084573</v>
      </c>
      <c r="D604" s="41">
        <v>0</v>
      </c>
      <c r="E604" s="41" t="s">
        <v>105</v>
      </c>
      <c r="F604" s="9" t="s">
        <v>367</v>
      </c>
      <c r="G604" s="44">
        <v>1250746.17</v>
      </c>
      <c r="H604" s="44">
        <v>-807773.57</v>
      </c>
      <c r="I604" s="44">
        <v>442972.6</v>
      </c>
    </row>
    <row r="605" spans="1:9" x14ac:dyDescent="0.25">
      <c r="A605" s="41">
        <v>400100</v>
      </c>
      <c r="B605" s="41">
        <v>7405</v>
      </c>
      <c r="C605" s="41">
        <v>20084573</v>
      </c>
      <c r="D605" s="41">
        <v>1</v>
      </c>
      <c r="E605" s="41" t="s">
        <v>236</v>
      </c>
      <c r="F605" s="9" t="s">
        <v>367</v>
      </c>
      <c r="G605" s="44">
        <v>45099.05</v>
      </c>
      <c r="H605" s="44">
        <v>-26307.77</v>
      </c>
      <c r="I605" s="44">
        <v>18791.28</v>
      </c>
    </row>
    <row r="606" spans="1:9" x14ac:dyDescent="0.25">
      <c r="A606" s="41">
        <v>400100</v>
      </c>
      <c r="B606" s="41">
        <v>7405</v>
      </c>
      <c r="C606" s="41">
        <v>20084573</v>
      </c>
      <c r="D606" s="41">
        <v>2</v>
      </c>
      <c r="E606" s="41" t="s">
        <v>83</v>
      </c>
      <c r="F606" s="9" t="s">
        <v>368</v>
      </c>
      <c r="G606" s="44">
        <v>1302217.72</v>
      </c>
      <c r="H606" s="44">
        <v>-244165.83</v>
      </c>
      <c r="I606" s="44">
        <v>1058051.8899999999</v>
      </c>
    </row>
    <row r="607" spans="1:9" x14ac:dyDescent="0.25">
      <c r="A607" s="41">
        <v>400100</v>
      </c>
      <c r="B607" s="41">
        <v>7405</v>
      </c>
      <c r="C607" s="41">
        <v>20087702</v>
      </c>
      <c r="D607" s="41">
        <v>0</v>
      </c>
      <c r="E607" s="41" t="s">
        <v>169</v>
      </c>
      <c r="F607" s="9" t="s">
        <v>369</v>
      </c>
      <c r="G607" s="44">
        <v>1721007.61</v>
      </c>
      <c r="H607" s="44">
        <v>-681232.19</v>
      </c>
      <c r="I607" s="44">
        <v>1039775.42</v>
      </c>
    </row>
    <row r="608" spans="1:9" x14ac:dyDescent="0.25">
      <c r="A608" s="41">
        <v>400100</v>
      </c>
      <c r="B608" s="41">
        <v>7405</v>
      </c>
      <c r="C608" s="41">
        <v>20090094</v>
      </c>
      <c r="D608" s="41">
        <v>0</v>
      </c>
      <c r="E608" s="41" t="s">
        <v>170</v>
      </c>
      <c r="F608" s="9" t="s">
        <v>370</v>
      </c>
      <c r="G608" s="44">
        <v>521697.57</v>
      </c>
      <c r="H608" s="44">
        <v>-108687</v>
      </c>
      <c r="I608" s="44">
        <v>413010.57</v>
      </c>
    </row>
    <row r="609" spans="1:9" x14ac:dyDescent="0.25">
      <c r="A609" s="41">
        <v>400100</v>
      </c>
      <c r="B609" s="41">
        <v>7407</v>
      </c>
      <c r="C609" s="41">
        <v>20073823</v>
      </c>
      <c r="D609" s="41">
        <v>2</v>
      </c>
      <c r="E609" s="41" t="s">
        <v>85</v>
      </c>
      <c r="F609" s="9" t="s">
        <v>371</v>
      </c>
      <c r="G609" s="44">
        <v>484994.36</v>
      </c>
      <c r="H609" s="44">
        <v>-60624.3</v>
      </c>
      <c r="I609" s="44">
        <v>424370.06</v>
      </c>
    </row>
    <row r="610" spans="1:9" x14ac:dyDescent="0.25">
      <c r="A610" s="41">
        <v>400100</v>
      </c>
      <c r="B610" s="41">
        <v>7407</v>
      </c>
      <c r="C610" s="41">
        <v>20073823</v>
      </c>
      <c r="D610" s="41">
        <v>3</v>
      </c>
      <c r="E610" s="41" t="s">
        <v>85</v>
      </c>
      <c r="F610" s="9" t="s">
        <v>372</v>
      </c>
      <c r="G610" s="44">
        <v>194226.17</v>
      </c>
      <c r="H610" s="44">
        <v>-24278.27</v>
      </c>
      <c r="I610" s="44">
        <v>169947.9</v>
      </c>
    </row>
    <row r="611" spans="1:9" x14ac:dyDescent="0.25">
      <c r="A611" s="41">
        <v>400100</v>
      </c>
      <c r="B611" s="41">
        <v>7407</v>
      </c>
      <c r="C611" s="41">
        <v>20073984</v>
      </c>
      <c r="D611" s="41">
        <v>1</v>
      </c>
      <c r="E611" s="41" t="s">
        <v>373</v>
      </c>
      <c r="F611" s="9" t="s">
        <v>374</v>
      </c>
      <c r="G611" s="44">
        <v>132536.56</v>
      </c>
      <c r="H611" s="44">
        <v>-80074.17</v>
      </c>
      <c r="I611" s="44">
        <v>52462.39</v>
      </c>
    </row>
    <row r="612" spans="1:9" x14ac:dyDescent="0.25">
      <c r="A612" s="41">
        <v>400100</v>
      </c>
      <c r="B612" s="41">
        <v>7407</v>
      </c>
      <c r="C612" s="41">
        <v>20074169</v>
      </c>
      <c r="D612" s="41">
        <v>2</v>
      </c>
      <c r="E612" s="41" t="s">
        <v>135</v>
      </c>
      <c r="F612" s="9" t="s">
        <v>375</v>
      </c>
      <c r="G612" s="44">
        <v>206760</v>
      </c>
      <c r="H612" s="44">
        <v>-103380</v>
      </c>
      <c r="I612" s="44">
        <v>103380</v>
      </c>
    </row>
    <row r="613" spans="1:9" x14ac:dyDescent="0.25">
      <c r="A613" s="41">
        <v>400100</v>
      </c>
      <c r="B613" s="41">
        <v>7407</v>
      </c>
      <c r="C613" s="41">
        <v>20074169</v>
      </c>
      <c r="D613" s="41">
        <v>3</v>
      </c>
      <c r="E613" s="41" t="s">
        <v>107</v>
      </c>
      <c r="F613" s="9" t="s">
        <v>376</v>
      </c>
      <c r="G613" s="44">
        <v>39895.5</v>
      </c>
      <c r="H613" s="44">
        <v>-9973.8799999999992</v>
      </c>
      <c r="I613" s="44">
        <v>29921.62</v>
      </c>
    </row>
    <row r="614" spans="1:9" x14ac:dyDescent="0.25">
      <c r="A614" s="41">
        <v>400100</v>
      </c>
      <c r="B614" s="41">
        <v>7407</v>
      </c>
      <c r="C614" s="41">
        <v>20081857</v>
      </c>
      <c r="D614" s="41">
        <v>0</v>
      </c>
      <c r="E614" s="41" t="s">
        <v>222</v>
      </c>
      <c r="F614" s="9" t="s">
        <v>377</v>
      </c>
      <c r="G614" s="44">
        <v>124360.59</v>
      </c>
      <c r="H614" s="44">
        <v>-111406.37</v>
      </c>
      <c r="I614" s="44">
        <v>12954.22</v>
      </c>
    </row>
    <row r="615" spans="1:9" x14ac:dyDescent="0.25">
      <c r="A615" s="41">
        <v>400100</v>
      </c>
      <c r="B615" s="41">
        <v>7407</v>
      </c>
      <c r="C615" s="41">
        <v>20083896</v>
      </c>
      <c r="D615" s="41">
        <v>0</v>
      </c>
      <c r="E615" s="41" t="s">
        <v>197</v>
      </c>
      <c r="F615" s="9" t="s">
        <v>378</v>
      </c>
      <c r="G615" s="44">
        <v>10780</v>
      </c>
      <c r="H615" s="44">
        <v>-7635.83</v>
      </c>
      <c r="I615" s="44">
        <v>3144.17</v>
      </c>
    </row>
    <row r="616" spans="1:9" x14ac:dyDescent="0.25">
      <c r="A616" s="41">
        <v>400100</v>
      </c>
      <c r="B616" s="41">
        <v>7407</v>
      </c>
      <c r="C616" s="41">
        <v>20094501</v>
      </c>
      <c r="D616" s="41">
        <v>0</v>
      </c>
      <c r="E616" s="41" t="s">
        <v>87</v>
      </c>
      <c r="F616" s="9" t="s">
        <v>379</v>
      </c>
      <c r="G616" s="44">
        <v>6779.99</v>
      </c>
      <c r="H616" s="9">
        <v>-141.25</v>
      </c>
      <c r="I616" s="44">
        <v>6638.74</v>
      </c>
    </row>
    <row r="617" spans="1:9" x14ac:dyDescent="0.25">
      <c r="A617" s="41">
        <v>400100</v>
      </c>
      <c r="B617" s="41">
        <v>7407</v>
      </c>
      <c r="C617" s="41">
        <v>20094944</v>
      </c>
      <c r="D617" s="41">
        <v>0</v>
      </c>
      <c r="E617" s="41" t="s">
        <v>38</v>
      </c>
      <c r="F617" s="9" t="s">
        <v>380</v>
      </c>
      <c r="G617" s="44">
        <v>394105.78</v>
      </c>
      <c r="H617" s="9">
        <v>0</v>
      </c>
      <c r="I617" s="44">
        <v>394105.78</v>
      </c>
    </row>
    <row r="618" spans="1:9" x14ac:dyDescent="0.25">
      <c r="A618" s="41">
        <v>200460</v>
      </c>
      <c r="B618" s="41">
        <v>7409</v>
      </c>
      <c r="C618" s="41">
        <v>20008490</v>
      </c>
      <c r="D618" s="41">
        <v>1</v>
      </c>
      <c r="E618" s="41" t="s">
        <v>38</v>
      </c>
      <c r="F618" s="9" t="s">
        <v>381</v>
      </c>
      <c r="G618" s="44">
        <v>379580.62</v>
      </c>
      <c r="H618" s="9">
        <v>0</v>
      </c>
      <c r="I618" s="44">
        <v>379580.62</v>
      </c>
    </row>
    <row r="619" spans="1:9" x14ac:dyDescent="0.25">
      <c r="A619" s="41">
        <v>200460</v>
      </c>
      <c r="B619" s="41">
        <v>7409</v>
      </c>
      <c r="C619" s="41">
        <v>20009067</v>
      </c>
      <c r="D619" s="41">
        <v>1</v>
      </c>
      <c r="E619" s="41" t="s">
        <v>135</v>
      </c>
      <c r="F619" s="9" t="s">
        <v>382</v>
      </c>
      <c r="G619" s="44">
        <v>366664.89</v>
      </c>
      <c r="H619" s="44">
        <v>-183332.44</v>
      </c>
      <c r="I619" s="44">
        <v>183332.45</v>
      </c>
    </row>
    <row r="620" spans="1:9" x14ac:dyDescent="0.25">
      <c r="A620" s="41">
        <v>200460</v>
      </c>
      <c r="B620" s="41">
        <v>7409</v>
      </c>
      <c r="C620" s="41">
        <v>20010178</v>
      </c>
      <c r="D620" s="41">
        <v>1</v>
      </c>
      <c r="E620" s="41" t="s">
        <v>373</v>
      </c>
      <c r="F620" s="9" t="s">
        <v>383</v>
      </c>
      <c r="G620" s="44">
        <v>254439.95</v>
      </c>
      <c r="H620" s="44">
        <v>-153724.14000000001</v>
      </c>
      <c r="I620" s="44">
        <v>100715.81</v>
      </c>
    </row>
    <row r="621" spans="1:9" x14ac:dyDescent="0.25">
      <c r="A621" s="41">
        <v>200460</v>
      </c>
      <c r="B621" s="41">
        <v>7409</v>
      </c>
      <c r="C621" s="41">
        <v>20081251</v>
      </c>
      <c r="D621" s="41">
        <v>1</v>
      </c>
      <c r="E621" s="41" t="s">
        <v>138</v>
      </c>
      <c r="F621" s="9" t="s">
        <v>384</v>
      </c>
      <c r="G621" s="44">
        <v>273549.83</v>
      </c>
      <c r="H621" s="44">
        <v>-131075.97</v>
      </c>
      <c r="I621" s="44">
        <v>142473.85999999999</v>
      </c>
    </row>
    <row r="622" spans="1:9" x14ac:dyDescent="0.25">
      <c r="A622" s="41">
        <v>200460</v>
      </c>
      <c r="B622" s="41">
        <v>7409</v>
      </c>
      <c r="C622" s="41">
        <v>20081251</v>
      </c>
      <c r="D622" s="41">
        <v>2</v>
      </c>
      <c r="E622" s="41" t="s">
        <v>352</v>
      </c>
      <c r="F622" s="9" t="s">
        <v>385</v>
      </c>
      <c r="G622" s="44">
        <v>155328.78</v>
      </c>
      <c r="H622" s="44">
        <v>-64720.34</v>
      </c>
      <c r="I622" s="44">
        <v>90608.44</v>
      </c>
    </row>
    <row r="623" spans="1:9" x14ac:dyDescent="0.25">
      <c r="A623" s="41">
        <v>200460</v>
      </c>
      <c r="B623" s="41">
        <v>7409</v>
      </c>
      <c r="C623" s="41">
        <v>20081251</v>
      </c>
      <c r="D623" s="41">
        <v>3</v>
      </c>
      <c r="E623" s="41" t="s">
        <v>352</v>
      </c>
      <c r="F623" s="9" t="s">
        <v>385</v>
      </c>
      <c r="G623" s="44">
        <v>155328.78</v>
      </c>
      <c r="H623" s="44">
        <v>-64720.34</v>
      </c>
      <c r="I623" s="44">
        <v>90608.44</v>
      </c>
    </row>
    <row r="624" spans="1:9" x14ac:dyDescent="0.25">
      <c r="A624" s="41">
        <v>200460</v>
      </c>
      <c r="B624" s="41">
        <v>7409</v>
      </c>
      <c r="C624" s="41">
        <v>20081251</v>
      </c>
      <c r="D624" s="41">
        <v>4</v>
      </c>
      <c r="E624" s="41" t="s">
        <v>352</v>
      </c>
      <c r="F624" s="9" t="s">
        <v>385</v>
      </c>
      <c r="G624" s="44">
        <v>155328.78</v>
      </c>
      <c r="H624" s="44">
        <v>-64720.34</v>
      </c>
      <c r="I624" s="44">
        <v>90608.44</v>
      </c>
    </row>
    <row r="625" spans="1:9" x14ac:dyDescent="0.25">
      <c r="A625" s="41">
        <v>200460</v>
      </c>
      <c r="B625" s="41">
        <v>7409</v>
      </c>
      <c r="C625" s="41">
        <v>20081726</v>
      </c>
      <c r="D625" s="41">
        <v>0</v>
      </c>
      <c r="E625" s="41" t="s">
        <v>282</v>
      </c>
      <c r="F625" s="9" t="s">
        <v>386</v>
      </c>
      <c r="G625" s="44">
        <v>10406</v>
      </c>
      <c r="H625" s="44">
        <v>-9538.84</v>
      </c>
      <c r="I625" s="9">
        <v>867.16</v>
      </c>
    </row>
    <row r="626" spans="1:9" x14ac:dyDescent="0.25">
      <c r="A626" s="41">
        <v>200460</v>
      </c>
      <c r="B626" s="41">
        <v>7409</v>
      </c>
      <c r="C626" s="41">
        <v>20081855</v>
      </c>
      <c r="D626" s="41">
        <v>0</v>
      </c>
      <c r="E626" s="41" t="s">
        <v>222</v>
      </c>
      <c r="F626" s="9" t="s">
        <v>387</v>
      </c>
      <c r="G626" s="44">
        <v>9489.0300000000007</v>
      </c>
      <c r="H626" s="44">
        <v>-8500.6</v>
      </c>
      <c r="I626" s="9">
        <v>988.43</v>
      </c>
    </row>
    <row r="627" spans="1:9" x14ac:dyDescent="0.25">
      <c r="A627" s="41">
        <v>200460</v>
      </c>
      <c r="B627" s="41">
        <v>7409</v>
      </c>
      <c r="C627" s="41">
        <v>20081856</v>
      </c>
      <c r="D627" s="41">
        <v>0</v>
      </c>
      <c r="E627" s="41" t="s">
        <v>222</v>
      </c>
      <c r="F627" s="9" t="s">
        <v>387</v>
      </c>
      <c r="G627" s="44">
        <v>9489.0300000000007</v>
      </c>
      <c r="H627" s="44">
        <v>-8500.6</v>
      </c>
      <c r="I627" s="9">
        <v>988.43</v>
      </c>
    </row>
    <row r="628" spans="1:9" x14ac:dyDescent="0.25">
      <c r="A628" s="41">
        <v>200460</v>
      </c>
      <c r="B628" s="41">
        <v>7409</v>
      </c>
      <c r="C628" s="41">
        <v>20081963</v>
      </c>
      <c r="D628" s="41">
        <v>0</v>
      </c>
      <c r="E628" s="41" t="s">
        <v>222</v>
      </c>
      <c r="F628" s="9" t="s">
        <v>388</v>
      </c>
      <c r="G628" s="44">
        <v>27329.65</v>
      </c>
      <c r="H628" s="44">
        <v>-24482.81</v>
      </c>
      <c r="I628" s="44">
        <v>2846.84</v>
      </c>
    </row>
    <row r="629" spans="1:9" x14ac:dyDescent="0.25">
      <c r="A629" s="41">
        <v>200460</v>
      </c>
      <c r="B629" s="41">
        <v>7409</v>
      </c>
      <c r="C629" s="41">
        <v>20081964</v>
      </c>
      <c r="D629" s="41">
        <v>0</v>
      </c>
      <c r="E629" s="41" t="s">
        <v>222</v>
      </c>
      <c r="F629" s="9" t="s">
        <v>389</v>
      </c>
      <c r="G629" s="44">
        <v>27329.65</v>
      </c>
      <c r="H629" s="44">
        <v>-24482.81</v>
      </c>
      <c r="I629" s="44">
        <v>2846.84</v>
      </c>
    </row>
    <row r="630" spans="1:9" x14ac:dyDescent="0.25">
      <c r="A630" s="41">
        <v>200460</v>
      </c>
      <c r="B630" s="41">
        <v>7409</v>
      </c>
      <c r="C630" s="41">
        <v>20082119</v>
      </c>
      <c r="D630" s="41">
        <v>0</v>
      </c>
      <c r="E630" s="41" t="s">
        <v>201</v>
      </c>
      <c r="F630" s="9" t="s">
        <v>390</v>
      </c>
      <c r="G630" s="44">
        <v>43950</v>
      </c>
      <c r="H630" s="44">
        <v>-38456.25</v>
      </c>
      <c r="I630" s="44">
        <v>5493.75</v>
      </c>
    </row>
    <row r="631" spans="1:9" x14ac:dyDescent="0.25">
      <c r="A631" s="41">
        <v>200460</v>
      </c>
      <c r="B631" s="41">
        <v>7409</v>
      </c>
      <c r="C631" s="41">
        <v>20083434</v>
      </c>
      <c r="D631" s="41">
        <v>0</v>
      </c>
      <c r="E631" s="41" t="s">
        <v>103</v>
      </c>
      <c r="F631" s="9" t="s">
        <v>391</v>
      </c>
      <c r="G631" s="44">
        <v>35523.93</v>
      </c>
      <c r="H631" s="44">
        <v>-26642.94</v>
      </c>
      <c r="I631" s="44">
        <v>8880.99</v>
      </c>
    </row>
    <row r="632" spans="1:9" x14ac:dyDescent="0.25">
      <c r="A632" s="41">
        <v>200460</v>
      </c>
      <c r="B632" s="41">
        <v>7409</v>
      </c>
      <c r="C632" s="41">
        <v>20083435</v>
      </c>
      <c r="D632" s="41">
        <v>0</v>
      </c>
      <c r="E632" s="41" t="s">
        <v>103</v>
      </c>
      <c r="F632" s="9" t="s">
        <v>392</v>
      </c>
      <c r="G632" s="44">
        <v>35523.93</v>
      </c>
      <c r="H632" s="44">
        <v>-26642.94</v>
      </c>
      <c r="I632" s="44">
        <v>8880.99</v>
      </c>
    </row>
    <row r="633" spans="1:9" x14ac:dyDescent="0.25">
      <c r="A633" s="41">
        <v>200460</v>
      </c>
      <c r="B633" s="41">
        <v>7409</v>
      </c>
      <c r="C633" s="41">
        <v>20083435</v>
      </c>
      <c r="D633" s="41">
        <v>1</v>
      </c>
      <c r="E633" s="41" t="s">
        <v>135</v>
      </c>
      <c r="F633" s="9" t="s">
        <v>392</v>
      </c>
      <c r="G633" s="44">
        <v>32643.99</v>
      </c>
      <c r="H633" s="44">
        <v>-16322</v>
      </c>
      <c r="I633" s="44">
        <v>16321.99</v>
      </c>
    </row>
    <row r="634" spans="1:9" x14ac:dyDescent="0.25">
      <c r="A634" s="41">
        <v>200460</v>
      </c>
      <c r="B634" s="41">
        <v>7409</v>
      </c>
      <c r="C634" s="41">
        <v>20083491</v>
      </c>
      <c r="D634" s="41">
        <v>0</v>
      </c>
      <c r="E634" s="41" t="s">
        <v>103</v>
      </c>
      <c r="F634" s="9" t="s">
        <v>393</v>
      </c>
      <c r="G634" s="44">
        <v>450690.75</v>
      </c>
      <c r="H634" s="44">
        <v>-338018.07</v>
      </c>
      <c r="I634" s="44">
        <v>112672.68</v>
      </c>
    </row>
    <row r="635" spans="1:9" x14ac:dyDescent="0.25">
      <c r="A635" s="41">
        <v>200460</v>
      </c>
      <c r="B635" s="41">
        <v>7409</v>
      </c>
      <c r="C635" s="41">
        <v>20083492</v>
      </c>
      <c r="D635" s="41">
        <v>0</v>
      </c>
      <c r="E635" s="41" t="s">
        <v>103</v>
      </c>
      <c r="F635" s="9" t="s">
        <v>394</v>
      </c>
      <c r="G635" s="44">
        <v>450690.75</v>
      </c>
      <c r="H635" s="44">
        <v>-338018.07</v>
      </c>
      <c r="I635" s="44">
        <v>112672.68</v>
      </c>
    </row>
    <row r="636" spans="1:9" x14ac:dyDescent="0.25">
      <c r="A636" s="41">
        <v>200460</v>
      </c>
      <c r="B636" s="41">
        <v>7409</v>
      </c>
      <c r="C636" s="41">
        <v>20083812</v>
      </c>
      <c r="D636" s="41">
        <v>0</v>
      </c>
      <c r="E636" s="41" t="s">
        <v>120</v>
      </c>
      <c r="F636" s="9" t="s">
        <v>395</v>
      </c>
      <c r="G636" s="44">
        <v>64921.11</v>
      </c>
      <c r="H636" s="44">
        <v>-47338.32</v>
      </c>
      <c r="I636" s="44">
        <v>17582.79</v>
      </c>
    </row>
    <row r="637" spans="1:9" x14ac:dyDescent="0.25">
      <c r="A637" s="41">
        <v>200460</v>
      </c>
      <c r="B637" s="41">
        <v>7409</v>
      </c>
      <c r="C637" s="41">
        <v>20083812</v>
      </c>
      <c r="D637" s="41">
        <v>1</v>
      </c>
      <c r="E637" s="41" t="s">
        <v>120</v>
      </c>
      <c r="F637" s="9" t="s">
        <v>395</v>
      </c>
      <c r="G637" s="44">
        <v>64921.11</v>
      </c>
      <c r="H637" s="44">
        <v>-47338.32</v>
      </c>
      <c r="I637" s="44">
        <v>17582.79</v>
      </c>
    </row>
    <row r="638" spans="1:9" x14ac:dyDescent="0.25">
      <c r="A638" s="41">
        <v>200460</v>
      </c>
      <c r="B638" s="41">
        <v>7409</v>
      </c>
      <c r="C638" s="41">
        <v>20083812</v>
      </c>
      <c r="D638" s="41">
        <v>2</v>
      </c>
      <c r="E638" s="41" t="s">
        <v>120</v>
      </c>
      <c r="F638" s="9" t="s">
        <v>396</v>
      </c>
      <c r="G638" s="44">
        <v>914418.34</v>
      </c>
      <c r="H638" s="44">
        <v>-666763.39</v>
      </c>
      <c r="I638" s="44">
        <v>247654.95</v>
      </c>
    </row>
    <row r="639" spans="1:9" x14ac:dyDescent="0.25">
      <c r="A639" s="41">
        <v>200460</v>
      </c>
      <c r="B639" s="41">
        <v>7409</v>
      </c>
      <c r="C639" s="41">
        <v>20083814</v>
      </c>
      <c r="D639" s="41">
        <v>0</v>
      </c>
      <c r="E639" s="41" t="s">
        <v>120</v>
      </c>
      <c r="F639" s="9" t="s">
        <v>397</v>
      </c>
      <c r="G639" s="44">
        <v>2146749.7799999998</v>
      </c>
      <c r="H639" s="44">
        <v>-1565338.4</v>
      </c>
      <c r="I639" s="44">
        <v>581411.38</v>
      </c>
    </row>
    <row r="640" spans="1:9" x14ac:dyDescent="0.25">
      <c r="A640" s="41">
        <v>200460</v>
      </c>
      <c r="B640" s="41">
        <v>7409</v>
      </c>
      <c r="C640" s="41">
        <v>20083814</v>
      </c>
      <c r="D640" s="41">
        <v>1</v>
      </c>
      <c r="E640" s="41" t="s">
        <v>120</v>
      </c>
      <c r="F640" s="9" t="s">
        <v>397</v>
      </c>
      <c r="G640" s="44">
        <v>2146749.7200000002</v>
      </c>
      <c r="H640" s="44">
        <v>-1565338.34</v>
      </c>
      <c r="I640" s="44">
        <v>581411.38</v>
      </c>
    </row>
    <row r="641" spans="1:9" x14ac:dyDescent="0.25">
      <c r="A641" s="41">
        <v>200460</v>
      </c>
      <c r="B641" s="41">
        <v>7409</v>
      </c>
      <c r="C641" s="41">
        <v>20083815</v>
      </c>
      <c r="D641" s="41">
        <v>0</v>
      </c>
      <c r="E641" s="41" t="s">
        <v>120</v>
      </c>
      <c r="F641" s="9" t="s">
        <v>398</v>
      </c>
      <c r="G641" s="44">
        <v>1300043.7</v>
      </c>
      <c r="H641" s="44">
        <v>-947948.55</v>
      </c>
      <c r="I641" s="44">
        <v>352095.15</v>
      </c>
    </row>
    <row r="642" spans="1:9" x14ac:dyDescent="0.25">
      <c r="A642" s="41">
        <v>200460</v>
      </c>
      <c r="B642" s="41">
        <v>7409</v>
      </c>
      <c r="C642" s="41">
        <v>20083815</v>
      </c>
      <c r="D642" s="41">
        <v>1</v>
      </c>
      <c r="E642" s="41" t="s">
        <v>120</v>
      </c>
      <c r="F642" s="9" t="s">
        <v>399</v>
      </c>
      <c r="G642" s="44">
        <v>695033.83</v>
      </c>
      <c r="H642" s="44">
        <v>-506795.51</v>
      </c>
      <c r="I642" s="44">
        <v>188238.32</v>
      </c>
    </row>
    <row r="643" spans="1:9" x14ac:dyDescent="0.25">
      <c r="A643" s="41">
        <v>200460</v>
      </c>
      <c r="B643" s="41">
        <v>7409</v>
      </c>
      <c r="C643" s="41">
        <v>20083815</v>
      </c>
      <c r="D643" s="41">
        <v>2</v>
      </c>
      <c r="E643" s="41" t="s">
        <v>120</v>
      </c>
      <c r="F643" s="9" t="s">
        <v>400</v>
      </c>
      <c r="G643" s="44">
        <v>872149.78</v>
      </c>
      <c r="H643" s="44">
        <v>-635942.56000000006</v>
      </c>
      <c r="I643" s="44">
        <v>236207.22</v>
      </c>
    </row>
    <row r="644" spans="1:9" x14ac:dyDescent="0.25">
      <c r="A644" s="41">
        <v>200460</v>
      </c>
      <c r="B644" s="41">
        <v>7409</v>
      </c>
      <c r="C644" s="41">
        <v>20083815</v>
      </c>
      <c r="D644" s="41">
        <v>3</v>
      </c>
      <c r="E644" s="41" t="s">
        <v>120</v>
      </c>
      <c r="F644" s="9" t="s">
        <v>401</v>
      </c>
      <c r="G644" s="44">
        <v>96710.98</v>
      </c>
      <c r="H644" s="44">
        <v>-70518.44</v>
      </c>
      <c r="I644" s="44">
        <v>26192.54</v>
      </c>
    </row>
    <row r="645" spans="1:9" x14ac:dyDescent="0.25">
      <c r="A645" s="41">
        <v>200460</v>
      </c>
      <c r="B645" s="41">
        <v>7409</v>
      </c>
      <c r="C645" s="41">
        <v>20083815</v>
      </c>
      <c r="D645" s="41">
        <v>4</v>
      </c>
      <c r="E645" s="41" t="s">
        <v>120</v>
      </c>
      <c r="F645" s="9" t="s">
        <v>402</v>
      </c>
      <c r="G645" s="44">
        <v>563909.84</v>
      </c>
      <c r="H645" s="44">
        <v>-411184.26</v>
      </c>
      <c r="I645" s="44">
        <v>152725.57999999999</v>
      </c>
    </row>
    <row r="646" spans="1:9" x14ac:dyDescent="0.25">
      <c r="A646" s="41">
        <v>200460</v>
      </c>
      <c r="B646" s="41">
        <v>7409</v>
      </c>
      <c r="C646" s="41">
        <v>20083815</v>
      </c>
      <c r="D646" s="41">
        <v>5</v>
      </c>
      <c r="E646" s="41" t="s">
        <v>120</v>
      </c>
      <c r="F646" s="9" t="s">
        <v>403</v>
      </c>
      <c r="G646" s="44">
        <v>25139.02</v>
      </c>
      <c r="H646" s="44">
        <v>-18330.55</v>
      </c>
      <c r="I646" s="44">
        <v>6808.47</v>
      </c>
    </row>
    <row r="647" spans="1:9" x14ac:dyDescent="0.25">
      <c r="A647" s="41">
        <v>200460</v>
      </c>
      <c r="B647" s="41">
        <v>7409</v>
      </c>
      <c r="C647" s="41">
        <v>20083815</v>
      </c>
      <c r="D647" s="41">
        <v>6</v>
      </c>
      <c r="E647" s="41" t="s">
        <v>120</v>
      </c>
      <c r="F647" s="9" t="s">
        <v>404</v>
      </c>
      <c r="G647" s="44">
        <v>309767.90999999997</v>
      </c>
      <c r="H647" s="44">
        <v>-225872.44</v>
      </c>
      <c r="I647" s="44">
        <v>83895.47</v>
      </c>
    </row>
    <row r="648" spans="1:9" x14ac:dyDescent="0.25">
      <c r="A648" s="41">
        <v>200460</v>
      </c>
      <c r="B648" s="41">
        <v>7409</v>
      </c>
      <c r="C648" s="41">
        <v>20083815</v>
      </c>
      <c r="D648" s="41">
        <v>7</v>
      </c>
      <c r="E648" s="41" t="s">
        <v>120</v>
      </c>
      <c r="F648" s="9" t="s">
        <v>405</v>
      </c>
      <c r="G648" s="44">
        <v>386670.91</v>
      </c>
      <c r="H648" s="44">
        <v>-281947.55</v>
      </c>
      <c r="I648" s="44">
        <v>104723.36</v>
      </c>
    </row>
    <row r="649" spans="1:9" x14ac:dyDescent="0.25">
      <c r="A649" s="41">
        <v>200460</v>
      </c>
      <c r="B649" s="41">
        <v>7409</v>
      </c>
      <c r="C649" s="41">
        <v>20083815</v>
      </c>
      <c r="D649" s="41">
        <v>8</v>
      </c>
      <c r="E649" s="41" t="s">
        <v>76</v>
      </c>
      <c r="F649" s="9" t="s">
        <v>398</v>
      </c>
      <c r="G649" s="44">
        <v>1268260.73</v>
      </c>
      <c r="H649" s="44">
        <v>-713396.66</v>
      </c>
      <c r="I649" s="44">
        <v>554864.06999999995</v>
      </c>
    </row>
    <row r="650" spans="1:9" x14ac:dyDescent="0.25">
      <c r="A650" s="41">
        <v>200460</v>
      </c>
      <c r="B650" s="41">
        <v>7409</v>
      </c>
      <c r="C650" s="41">
        <v>20083815</v>
      </c>
      <c r="D650" s="41">
        <v>9</v>
      </c>
      <c r="E650" s="41" t="s">
        <v>76</v>
      </c>
      <c r="F650" s="9" t="s">
        <v>398</v>
      </c>
      <c r="G650" s="44">
        <v>2487047.83</v>
      </c>
      <c r="H650" s="44">
        <v>-1398964.41</v>
      </c>
      <c r="I650" s="44">
        <v>1088083.42</v>
      </c>
    </row>
    <row r="651" spans="1:9" x14ac:dyDescent="0.25">
      <c r="A651" s="41">
        <v>200460</v>
      </c>
      <c r="B651" s="41">
        <v>7409</v>
      </c>
      <c r="C651" s="41">
        <v>20083815</v>
      </c>
      <c r="D651" s="41">
        <v>10</v>
      </c>
      <c r="E651" s="41" t="s">
        <v>135</v>
      </c>
      <c r="F651" s="9" t="s">
        <v>398</v>
      </c>
      <c r="G651" s="44">
        <v>249076.23</v>
      </c>
      <c r="H651" s="44">
        <v>-124538.12</v>
      </c>
      <c r="I651" s="44">
        <v>124538.11</v>
      </c>
    </row>
    <row r="652" spans="1:9" x14ac:dyDescent="0.25">
      <c r="A652" s="41">
        <v>200460</v>
      </c>
      <c r="B652" s="41">
        <v>7409</v>
      </c>
      <c r="C652" s="41">
        <v>20083816</v>
      </c>
      <c r="D652" s="41">
        <v>0</v>
      </c>
      <c r="E652" s="41" t="s">
        <v>120</v>
      </c>
      <c r="F652" s="9" t="s">
        <v>406</v>
      </c>
      <c r="G652" s="44">
        <v>652448.17000000004</v>
      </c>
      <c r="H652" s="44">
        <v>-475743.45</v>
      </c>
      <c r="I652" s="44">
        <v>176704.72</v>
      </c>
    </row>
    <row r="653" spans="1:9" x14ac:dyDescent="0.25">
      <c r="A653" s="41">
        <v>200460</v>
      </c>
      <c r="B653" s="41">
        <v>7409</v>
      </c>
      <c r="C653" s="41">
        <v>20083816</v>
      </c>
      <c r="D653" s="41">
        <v>1</v>
      </c>
      <c r="E653" s="41" t="s">
        <v>120</v>
      </c>
      <c r="F653" s="9" t="s">
        <v>406</v>
      </c>
      <c r="G653" s="44">
        <v>1714067.75</v>
      </c>
      <c r="H653" s="44">
        <v>-1249841.08</v>
      </c>
      <c r="I653" s="44">
        <v>464226.67</v>
      </c>
    </row>
    <row r="654" spans="1:9" x14ac:dyDescent="0.25">
      <c r="A654" s="41">
        <v>200460</v>
      </c>
      <c r="B654" s="41">
        <v>7409</v>
      </c>
      <c r="C654" s="41">
        <v>20083816</v>
      </c>
      <c r="D654" s="41">
        <v>2</v>
      </c>
      <c r="E654" s="41" t="s">
        <v>120</v>
      </c>
      <c r="F654" s="9" t="s">
        <v>407</v>
      </c>
      <c r="G654" s="44">
        <v>819118.42</v>
      </c>
      <c r="H654" s="44">
        <v>-597273.86</v>
      </c>
      <c r="I654" s="44">
        <v>221844.56</v>
      </c>
    </row>
    <row r="655" spans="1:9" x14ac:dyDescent="0.25">
      <c r="A655" s="41">
        <v>200460</v>
      </c>
      <c r="B655" s="41">
        <v>7409</v>
      </c>
      <c r="C655" s="41">
        <v>20083816</v>
      </c>
      <c r="D655" s="41">
        <v>3</v>
      </c>
      <c r="E655" s="41" t="s">
        <v>120</v>
      </c>
      <c r="F655" s="9" t="s">
        <v>408</v>
      </c>
      <c r="G655" s="44">
        <v>90784.320000000007</v>
      </c>
      <c r="H655" s="44">
        <v>-66196.899999999994</v>
      </c>
      <c r="I655" s="44">
        <v>24587.42</v>
      </c>
    </row>
    <row r="656" spans="1:9" x14ac:dyDescent="0.25">
      <c r="A656" s="41">
        <v>200460</v>
      </c>
      <c r="B656" s="41">
        <v>7409</v>
      </c>
      <c r="C656" s="41">
        <v>20083816</v>
      </c>
      <c r="D656" s="41">
        <v>4</v>
      </c>
      <c r="E656" s="41" t="s">
        <v>120</v>
      </c>
      <c r="F656" s="9" t="s">
        <v>409</v>
      </c>
      <c r="G656" s="44">
        <v>529358.28</v>
      </c>
      <c r="H656" s="44">
        <v>-385990.41</v>
      </c>
      <c r="I656" s="44">
        <v>143367.87</v>
      </c>
    </row>
    <row r="657" spans="1:9" x14ac:dyDescent="0.25">
      <c r="A657" s="41">
        <v>200460</v>
      </c>
      <c r="B657" s="41">
        <v>7409</v>
      </c>
      <c r="C657" s="41">
        <v>20083816</v>
      </c>
      <c r="D657" s="41">
        <v>5</v>
      </c>
      <c r="E657" s="41" t="s">
        <v>120</v>
      </c>
      <c r="F657" s="9" t="s">
        <v>406</v>
      </c>
      <c r="G657" s="44">
        <v>362979.23</v>
      </c>
      <c r="H657" s="44">
        <v>-264672.36</v>
      </c>
      <c r="I657" s="44">
        <v>98306.87</v>
      </c>
    </row>
    <row r="658" spans="1:9" x14ac:dyDescent="0.25">
      <c r="A658" s="41">
        <v>200460</v>
      </c>
      <c r="B658" s="41">
        <v>7409</v>
      </c>
      <c r="C658" s="41">
        <v>20083816</v>
      </c>
      <c r="D658" s="41">
        <v>6</v>
      </c>
      <c r="E658" s="41" t="s">
        <v>120</v>
      </c>
      <c r="F658" s="9" t="s">
        <v>408</v>
      </c>
      <c r="G658" s="44">
        <v>287661.69</v>
      </c>
      <c r="H658" s="44">
        <v>-209753.31</v>
      </c>
      <c r="I658" s="44">
        <v>77908.38</v>
      </c>
    </row>
    <row r="659" spans="1:9" x14ac:dyDescent="0.25">
      <c r="A659" s="41">
        <v>200460</v>
      </c>
      <c r="B659" s="41">
        <v>7409</v>
      </c>
      <c r="C659" s="41">
        <v>20083816</v>
      </c>
      <c r="D659" s="41">
        <v>7</v>
      </c>
      <c r="E659" s="41" t="s">
        <v>120</v>
      </c>
      <c r="F659" s="9" t="s">
        <v>406</v>
      </c>
      <c r="G659" s="44">
        <v>23598.5</v>
      </c>
      <c r="H659" s="44">
        <v>-17207.25</v>
      </c>
      <c r="I659" s="44">
        <v>6391.25</v>
      </c>
    </row>
    <row r="660" spans="1:9" x14ac:dyDescent="0.25">
      <c r="A660" s="41">
        <v>200460</v>
      </c>
      <c r="B660" s="41">
        <v>7409</v>
      </c>
      <c r="C660" s="41">
        <v>20083816</v>
      </c>
      <c r="D660" s="41">
        <v>9</v>
      </c>
      <c r="E660" s="41" t="s">
        <v>135</v>
      </c>
      <c r="F660" s="9" t="s">
        <v>406</v>
      </c>
      <c r="G660" s="44">
        <v>66462.2</v>
      </c>
      <c r="H660" s="44">
        <v>-33231.1</v>
      </c>
      <c r="I660" s="44">
        <v>33231.1</v>
      </c>
    </row>
    <row r="661" spans="1:9" x14ac:dyDescent="0.25">
      <c r="A661" s="41">
        <v>200460</v>
      </c>
      <c r="B661" s="41">
        <v>7409</v>
      </c>
      <c r="C661" s="41">
        <v>20083816</v>
      </c>
      <c r="D661" s="41">
        <v>10</v>
      </c>
      <c r="E661" s="41" t="s">
        <v>135</v>
      </c>
      <c r="F661" s="9" t="s">
        <v>406</v>
      </c>
      <c r="G661" s="44">
        <v>66462.2</v>
      </c>
      <c r="H661" s="44">
        <v>-33231.1</v>
      </c>
      <c r="I661" s="44">
        <v>33231.1</v>
      </c>
    </row>
    <row r="662" spans="1:9" x14ac:dyDescent="0.25">
      <c r="A662" s="41">
        <v>200460</v>
      </c>
      <c r="B662" s="41">
        <v>7409</v>
      </c>
      <c r="C662" s="41">
        <v>20083816</v>
      </c>
      <c r="D662" s="41">
        <v>11</v>
      </c>
      <c r="E662" s="41" t="s">
        <v>135</v>
      </c>
      <c r="F662" s="9" t="s">
        <v>406</v>
      </c>
      <c r="G662" s="44">
        <v>128350.28</v>
      </c>
      <c r="H662" s="44">
        <v>-64175.14</v>
      </c>
      <c r="I662" s="44">
        <v>64175.14</v>
      </c>
    </row>
    <row r="663" spans="1:9" x14ac:dyDescent="0.25">
      <c r="A663" s="41">
        <v>200460</v>
      </c>
      <c r="B663" s="41">
        <v>7409</v>
      </c>
      <c r="C663" s="41">
        <v>20083816</v>
      </c>
      <c r="D663" s="41">
        <v>12</v>
      </c>
      <c r="E663" s="41" t="s">
        <v>135</v>
      </c>
      <c r="F663" s="9" t="s">
        <v>406</v>
      </c>
      <c r="G663" s="44">
        <v>128350.28</v>
      </c>
      <c r="H663" s="44">
        <v>-64175.14</v>
      </c>
      <c r="I663" s="44">
        <v>64175.14</v>
      </c>
    </row>
    <row r="664" spans="1:9" x14ac:dyDescent="0.25">
      <c r="A664" s="41">
        <v>200460</v>
      </c>
      <c r="B664" s="41">
        <v>7409</v>
      </c>
      <c r="C664" s="41">
        <v>20083816</v>
      </c>
      <c r="D664" s="41">
        <v>13</v>
      </c>
      <c r="E664" s="41" t="s">
        <v>135</v>
      </c>
      <c r="F664" s="9" t="s">
        <v>406</v>
      </c>
      <c r="G664" s="44">
        <v>19475.060000000001</v>
      </c>
      <c r="H664" s="44">
        <v>-9737.5400000000009</v>
      </c>
      <c r="I664" s="44">
        <v>9737.52</v>
      </c>
    </row>
    <row r="665" spans="1:9" x14ac:dyDescent="0.25">
      <c r="A665" s="41">
        <v>200460</v>
      </c>
      <c r="B665" s="41">
        <v>7409</v>
      </c>
      <c r="C665" s="41">
        <v>20083816</v>
      </c>
      <c r="D665" s="41">
        <v>14</v>
      </c>
      <c r="E665" s="41" t="s">
        <v>135</v>
      </c>
      <c r="F665" s="9" t="s">
        <v>406</v>
      </c>
      <c r="G665" s="44">
        <v>195793.42</v>
      </c>
      <c r="H665" s="44">
        <v>-97896.72</v>
      </c>
      <c r="I665" s="44">
        <v>97896.7</v>
      </c>
    </row>
    <row r="666" spans="1:9" x14ac:dyDescent="0.25">
      <c r="A666" s="41">
        <v>200460</v>
      </c>
      <c r="B666" s="41">
        <v>7409</v>
      </c>
      <c r="C666" s="41">
        <v>20083816</v>
      </c>
      <c r="D666" s="41">
        <v>15</v>
      </c>
      <c r="E666" s="41" t="s">
        <v>135</v>
      </c>
      <c r="F666" s="9" t="s">
        <v>406</v>
      </c>
      <c r="G666" s="44">
        <v>64044.1</v>
      </c>
      <c r="H666" s="44">
        <v>-32022.06</v>
      </c>
      <c r="I666" s="44">
        <v>32022.04</v>
      </c>
    </row>
    <row r="667" spans="1:9" x14ac:dyDescent="0.25">
      <c r="A667" s="41">
        <v>200460</v>
      </c>
      <c r="B667" s="41">
        <v>7409</v>
      </c>
      <c r="C667" s="41">
        <v>20083816</v>
      </c>
      <c r="D667" s="41">
        <v>16</v>
      </c>
      <c r="E667" s="41" t="s">
        <v>352</v>
      </c>
      <c r="F667" s="9" t="s">
        <v>406</v>
      </c>
      <c r="G667" s="44">
        <v>155328.78</v>
      </c>
      <c r="H667" s="44">
        <v>-64720.34</v>
      </c>
      <c r="I667" s="44">
        <v>90608.44</v>
      </c>
    </row>
    <row r="668" spans="1:9" x14ac:dyDescent="0.25">
      <c r="A668" s="41">
        <v>200460</v>
      </c>
      <c r="B668" s="41">
        <v>7409</v>
      </c>
      <c r="C668" s="41">
        <v>20083816</v>
      </c>
      <c r="D668" s="41">
        <v>17</v>
      </c>
      <c r="E668" s="41" t="s">
        <v>352</v>
      </c>
      <c r="F668" s="9" t="s">
        <v>406</v>
      </c>
      <c r="G668" s="44">
        <v>155328.78</v>
      </c>
      <c r="H668" s="44">
        <v>-64720.34</v>
      </c>
      <c r="I668" s="44">
        <v>90608.44</v>
      </c>
    </row>
    <row r="669" spans="1:9" x14ac:dyDescent="0.25">
      <c r="A669" s="41">
        <v>200460</v>
      </c>
      <c r="B669" s="41">
        <v>7409</v>
      </c>
      <c r="C669" s="41">
        <v>20083816</v>
      </c>
      <c r="D669" s="41">
        <v>18</v>
      </c>
      <c r="E669" s="41" t="s">
        <v>352</v>
      </c>
      <c r="F669" s="9" t="s">
        <v>406</v>
      </c>
      <c r="G669" s="44">
        <v>155328.71</v>
      </c>
      <c r="H669" s="44">
        <v>-64720.3</v>
      </c>
      <c r="I669" s="44">
        <v>90608.41</v>
      </c>
    </row>
    <row r="670" spans="1:9" x14ac:dyDescent="0.25">
      <c r="A670" s="41">
        <v>200460</v>
      </c>
      <c r="B670" s="41">
        <v>7409</v>
      </c>
      <c r="C670" s="41">
        <v>20084979</v>
      </c>
      <c r="D670" s="41">
        <v>0</v>
      </c>
      <c r="E670" s="41" t="s">
        <v>75</v>
      </c>
      <c r="F670" s="9" t="s">
        <v>410</v>
      </c>
      <c r="G670" s="44">
        <v>16506.240000000002</v>
      </c>
      <c r="H670" s="44">
        <v>-10316.4</v>
      </c>
      <c r="I670" s="44">
        <v>6189.84</v>
      </c>
    </row>
    <row r="671" spans="1:9" x14ac:dyDescent="0.25">
      <c r="A671" s="41">
        <v>200460</v>
      </c>
      <c r="B671" s="41">
        <v>7409</v>
      </c>
      <c r="C671" s="41">
        <v>20084980</v>
      </c>
      <c r="D671" s="41">
        <v>0</v>
      </c>
      <c r="E671" s="41" t="s">
        <v>75</v>
      </c>
      <c r="F671" s="9" t="s">
        <v>410</v>
      </c>
      <c r="G671" s="44">
        <v>16506.240000000002</v>
      </c>
      <c r="H671" s="44">
        <v>-10316.4</v>
      </c>
      <c r="I671" s="44">
        <v>6189.84</v>
      </c>
    </row>
    <row r="672" spans="1:9" x14ac:dyDescent="0.25">
      <c r="A672" s="41">
        <v>200460</v>
      </c>
      <c r="B672" s="41">
        <v>7409</v>
      </c>
      <c r="C672" s="41">
        <v>20084981</v>
      </c>
      <c r="D672" s="41">
        <v>0</v>
      </c>
      <c r="E672" s="41" t="s">
        <v>75</v>
      </c>
      <c r="F672" s="9" t="s">
        <v>410</v>
      </c>
      <c r="G672" s="44">
        <v>16506.240000000002</v>
      </c>
      <c r="H672" s="44">
        <v>-10316.4</v>
      </c>
      <c r="I672" s="44">
        <v>6189.84</v>
      </c>
    </row>
    <row r="673" spans="1:9" x14ac:dyDescent="0.25">
      <c r="A673" s="41">
        <v>200460</v>
      </c>
      <c r="B673" s="41">
        <v>7409</v>
      </c>
      <c r="C673" s="41">
        <v>20084982</v>
      </c>
      <c r="D673" s="41">
        <v>0</v>
      </c>
      <c r="E673" s="41" t="s">
        <v>75</v>
      </c>
      <c r="F673" s="9" t="s">
        <v>410</v>
      </c>
      <c r="G673" s="44">
        <v>16506.240000000002</v>
      </c>
      <c r="H673" s="44">
        <v>-10316.4</v>
      </c>
      <c r="I673" s="44">
        <v>6189.84</v>
      </c>
    </row>
    <row r="674" spans="1:9" x14ac:dyDescent="0.25">
      <c r="A674" s="41">
        <v>200460</v>
      </c>
      <c r="B674" s="41">
        <v>7409</v>
      </c>
      <c r="C674" s="41">
        <v>20084983</v>
      </c>
      <c r="D674" s="41">
        <v>0</v>
      </c>
      <c r="E674" s="41" t="s">
        <v>75</v>
      </c>
      <c r="F674" s="9" t="s">
        <v>410</v>
      </c>
      <c r="G674" s="44">
        <v>16506.240000000002</v>
      </c>
      <c r="H674" s="44">
        <v>-10316.4</v>
      </c>
      <c r="I674" s="44">
        <v>6189.84</v>
      </c>
    </row>
    <row r="675" spans="1:9" x14ac:dyDescent="0.25">
      <c r="A675" s="41">
        <v>200460</v>
      </c>
      <c r="B675" s="41">
        <v>7409</v>
      </c>
      <c r="C675" s="41">
        <v>20084984</v>
      </c>
      <c r="D675" s="41">
        <v>0</v>
      </c>
      <c r="E675" s="41" t="s">
        <v>75</v>
      </c>
      <c r="F675" s="9" t="s">
        <v>410</v>
      </c>
      <c r="G675" s="44">
        <v>16506.240000000002</v>
      </c>
      <c r="H675" s="44">
        <v>-10316.4</v>
      </c>
      <c r="I675" s="44">
        <v>6189.84</v>
      </c>
    </row>
    <row r="676" spans="1:9" x14ac:dyDescent="0.25">
      <c r="A676" s="41">
        <v>200460</v>
      </c>
      <c r="B676" s="41">
        <v>7409</v>
      </c>
      <c r="C676" s="41">
        <v>20084985</v>
      </c>
      <c r="D676" s="41">
        <v>0</v>
      </c>
      <c r="E676" s="41" t="s">
        <v>75</v>
      </c>
      <c r="F676" s="9" t="s">
        <v>410</v>
      </c>
      <c r="G676" s="44">
        <v>16506.240000000002</v>
      </c>
      <c r="H676" s="44">
        <v>-10316.4</v>
      </c>
      <c r="I676" s="44">
        <v>6189.84</v>
      </c>
    </row>
    <row r="677" spans="1:9" x14ac:dyDescent="0.25">
      <c r="A677" s="41">
        <v>200460</v>
      </c>
      <c r="B677" s="41">
        <v>7409</v>
      </c>
      <c r="C677" s="41">
        <v>20084986</v>
      </c>
      <c r="D677" s="41">
        <v>0</v>
      </c>
      <c r="E677" s="41" t="s">
        <v>75</v>
      </c>
      <c r="F677" s="9" t="s">
        <v>410</v>
      </c>
      <c r="G677" s="44">
        <v>16506.240000000002</v>
      </c>
      <c r="H677" s="44">
        <v>-10316.4</v>
      </c>
      <c r="I677" s="44">
        <v>6189.84</v>
      </c>
    </row>
    <row r="678" spans="1:9" x14ac:dyDescent="0.25">
      <c r="A678" s="41">
        <v>200460</v>
      </c>
      <c r="B678" s="41">
        <v>7409</v>
      </c>
      <c r="C678" s="41">
        <v>20084987</v>
      </c>
      <c r="D678" s="41">
        <v>0</v>
      </c>
      <c r="E678" s="41" t="s">
        <v>75</v>
      </c>
      <c r="F678" s="9" t="s">
        <v>410</v>
      </c>
      <c r="G678" s="44">
        <v>16506.240000000002</v>
      </c>
      <c r="H678" s="44">
        <v>-10316.4</v>
      </c>
      <c r="I678" s="44">
        <v>6189.84</v>
      </c>
    </row>
    <row r="679" spans="1:9" x14ac:dyDescent="0.25">
      <c r="A679" s="41">
        <v>200460</v>
      </c>
      <c r="B679" s="41">
        <v>7409</v>
      </c>
      <c r="C679" s="41">
        <v>20084988</v>
      </c>
      <c r="D679" s="41">
        <v>0</v>
      </c>
      <c r="E679" s="41" t="s">
        <v>75</v>
      </c>
      <c r="F679" s="9" t="s">
        <v>410</v>
      </c>
      <c r="G679" s="44">
        <v>16506.240000000002</v>
      </c>
      <c r="H679" s="44">
        <v>-10316.4</v>
      </c>
      <c r="I679" s="44">
        <v>6189.84</v>
      </c>
    </row>
    <row r="680" spans="1:9" x14ac:dyDescent="0.25">
      <c r="A680" s="41">
        <v>200460</v>
      </c>
      <c r="B680" s="41">
        <v>7409</v>
      </c>
      <c r="C680" s="41">
        <v>20084991</v>
      </c>
      <c r="D680" s="41">
        <v>0</v>
      </c>
      <c r="E680" s="41" t="s">
        <v>75</v>
      </c>
      <c r="F680" s="9" t="s">
        <v>411</v>
      </c>
      <c r="G680" s="44">
        <v>27298.01</v>
      </c>
      <c r="H680" s="44">
        <v>-17061.25</v>
      </c>
      <c r="I680" s="44">
        <v>10236.76</v>
      </c>
    </row>
    <row r="681" spans="1:9" x14ac:dyDescent="0.25">
      <c r="A681" s="41">
        <v>200460</v>
      </c>
      <c r="B681" s="41">
        <v>7409</v>
      </c>
      <c r="C681" s="41">
        <v>20084992</v>
      </c>
      <c r="D681" s="41">
        <v>0</v>
      </c>
      <c r="E681" s="41" t="s">
        <v>75</v>
      </c>
      <c r="F681" s="9" t="s">
        <v>411</v>
      </c>
      <c r="G681" s="44">
        <v>27298.01</v>
      </c>
      <c r="H681" s="44">
        <v>-17061.25</v>
      </c>
      <c r="I681" s="44">
        <v>10236.76</v>
      </c>
    </row>
    <row r="682" spans="1:9" x14ac:dyDescent="0.25">
      <c r="A682" s="41">
        <v>200460</v>
      </c>
      <c r="B682" s="41">
        <v>7409</v>
      </c>
      <c r="C682" s="41">
        <v>20085075</v>
      </c>
      <c r="D682" s="41">
        <v>0</v>
      </c>
      <c r="E682" s="41" t="s">
        <v>373</v>
      </c>
      <c r="F682" s="9" t="s">
        <v>412</v>
      </c>
      <c r="G682" s="44">
        <v>20791.64</v>
      </c>
      <c r="H682" s="44">
        <v>-12561.62</v>
      </c>
      <c r="I682" s="44">
        <v>8230.02</v>
      </c>
    </row>
    <row r="683" spans="1:9" x14ac:dyDescent="0.25">
      <c r="A683" s="41">
        <v>200460</v>
      </c>
      <c r="B683" s="41">
        <v>7409</v>
      </c>
      <c r="C683" s="41">
        <v>20085076</v>
      </c>
      <c r="D683" s="41">
        <v>0</v>
      </c>
      <c r="E683" s="41" t="s">
        <v>373</v>
      </c>
      <c r="F683" s="9" t="s">
        <v>413</v>
      </c>
      <c r="G683" s="44">
        <v>20791.64</v>
      </c>
      <c r="H683" s="44">
        <v>-12561.62</v>
      </c>
      <c r="I683" s="44">
        <v>8230.02</v>
      </c>
    </row>
    <row r="684" spans="1:9" x14ac:dyDescent="0.25">
      <c r="A684" s="41">
        <v>200460</v>
      </c>
      <c r="B684" s="41">
        <v>7409</v>
      </c>
      <c r="C684" s="41">
        <v>20085077</v>
      </c>
      <c r="D684" s="41">
        <v>0</v>
      </c>
      <c r="E684" s="41" t="s">
        <v>373</v>
      </c>
      <c r="F684" s="9" t="s">
        <v>414</v>
      </c>
      <c r="G684" s="44">
        <v>20791.64</v>
      </c>
      <c r="H684" s="44">
        <v>-12561.62</v>
      </c>
      <c r="I684" s="44">
        <v>8230.02</v>
      </c>
    </row>
    <row r="685" spans="1:9" x14ac:dyDescent="0.25">
      <c r="A685" s="41">
        <v>200460</v>
      </c>
      <c r="B685" s="41">
        <v>7409</v>
      </c>
      <c r="C685" s="41">
        <v>20085078</v>
      </c>
      <c r="D685" s="41">
        <v>0</v>
      </c>
      <c r="E685" s="41" t="s">
        <v>373</v>
      </c>
      <c r="F685" s="9" t="s">
        <v>415</v>
      </c>
      <c r="G685" s="44">
        <v>20792.509999999998</v>
      </c>
      <c r="H685" s="44">
        <v>-12562.15</v>
      </c>
      <c r="I685" s="44">
        <v>8230.36</v>
      </c>
    </row>
    <row r="686" spans="1:9" x14ac:dyDescent="0.25">
      <c r="A686" s="41">
        <v>200460</v>
      </c>
      <c r="B686" s="41">
        <v>7409</v>
      </c>
      <c r="C686" s="41">
        <v>20085079</v>
      </c>
      <c r="D686" s="41">
        <v>0</v>
      </c>
      <c r="E686" s="41" t="s">
        <v>373</v>
      </c>
      <c r="F686" s="9" t="s">
        <v>416</v>
      </c>
      <c r="G686" s="44">
        <v>18401.73</v>
      </c>
      <c r="H686" s="44">
        <v>-11117.71</v>
      </c>
      <c r="I686" s="44">
        <v>7284.02</v>
      </c>
    </row>
    <row r="687" spans="1:9" x14ac:dyDescent="0.25">
      <c r="A687" s="41">
        <v>200460</v>
      </c>
      <c r="B687" s="41">
        <v>7409</v>
      </c>
      <c r="C687" s="41">
        <v>20085080</v>
      </c>
      <c r="D687" s="41">
        <v>0</v>
      </c>
      <c r="E687" s="41" t="s">
        <v>373</v>
      </c>
      <c r="F687" s="9" t="s">
        <v>417</v>
      </c>
      <c r="G687" s="9">
        <v>947.68</v>
      </c>
      <c r="H687" s="9">
        <v>-572.55999999999995</v>
      </c>
      <c r="I687" s="9">
        <v>375.12</v>
      </c>
    </row>
    <row r="688" spans="1:9" x14ac:dyDescent="0.25">
      <c r="A688" s="41">
        <v>200460</v>
      </c>
      <c r="B688" s="41">
        <v>7409</v>
      </c>
      <c r="C688" s="41">
        <v>20085194</v>
      </c>
      <c r="D688" s="41">
        <v>0</v>
      </c>
      <c r="E688" s="41" t="s">
        <v>373</v>
      </c>
      <c r="F688" s="9" t="s">
        <v>418</v>
      </c>
      <c r="G688" s="44">
        <v>36733.47</v>
      </c>
      <c r="H688" s="44">
        <v>-22193.14</v>
      </c>
      <c r="I688" s="44">
        <v>14540.33</v>
      </c>
    </row>
    <row r="689" spans="1:9" x14ac:dyDescent="0.25">
      <c r="A689" s="41">
        <v>200460</v>
      </c>
      <c r="B689" s="41">
        <v>7409</v>
      </c>
      <c r="C689" s="41">
        <v>20085194</v>
      </c>
      <c r="D689" s="41">
        <v>1</v>
      </c>
      <c r="E689" s="41" t="s">
        <v>77</v>
      </c>
      <c r="F689" s="9" t="s">
        <v>418</v>
      </c>
      <c r="G689" s="44">
        <v>38507.1</v>
      </c>
      <c r="H689" s="44">
        <v>-20055.79</v>
      </c>
      <c r="I689" s="44">
        <v>18451.310000000001</v>
      </c>
    </row>
    <row r="690" spans="1:9" x14ac:dyDescent="0.25">
      <c r="A690" s="41">
        <v>200460</v>
      </c>
      <c r="B690" s="41">
        <v>7409</v>
      </c>
      <c r="C690" s="41">
        <v>20085194</v>
      </c>
      <c r="D690" s="41">
        <v>2</v>
      </c>
      <c r="E690" s="41" t="s">
        <v>38</v>
      </c>
      <c r="F690" s="9" t="s">
        <v>419</v>
      </c>
      <c r="G690" s="44">
        <v>3274.07</v>
      </c>
      <c r="H690" s="9">
        <v>0</v>
      </c>
      <c r="I690" s="44">
        <v>3274.07</v>
      </c>
    </row>
    <row r="691" spans="1:9" x14ac:dyDescent="0.25">
      <c r="A691" s="41">
        <v>200460</v>
      </c>
      <c r="B691" s="41">
        <v>7409</v>
      </c>
      <c r="C691" s="41">
        <v>20085194</v>
      </c>
      <c r="D691" s="41">
        <v>3</v>
      </c>
      <c r="E691" s="41" t="s">
        <v>38</v>
      </c>
      <c r="F691" s="9" t="s">
        <v>419</v>
      </c>
      <c r="G691" s="44">
        <v>3274.07</v>
      </c>
      <c r="H691" s="9">
        <v>0</v>
      </c>
      <c r="I691" s="44">
        <v>3274.07</v>
      </c>
    </row>
    <row r="692" spans="1:9" x14ac:dyDescent="0.25">
      <c r="A692" s="41">
        <v>200460</v>
      </c>
      <c r="B692" s="41">
        <v>7409</v>
      </c>
      <c r="C692" s="41">
        <v>20085194</v>
      </c>
      <c r="D692" s="41">
        <v>4</v>
      </c>
      <c r="E692" s="41" t="s">
        <v>38</v>
      </c>
      <c r="F692" s="9" t="s">
        <v>419</v>
      </c>
      <c r="G692" s="44">
        <v>3274.07</v>
      </c>
      <c r="H692" s="9">
        <v>0</v>
      </c>
      <c r="I692" s="44">
        <v>3274.07</v>
      </c>
    </row>
    <row r="693" spans="1:9" x14ac:dyDescent="0.25">
      <c r="A693" s="41">
        <v>200460</v>
      </c>
      <c r="B693" s="41">
        <v>7409</v>
      </c>
      <c r="C693" s="41">
        <v>20085194</v>
      </c>
      <c r="D693" s="41">
        <v>5</v>
      </c>
      <c r="E693" s="41" t="s">
        <v>38</v>
      </c>
      <c r="F693" s="9" t="s">
        <v>419</v>
      </c>
      <c r="G693" s="44">
        <v>3274.07</v>
      </c>
      <c r="H693" s="9">
        <v>0</v>
      </c>
      <c r="I693" s="44">
        <v>3274.07</v>
      </c>
    </row>
    <row r="694" spans="1:9" x14ac:dyDescent="0.25">
      <c r="A694" s="41">
        <v>200460</v>
      </c>
      <c r="B694" s="41">
        <v>7409</v>
      </c>
      <c r="C694" s="41">
        <v>20085194</v>
      </c>
      <c r="D694" s="41">
        <v>6</v>
      </c>
      <c r="E694" s="41" t="s">
        <v>38</v>
      </c>
      <c r="F694" s="9" t="s">
        <v>420</v>
      </c>
      <c r="G694" s="44">
        <v>4423.03</v>
      </c>
      <c r="H694" s="9">
        <v>0</v>
      </c>
      <c r="I694" s="44">
        <v>4423.03</v>
      </c>
    </row>
    <row r="695" spans="1:9" x14ac:dyDescent="0.25">
      <c r="A695" s="41">
        <v>200460</v>
      </c>
      <c r="B695" s="41">
        <v>7409</v>
      </c>
      <c r="C695" s="41">
        <v>20085194</v>
      </c>
      <c r="D695" s="41">
        <v>7</v>
      </c>
      <c r="E695" s="41" t="s">
        <v>38</v>
      </c>
      <c r="F695" s="9" t="s">
        <v>420</v>
      </c>
      <c r="G695" s="44">
        <v>4423.03</v>
      </c>
      <c r="H695" s="9">
        <v>0</v>
      </c>
      <c r="I695" s="44">
        <v>4423.03</v>
      </c>
    </row>
    <row r="696" spans="1:9" x14ac:dyDescent="0.25">
      <c r="A696" s="41">
        <v>200460</v>
      </c>
      <c r="B696" s="41">
        <v>7409</v>
      </c>
      <c r="C696" s="41">
        <v>20085195</v>
      </c>
      <c r="D696" s="41">
        <v>0</v>
      </c>
      <c r="E696" s="41" t="s">
        <v>373</v>
      </c>
      <c r="F696" s="9" t="s">
        <v>418</v>
      </c>
      <c r="G696" s="44">
        <v>36733.47</v>
      </c>
      <c r="H696" s="44">
        <v>-22193.14</v>
      </c>
      <c r="I696" s="44">
        <v>14540.33</v>
      </c>
    </row>
    <row r="697" spans="1:9" x14ac:dyDescent="0.25">
      <c r="A697" s="41">
        <v>200460</v>
      </c>
      <c r="B697" s="41">
        <v>7409</v>
      </c>
      <c r="C697" s="41">
        <v>20085196</v>
      </c>
      <c r="D697" s="41">
        <v>0</v>
      </c>
      <c r="E697" s="41" t="s">
        <v>373</v>
      </c>
      <c r="F697" s="9" t="s">
        <v>421</v>
      </c>
      <c r="G697" s="44">
        <v>36733.47</v>
      </c>
      <c r="H697" s="44">
        <v>-22193.14</v>
      </c>
      <c r="I697" s="44">
        <v>14540.33</v>
      </c>
    </row>
    <row r="698" spans="1:9" x14ac:dyDescent="0.25">
      <c r="A698" s="41">
        <v>200460</v>
      </c>
      <c r="B698" s="41">
        <v>7409</v>
      </c>
      <c r="C698" s="41">
        <v>20085197</v>
      </c>
      <c r="D698" s="41">
        <v>0</v>
      </c>
      <c r="E698" s="41" t="s">
        <v>373</v>
      </c>
      <c r="F698" s="9" t="s">
        <v>421</v>
      </c>
      <c r="G698" s="44">
        <v>36733.47</v>
      </c>
      <c r="H698" s="44">
        <v>-22193.14</v>
      </c>
      <c r="I698" s="44">
        <v>14540.33</v>
      </c>
    </row>
    <row r="699" spans="1:9" x14ac:dyDescent="0.25">
      <c r="A699" s="41">
        <v>200460</v>
      </c>
      <c r="B699" s="41">
        <v>7409</v>
      </c>
      <c r="C699" s="41">
        <v>20085198</v>
      </c>
      <c r="D699" s="41">
        <v>0</v>
      </c>
      <c r="E699" s="41" t="s">
        <v>373</v>
      </c>
      <c r="F699" s="9" t="s">
        <v>418</v>
      </c>
      <c r="G699" s="44">
        <v>36733.47</v>
      </c>
      <c r="H699" s="44">
        <v>-22193.14</v>
      </c>
      <c r="I699" s="44">
        <v>14540.33</v>
      </c>
    </row>
    <row r="700" spans="1:9" x14ac:dyDescent="0.25">
      <c r="A700" s="41">
        <v>200460</v>
      </c>
      <c r="B700" s="41">
        <v>7409</v>
      </c>
      <c r="C700" s="41">
        <v>20085199</v>
      </c>
      <c r="D700" s="41">
        <v>0</v>
      </c>
      <c r="E700" s="41" t="s">
        <v>373</v>
      </c>
      <c r="F700" s="9" t="s">
        <v>421</v>
      </c>
      <c r="G700" s="44">
        <v>36733.47</v>
      </c>
      <c r="H700" s="44">
        <v>-22193.14</v>
      </c>
      <c r="I700" s="44">
        <v>14540.33</v>
      </c>
    </row>
    <row r="701" spans="1:9" x14ac:dyDescent="0.25">
      <c r="A701" s="41">
        <v>200460</v>
      </c>
      <c r="B701" s="41">
        <v>7409</v>
      </c>
      <c r="C701" s="41">
        <v>20085200</v>
      </c>
      <c r="D701" s="41">
        <v>0</v>
      </c>
      <c r="E701" s="41" t="s">
        <v>373</v>
      </c>
      <c r="F701" s="9" t="s">
        <v>421</v>
      </c>
      <c r="G701" s="44">
        <v>36733.480000000003</v>
      </c>
      <c r="H701" s="44">
        <v>-22193.14</v>
      </c>
      <c r="I701" s="44">
        <v>14540.34</v>
      </c>
    </row>
    <row r="702" spans="1:9" x14ac:dyDescent="0.25">
      <c r="A702" s="41">
        <v>200460</v>
      </c>
      <c r="B702" s="41">
        <v>7409</v>
      </c>
      <c r="C702" s="41">
        <v>20085201</v>
      </c>
      <c r="D702" s="41">
        <v>0</v>
      </c>
      <c r="E702" s="41" t="s">
        <v>373</v>
      </c>
      <c r="F702" s="9" t="s">
        <v>418</v>
      </c>
      <c r="G702" s="44">
        <v>36733.480000000003</v>
      </c>
      <c r="H702" s="44">
        <v>-22193.14</v>
      </c>
      <c r="I702" s="44">
        <v>14540.34</v>
      </c>
    </row>
    <row r="703" spans="1:9" x14ac:dyDescent="0.25">
      <c r="A703" s="41">
        <v>200460</v>
      </c>
      <c r="B703" s="41">
        <v>7409</v>
      </c>
      <c r="C703" s="41">
        <v>20085308</v>
      </c>
      <c r="D703" s="41">
        <v>0</v>
      </c>
      <c r="E703" s="41" t="s">
        <v>236</v>
      </c>
      <c r="F703" s="9" t="s">
        <v>422</v>
      </c>
      <c r="G703" s="44">
        <v>66717.58</v>
      </c>
      <c r="H703" s="44">
        <v>-38918.6</v>
      </c>
      <c r="I703" s="44">
        <v>27798.98</v>
      </c>
    </row>
    <row r="704" spans="1:9" x14ac:dyDescent="0.25">
      <c r="A704" s="41">
        <v>200460</v>
      </c>
      <c r="B704" s="41">
        <v>7409</v>
      </c>
      <c r="C704" s="41">
        <v>20085308</v>
      </c>
      <c r="D704" s="41">
        <v>1</v>
      </c>
      <c r="E704" s="41" t="s">
        <v>122</v>
      </c>
      <c r="F704" s="9" t="s">
        <v>422</v>
      </c>
      <c r="G704" s="44">
        <v>8374.35</v>
      </c>
      <c r="H704" s="44">
        <v>-2965.92</v>
      </c>
      <c r="I704" s="44">
        <v>5408.43</v>
      </c>
    </row>
    <row r="705" spans="1:9" x14ac:dyDescent="0.25">
      <c r="A705" s="41">
        <v>200460</v>
      </c>
      <c r="B705" s="41">
        <v>7409</v>
      </c>
      <c r="C705" s="41">
        <v>20085639</v>
      </c>
      <c r="D705" s="41">
        <v>0</v>
      </c>
      <c r="E705" s="41" t="s">
        <v>167</v>
      </c>
      <c r="F705" s="9" t="s">
        <v>423</v>
      </c>
      <c r="G705" s="44">
        <v>802600.25</v>
      </c>
      <c r="H705" s="44">
        <v>-434741.8</v>
      </c>
      <c r="I705" s="44">
        <v>367858.45</v>
      </c>
    </row>
    <row r="706" spans="1:9" x14ac:dyDescent="0.25">
      <c r="A706" s="41">
        <v>200460</v>
      </c>
      <c r="B706" s="41">
        <v>7409</v>
      </c>
      <c r="C706" s="41">
        <v>20085640</v>
      </c>
      <c r="D706" s="41">
        <v>0</v>
      </c>
      <c r="E706" s="41" t="s">
        <v>167</v>
      </c>
      <c r="F706" s="9" t="s">
        <v>424</v>
      </c>
      <c r="G706" s="44">
        <v>746019.78</v>
      </c>
      <c r="H706" s="44">
        <v>-404094.06</v>
      </c>
      <c r="I706" s="44">
        <v>341925.72</v>
      </c>
    </row>
    <row r="707" spans="1:9" x14ac:dyDescent="0.25">
      <c r="A707" s="41">
        <v>200460</v>
      </c>
      <c r="B707" s="41">
        <v>7409</v>
      </c>
      <c r="C707" s="41">
        <v>20085693</v>
      </c>
      <c r="D707" s="41">
        <v>0</v>
      </c>
      <c r="E707" s="41" t="s">
        <v>167</v>
      </c>
      <c r="F707" s="9" t="s">
        <v>425</v>
      </c>
      <c r="G707" s="44">
        <v>14470</v>
      </c>
      <c r="H707" s="44">
        <v>-7837.92</v>
      </c>
      <c r="I707" s="44">
        <v>6632.08</v>
      </c>
    </row>
    <row r="708" spans="1:9" x14ac:dyDescent="0.25">
      <c r="A708" s="41">
        <v>200460</v>
      </c>
      <c r="B708" s="41">
        <v>7409</v>
      </c>
      <c r="C708" s="41">
        <v>20085694</v>
      </c>
      <c r="D708" s="41">
        <v>0</v>
      </c>
      <c r="E708" s="41" t="s">
        <v>167</v>
      </c>
      <c r="F708" s="9" t="s">
        <v>426</v>
      </c>
      <c r="G708" s="44">
        <v>14470</v>
      </c>
      <c r="H708" s="44">
        <v>-7837.92</v>
      </c>
      <c r="I708" s="44">
        <v>6632.08</v>
      </c>
    </row>
    <row r="709" spans="1:9" x14ac:dyDescent="0.25">
      <c r="A709" s="41">
        <v>200460</v>
      </c>
      <c r="B709" s="41">
        <v>7409</v>
      </c>
      <c r="C709" s="41">
        <v>20086663</v>
      </c>
      <c r="D709" s="41">
        <v>0</v>
      </c>
      <c r="E709" s="41" t="s">
        <v>138</v>
      </c>
      <c r="F709" s="9" t="s">
        <v>427</v>
      </c>
      <c r="G709" s="44">
        <v>49535.67</v>
      </c>
      <c r="H709" s="44">
        <v>-23735.85</v>
      </c>
      <c r="I709" s="44">
        <v>25799.82</v>
      </c>
    </row>
    <row r="710" spans="1:9" x14ac:dyDescent="0.25">
      <c r="A710" s="41">
        <v>200460</v>
      </c>
      <c r="B710" s="41">
        <v>7409</v>
      </c>
      <c r="C710" s="41">
        <v>20087689</v>
      </c>
      <c r="D710" s="41">
        <v>0</v>
      </c>
      <c r="E710" s="41" t="s">
        <v>169</v>
      </c>
      <c r="F710" s="9" t="s">
        <v>428</v>
      </c>
      <c r="G710" s="44">
        <v>40599.089999999997</v>
      </c>
      <c r="H710" s="44">
        <v>-16070.47</v>
      </c>
      <c r="I710" s="44">
        <v>24528.62</v>
      </c>
    </row>
    <row r="711" spans="1:9" x14ac:dyDescent="0.25">
      <c r="A711" s="41">
        <v>200460</v>
      </c>
      <c r="B711" s="41">
        <v>7409</v>
      </c>
      <c r="C711" s="41">
        <v>20087690</v>
      </c>
      <c r="D711" s="41">
        <v>0</v>
      </c>
      <c r="E711" s="41" t="s">
        <v>169</v>
      </c>
      <c r="F711" s="9" t="s">
        <v>429</v>
      </c>
      <c r="G711" s="44">
        <v>40599.089999999997</v>
      </c>
      <c r="H711" s="44">
        <v>-16070.47</v>
      </c>
      <c r="I711" s="44">
        <v>24528.62</v>
      </c>
    </row>
    <row r="712" spans="1:9" x14ac:dyDescent="0.25">
      <c r="A712" s="41">
        <v>200460</v>
      </c>
      <c r="B712" s="41">
        <v>7409</v>
      </c>
      <c r="C712" s="41">
        <v>20087691</v>
      </c>
      <c r="D712" s="41">
        <v>0</v>
      </c>
      <c r="E712" s="41" t="s">
        <v>169</v>
      </c>
      <c r="F712" s="9" t="s">
        <v>430</v>
      </c>
      <c r="G712" s="44">
        <v>40599.089999999997</v>
      </c>
      <c r="H712" s="44">
        <v>-16070.47</v>
      </c>
      <c r="I712" s="44">
        <v>24528.62</v>
      </c>
    </row>
    <row r="713" spans="1:9" x14ac:dyDescent="0.25">
      <c r="A713" s="41">
        <v>200460</v>
      </c>
      <c r="B713" s="41">
        <v>7409</v>
      </c>
      <c r="C713" s="41">
        <v>20087692</v>
      </c>
      <c r="D713" s="41">
        <v>0</v>
      </c>
      <c r="E713" s="41" t="s">
        <v>169</v>
      </c>
      <c r="F713" s="9" t="s">
        <v>431</v>
      </c>
      <c r="G713" s="44">
        <v>40599.089999999997</v>
      </c>
      <c r="H713" s="44">
        <v>-16070.47</v>
      </c>
      <c r="I713" s="44">
        <v>24528.62</v>
      </c>
    </row>
    <row r="714" spans="1:9" x14ac:dyDescent="0.25">
      <c r="A714" s="41">
        <v>200460</v>
      </c>
      <c r="B714" s="41">
        <v>7409</v>
      </c>
      <c r="C714" s="41">
        <v>20087693</v>
      </c>
      <c r="D714" s="41">
        <v>0</v>
      </c>
      <c r="E714" s="41" t="s">
        <v>169</v>
      </c>
      <c r="F714" s="9" t="s">
        <v>432</v>
      </c>
      <c r="G714" s="44">
        <v>40599.089999999997</v>
      </c>
      <c r="H714" s="44">
        <v>-16070.47</v>
      </c>
      <c r="I714" s="44">
        <v>24528.62</v>
      </c>
    </row>
    <row r="715" spans="1:9" x14ac:dyDescent="0.25">
      <c r="A715" s="41">
        <v>200460</v>
      </c>
      <c r="B715" s="41">
        <v>7409</v>
      </c>
      <c r="C715" s="41">
        <v>20087694</v>
      </c>
      <c r="D715" s="41">
        <v>0</v>
      </c>
      <c r="E715" s="41" t="s">
        <v>169</v>
      </c>
      <c r="F715" s="9" t="s">
        <v>433</v>
      </c>
      <c r="G715" s="44">
        <v>40599.089999999997</v>
      </c>
      <c r="H715" s="44">
        <v>-16070.47</v>
      </c>
      <c r="I715" s="44">
        <v>24528.62</v>
      </c>
    </row>
    <row r="716" spans="1:9" x14ac:dyDescent="0.25">
      <c r="A716" s="41">
        <v>200460</v>
      </c>
      <c r="B716" s="41">
        <v>7409</v>
      </c>
      <c r="C716" s="41">
        <v>20087695</v>
      </c>
      <c r="D716" s="41">
        <v>0</v>
      </c>
      <c r="E716" s="41" t="s">
        <v>169</v>
      </c>
      <c r="F716" s="9" t="s">
        <v>434</v>
      </c>
      <c r="G716" s="44">
        <v>34489.019999999997</v>
      </c>
      <c r="H716" s="44">
        <v>-13651.91</v>
      </c>
      <c r="I716" s="44">
        <v>20837.11</v>
      </c>
    </row>
    <row r="717" spans="1:9" x14ac:dyDescent="0.25">
      <c r="A717" s="41">
        <v>200460</v>
      </c>
      <c r="B717" s="41">
        <v>7409</v>
      </c>
      <c r="C717" s="41">
        <v>20087696</v>
      </c>
      <c r="D717" s="41">
        <v>0</v>
      </c>
      <c r="E717" s="41" t="s">
        <v>169</v>
      </c>
      <c r="F717" s="9" t="s">
        <v>435</v>
      </c>
      <c r="G717" s="44">
        <v>34489.019999999997</v>
      </c>
      <c r="H717" s="44">
        <v>-13651.91</v>
      </c>
      <c r="I717" s="44">
        <v>20837.11</v>
      </c>
    </row>
    <row r="718" spans="1:9" x14ac:dyDescent="0.25">
      <c r="A718" s="41">
        <v>200460</v>
      </c>
      <c r="B718" s="41">
        <v>7409</v>
      </c>
      <c r="C718" s="41">
        <v>20087697</v>
      </c>
      <c r="D718" s="41">
        <v>0</v>
      </c>
      <c r="E718" s="41" t="s">
        <v>169</v>
      </c>
      <c r="F718" s="9" t="s">
        <v>436</v>
      </c>
      <c r="G718" s="44">
        <v>34489.019999999997</v>
      </c>
      <c r="H718" s="44">
        <v>-13651.91</v>
      </c>
      <c r="I718" s="44">
        <v>20837.11</v>
      </c>
    </row>
    <row r="719" spans="1:9" x14ac:dyDescent="0.25">
      <c r="A719" s="41">
        <v>200460</v>
      </c>
      <c r="B719" s="41">
        <v>7409</v>
      </c>
      <c r="C719" s="41">
        <v>20087698</v>
      </c>
      <c r="D719" s="41">
        <v>0</v>
      </c>
      <c r="E719" s="41" t="s">
        <v>169</v>
      </c>
      <c r="F719" s="9" t="s">
        <v>437</v>
      </c>
      <c r="G719" s="44">
        <v>34489.019999999997</v>
      </c>
      <c r="H719" s="44">
        <v>-13651.91</v>
      </c>
      <c r="I719" s="44">
        <v>20837.11</v>
      </c>
    </row>
    <row r="720" spans="1:9" x14ac:dyDescent="0.25">
      <c r="A720" s="41">
        <v>200460</v>
      </c>
      <c r="B720" s="41">
        <v>7409</v>
      </c>
      <c r="C720" s="41">
        <v>20087699</v>
      </c>
      <c r="D720" s="41">
        <v>0</v>
      </c>
      <c r="E720" s="41" t="s">
        <v>169</v>
      </c>
      <c r="F720" s="9" t="s">
        <v>438</v>
      </c>
      <c r="G720" s="44">
        <v>34489.019999999997</v>
      </c>
      <c r="H720" s="44">
        <v>-13651.91</v>
      </c>
      <c r="I720" s="44">
        <v>20837.11</v>
      </c>
    </row>
    <row r="721" spans="1:9" x14ac:dyDescent="0.25">
      <c r="A721" s="41">
        <v>200460</v>
      </c>
      <c r="B721" s="41">
        <v>7409</v>
      </c>
      <c r="C721" s="41">
        <v>20087700</v>
      </c>
      <c r="D721" s="41">
        <v>0</v>
      </c>
      <c r="E721" s="41" t="s">
        <v>169</v>
      </c>
      <c r="F721" s="9" t="s">
        <v>439</v>
      </c>
      <c r="G721" s="44">
        <v>34489.019999999997</v>
      </c>
      <c r="H721" s="44">
        <v>-13651.91</v>
      </c>
      <c r="I721" s="44">
        <v>20837.11</v>
      </c>
    </row>
    <row r="722" spans="1:9" x14ac:dyDescent="0.25">
      <c r="A722" s="41">
        <v>200460</v>
      </c>
      <c r="B722" s="41">
        <v>7409</v>
      </c>
      <c r="C722" s="41">
        <v>20087701</v>
      </c>
      <c r="D722" s="41">
        <v>0</v>
      </c>
      <c r="E722" s="41" t="s">
        <v>169</v>
      </c>
      <c r="F722" s="9" t="s">
        <v>440</v>
      </c>
      <c r="G722" s="44">
        <v>136775.20000000001</v>
      </c>
      <c r="H722" s="44">
        <v>-54140.18</v>
      </c>
      <c r="I722" s="44">
        <v>82635.02</v>
      </c>
    </row>
    <row r="723" spans="1:9" x14ac:dyDescent="0.25">
      <c r="A723" s="41">
        <v>200460</v>
      </c>
      <c r="B723" s="41">
        <v>7409</v>
      </c>
      <c r="C723" s="41">
        <v>20088152</v>
      </c>
      <c r="D723" s="41">
        <v>0</v>
      </c>
      <c r="E723" s="41" t="s">
        <v>122</v>
      </c>
      <c r="F723" s="9" t="s">
        <v>441</v>
      </c>
      <c r="G723" s="44">
        <v>48747.02</v>
      </c>
      <c r="H723" s="44">
        <v>-17264.57</v>
      </c>
      <c r="I723" s="44">
        <v>31482.45</v>
      </c>
    </row>
    <row r="724" spans="1:9" x14ac:dyDescent="0.25">
      <c r="A724" s="41">
        <v>200460</v>
      </c>
      <c r="B724" s="41">
        <v>7409</v>
      </c>
      <c r="C724" s="41">
        <v>20088153</v>
      </c>
      <c r="D724" s="41">
        <v>0</v>
      </c>
      <c r="E724" s="41" t="s">
        <v>122</v>
      </c>
      <c r="F724" s="9" t="s">
        <v>442</v>
      </c>
      <c r="G724" s="44">
        <v>48747.02</v>
      </c>
      <c r="H724" s="44">
        <v>-17264.57</v>
      </c>
      <c r="I724" s="44">
        <v>31482.45</v>
      </c>
    </row>
    <row r="725" spans="1:9" x14ac:dyDescent="0.25">
      <c r="A725" s="41">
        <v>200460</v>
      </c>
      <c r="B725" s="41">
        <v>7409</v>
      </c>
      <c r="C725" s="41">
        <v>20089136</v>
      </c>
      <c r="D725" s="41">
        <v>0</v>
      </c>
      <c r="E725" s="41" t="s">
        <v>110</v>
      </c>
      <c r="F725" s="9" t="s">
        <v>443</v>
      </c>
      <c r="G725" s="44">
        <v>16899.96</v>
      </c>
      <c r="H725" s="44">
        <v>-4577.08</v>
      </c>
      <c r="I725" s="44">
        <v>12322.88</v>
      </c>
    </row>
    <row r="726" spans="1:9" x14ac:dyDescent="0.25">
      <c r="A726" s="41">
        <v>200460</v>
      </c>
      <c r="B726" s="41">
        <v>7409</v>
      </c>
      <c r="C726" s="41">
        <v>20089667</v>
      </c>
      <c r="D726" s="41">
        <v>0</v>
      </c>
      <c r="E726" s="41" t="s">
        <v>107</v>
      </c>
      <c r="F726" s="9" t="s">
        <v>444</v>
      </c>
      <c r="G726" s="44">
        <v>10334.969999999999</v>
      </c>
      <c r="H726" s="44">
        <v>-2583.7399999999998</v>
      </c>
      <c r="I726" s="44">
        <v>7751.23</v>
      </c>
    </row>
    <row r="727" spans="1:9" x14ac:dyDescent="0.25">
      <c r="A727" s="41">
        <v>200460</v>
      </c>
      <c r="B727" s="41">
        <v>7409</v>
      </c>
      <c r="C727" s="41">
        <v>20090607</v>
      </c>
      <c r="D727" s="41">
        <v>0</v>
      </c>
      <c r="E727" s="41" t="s">
        <v>180</v>
      </c>
      <c r="F727" s="9" t="s">
        <v>445</v>
      </c>
      <c r="G727" s="44">
        <v>72879.89</v>
      </c>
      <c r="H727" s="44">
        <v>-10628.32</v>
      </c>
      <c r="I727" s="44">
        <v>62251.57</v>
      </c>
    </row>
    <row r="728" spans="1:9" x14ac:dyDescent="0.25">
      <c r="A728" s="41">
        <v>200460</v>
      </c>
      <c r="B728" s="41">
        <v>7409</v>
      </c>
      <c r="C728" s="41">
        <v>20090609</v>
      </c>
      <c r="D728" s="41">
        <v>0</v>
      </c>
      <c r="E728" s="41" t="s">
        <v>180</v>
      </c>
      <c r="F728" s="9" t="s">
        <v>445</v>
      </c>
      <c r="G728" s="44">
        <v>72879.89</v>
      </c>
      <c r="H728" s="44">
        <v>-10628.32</v>
      </c>
      <c r="I728" s="44">
        <v>62251.57</v>
      </c>
    </row>
    <row r="729" spans="1:9" x14ac:dyDescent="0.25">
      <c r="A729" s="41">
        <v>200460</v>
      </c>
      <c r="B729" s="41">
        <v>7409</v>
      </c>
      <c r="C729" s="41">
        <v>20094499</v>
      </c>
      <c r="D729" s="41">
        <v>0</v>
      </c>
      <c r="E729" s="41" t="s">
        <v>87</v>
      </c>
      <c r="F729" s="9" t="s">
        <v>446</v>
      </c>
      <c r="G729" s="44">
        <v>18489</v>
      </c>
      <c r="H729" s="9">
        <v>-385.18</v>
      </c>
      <c r="I729" s="44">
        <v>18103.82</v>
      </c>
    </row>
    <row r="730" spans="1:9" x14ac:dyDescent="0.25">
      <c r="A730" s="41">
        <v>400100</v>
      </c>
      <c r="B730" s="41">
        <v>7409</v>
      </c>
      <c r="C730" s="41">
        <v>20067695</v>
      </c>
      <c r="D730" s="41">
        <v>1</v>
      </c>
      <c r="E730" s="41" t="s">
        <v>73</v>
      </c>
      <c r="F730" s="9" t="s">
        <v>381</v>
      </c>
      <c r="G730" s="44">
        <v>2280556.3199999998</v>
      </c>
      <c r="H730" s="44">
        <v>-1357344.76</v>
      </c>
      <c r="I730" s="44">
        <v>923211.56</v>
      </c>
    </row>
    <row r="731" spans="1:9" x14ac:dyDescent="0.25">
      <c r="A731" s="41">
        <v>400100</v>
      </c>
      <c r="B731" s="41">
        <v>7409</v>
      </c>
      <c r="C731" s="41">
        <v>20068637</v>
      </c>
      <c r="D731" s="41">
        <v>2</v>
      </c>
      <c r="E731" s="41" t="s">
        <v>76</v>
      </c>
      <c r="F731" s="9" t="s">
        <v>447</v>
      </c>
      <c r="G731" s="44">
        <v>1357824.19</v>
      </c>
      <c r="H731" s="44">
        <v>-763776.11</v>
      </c>
      <c r="I731" s="44">
        <v>594048.07999999996</v>
      </c>
    </row>
    <row r="732" spans="1:9" x14ac:dyDescent="0.25">
      <c r="A732" s="41">
        <v>400100</v>
      </c>
      <c r="B732" s="41">
        <v>7409</v>
      </c>
      <c r="C732" s="41">
        <v>20070363</v>
      </c>
      <c r="D732" s="41">
        <v>1</v>
      </c>
      <c r="E732" s="41" t="s">
        <v>73</v>
      </c>
      <c r="F732" s="9" t="s">
        <v>448</v>
      </c>
      <c r="G732" s="44">
        <v>712475.93</v>
      </c>
      <c r="H732" s="44">
        <v>-578886.68999999994</v>
      </c>
      <c r="I732" s="44">
        <v>133589.24</v>
      </c>
    </row>
    <row r="733" spans="1:9" x14ac:dyDescent="0.25">
      <c r="A733" s="41">
        <v>400100</v>
      </c>
      <c r="B733" s="41">
        <v>7409</v>
      </c>
      <c r="C733" s="41">
        <v>20070363</v>
      </c>
      <c r="D733" s="41">
        <v>2</v>
      </c>
      <c r="E733" s="41" t="s">
        <v>236</v>
      </c>
      <c r="F733" s="9" t="s">
        <v>449</v>
      </c>
      <c r="G733" s="44">
        <v>461334.14</v>
      </c>
      <c r="H733" s="44">
        <v>-269111.59000000003</v>
      </c>
      <c r="I733" s="44">
        <v>192222.55</v>
      </c>
    </row>
    <row r="734" spans="1:9" x14ac:dyDescent="0.25">
      <c r="A734" s="41">
        <v>400100</v>
      </c>
      <c r="B734" s="41">
        <v>7409</v>
      </c>
      <c r="C734" s="41">
        <v>20070363</v>
      </c>
      <c r="D734" s="41">
        <v>3</v>
      </c>
      <c r="E734" s="41" t="s">
        <v>76</v>
      </c>
      <c r="F734" s="9" t="s">
        <v>450</v>
      </c>
      <c r="G734" s="44">
        <v>2762.3</v>
      </c>
      <c r="H734" s="44">
        <v>-1553.81</v>
      </c>
      <c r="I734" s="44">
        <v>1208.49</v>
      </c>
    </row>
    <row r="735" spans="1:9" x14ac:dyDescent="0.25">
      <c r="A735" s="41">
        <v>400100</v>
      </c>
      <c r="B735" s="41">
        <v>7409</v>
      </c>
      <c r="C735" s="41">
        <v>20070363</v>
      </c>
      <c r="D735" s="41">
        <v>4</v>
      </c>
      <c r="E735" s="41" t="s">
        <v>110</v>
      </c>
      <c r="F735" s="9" t="s">
        <v>450</v>
      </c>
      <c r="G735" s="44">
        <v>14382.04</v>
      </c>
      <c r="H735" s="44">
        <v>-3895.14</v>
      </c>
      <c r="I735" s="44">
        <v>10486.9</v>
      </c>
    </row>
    <row r="736" spans="1:9" x14ac:dyDescent="0.25">
      <c r="A736" s="41">
        <v>400100</v>
      </c>
      <c r="B736" s="41">
        <v>7409</v>
      </c>
      <c r="C736" s="41">
        <v>20070363</v>
      </c>
      <c r="D736" s="41">
        <v>5</v>
      </c>
      <c r="E736" s="41" t="s">
        <v>145</v>
      </c>
      <c r="F736" s="9" t="s">
        <v>451</v>
      </c>
      <c r="G736" s="44">
        <v>151896.51</v>
      </c>
      <c r="H736" s="44">
        <v>-25316.09</v>
      </c>
      <c r="I736" s="44">
        <v>126580.42</v>
      </c>
    </row>
    <row r="737" spans="1:9" x14ac:dyDescent="0.25">
      <c r="A737" s="41">
        <v>400100</v>
      </c>
      <c r="B737" s="41">
        <v>7409</v>
      </c>
      <c r="C737" s="41">
        <v>20071655</v>
      </c>
      <c r="D737" s="41">
        <v>1</v>
      </c>
      <c r="E737" s="41" t="s">
        <v>85</v>
      </c>
      <c r="F737" s="9" t="s">
        <v>452</v>
      </c>
      <c r="G737" s="44">
        <v>280770.95</v>
      </c>
      <c r="H737" s="44">
        <v>-35096.370000000003</v>
      </c>
      <c r="I737" s="44">
        <v>245674.58</v>
      </c>
    </row>
    <row r="738" spans="1:9" x14ac:dyDescent="0.25">
      <c r="A738" s="41">
        <v>400100</v>
      </c>
      <c r="B738" s="41">
        <v>7409</v>
      </c>
      <c r="C738" s="41">
        <v>20072510</v>
      </c>
      <c r="D738" s="41">
        <v>1</v>
      </c>
      <c r="E738" s="41" t="s">
        <v>373</v>
      </c>
      <c r="F738" s="9" t="s">
        <v>453</v>
      </c>
      <c r="G738" s="44">
        <v>685590.5</v>
      </c>
      <c r="H738" s="44">
        <v>-414210.94</v>
      </c>
      <c r="I738" s="44">
        <v>271379.56</v>
      </c>
    </row>
    <row r="739" spans="1:9" x14ac:dyDescent="0.25">
      <c r="A739" s="41">
        <v>400100</v>
      </c>
      <c r="B739" s="41">
        <v>7409</v>
      </c>
      <c r="C739" s="41">
        <v>20073278</v>
      </c>
      <c r="D739" s="41">
        <v>2</v>
      </c>
      <c r="E739" s="41" t="s">
        <v>77</v>
      </c>
      <c r="F739" s="9" t="s">
        <v>454</v>
      </c>
      <c r="G739" s="44">
        <v>29017.040000000001</v>
      </c>
      <c r="H739" s="44">
        <v>-15113.04</v>
      </c>
      <c r="I739" s="44">
        <v>13904</v>
      </c>
    </row>
    <row r="740" spans="1:9" x14ac:dyDescent="0.25">
      <c r="A740" s="41">
        <v>400100</v>
      </c>
      <c r="B740" s="41">
        <v>7409</v>
      </c>
      <c r="C740" s="41">
        <v>20073278</v>
      </c>
      <c r="D740" s="41">
        <v>3</v>
      </c>
      <c r="E740" s="41" t="s">
        <v>122</v>
      </c>
      <c r="F740" s="9" t="s">
        <v>454</v>
      </c>
      <c r="G740" s="44">
        <v>521539.03</v>
      </c>
      <c r="H740" s="44">
        <v>-184711.75</v>
      </c>
      <c r="I740" s="44">
        <v>336827.28</v>
      </c>
    </row>
    <row r="741" spans="1:9" x14ac:dyDescent="0.25">
      <c r="A741" s="41">
        <v>400100</v>
      </c>
      <c r="B741" s="41">
        <v>7409</v>
      </c>
      <c r="C741" s="41">
        <v>20084989</v>
      </c>
      <c r="D741" s="41">
        <v>0</v>
      </c>
      <c r="E741" s="41" t="s">
        <v>75</v>
      </c>
      <c r="F741" s="9" t="s">
        <v>455</v>
      </c>
      <c r="G741" s="44">
        <v>25796.34</v>
      </c>
      <c r="H741" s="44">
        <v>-16122.73</v>
      </c>
      <c r="I741" s="44">
        <v>9673.61</v>
      </c>
    </row>
    <row r="742" spans="1:9" x14ac:dyDescent="0.25">
      <c r="A742" s="41">
        <v>400100</v>
      </c>
      <c r="B742" s="41">
        <v>7409</v>
      </c>
      <c r="C742" s="41">
        <v>20085691</v>
      </c>
      <c r="D742" s="41">
        <v>0</v>
      </c>
      <c r="E742" s="41" t="s">
        <v>167</v>
      </c>
      <c r="F742" s="9" t="s">
        <v>456</v>
      </c>
      <c r="G742" s="44">
        <v>13539.96</v>
      </c>
      <c r="H742" s="44">
        <v>-7334.15</v>
      </c>
      <c r="I742" s="44">
        <v>6205.81</v>
      </c>
    </row>
    <row r="743" spans="1:9" x14ac:dyDescent="0.25">
      <c r="A743" s="41">
        <v>400100</v>
      </c>
      <c r="B743" s="41">
        <v>7409</v>
      </c>
      <c r="C743" s="41">
        <v>20085923</v>
      </c>
      <c r="D743" s="41">
        <v>0</v>
      </c>
      <c r="E743" s="41" t="s">
        <v>77</v>
      </c>
      <c r="F743" s="9" t="s">
        <v>457</v>
      </c>
      <c r="G743" s="44">
        <v>51587.12</v>
      </c>
      <c r="H743" s="44">
        <v>-26868.29</v>
      </c>
      <c r="I743" s="44">
        <v>24718.83</v>
      </c>
    </row>
    <row r="744" spans="1:9" x14ac:dyDescent="0.25">
      <c r="A744" s="41">
        <v>400100</v>
      </c>
      <c r="B744" s="41">
        <v>7409</v>
      </c>
      <c r="C744" s="41">
        <v>20086046</v>
      </c>
      <c r="D744" s="41">
        <v>0</v>
      </c>
      <c r="E744" s="41" t="s">
        <v>135</v>
      </c>
      <c r="F744" s="9" t="s">
        <v>458</v>
      </c>
      <c r="G744" s="44">
        <v>94650.23</v>
      </c>
      <c r="H744" s="44">
        <v>-47325.120000000003</v>
      </c>
      <c r="I744" s="44">
        <v>47325.11</v>
      </c>
    </row>
    <row r="745" spans="1:9" x14ac:dyDescent="0.25">
      <c r="A745" s="41">
        <v>400100</v>
      </c>
      <c r="B745" s="41">
        <v>7409</v>
      </c>
      <c r="C745" s="41">
        <v>20086997</v>
      </c>
      <c r="D745" s="41">
        <v>0</v>
      </c>
      <c r="E745" s="41" t="s">
        <v>78</v>
      </c>
      <c r="F745" s="9" t="s">
        <v>459</v>
      </c>
      <c r="G745" s="44">
        <v>17809.82</v>
      </c>
      <c r="H745" s="44">
        <v>-8162.84</v>
      </c>
      <c r="I745" s="44">
        <v>9646.98</v>
      </c>
    </row>
    <row r="746" spans="1:9" x14ac:dyDescent="0.25">
      <c r="A746" s="41">
        <v>400100</v>
      </c>
      <c r="B746" s="41">
        <v>7409</v>
      </c>
      <c r="C746" s="41">
        <v>20090610</v>
      </c>
      <c r="D746" s="41">
        <v>0</v>
      </c>
      <c r="E746" s="41" t="s">
        <v>180</v>
      </c>
      <c r="F746" s="9" t="s">
        <v>460</v>
      </c>
      <c r="G746" s="44">
        <v>165869.51</v>
      </c>
      <c r="H746" s="44">
        <v>-24189.31</v>
      </c>
      <c r="I746" s="44">
        <v>141680.20000000001</v>
      </c>
    </row>
    <row r="747" spans="1:9" x14ac:dyDescent="0.25">
      <c r="A747" s="41">
        <v>400100</v>
      </c>
      <c r="B747" s="41">
        <v>7409</v>
      </c>
      <c r="C747" s="41">
        <v>20091419</v>
      </c>
      <c r="D747" s="41">
        <v>0</v>
      </c>
      <c r="E747" s="41" t="s">
        <v>181</v>
      </c>
      <c r="F747" s="9" t="s">
        <v>461</v>
      </c>
      <c r="G747" s="44">
        <v>420313.82</v>
      </c>
      <c r="H747" s="44">
        <v>-43782.69</v>
      </c>
      <c r="I747" s="44">
        <v>376531.13</v>
      </c>
    </row>
    <row r="748" spans="1:9" x14ac:dyDescent="0.25">
      <c r="A748" s="41">
        <v>200460</v>
      </c>
      <c r="B748" s="41">
        <v>7413</v>
      </c>
      <c r="C748" s="41">
        <v>20088483</v>
      </c>
      <c r="D748" s="41">
        <v>0</v>
      </c>
      <c r="E748" s="41" t="s">
        <v>137</v>
      </c>
      <c r="F748" s="9" t="s">
        <v>462</v>
      </c>
      <c r="G748" s="44">
        <v>24041.02</v>
      </c>
      <c r="H748" s="44">
        <v>-7512.83</v>
      </c>
      <c r="I748" s="44">
        <v>16528.189999999999</v>
      </c>
    </row>
    <row r="749" spans="1:9" x14ac:dyDescent="0.25">
      <c r="A749" s="41">
        <v>200460</v>
      </c>
      <c r="B749" s="41">
        <v>7413</v>
      </c>
      <c r="C749" s="41">
        <v>20088484</v>
      </c>
      <c r="D749" s="41">
        <v>0</v>
      </c>
      <c r="E749" s="41" t="s">
        <v>137</v>
      </c>
      <c r="F749" s="9" t="s">
        <v>462</v>
      </c>
      <c r="G749" s="44">
        <v>24041.02</v>
      </c>
      <c r="H749" s="44">
        <v>-7512.83</v>
      </c>
      <c r="I749" s="44">
        <v>16528.189999999999</v>
      </c>
    </row>
    <row r="750" spans="1:9" x14ac:dyDescent="0.25">
      <c r="A750" s="41">
        <v>200460</v>
      </c>
      <c r="B750" s="41">
        <v>7413</v>
      </c>
      <c r="C750" s="41">
        <v>20088485</v>
      </c>
      <c r="D750" s="41">
        <v>0</v>
      </c>
      <c r="E750" s="41" t="s">
        <v>137</v>
      </c>
      <c r="F750" s="9" t="s">
        <v>462</v>
      </c>
      <c r="G750" s="44">
        <v>24652.01</v>
      </c>
      <c r="H750" s="44">
        <v>-7703.75</v>
      </c>
      <c r="I750" s="44">
        <v>16948.259999999998</v>
      </c>
    </row>
    <row r="751" spans="1:9" x14ac:dyDescent="0.25">
      <c r="A751" s="41">
        <v>200460</v>
      </c>
      <c r="B751" s="41">
        <v>7413</v>
      </c>
      <c r="C751" s="41">
        <v>20088486</v>
      </c>
      <c r="D751" s="41">
        <v>0</v>
      </c>
      <c r="E751" s="41" t="s">
        <v>137</v>
      </c>
      <c r="F751" s="9" t="s">
        <v>462</v>
      </c>
      <c r="G751" s="44">
        <v>24652.01</v>
      </c>
      <c r="H751" s="44">
        <v>-7703.75</v>
      </c>
      <c r="I751" s="44">
        <v>16948.259999999998</v>
      </c>
    </row>
    <row r="752" spans="1:9" x14ac:dyDescent="0.25">
      <c r="A752" s="41">
        <v>200460</v>
      </c>
      <c r="B752" s="41">
        <v>7413</v>
      </c>
      <c r="C752" s="41">
        <v>20088487</v>
      </c>
      <c r="D752" s="41">
        <v>0</v>
      </c>
      <c r="E752" s="41" t="s">
        <v>137</v>
      </c>
      <c r="F752" s="9" t="s">
        <v>463</v>
      </c>
      <c r="G752" s="44">
        <v>156268.24</v>
      </c>
      <c r="H752" s="44">
        <v>-48833.82</v>
      </c>
      <c r="I752" s="44">
        <v>107434.42</v>
      </c>
    </row>
    <row r="753" spans="1:9" x14ac:dyDescent="0.25">
      <c r="A753" s="41">
        <v>400100</v>
      </c>
      <c r="B753" s="41">
        <v>7413</v>
      </c>
      <c r="C753" s="41">
        <v>20088488</v>
      </c>
      <c r="D753" s="41">
        <v>0</v>
      </c>
      <c r="E753" s="41" t="s">
        <v>137</v>
      </c>
      <c r="F753" s="9" t="s">
        <v>464</v>
      </c>
      <c r="G753" s="44">
        <v>86705.1</v>
      </c>
      <c r="H753" s="44">
        <v>-27095.35</v>
      </c>
      <c r="I753" s="44">
        <v>59609.75</v>
      </c>
    </row>
    <row r="754" spans="1:9" x14ac:dyDescent="0.25">
      <c r="A754" s="41">
        <v>400100</v>
      </c>
      <c r="B754" s="41">
        <v>7413</v>
      </c>
      <c r="C754" s="41">
        <v>20088489</v>
      </c>
      <c r="D754" s="41">
        <v>0</v>
      </c>
      <c r="E754" s="41" t="s">
        <v>137</v>
      </c>
      <c r="F754" s="9" t="s">
        <v>465</v>
      </c>
      <c r="G754" s="44">
        <v>80633.14</v>
      </c>
      <c r="H754" s="44">
        <v>-25197.87</v>
      </c>
      <c r="I754" s="44">
        <v>55435.27</v>
      </c>
    </row>
    <row r="755" spans="1:9" x14ac:dyDescent="0.25">
      <c r="A755" s="41">
        <v>200460</v>
      </c>
      <c r="B755" s="41">
        <v>7421</v>
      </c>
      <c r="C755" s="41">
        <v>20094493</v>
      </c>
      <c r="D755" s="41">
        <v>0</v>
      </c>
      <c r="E755" s="41" t="s">
        <v>87</v>
      </c>
      <c r="F755" s="9" t="s">
        <v>466</v>
      </c>
      <c r="G755" s="44">
        <v>2123.04</v>
      </c>
      <c r="H755" s="9">
        <v>-44.24</v>
      </c>
      <c r="I755" s="44">
        <v>2078.8000000000002</v>
      </c>
    </row>
    <row r="756" spans="1:9" x14ac:dyDescent="0.25">
      <c r="A756" s="41">
        <v>400000</v>
      </c>
      <c r="B756" s="41">
        <v>7424</v>
      </c>
      <c r="C756" s="41">
        <v>20066850</v>
      </c>
      <c r="D756" s="41">
        <v>15</v>
      </c>
      <c r="E756" s="41" t="s">
        <v>135</v>
      </c>
      <c r="F756" s="9" t="s">
        <v>467</v>
      </c>
      <c r="G756" s="44">
        <v>3369634.57</v>
      </c>
      <c r="H756" s="44">
        <v>-1684817.28</v>
      </c>
      <c r="I756" s="44">
        <v>1684817.29</v>
      </c>
    </row>
    <row r="757" spans="1:9" x14ac:dyDescent="0.25">
      <c r="A757" s="41">
        <v>400000</v>
      </c>
      <c r="B757" s="41">
        <v>7424</v>
      </c>
      <c r="C757" s="41">
        <v>20066850</v>
      </c>
      <c r="D757" s="41">
        <v>16</v>
      </c>
      <c r="E757" s="41" t="s">
        <v>169</v>
      </c>
      <c r="F757" s="9" t="s">
        <v>468</v>
      </c>
      <c r="G757" s="44">
        <v>321128</v>
      </c>
      <c r="H757" s="44">
        <v>-127113.18</v>
      </c>
      <c r="I757" s="44">
        <v>194014.82</v>
      </c>
    </row>
    <row r="758" spans="1:9" x14ac:dyDescent="0.25">
      <c r="A758" s="41">
        <v>200460</v>
      </c>
      <c r="B758" s="41">
        <v>7425</v>
      </c>
      <c r="C758" s="41">
        <v>20010766</v>
      </c>
      <c r="D758" s="41">
        <v>1</v>
      </c>
      <c r="E758" s="41" t="s">
        <v>167</v>
      </c>
      <c r="F758" s="9" t="s">
        <v>469</v>
      </c>
      <c r="G758" s="44">
        <v>84161.93</v>
      </c>
      <c r="H758" s="44">
        <v>-45587.71</v>
      </c>
      <c r="I758" s="44">
        <v>38574.22</v>
      </c>
    </row>
    <row r="759" spans="1:9" x14ac:dyDescent="0.25">
      <c r="A759" s="41">
        <v>400100</v>
      </c>
      <c r="B759" s="41">
        <v>7425</v>
      </c>
      <c r="C759" s="41">
        <v>20069800</v>
      </c>
      <c r="D759" s="41">
        <v>2</v>
      </c>
      <c r="E759" s="41" t="s">
        <v>236</v>
      </c>
      <c r="F759" s="9" t="s">
        <v>470</v>
      </c>
      <c r="G759" s="44">
        <v>45503.07</v>
      </c>
      <c r="H759" s="44">
        <v>-26543.46</v>
      </c>
      <c r="I759" s="44">
        <v>18959.61</v>
      </c>
    </row>
    <row r="760" spans="1:9" x14ac:dyDescent="0.25">
      <c r="A760" s="41">
        <v>400100</v>
      </c>
      <c r="B760" s="41">
        <v>7425</v>
      </c>
      <c r="C760" s="41">
        <v>20069800</v>
      </c>
      <c r="D760" s="41">
        <v>3</v>
      </c>
      <c r="E760" s="41" t="s">
        <v>135</v>
      </c>
      <c r="F760" s="9" t="s">
        <v>471</v>
      </c>
      <c r="G760" s="44">
        <v>957152.07</v>
      </c>
      <c r="H760" s="44">
        <v>-478576.04</v>
      </c>
      <c r="I760" s="44">
        <v>478576.03</v>
      </c>
    </row>
    <row r="761" spans="1:9" x14ac:dyDescent="0.25">
      <c r="A761" s="41">
        <v>400100</v>
      </c>
      <c r="B761" s="41">
        <v>7425</v>
      </c>
      <c r="C761" s="41">
        <v>20073421</v>
      </c>
      <c r="D761" s="41">
        <v>4</v>
      </c>
      <c r="E761" s="41" t="s">
        <v>77</v>
      </c>
      <c r="F761" s="9" t="s">
        <v>472</v>
      </c>
      <c r="G761" s="44">
        <v>3333.1</v>
      </c>
      <c r="H761" s="44">
        <v>-1736</v>
      </c>
      <c r="I761" s="44">
        <v>1597.1</v>
      </c>
    </row>
    <row r="762" spans="1:9" x14ac:dyDescent="0.25">
      <c r="A762" s="41">
        <v>400100</v>
      </c>
      <c r="B762" s="41">
        <v>7425</v>
      </c>
      <c r="C762" s="41">
        <v>20073531</v>
      </c>
      <c r="D762" s="41">
        <v>1</v>
      </c>
      <c r="E762" s="41" t="s">
        <v>236</v>
      </c>
      <c r="F762" s="9" t="s">
        <v>473</v>
      </c>
      <c r="G762" s="44">
        <v>59581.09</v>
      </c>
      <c r="H762" s="44">
        <v>-34755.629999999997</v>
      </c>
      <c r="I762" s="44">
        <v>24825.46</v>
      </c>
    </row>
    <row r="763" spans="1:9" x14ac:dyDescent="0.25">
      <c r="A763" s="41">
        <v>400100</v>
      </c>
      <c r="B763" s="41">
        <v>7425</v>
      </c>
      <c r="C763" s="41">
        <v>20073531</v>
      </c>
      <c r="D763" s="41">
        <v>2</v>
      </c>
      <c r="E763" s="41" t="s">
        <v>167</v>
      </c>
      <c r="F763" s="9" t="s">
        <v>473</v>
      </c>
      <c r="G763" s="44">
        <v>1978433.97</v>
      </c>
      <c r="H763" s="44">
        <v>-1071651.73</v>
      </c>
      <c r="I763" s="44">
        <v>906782.24</v>
      </c>
    </row>
    <row r="764" spans="1:9" x14ac:dyDescent="0.25">
      <c r="A764" s="41">
        <v>400100</v>
      </c>
      <c r="B764" s="41">
        <v>7425</v>
      </c>
      <c r="C764" s="41">
        <v>20085286</v>
      </c>
      <c r="D764" s="41">
        <v>0</v>
      </c>
      <c r="E764" s="41" t="s">
        <v>236</v>
      </c>
      <c r="F764" s="9" t="s">
        <v>474</v>
      </c>
      <c r="G764" s="44">
        <v>96961.13</v>
      </c>
      <c r="H764" s="44">
        <v>-56560.65</v>
      </c>
      <c r="I764" s="44">
        <v>40400.480000000003</v>
      </c>
    </row>
    <row r="765" spans="1:9" x14ac:dyDescent="0.25">
      <c r="A765" s="41">
        <v>400100</v>
      </c>
      <c r="B765" s="41">
        <v>7425</v>
      </c>
      <c r="C765" s="41">
        <v>20089135</v>
      </c>
      <c r="D765" s="41">
        <v>0</v>
      </c>
      <c r="E765" s="41" t="s">
        <v>110</v>
      </c>
      <c r="F765" s="9" t="s">
        <v>475</v>
      </c>
      <c r="G765" s="44">
        <v>162575.60999999999</v>
      </c>
      <c r="H765" s="44">
        <v>-44030.89</v>
      </c>
      <c r="I765" s="44">
        <v>118544.72</v>
      </c>
    </row>
    <row r="766" spans="1:9" x14ac:dyDescent="0.25">
      <c r="A766" s="41">
        <v>400100</v>
      </c>
      <c r="B766" s="41">
        <v>7425</v>
      </c>
      <c r="C766" s="41">
        <v>20089618</v>
      </c>
      <c r="D766" s="41">
        <v>0</v>
      </c>
      <c r="E766" s="41" t="s">
        <v>107</v>
      </c>
      <c r="F766" s="9" t="s">
        <v>476</v>
      </c>
      <c r="G766" s="44">
        <v>611682.23</v>
      </c>
      <c r="H766" s="44">
        <v>-152920.56</v>
      </c>
      <c r="I766" s="44">
        <v>458761.67</v>
      </c>
    </row>
    <row r="767" spans="1:9" x14ac:dyDescent="0.25">
      <c r="A767" s="41">
        <v>400100</v>
      </c>
      <c r="B767" s="41">
        <v>7425</v>
      </c>
      <c r="C767" s="41">
        <v>20089618</v>
      </c>
      <c r="D767" s="41">
        <v>1</v>
      </c>
      <c r="E767" s="41" t="s">
        <v>107</v>
      </c>
      <c r="F767" s="9" t="s">
        <v>477</v>
      </c>
      <c r="G767" s="44">
        <v>296074.78999999998</v>
      </c>
      <c r="H767" s="44">
        <v>-74018.7</v>
      </c>
      <c r="I767" s="44">
        <v>222056.09</v>
      </c>
    </row>
    <row r="768" spans="1:9" x14ac:dyDescent="0.25">
      <c r="A768" s="41">
        <v>400100</v>
      </c>
      <c r="B768" s="41">
        <v>7425</v>
      </c>
      <c r="C768" s="41">
        <v>20089618</v>
      </c>
      <c r="D768" s="41">
        <v>2</v>
      </c>
      <c r="E768" s="41" t="s">
        <v>107</v>
      </c>
      <c r="F768" s="9" t="s">
        <v>478</v>
      </c>
      <c r="G768" s="44">
        <v>934822.12</v>
      </c>
      <c r="H768" s="44">
        <v>-233705.53</v>
      </c>
      <c r="I768" s="44">
        <v>701116.59</v>
      </c>
    </row>
    <row r="769" spans="1:9" x14ac:dyDescent="0.25">
      <c r="A769" s="41">
        <v>400100</v>
      </c>
      <c r="B769" s="41">
        <v>7425</v>
      </c>
      <c r="C769" s="41">
        <v>20089618</v>
      </c>
      <c r="D769" s="41">
        <v>3</v>
      </c>
      <c r="E769" s="41" t="s">
        <v>107</v>
      </c>
      <c r="F769" s="9" t="s">
        <v>479</v>
      </c>
      <c r="G769" s="44">
        <v>386314.64</v>
      </c>
      <c r="H769" s="44">
        <v>-96578.66</v>
      </c>
      <c r="I769" s="44">
        <v>289735.98</v>
      </c>
    </row>
    <row r="770" spans="1:9" x14ac:dyDescent="0.25">
      <c r="A770" s="41">
        <v>400100</v>
      </c>
      <c r="B770" s="41">
        <v>7425</v>
      </c>
      <c r="C770" s="41">
        <v>20089618</v>
      </c>
      <c r="D770" s="41">
        <v>4</v>
      </c>
      <c r="E770" s="41" t="s">
        <v>107</v>
      </c>
      <c r="F770" s="9" t="s">
        <v>480</v>
      </c>
      <c r="G770" s="44">
        <v>50806.86</v>
      </c>
      <c r="H770" s="44">
        <v>-12701.72</v>
      </c>
      <c r="I770" s="44">
        <v>38105.14</v>
      </c>
    </row>
    <row r="771" spans="1:9" x14ac:dyDescent="0.25">
      <c r="A771" s="41">
        <v>400100</v>
      </c>
      <c r="B771" s="41">
        <v>7425</v>
      </c>
      <c r="C771" s="41">
        <v>20094492</v>
      </c>
      <c r="D771" s="41">
        <v>0</v>
      </c>
      <c r="E771" s="41" t="s">
        <v>87</v>
      </c>
      <c r="F771" s="9" t="s">
        <v>481</v>
      </c>
      <c r="G771" s="44">
        <v>4715.0600000000004</v>
      </c>
      <c r="H771" s="9">
        <v>-98.24</v>
      </c>
      <c r="I771" s="44">
        <v>4616.82</v>
      </c>
    </row>
    <row r="772" spans="1:9" x14ac:dyDescent="0.25">
      <c r="A772" s="41">
        <v>400100</v>
      </c>
      <c r="B772" s="41">
        <v>7429</v>
      </c>
      <c r="C772" s="41">
        <v>20074114</v>
      </c>
      <c r="D772" s="41">
        <v>1</v>
      </c>
      <c r="E772" s="41" t="s">
        <v>135</v>
      </c>
      <c r="F772" s="9" t="s">
        <v>482</v>
      </c>
      <c r="G772" s="44">
        <v>1657679.2</v>
      </c>
      <c r="H772" s="44">
        <v>-828839.6</v>
      </c>
      <c r="I772" s="44">
        <v>828839.6</v>
      </c>
    </row>
    <row r="773" spans="1:9" x14ac:dyDescent="0.25">
      <c r="A773" s="41">
        <v>400100</v>
      </c>
      <c r="B773" s="41">
        <v>7429</v>
      </c>
      <c r="C773" s="41">
        <v>20081866</v>
      </c>
      <c r="D773" s="41">
        <v>2</v>
      </c>
      <c r="E773" s="41" t="s">
        <v>75</v>
      </c>
      <c r="F773" s="9" t="s">
        <v>483</v>
      </c>
      <c r="G773" s="44">
        <v>2261940.63</v>
      </c>
      <c r="H773" s="44">
        <v>-1413712.9</v>
      </c>
      <c r="I773" s="44">
        <v>848227.73</v>
      </c>
    </row>
    <row r="774" spans="1:9" x14ac:dyDescent="0.25">
      <c r="A774" s="41">
        <v>400100</v>
      </c>
      <c r="B774" s="41">
        <v>7429</v>
      </c>
      <c r="C774" s="41">
        <v>20082431</v>
      </c>
      <c r="D774" s="41">
        <v>2</v>
      </c>
      <c r="E774" s="41" t="s">
        <v>135</v>
      </c>
      <c r="F774" s="9" t="s">
        <v>484</v>
      </c>
      <c r="G774" s="44">
        <v>743898.04</v>
      </c>
      <c r="H774" s="44">
        <v>-371949.02</v>
      </c>
      <c r="I774" s="44">
        <v>371949.02</v>
      </c>
    </row>
    <row r="775" spans="1:9" x14ac:dyDescent="0.25">
      <c r="A775" s="41">
        <v>400100</v>
      </c>
      <c r="B775" s="41">
        <v>7429</v>
      </c>
      <c r="C775" s="41">
        <v>20083436</v>
      </c>
      <c r="D775" s="41">
        <v>0</v>
      </c>
      <c r="E775" s="41" t="s">
        <v>103</v>
      </c>
      <c r="F775" s="9" t="s">
        <v>485</v>
      </c>
      <c r="G775" s="44">
        <v>1089782.78</v>
      </c>
      <c r="H775" s="44">
        <v>-817337.1</v>
      </c>
      <c r="I775" s="44">
        <v>272445.68</v>
      </c>
    </row>
    <row r="776" spans="1:9" x14ac:dyDescent="0.25">
      <c r="A776" s="41">
        <v>400100</v>
      </c>
      <c r="B776" s="41">
        <v>7429</v>
      </c>
      <c r="C776" s="41">
        <v>20083453</v>
      </c>
      <c r="D776" s="41">
        <v>0</v>
      </c>
      <c r="E776" s="41" t="s">
        <v>103</v>
      </c>
      <c r="F776" s="9" t="s">
        <v>486</v>
      </c>
      <c r="G776" s="44">
        <v>393174.8</v>
      </c>
      <c r="H776" s="44">
        <v>-294881.09999999998</v>
      </c>
      <c r="I776" s="44">
        <v>98293.7</v>
      </c>
    </row>
    <row r="777" spans="1:9" x14ac:dyDescent="0.25">
      <c r="A777" s="41">
        <v>400100</v>
      </c>
      <c r="B777" s="41">
        <v>7429</v>
      </c>
      <c r="C777" s="41">
        <v>20083453</v>
      </c>
      <c r="D777" s="41">
        <v>1</v>
      </c>
      <c r="E777" s="41" t="s">
        <v>373</v>
      </c>
      <c r="F777" s="9" t="s">
        <v>486</v>
      </c>
      <c r="G777" s="44">
        <v>265671.5</v>
      </c>
      <c r="H777" s="44">
        <v>-160509.88</v>
      </c>
      <c r="I777" s="44">
        <v>105161.62</v>
      </c>
    </row>
    <row r="778" spans="1:9" x14ac:dyDescent="0.25">
      <c r="A778" s="41">
        <v>400100</v>
      </c>
      <c r="B778" s="41">
        <v>7429</v>
      </c>
      <c r="C778" s="41">
        <v>20083453</v>
      </c>
      <c r="D778" s="41">
        <v>2</v>
      </c>
      <c r="E778" s="41" t="s">
        <v>135</v>
      </c>
      <c r="F778" s="9" t="s">
        <v>486</v>
      </c>
      <c r="G778" s="44">
        <v>458621.17</v>
      </c>
      <c r="H778" s="44">
        <v>-229310.58</v>
      </c>
      <c r="I778" s="44">
        <v>229310.59</v>
      </c>
    </row>
    <row r="779" spans="1:9" x14ac:dyDescent="0.25">
      <c r="A779" s="41">
        <v>400100</v>
      </c>
      <c r="B779" s="41">
        <v>7429</v>
      </c>
      <c r="C779" s="41">
        <v>20083453</v>
      </c>
      <c r="D779" s="41">
        <v>3</v>
      </c>
      <c r="E779" s="41" t="s">
        <v>59</v>
      </c>
      <c r="F779" s="9" t="s">
        <v>487</v>
      </c>
      <c r="G779" s="44">
        <v>723315.36</v>
      </c>
      <c r="H779" s="44">
        <v>-210966.99</v>
      </c>
      <c r="I779" s="44">
        <v>512348.37</v>
      </c>
    </row>
    <row r="780" spans="1:9" x14ac:dyDescent="0.25">
      <c r="A780" s="41">
        <v>400100</v>
      </c>
      <c r="B780" s="41">
        <v>7429</v>
      </c>
      <c r="C780" s="41">
        <v>20083453</v>
      </c>
      <c r="D780" s="41">
        <v>4</v>
      </c>
      <c r="E780" s="41" t="s">
        <v>180</v>
      </c>
      <c r="F780" s="9" t="s">
        <v>486</v>
      </c>
      <c r="G780" s="44">
        <v>109031.44</v>
      </c>
      <c r="H780" s="44">
        <v>-15900.42</v>
      </c>
      <c r="I780" s="44">
        <v>93131.02</v>
      </c>
    </row>
    <row r="781" spans="1:9" x14ac:dyDescent="0.25">
      <c r="A781" s="41">
        <v>400100</v>
      </c>
      <c r="B781" s="41">
        <v>7430</v>
      </c>
      <c r="C781" s="41">
        <v>20073810</v>
      </c>
      <c r="D781" s="41">
        <v>1</v>
      </c>
      <c r="E781" s="41" t="s">
        <v>103</v>
      </c>
      <c r="F781" s="9" t="s">
        <v>488</v>
      </c>
      <c r="G781" s="44">
        <v>47781.97</v>
      </c>
      <c r="H781" s="44">
        <v>-35836.47</v>
      </c>
      <c r="I781" s="44">
        <v>11945.5</v>
      </c>
    </row>
    <row r="782" spans="1:9" x14ac:dyDescent="0.25">
      <c r="A782" s="41">
        <v>400100</v>
      </c>
      <c r="B782" s="41">
        <v>7440</v>
      </c>
      <c r="C782" s="41">
        <v>20089356</v>
      </c>
      <c r="D782" s="41">
        <v>0</v>
      </c>
      <c r="E782" s="41" t="s">
        <v>107</v>
      </c>
      <c r="F782" s="9" t="s">
        <v>489</v>
      </c>
      <c r="G782" s="44">
        <v>747255.5</v>
      </c>
      <c r="H782" s="44">
        <v>-186813.88</v>
      </c>
      <c r="I782" s="44">
        <v>560441.62</v>
      </c>
    </row>
    <row r="783" spans="1:9" x14ac:dyDescent="0.25">
      <c r="A783" s="41">
        <v>200460</v>
      </c>
      <c r="B783" s="41">
        <v>7441</v>
      </c>
      <c r="C783" s="41">
        <v>20094495</v>
      </c>
      <c r="D783" s="41">
        <v>0</v>
      </c>
      <c r="E783" s="41" t="s">
        <v>87</v>
      </c>
      <c r="F783" s="9" t="s">
        <v>490</v>
      </c>
      <c r="G783" s="44">
        <v>7366.09</v>
      </c>
      <c r="H783" s="9">
        <v>-153.46</v>
      </c>
      <c r="I783" s="44">
        <v>7212.63</v>
      </c>
    </row>
    <row r="784" spans="1:9" x14ac:dyDescent="0.25">
      <c r="A784" s="41">
        <v>400100</v>
      </c>
      <c r="B784" s="41">
        <v>7451</v>
      </c>
      <c r="C784" s="41">
        <v>20070673</v>
      </c>
      <c r="D784" s="41">
        <v>1</v>
      </c>
      <c r="E784" s="41" t="s">
        <v>135</v>
      </c>
      <c r="F784" s="9" t="s">
        <v>491</v>
      </c>
      <c r="G784" s="44">
        <v>14595500.189999999</v>
      </c>
      <c r="H784" s="44">
        <v>-7297750.0999999996</v>
      </c>
      <c r="I784" s="44">
        <v>7297750.0899999999</v>
      </c>
    </row>
    <row r="785" spans="1:9" x14ac:dyDescent="0.25">
      <c r="A785" s="41">
        <v>400100</v>
      </c>
      <c r="B785" s="41">
        <v>7451</v>
      </c>
      <c r="C785" s="41">
        <v>20070673</v>
      </c>
      <c r="D785" s="41">
        <v>2</v>
      </c>
      <c r="E785" s="41" t="s">
        <v>169</v>
      </c>
      <c r="F785" s="9" t="s">
        <v>492</v>
      </c>
      <c r="G785" s="44">
        <v>1829663.94</v>
      </c>
      <c r="H785" s="44">
        <v>-724241.99</v>
      </c>
      <c r="I785" s="44">
        <v>1105421.95</v>
      </c>
    </row>
    <row r="786" spans="1:9" x14ac:dyDescent="0.25">
      <c r="A786" s="41">
        <v>400100</v>
      </c>
      <c r="B786" s="41">
        <v>7451</v>
      </c>
      <c r="C786" s="41">
        <v>20070673</v>
      </c>
      <c r="D786" s="41">
        <v>3</v>
      </c>
      <c r="E786" s="41" t="s">
        <v>122</v>
      </c>
      <c r="F786" s="9" t="s">
        <v>493</v>
      </c>
      <c r="G786" s="44">
        <v>2112114.11</v>
      </c>
      <c r="H786" s="44">
        <v>-748040.42</v>
      </c>
      <c r="I786" s="44">
        <v>1364073.69</v>
      </c>
    </row>
    <row r="787" spans="1:9" x14ac:dyDescent="0.25">
      <c r="A787" s="41">
        <v>400100</v>
      </c>
      <c r="B787" s="41">
        <v>7451</v>
      </c>
      <c r="C787" s="41">
        <v>20070673</v>
      </c>
      <c r="D787" s="41">
        <v>7</v>
      </c>
      <c r="E787" s="41" t="s">
        <v>38</v>
      </c>
      <c r="F787" s="9" t="s">
        <v>494</v>
      </c>
      <c r="G787" s="44">
        <v>157373.64000000001</v>
      </c>
      <c r="H787" s="9">
        <v>0</v>
      </c>
      <c r="I787" s="44">
        <v>157373.64000000001</v>
      </c>
    </row>
    <row r="788" spans="1:9" x14ac:dyDescent="0.25">
      <c r="A788" s="41">
        <v>400100</v>
      </c>
      <c r="B788" s="41">
        <v>7451</v>
      </c>
      <c r="C788" s="41">
        <v>20073453</v>
      </c>
      <c r="D788" s="41">
        <v>2</v>
      </c>
      <c r="E788" s="41" t="s">
        <v>236</v>
      </c>
      <c r="F788" s="9" t="s">
        <v>495</v>
      </c>
      <c r="G788" s="44">
        <v>29588.02</v>
      </c>
      <c r="H788" s="44">
        <v>-17259.689999999999</v>
      </c>
      <c r="I788" s="44">
        <v>12328.33</v>
      </c>
    </row>
    <row r="789" spans="1:9" x14ac:dyDescent="0.25">
      <c r="A789" s="41">
        <v>400100</v>
      </c>
      <c r="B789" s="41">
        <v>7451</v>
      </c>
      <c r="C789" s="41">
        <v>20073453</v>
      </c>
      <c r="D789" s="41">
        <v>3</v>
      </c>
      <c r="E789" s="41" t="s">
        <v>83</v>
      </c>
      <c r="F789" s="9" t="s">
        <v>495</v>
      </c>
      <c r="G789" s="44">
        <v>2096371.72</v>
      </c>
      <c r="H789" s="44">
        <v>-393069.7</v>
      </c>
      <c r="I789" s="44">
        <v>1703302.02</v>
      </c>
    </row>
    <row r="790" spans="1:9" x14ac:dyDescent="0.25">
      <c r="A790" s="41">
        <v>400100</v>
      </c>
      <c r="B790" s="41">
        <v>7451</v>
      </c>
      <c r="C790" s="41">
        <v>20081898</v>
      </c>
      <c r="D790" s="41">
        <v>1</v>
      </c>
      <c r="E790" s="41" t="s">
        <v>496</v>
      </c>
      <c r="F790" s="9" t="s">
        <v>497</v>
      </c>
      <c r="G790" s="44">
        <v>237894.85</v>
      </c>
      <c r="H790" s="44">
        <v>-89210.57</v>
      </c>
      <c r="I790" s="44">
        <v>148684.28</v>
      </c>
    </row>
    <row r="791" spans="1:9" x14ac:dyDescent="0.25">
      <c r="A791" s="41">
        <v>400100</v>
      </c>
      <c r="B791" s="41">
        <v>7451</v>
      </c>
      <c r="C791" s="41">
        <v>20083565</v>
      </c>
      <c r="D791" s="41">
        <v>0</v>
      </c>
      <c r="E791" s="41" t="s">
        <v>103</v>
      </c>
      <c r="F791" s="9" t="s">
        <v>498</v>
      </c>
      <c r="G791" s="44">
        <v>503125</v>
      </c>
      <c r="H791" s="44">
        <v>-377343.75</v>
      </c>
      <c r="I791" s="44">
        <v>125781.25</v>
      </c>
    </row>
    <row r="792" spans="1:9" x14ac:dyDescent="0.25">
      <c r="A792" s="41">
        <v>400100</v>
      </c>
      <c r="B792" s="41">
        <v>7451</v>
      </c>
      <c r="C792" s="41">
        <v>20088130</v>
      </c>
      <c r="D792" s="41">
        <v>0</v>
      </c>
      <c r="E792" s="41" t="s">
        <v>122</v>
      </c>
      <c r="F792" s="9" t="s">
        <v>499</v>
      </c>
      <c r="G792" s="44">
        <v>267122.40999999997</v>
      </c>
      <c r="H792" s="44">
        <v>-94605.85</v>
      </c>
      <c r="I792" s="44">
        <v>172516.56</v>
      </c>
    </row>
    <row r="793" spans="1:9" x14ac:dyDescent="0.25">
      <c r="A793" s="41">
        <v>400100</v>
      </c>
      <c r="B793" s="41">
        <v>7452</v>
      </c>
      <c r="C793" s="41">
        <v>20073869</v>
      </c>
      <c r="D793" s="41">
        <v>1</v>
      </c>
      <c r="E793" s="41" t="s">
        <v>169</v>
      </c>
      <c r="F793" s="9" t="s">
        <v>500</v>
      </c>
      <c r="G793" s="44">
        <v>2464238.27</v>
      </c>
      <c r="H793" s="44">
        <v>-975427.65</v>
      </c>
      <c r="I793" s="44">
        <v>1488810.62</v>
      </c>
    </row>
    <row r="794" spans="1:9" x14ac:dyDescent="0.25">
      <c r="A794" s="41">
        <v>400100</v>
      </c>
      <c r="B794" s="41">
        <v>7458</v>
      </c>
      <c r="C794" s="41">
        <v>20090549</v>
      </c>
      <c r="D794" s="41">
        <v>0</v>
      </c>
      <c r="E794" s="41" t="s">
        <v>145</v>
      </c>
      <c r="F794" s="9" t="s">
        <v>501</v>
      </c>
      <c r="G794" s="44">
        <v>1743857.01</v>
      </c>
      <c r="H794" s="44">
        <v>-290642.83</v>
      </c>
      <c r="I794" s="44">
        <v>1453214.18</v>
      </c>
    </row>
    <row r="795" spans="1:9" x14ac:dyDescent="0.25">
      <c r="A795" s="41">
        <v>400100</v>
      </c>
      <c r="B795" s="41">
        <v>7459</v>
      </c>
      <c r="C795" s="41">
        <v>20087748</v>
      </c>
      <c r="D795" s="41">
        <v>0</v>
      </c>
      <c r="E795" s="41" t="s">
        <v>169</v>
      </c>
      <c r="F795" s="9" t="s">
        <v>502</v>
      </c>
      <c r="G795" s="44">
        <v>91921.06</v>
      </c>
      <c r="H795" s="44">
        <v>-36385.43</v>
      </c>
      <c r="I795" s="44">
        <v>55535.63</v>
      </c>
    </row>
    <row r="796" spans="1:9" x14ac:dyDescent="0.25">
      <c r="A796" s="41">
        <v>400100</v>
      </c>
      <c r="B796" s="41">
        <v>7602</v>
      </c>
      <c r="C796" s="41">
        <v>20087996</v>
      </c>
      <c r="D796" s="41">
        <v>1</v>
      </c>
      <c r="E796" s="41" t="s">
        <v>145</v>
      </c>
      <c r="F796" s="9" t="s">
        <v>503</v>
      </c>
      <c r="G796" s="44">
        <v>107041.03</v>
      </c>
      <c r="H796" s="44">
        <v>-17840.169999999998</v>
      </c>
      <c r="I796" s="44">
        <v>89200.86</v>
      </c>
    </row>
    <row r="797" spans="1:9" x14ac:dyDescent="0.25">
      <c r="A797" s="41">
        <v>400100</v>
      </c>
      <c r="B797" s="41">
        <v>7802</v>
      </c>
      <c r="C797" s="41">
        <v>20086410</v>
      </c>
      <c r="D797" s="41">
        <v>0</v>
      </c>
      <c r="E797" s="41" t="s">
        <v>135</v>
      </c>
      <c r="F797" s="9" t="s">
        <v>504</v>
      </c>
      <c r="G797" s="44">
        <v>46875.86</v>
      </c>
      <c r="H797" s="44">
        <v>-23437.94</v>
      </c>
      <c r="I797" s="44">
        <v>23437.919999999998</v>
      </c>
    </row>
    <row r="798" spans="1:9" x14ac:dyDescent="0.25">
      <c r="A798" s="41">
        <v>400100</v>
      </c>
      <c r="B798" s="41">
        <v>7808</v>
      </c>
      <c r="C798" s="41">
        <v>20071742</v>
      </c>
      <c r="D798" s="41">
        <v>1</v>
      </c>
      <c r="E798" s="41" t="s">
        <v>169</v>
      </c>
      <c r="F798" s="9" t="s">
        <v>505</v>
      </c>
      <c r="G798" s="44">
        <v>48809.42</v>
      </c>
      <c r="H798" s="44">
        <v>-19320.400000000001</v>
      </c>
      <c r="I798" s="44">
        <v>29489.02</v>
      </c>
    </row>
    <row r="799" spans="1:9" x14ac:dyDescent="0.25">
      <c r="A799" s="41">
        <v>400100</v>
      </c>
      <c r="B799" s="41">
        <v>7809</v>
      </c>
      <c r="C799" s="41">
        <v>20071452</v>
      </c>
      <c r="D799" s="41">
        <v>1</v>
      </c>
      <c r="E799" s="41" t="s">
        <v>135</v>
      </c>
      <c r="F799" s="9" t="s">
        <v>506</v>
      </c>
      <c r="G799" s="44">
        <v>46875.88</v>
      </c>
      <c r="H799" s="44">
        <v>-23437.94</v>
      </c>
      <c r="I799" s="44">
        <v>23437.94</v>
      </c>
    </row>
    <row r="800" spans="1:9" x14ac:dyDescent="0.25">
      <c r="A800" s="41">
        <v>400100</v>
      </c>
      <c r="B800" s="41">
        <v>7809</v>
      </c>
      <c r="C800" s="41">
        <v>20072384</v>
      </c>
      <c r="D800" s="41">
        <v>1</v>
      </c>
      <c r="E800" s="41" t="s">
        <v>76</v>
      </c>
      <c r="F800" s="9" t="s">
        <v>507</v>
      </c>
      <c r="G800" s="44">
        <v>525807.93000000005</v>
      </c>
      <c r="H800" s="44">
        <v>-295766.95</v>
      </c>
      <c r="I800" s="44">
        <v>230040.98</v>
      </c>
    </row>
    <row r="801" spans="1:9" x14ac:dyDescent="0.25">
      <c r="A801" s="41">
        <v>400100</v>
      </c>
      <c r="B801" s="41">
        <v>7809</v>
      </c>
      <c r="C801" s="41">
        <v>20081725</v>
      </c>
      <c r="D801" s="41">
        <v>0</v>
      </c>
      <c r="E801" s="41" t="s">
        <v>282</v>
      </c>
      <c r="F801" s="9" t="s">
        <v>508</v>
      </c>
      <c r="G801" s="44">
        <v>54355</v>
      </c>
      <c r="H801" s="44">
        <v>-49825.42</v>
      </c>
      <c r="I801" s="44">
        <v>4529.58</v>
      </c>
    </row>
    <row r="802" spans="1:9" x14ac:dyDescent="0.25">
      <c r="A802" s="41">
        <v>400100</v>
      </c>
      <c r="B802" s="41">
        <v>7809</v>
      </c>
      <c r="C802" s="41">
        <v>20085432</v>
      </c>
      <c r="D802" s="41">
        <v>0</v>
      </c>
      <c r="E802" s="41" t="s">
        <v>76</v>
      </c>
      <c r="F802" s="9" t="s">
        <v>509</v>
      </c>
      <c r="G802" s="44">
        <v>206500.04</v>
      </c>
      <c r="H802" s="44">
        <v>-116156.28</v>
      </c>
      <c r="I802" s="44">
        <v>90343.76</v>
      </c>
    </row>
    <row r="803" spans="1:9" x14ac:dyDescent="0.25">
      <c r="A803" s="41">
        <v>400100</v>
      </c>
      <c r="B803" s="41">
        <v>7810</v>
      </c>
      <c r="C803" s="41">
        <v>20073243</v>
      </c>
      <c r="D803" s="41">
        <v>4</v>
      </c>
      <c r="E803" s="41" t="s">
        <v>77</v>
      </c>
      <c r="F803" s="9" t="s">
        <v>510</v>
      </c>
      <c r="G803" s="44">
        <v>180809.36</v>
      </c>
      <c r="H803" s="44">
        <v>-94171.54</v>
      </c>
      <c r="I803" s="44">
        <v>86637.82</v>
      </c>
    </row>
    <row r="804" spans="1:9" x14ac:dyDescent="0.25">
      <c r="A804" s="41">
        <v>400100</v>
      </c>
      <c r="B804" s="41">
        <v>7810</v>
      </c>
      <c r="C804" s="41">
        <v>20073243</v>
      </c>
      <c r="D804" s="41">
        <v>5</v>
      </c>
      <c r="E804" s="41" t="s">
        <v>135</v>
      </c>
      <c r="F804" s="9" t="s">
        <v>510</v>
      </c>
      <c r="G804" s="44">
        <v>19270.77</v>
      </c>
      <c r="H804" s="44">
        <v>-9635.3799999999992</v>
      </c>
      <c r="I804" s="44">
        <v>9635.39</v>
      </c>
    </row>
    <row r="805" spans="1:9" x14ac:dyDescent="0.25">
      <c r="A805" s="41">
        <v>400100</v>
      </c>
      <c r="B805" s="41">
        <v>7810</v>
      </c>
      <c r="C805" s="41">
        <v>20073243</v>
      </c>
      <c r="D805" s="41">
        <v>6</v>
      </c>
      <c r="E805" s="41" t="s">
        <v>124</v>
      </c>
      <c r="F805" s="9" t="s">
        <v>511</v>
      </c>
      <c r="G805" s="44">
        <v>60466.14</v>
      </c>
      <c r="H805" s="44">
        <v>-2519.4299999999998</v>
      </c>
      <c r="I805" s="44">
        <v>57946.71</v>
      </c>
    </row>
    <row r="806" spans="1:9" x14ac:dyDescent="0.25">
      <c r="A806" s="41">
        <v>400100</v>
      </c>
      <c r="B806" s="41">
        <v>7812</v>
      </c>
      <c r="C806" s="41">
        <v>20082620</v>
      </c>
      <c r="D806" s="41">
        <v>0</v>
      </c>
      <c r="E806" s="41" t="s">
        <v>73</v>
      </c>
      <c r="F806" s="9" t="s">
        <v>512</v>
      </c>
      <c r="G806" s="44">
        <v>416264.6</v>
      </c>
      <c r="H806" s="44">
        <v>-318585.49</v>
      </c>
      <c r="I806" s="44">
        <v>97679.11</v>
      </c>
    </row>
    <row r="807" spans="1:9" x14ac:dyDescent="0.25">
      <c r="A807" s="41">
        <v>400100</v>
      </c>
      <c r="B807" s="41">
        <v>7812</v>
      </c>
      <c r="C807" s="41">
        <v>20088954</v>
      </c>
      <c r="D807" s="41">
        <v>0</v>
      </c>
      <c r="E807" s="41" t="s">
        <v>59</v>
      </c>
      <c r="F807" s="9" t="s">
        <v>513</v>
      </c>
      <c r="G807" s="44">
        <v>43232.47</v>
      </c>
      <c r="H807" s="44">
        <v>-12609.48</v>
      </c>
      <c r="I807" s="44">
        <v>30622.99</v>
      </c>
    </row>
    <row r="808" spans="1:9" x14ac:dyDescent="0.25">
      <c r="A808" s="41">
        <v>400100</v>
      </c>
      <c r="B808" s="41">
        <v>7812</v>
      </c>
      <c r="C808" s="41">
        <v>20089972</v>
      </c>
      <c r="D808" s="41">
        <v>0</v>
      </c>
      <c r="E808" s="41" t="s">
        <v>133</v>
      </c>
      <c r="F808" s="9" t="s">
        <v>514</v>
      </c>
      <c r="G808" s="44">
        <v>711615.17</v>
      </c>
      <c r="H808" s="44">
        <v>-163078.47</v>
      </c>
      <c r="I808" s="44">
        <v>548536.69999999995</v>
      </c>
    </row>
    <row r="809" spans="1:9" x14ac:dyDescent="0.25">
      <c r="A809" s="41">
        <v>400100</v>
      </c>
      <c r="B809" s="41">
        <v>7812</v>
      </c>
      <c r="C809" s="41">
        <v>20089972</v>
      </c>
      <c r="D809" s="41">
        <v>1</v>
      </c>
      <c r="E809" s="41" t="s">
        <v>83</v>
      </c>
      <c r="F809" s="9" t="s">
        <v>514</v>
      </c>
      <c r="G809" s="44">
        <v>673478.55</v>
      </c>
      <c r="H809" s="44">
        <v>-126277.24</v>
      </c>
      <c r="I809" s="44">
        <v>547201.31000000006</v>
      </c>
    </row>
    <row r="810" spans="1:9" x14ac:dyDescent="0.25">
      <c r="A810" s="41">
        <v>400100</v>
      </c>
      <c r="B810" s="41">
        <v>7813</v>
      </c>
      <c r="C810" s="41">
        <v>20082295</v>
      </c>
      <c r="D810" s="41">
        <v>0</v>
      </c>
      <c r="E810" s="41" t="s">
        <v>515</v>
      </c>
      <c r="F810" s="9" t="s">
        <v>516</v>
      </c>
      <c r="G810" s="44">
        <v>299635.90999999997</v>
      </c>
      <c r="H810" s="44">
        <v>-255939.01</v>
      </c>
      <c r="I810" s="44">
        <v>43696.9</v>
      </c>
    </row>
    <row r="811" spans="1:9" x14ac:dyDescent="0.25">
      <c r="A811" s="41">
        <v>400100</v>
      </c>
      <c r="B811" s="41">
        <v>7813</v>
      </c>
      <c r="C811" s="41">
        <v>20082295</v>
      </c>
      <c r="D811" s="41">
        <v>1</v>
      </c>
      <c r="E811" s="41" t="s">
        <v>138</v>
      </c>
      <c r="F811" s="9" t="s">
        <v>516</v>
      </c>
      <c r="G811" s="44">
        <v>24235.91</v>
      </c>
      <c r="H811" s="44">
        <v>-11613.05</v>
      </c>
      <c r="I811" s="44">
        <v>12622.86</v>
      </c>
    </row>
    <row r="812" spans="1:9" x14ac:dyDescent="0.25">
      <c r="A812" s="41">
        <v>400100</v>
      </c>
      <c r="B812" s="41">
        <v>8501</v>
      </c>
      <c r="C812" s="41">
        <v>20086981</v>
      </c>
      <c r="D812" s="41">
        <v>0</v>
      </c>
      <c r="E812" s="41" t="s">
        <v>78</v>
      </c>
      <c r="F812" s="9" t="s">
        <v>517</v>
      </c>
      <c r="G812" s="44">
        <v>40030.050000000003</v>
      </c>
      <c r="H812" s="44">
        <v>-18347.11</v>
      </c>
      <c r="I812" s="44">
        <v>21682.94</v>
      </c>
    </row>
    <row r="813" spans="1:9" x14ac:dyDescent="0.25">
      <c r="A813" s="41">
        <v>400100</v>
      </c>
      <c r="B813" s="41">
        <v>8501</v>
      </c>
      <c r="C813" s="41">
        <v>20089398</v>
      </c>
      <c r="D813" s="41">
        <v>0</v>
      </c>
      <c r="E813" s="41" t="s">
        <v>518</v>
      </c>
      <c r="F813" s="9" t="s">
        <v>519</v>
      </c>
      <c r="G813" s="44">
        <v>894571.93</v>
      </c>
      <c r="H813" s="44">
        <v>-100246.75</v>
      </c>
      <c r="I813" s="44">
        <v>794325.18</v>
      </c>
    </row>
    <row r="814" spans="1:9" x14ac:dyDescent="0.25">
      <c r="A814" s="41">
        <v>400100</v>
      </c>
      <c r="B814" s="41">
        <v>8506</v>
      </c>
      <c r="C814" s="41">
        <v>20069322</v>
      </c>
      <c r="D814" s="41">
        <v>4</v>
      </c>
      <c r="E814" s="41" t="s">
        <v>78</v>
      </c>
      <c r="F814" s="9" t="s">
        <v>520</v>
      </c>
      <c r="G814" s="44">
        <v>9718.02</v>
      </c>
      <c r="H814" s="44">
        <v>-4454.1000000000004</v>
      </c>
      <c r="I814" s="44">
        <v>5263.92</v>
      </c>
    </row>
    <row r="815" spans="1:9" x14ac:dyDescent="0.25">
      <c r="A815" s="41">
        <v>200460</v>
      </c>
      <c r="B815" s="41">
        <v>8518</v>
      </c>
      <c r="C815" s="41">
        <v>20086368</v>
      </c>
      <c r="D815" s="41">
        <v>0</v>
      </c>
      <c r="E815" s="41" t="s">
        <v>135</v>
      </c>
      <c r="F815" s="9" t="s">
        <v>521</v>
      </c>
      <c r="G815" s="44">
        <v>68570.009999999995</v>
      </c>
      <c r="H815" s="44">
        <v>-34285</v>
      </c>
      <c r="I815" s="44">
        <v>34285.01</v>
      </c>
    </row>
    <row r="816" spans="1:9" x14ac:dyDescent="0.25">
      <c r="A816" s="41">
        <v>400100</v>
      </c>
      <c r="B816" s="41">
        <v>8518</v>
      </c>
      <c r="C816" s="41">
        <v>20068480</v>
      </c>
      <c r="D816" s="41">
        <v>5</v>
      </c>
      <c r="E816" s="41" t="s">
        <v>373</v>
      </c>
      <c r="F816" s="9" t="s">
        <v>522</v>
      </c>
      <c r="G816" s="44">
        <v>1105864.3500000001</v>
      </c>
      <c r="H816" s="44">
        <v>-668126.38</v>
      </c>
      <c r="I816" s="44">
        <v>437737.97</v>
      </c>
    </row>
    <row r="817" spans="1:9" x14ac:dyDescent="0.25">
      <c r="A817" s="41">
        <v>400100</v>
      </c>
      <c r="B817" s="41">
        <v>8518</v>
      </c>
      <c r="C817" s="41">
        <v>20068480</v>
      </c>
      <c r="D817" s="41">
        <v>6</v>
      </c>
      <c r="E817" s="41" t="s">
        <v>135</v>
      </c>
      <c r="F817" s="9" t="s">
        <v>523</v>
      </c>
      <c r="G817" s="44">
        <v>281759.02</v>
      </c>
      <c r="H817" s="44">
        <v>-140879.51999999999</v>
      </c>
      <c r="I817" s="44">
        <v>140879.5</v>
      </c>
    </row>
    <row r="818" spans="1:9" x14ac:dyDescent="0.25">
      <c r="A818" s="41">
        <v>400100</v>
      </c>
      <c r="B818" s="41">
        <v>8518</v>
      </c>
      <c r="C818" s="41">
        <v>20068480</v>
      </c>
      <c r="D818" s="41">
        <v>7</v>
      </c>
      <c r="E818" s="41" t="s">
        <v>169</v>
      </c>
      <c r="F818" s="9" t="s">
        <v>524</v>
      </c>
      <c r="G818" s="44">
        <v>690277.55</v>
      </c>
      <c r="H818" s="44">
        <v>-273234.87</v>
      </c>
      <c r="I818" s="44">
        <v>417042.68</v>
      </c>
    </row>
    <row r="819" spans="1:9" x14ac:dyDescent="0.25">
      <c r="A819" s="41">
        <v>400100</v>
      </c>
      <c r="B819" s="41">
        <v>8518</v>
      </c>
      <c r="C819" s="41">
        <v>20068480</v>
      </c>
      <c r="D819" s="41">
        <v>8</v>
      </c>
      <c r="E819" s="41" t="s">
        <v>38</v>
      </c>
      <c r="F819" s="9" t="s">
        <v>525</v>
      </c>
      <c r="G819" s="44">
        <v>179091</v>
      </c>
      <c r="H819" s="9">
        <v>0</v>
      </c>
      <c r="I819" s="44">
        <v>179091</v>
      </c>
    </row>
    <row r="820" spans="1:9" x14ac:dyDescent="0.25">
      <c r="A820" s="41">
        <v>400100</v>
      </c>
      <c r="B820" s="41">
        <v>8519</v>
      </c>
      <c r="C820" s="41">
        <v>20082616</v>
      </c>
      <c r="D820" s="41">
        <v>0</v>
      </c>
      <c r="E820" s="41" t="s">
        <v>73</v>
      </c>
      <c r="F820" s="9" t="s">
        <v>526</v>
      </c>
      <c r="G820" s="44">
        <v>33153.26</v>
      </c>
      <c r="H820" s="44">
        <v>-26937.040000000001</v>
      </c>
      <c r="I820" s="44">
        <v>6216.22</v>
      </c>
    </row>
    <row r="821" spans="1:9" x14ac:dyDescent="0.25">
      <c r="A821" s="41">
        <v>400100</v>
      </c>
      <c r="B821" s="41">
        <v>8519</v>
      </c>
      <c r="C821" s="41">
        <v>20082616</v>
      </c>
      <c r="D821" s="41">
        <v>1</v>
      </c>
      <c r="E821" s="41" t="s">
        <v>275</v>
      </c>
      <c r="F821" s="9" t="s">
        <v>526</v>
      </c>
      <c r="G821" s="44">
        <v>94390.54</v>
      </c>
      <c r="H821" s="44">
        <v>-72759.39</v>
      </c>
      <c r="I821" s="44">
        <v>21631.15</v>
      </c>
    </row>
    <row r="822" spans="1:9" x14ac:dyDescent="0.25">
      <c r="A822" s="41">
        <v>400100</v>
      </c>
      <c r="B822" s="41">
        <v>8519</v>
      </c>
      <c r="C822" s="41">
        <v>20082616</v>
      </c>
      <c r="D822" s="41">
        <v>2</v>
      </c>
      <c r="E822" s="41" t="s">
        <v>105</v>
      </c>
      <c r="F822" s="9" t="s">
        <v>526</v>
      </c>
      <c r="G822" s="44">
        <v>51509.01</v>
      </c>
      <c r="H822" s="44">
        <v>-33266.239999999998</v>
      </c>
      <c r="I822" s="44">
        <v>18242.77</v>
      </c>
    </row>
    <row r="823" spans="1:9" x14ac:dyDescent="0.25">
      <c r="A823" s="41">
        <v>400100</v>
      </c>
      <c r="B823" s="41">
        <v>8519</v>
      </c>
      <c r="C823" s="41">
        <v>20082616</v>
      </c>
      <c r="D823" s="41">
        <v>3</v>
      </c>
      <c r="E823" s="41" t="s">
        <v>79</v>
      </c>
      <c r="F823" s="9" t="s">
        <v>527</v>
      </c>
      <c r="G823" s="44">
        <v>18481.919999999998</v>
      </c>
      <c r="H823" s="44">
        <v>-8085.84</v>
      </c>
      <c r="I823" s="44">
        <v>10396.08</v>
      </c>
    </row>
    <row r="824" spans="1:9" x14ac:dyDescent="0.25">
      <c r="A824" s="41">
        <v>400100</v>
      </c>
      <c r="B824" s="41">
        <v>8519</v>
      </c>
      <c r="C824" s="41">
        <v>20082616</v>
      </c>
      <c r="D824" s="41">
        <v>4</v>
      </c>
      <c r="E824" s="41" t="s">
        <v>110</v>
      </c>
      <c r="F824" s="9" t="s">
        <v>526</v>
      </c>
      <c r="G824" s="44">
        <v>101933.12</v>
      </c>
      <c r="H824" s="44">
        <v>-27606.89</v>
      </c>
      <c r="I824" s="44">
        <v>74326.23</v>
      </c>
    </row>
    <row r="825" spans="1:9" x14ac:dyDescent="0.25">
      <c r="A825" s="41">
        <v>400100</v>
      </c>
      <c r="B825" s="41">
        <v>8519</v>
      </c>
      <c r="C825" s="41">
        <v>20082616</v>
      </c>
      <c r="D825" s="41">
        <v>5</v>
      </c>
      <c r="E825" s="41" t="s">
        <v>107</v>
      </c>
      <c r="F825" s="9" t="s">
        <v>528</v>
      </c>
      <c r="G825" s="44">
        <v>36225.35</v>
      </c>
      <c r="H825" s="44">
        <v>-9056.34</v>
      </c>
      <c r="I825" s="44">
        <v>27169.01</v>
      </c>
    </row>
    <row r="826" spans="1:9" x14ac:dyDescent="0.25">
      <c r="A826" s="41">
        <v>400100</v>
      </c>
      <c r="B826" s="41">
        <v>8519</v>
      </c>
      <c r="C826" s="41">
        <v>20082616</v>
      </c>
      <c r="D826" s="41">
        <v>6</v>
      </c>
      <c r="E826" s="41" t="s">
        <v>133</v>
      </c>
      <c r="F826" s="9" t="s">
        <v>526</v>
      </c>
      <c r="G826" s="44">
        <v>8464.4</v>
      </c>
      <c r="H826" s="44">
        <v>-1939.76</v>
      </c>
      <c r="I826" s="44">
        <v>6524.64</v>
      </c>
    </row>
    <row r="827" spans="1:9" x14ac:dyDescent="0.25">
      <c r="F827" s="184" t="s">
        <v>638</v>
      </c>
      <c r="G827" s="50">
        <v>175399655.86999989</v>
      </c>
      <c r="H827" s="50">
        <v>-88169860.849999875</v>
      </c>
      <c r="I827" s="50">
        <f>SUM(I349:I826)</f>
        <v>87229795.020000085</v>
      </c>
    </row>
  </sheetData>
  <autoFilter ref="A37:I329">
    <filterColumn colId="1">
      <filters>
        <filter val="1010"/>
        <filter val="4610"/>
        <filter val="4613"/>
        <filter val="4618"/>
        <filter val="4809"/>
        <filter val="4810"/>
        <filter val="5300"/>
        <filter val="6801"/>
        <filter val="6925"/>
        <filter val="7405"/>
        <filter val="7409"/>
        <filter val="7413"/>
        <filter val="7430"/>
        <filter val="7452"/>
      </filters>
    </filterColumn>
  </autoFilter>
  <mergeCells count="14">
    <mergeCell ref="B344:C344"/>
    <mergeCell ref="B345:C345"/>
    <mergeCell ref="B346:C346"/>
    <mergeCell ref="A3:E3"/>
    <mergeCell ref="A2:E2"/>
    <mergeCell ref="B341:C341"/>
    <mergeCell ref="B342:C342"/>
    <mergeCell ref="B343:C343"/>
    <mergeCell ref="B30:C30"/>
    <mergeCell ref="B31:C31"/>
    <mergeCell ref="B32:C32"/>
    <mergeCell ref="B33:C33"/>
    <mergeCell ref="B34:C34"/>
    <mergeCell ref="B35:C35"/>
  </mergeCells>
  <pageMargins left="0.7" right="0.7" top="0.75" bottom="0.75" header="0.3" footer="0.3"/>
  <pageSetup paperSize="119" orientation="portrait" r:id="rId1"/>
  <drawing r:id="rId2"/>
  <legacyDrawing r:id="rId3"/>
  <oleObjects>
    <mc:AlternateContent xmlns:mc="http://schemas.openxmlformats.org/markup-compatibility/2006">
      <mc:Choice Requires="x14">
        <oleObject progId="Worksheet" dvAspect="DVASPECT_ICON" shapeId="17409" r:id="rId4">
          <objectPr defaultSize="0" r:id="rId5">
            <anchor moveWithCells="1">
              <from>
                <xdr:col>4</xdr:col>
                <xdr:colOff>914400</xdr:colOff>
                <xdr:row>30</xdr:row>
                <xdr:rowOff>104775</xdr:rowOff>
              </from>
              <to>
                <xdr:col>4</xdr:col>
                <xdr:colOff>1828800</xdr:colOff>
                <xdr:row>34</xdr:row>
                <xdr:rowOff>28575</xdr:rowOff>
              </to>
            </anchor>
          </objectPr>
        </oleObject>
      </mc:Choice>
      <mc:Fallback>
        <oleObject progId="Worksheet" dvAspect="DVASPECT_ICON" shapeId="1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H66"/>
  <sheetViews>
    <sheetView zoomScaleNormal="100" workbookViewId="0">
      <selection activeCell="A16" sqref="A16"/>
    </sheetView>
  </sheetViews>
  <sheetFormatPr defaultRowHeight="15" x14ac:dyDescent="0.25"/>
  <cols>
    <col min="1" max="1" width="71.85546875" customWidth="1"/>
    <col min="2" max="2" width="23.85546875" customWidth="1"/>
    <col min="3" max="3" width="35.5703125" customWidth="1"/>
    <col min="4" max="4" width="23.85546875" customWidth="1"/>
    <col min="5" max="5" width="20.5703125" customWidth="1"/>
    <col min="6" max="6" width="42.7109375" customWidth="1"/>
    <col min="7" max="7" width="65" customWidth="1"/>
  </cols>
  <sheetData>
    <row r="1" spans="1:8" x14ac:dyDescent="0.25">
      <c r="A1" s="1" t="s">
        <v>24</v>
      </c>
      <c r="B1" s="4"/>
      <c r="C1" s="2"/>
      <c r="D1" s="1"/>
      <c r="E1" s="4"/>
    </row>
    <row r="2" spans="1:8" ht="96" customHeight="1" x14ac:dyDescent="0.25">
      <c r="A2" s="204" t="s">
        <v>643</v>
      </c>
      <c r="B2" s="204"/>
      <c r="C2" s="204"/>
      <c r="D2" s="204"/>
      <c r="E2" s="204"/>
    </row>
    <row r="3" spans="1:8" ht="96" customHeight="1" x14ac:dyDescent="0.25">
      <c r="A3" s="205"/>
      <c r="B3" s="205"/>
      <c r="C3" s="205"/>
      <c r="D3" s="205"/>
      <c r="E3" s="205"/>
    </row>
    <row r="5" spans="1:8" x14ac:dyDescent="0.25">
      <c r="A5" s="1" t="s">
        <v>33</v>
      </c>
      <c r="B5" s="4"/>
      <c r="C5" s="2"/>
      <c r="D5" s="1"/>
      <c r="E5" s="4"/>
    </row>
    <row r="6" spans="1:8" x14ac:dyDescent="0.25">
      <c r="A6" s="11"/>
      <c r="D6" s="21"/>
      <c r="E6" s="21"/>
    </row>
    <row r="7" spans="1:8" x14ac:dyDescent="0.25">
      <c r="A7" s="11"/>
      <c r="D7" s="22"/>
      <c r="E7" s="22"/>
    </row>
    <row r="8" spans="1:8" ht="18.75" customHeight="1" x14ac:dyDescent="0.25">
      <c r="A8" s="3" t="s">
        <v>26</v>
      </c>
      <c r="B8" s="18" t="s">
        <v>27</v>
      </c>
      <c r="C8" s="18" t="s">
        <v>28</v>
      </c>
      <c r="D8" s="19" t="s">
        <v>29</v>
      </c>
      <c r="E8" s="20" t="s">
        <v>30</v>
      </c>
      <c r="F8" s="76" t="s">
        <v>295</v>
      </c>
      <c r="G8" s="79" t="s">
        <v>299</v>
      </c>
      <c r="H8" s="82" t="s">
        <v>533</v>
      </c>
    </row>
    <row r="9" spans="1:8" x14ac:dyDescent="0.25">
      <c r="A9" s="26"/>
      <c r="B9" s="29" t="s">
        <v>32</v>
      </c>
      <c r="C9" s="27"/>
      <c r="D9" s="27" t="s">
        <v>31</v>
      </c>
      <c r="E9" s="28" t="s">
        <v>31</v>
      </c>
      <c r="F9" s="9"/>
      <c r="G9" s="12"/>
    </row>
    <row r="10" spans="1:8" x14ac:dyDescent="0.25">
      <c r="A10" s="23" t="s">
        <v>0</v>
      </c>
      <c r="B10" s="55">
        <f>'RAB 3.1 Direct Type 5-6 Assets'!B9</f>
        <v>1394.29130879185</v>
      </c>
      <c r="C10" s="55">
        <f>'RAB 3.1 Direct Type 5-6 Assets'!C9</f>
        <v>0</v>
      </c>
      <c r="D10" s="55">
        <f>'RAB 3.1 Direct Type 5-6 Assets'!D9</f>
        <v>32.874129822620603</v>
      </c>
      <c r="E10" s="55">
        <f>'RAB 3.1 Direct Type 5-6 Assets'!E9</f>
        <v>46.298951338166589</v>
      </c>
      <c r="F10" s="77" t="s">
        <v>21</v>
      </c>
      <c r="G10" s="80" t="s">
        <v>22</v>
      </c>
    </row>
    <row r="11" spans="1:8" x14ac:dyDescent="0.25">
      <c r="A11" s="23" t="s">
        <v>1</v>
      </c>
      <c r="B11" s="55">
        <f>'RAB 3.1 Direct Type 5-6 Assets'!B10</f>
        <v>131.30293169499129</v>
      </c>
      <c r="C11" s="55">
        <f>'RAB 3.1 Direct Type 5-6 Assets'!C10</f>
        <v>0</v>
      </c>
      <c r="D11" s="55">
        <f>'RAB 3.1 Direct Type 5-6 Assets'!D10</f>
        <v>67.417426953616527</v>
      </c>
      <c r="E11" s="55">
        <f>'RAB 3.1 Direct Type 5-6 Assets'!E10</f>
        <v>70</v>
      </c>
      <c r="F11" s="77" t="s">
        <v>21</v>
      </c>
      <c r="G11" s="80" t="s">
        <v>22</v>
      </c>
    </row>
    <row r="12" spans="1:8" x14ac:dyDescent="0.25">
      <c r="A12" s="5" t="s">
        <v>2</v>
      </c>
      <c r="B12" s="55">
        <f>'RAB 3.1 Direct Type 5-6 Assets'!B11</f>
        <v>3176.4250551856212</v>
      </c>
      <c r="C12" s="55">
        <f>'RAB 3.1 Direct Type 5-6 Assets'!C11</f>
        <v>0</v>
      </c>
      <c r="D12" s="55">
        <f>'RAB 3.1 Direct Type 5-6 Assets'!D11</f>
        <v>46.823960442040182</v>
      </c>
      <c r="E12" s="55">
        <f>'RAB 3.1 Direct Type 5-6 Assets'!E11</f>
        <v>58.033383369141177</v>
      </c>
      <c r="F12" s="77" t="s">
        <v>21</v>
      </c>
      <c r="G12" s="80" t="s">
        <v>22</v>
      </c>
    </row>
    <row r="13" spans="1:8" x14ac:dyDescent="0.25">
      <c r="A13" s="5" t="s">
        <v>3</v>
      </c>
      <c r="B13" s="55">
        <f>'RAB 3.1 Direct Type 5-6 Assets'!B12</f>
        <v>3483.2919442629805</v>
      </c>
      <c r="C13" s="55">
        <f>'RAB 3.1 Direct Type 5-6 Assets'!C12</f>
        <v>0</v>
      </c>
      <c r="D13" s="55">
        <f>'RAB 3.1 Direct Type 5-6 Assets'!D12</f>
        <v>34.83184042416061</v>
      </c>
      <c r="E13" s="55">
        <f>'RAB 3.1 Direct Type 5-6 Assets'!E12</f>
        <v>46.842831924321999</v>
      </c>
      <c r="F13" s="77" t="s">
        <v>21</v>
      </c>
      <c r="G13" s="80" t="s">
        <v>22</v>
      </c>
    </row>
    <row r="14" spans="1:8" x14ac:dyDescent="0.25">
      <c r="A14" s="5" t="s">
        <v>4</v>
      </c>
      <c r="B14" s="55">
        <f>'RAB 3.1 Direct Type 5-6 Assets'!B13</f>
        <v>690.37459553116366</v>
      </c>
      <c r="C14" s="55">
        <f>'RAB 3.1 Direct Type 5-6 Assets'!C13</f>
        <v>0</v>
      </c>
      <c r="D14" s="55">
        <f>'RAB 3.1 Direct Type 5-6 Assets'!D13</f>
        <v>30.484968653424065</v>
      </c>
      <c r="E14" s="55">
        <f>'RAB 3.1 Direct Type 5-6 Assets'!E13</f>
        <v>45.887214388616371</v>
      </c>
      <c r="F14" s="77" t="s">
        <v>21</v>
      </c>
      <c r="G14" s="80" t="s">
        <v>22</v>
      </c>
    </row>
    <row r="15" spans="1:8" x14ac:dyDescent="0.25">
      <c r="A15" s="23" t="s">
        <v>5</v>
      </c>
      <c r="B15" s="55">
        <f>'RAB 3.1 Direct Type 5-6 Assets'!B14</f>
        <v>1604.0144280526883</v>
      </c>
      <c r="C15" s="55">
        <f>'RAB 3.1 Direct Type 5-6 Assets'!C14</f>
        <v>0</v>
      </c>
      <c r="D15" s="55">
        <f>'RAB 3.1 Direct Type 5-6 Assets'!D14</f>
        <v>39.973155550696212</v>
      </c>
      <c r="E15" s="55">
        <f>'RAB 3.1 Direct Type 5-6 Assets'!E14</f>
        <v>52.073244732796169</v>
      </c>
      <c r="F15" s="77" t="s">
        <v>21</v>
      </c>
      <c r="G15" s="80" t="s">
        <v>22</v>
      </c>
    </row>
    <row r="16" spans="1:8" x14ac:dyDescent="0.25">
      <c r="A16" s="23" t="s">
        <v>6</v>
      </c>
      <c r="B16" s="55">
        <f>'RAB 3.1 Direct Type 5-6 Assets'!B15</f>
        <v>163.7651248161701</v>
      </c>
      <c r="C16" s="55">
        <f>'RAB 3.1 Direct Type 5-6 Assets'!C15</f>
        <v>0</v>
      </c>
      <c r="D16" s="55">
        <f>'RAB 3.1 Direct Type 5-6 Assets'!D15</f>
        <v>14.509167584846777</v>
      </c>
      <c r="E16" s="55">
        <f>'RAB 3.1 Direct Type 5-6 Assets'!E15</f>
        <v>25</v>
      </c>
      <c r="F16" s="77" t="s">
        <v>21</v>
      </c>
      <c r="G16" s="80" t="s">
        <v>21</v>
      </c>
    </row>
    <row r="17" spans="1:8" x14ac:dyDescent="0.25">
      <c r="A17" s="23" t="s">
        <v>7</v>
      </c>
      <c r="B17" s="55">
        <f>'RAB 3.1 Direct Type 5-6 Assets'!B16</f>
        <v>100.86131177148374</v>
      </c>
      <c r="C17" s="55">
        <f>'RAB 3.1 Direct Type 5-6 Assets'!C16</f>
        <v>0</v>
      </c>
      <c r="D17" s="55">
        <f>'RAB 3.1 Direct Type 5-6 Assets'!D16</f>
        <v>12.872765149087957</v>
      </c>
      <c r="E17" s="55">
        <f>'RAB 3.1 Direct Type 5-6 Assets'!E16</f>
        <v>15</v>
      </c>
      <c r="F17" s="77" t="s">
        <v>21</v>
      </c>
      <c r="G17" s="80" t="s">
        <v>21</v>
      </c>
    </row>
    <row r="18" spans="1:8" x14ac:dyDescent="0.25">
      <c r="A18" s="23" t="s">
        <v>8</v>
      </c>
      <c r="B18" s="55">
        <f>'RAB 3.1 Direct Type 5-6 Assets'!B17</f>
        <v>13.996097547074466</v>
      </c>
      <c r="C18" s="55">
        <f>'RAB 3.1 Direct Type 5-6 Assets'!C17</f>
        <v>0</v>
      </c>
      <c r="D18" s="55">
        <f>'RAB 3.1 Direct Type 5-6 Assets'!D17</f>
        <v>5.6496072630426371</v>
      </c>
      <c r="E18" s="55">
        <f>'RAB 3.1 Direct Type 5-6 Assets'!E17</f>
        <v>10</v>
      </c>
      <c r="F18" s="77" t="s">
        <v>21</v>
      </c>
      <c r="G18" s="80" t="s">
        <v>22</v>
      </c>
    </row>
    <row r="19" spans="1:8" x14ac:dyDescent="0.25">
      <c r="A19" s="23" t="s">
        <v>9</v>
      </c>
      <c r="B19" s="55">
        <f>'RAB 3.1 Direct Type 5-6 Assets'!B18</f>
        <v>80.756354356741085</v>
      </c>
      <c r="C19" s="55">
        <f>'RAB 3.1 Direct Type 5-6 Assets'!C18</f>
        <v>0</v>
      </c>
      <c r="D19" s="55">
        <f>'RAB 3.1 Direct Type 5-6 Assets'!D18</f>
        <v>3.0798479502212994</v>
      </c>
      <c r="E19" s="55">
        <f>'RAB 3.1 Direct Type 5-6 Assets'!E18</f>
        <v>10.221009481131924</v>
      </c>
      <c r="F19" s="77" t="s">
        <v>21</v>
      </c>
      <c r="G19" s="80" t="s">
        <v>22</v>
      </c>
    </row>
    <row r="20" spans="1:8" x14ac:dyDescent="0.25">
      <c r="A20" s="23" t="s">
        <v>10</v>
      </c>
      <c r="B20" s="55">
        <f>'RAB 3.1 Direct Type 5-6 Assets'!B19</f>
        <v>209.19746549808724</v>
      </c>
      <c r="C20" s="55">
        <f>'RAB 3.1 Direct Type 5-6 Assets'!C19</f>
        <v>0</v>
      </c>
      <c r="D20" s="55">
        <f>'RAB 3.1 Direct Type 5-6 Assets'!D19</f>
        <v>4.8726233150080009</v>
      </c>
      <c r="E20" s="55">
        <f>'RAB 3.1 Direct Type 5-6 Assets'!E19</f>
        <v>7</v>
      </c>
      <c r="F20" s="77" t="s">
        <v>21</v>
      </c>
      <c r="G20" s="80" t="s">
        <v>22</v>
      </c>
    </row>
    <row r="21" spans="1:8" x14ac:dyDescent="0.25">
      <c r="A21" s="5" t="s">
        <v>11</v>
      </c>
      <c r="B21" s="55">
        <f>'RAB 3.1 Direct Type 5-6 Assets'!B20</f>
        <v>57.411430576440907</v>
      </c>
      <c r="C21" s="55">
        <f>'RAB 3.1 Direct Type 5-6 Assets'!C20</f>
        <v>0</v>
      </c>
      <c r="D21" s="55">
        <f>'RAB 3.1 Direct Type 5-6 Assets'!D20</f>
        <v>12.438356311036991</v>
      </c>
      <c r="E21" s="55">
        <f>'RAB 3.1 Direct Type 5-6 Assets'!E20</f>
        <v>15</v>
      </c>
      <c r="F21" s="77" t="s">
        <v>21</v>
      </c>
      <c r="G21" s="80" t="s">
        <v>22</v>
      </c>
    </row>
    <row r="22" spans="1:8" x14ac:dyDescent="0.25">
      <c r="A22" s="5" t="s">
        <v>12</v>
      </c>
      <c r="B22" s="55">
        <f>'RAB 3.1 Direct Type 5-6 Assets'!B21</f>
        <v>753.43446536062095</v>
      </c>
      <c r="C22" s="55">
        <f>'RAB 3.1 Direct Type 5-6 Assets'!C21</f>
        <v>0</v>
      </c>
      <c r="D22" s="55" t="str">
        <f>'RAB 3.1 Direct Type 5-6 Assets'!D21</f>
        <v>n/a</v>
      </c>
      <c r="E22" s="55" t="str">
        <f>'RAB 3.1 Direct Type 5-6 Assets'!E21</f>
        <v>n/a</v>
      </c>
      <c r="F22" s="77" t="s">
        <v>21</v>
      </c>
      <c r="G22" s="80" t="s">
        <v>22</v>
      </c>
    </row>
    <row r="23" spans="1:8" x14ac:dyDescent="0.25">
      <c r="A23" s="5" t="s">
        <v>13</v>
      </c>
      <c r="B23" s="55">
        <f>'RAB 3.1 Direct Type 5-6 Assets'!B22</f>
        <v>0</v>
      </c>
      <c r="C23" s="55">
        <f>'RAB 3.1 Direct Type 5-6 Assets'!C22</f>
        <v>0</v>
      </c>
      <c r="D23" s="55" t="str">
        <f>'RAB 3.1 Direct Type 5-6 Assets'!D22</f>
        <v>n/a</v>
      </c>
      <c r="E23" s="55" t="str">
        <f>'RAB 3.1 Direct Type 5-6 Assets'!E22</f>
        <v>n/a</v>
      </c>
      <c r="F23" s="77" t="s">
        <v>21</v>
      </c>
      <c r="G23" s="80" t="s">
        <v>22</v>
      </c>
    </row>
    <row r="24" spans="1:8" x14ac:dyDescent="0.25">
      <c r="A24" s="5" t="s">
        <v>14</v>
      </c>
      <c r="B24" s="55">
        <f>'RAB 3.1 Direct Type 5-6 Assets'!B23</f>
        <v>47.262646503549881</v>
      </c>
      <c r="C24" s="55">
        <f>'RAB 3.1 Direct Type 5-6 Assets'!C23</f>
        <v>0</v>
      </c>
      <c r="D24" s="55">
        <f>'RAB 3.1 Direct Type 5-6 Assets'!D23</f>
        <v>12.503618124454491</v>
      </c>
      <c r="E24" s="55">
        <f>'RAB 3.1 Direct Type 5-6 Assets'!E23</f>
        <v>17.439221952066688</v>
      </c>
      <c r="F24" s="77" t="s">
        <v>22</v>
      </c>
      <c r="G24" s="80" t="s">
        <v>21</v>
      </c>
    </row>
    <row r="25" spans="1:8" x14ac:dyDescent="0.25">
      <c r="A25" s="5" t="s">
        <v>15</v>
      </c>
      <c r="B25" s="55">
        <f>'RAB 3.1 Direct Type 5-6 Assets'!B24</f>
        <v>12.592706218679798</v>
      </c>
      <c r="C25" s="55">
        <f>'RAB 3.1 Direct Type 5-6 Assets'!C24</f>
        <v>0</v>
      </c>
      <c r="D25" s="55" t="str">
        <f>'RAB 3.1 Direct Type 5-6 Assets'!D24</f>
        <v>n/a</v>
      </c>
      <c r="E25" s="55" t="str">
        <f>'RAB 3.1 Direct Type 5-6 Assets'!E24</f>
        <v>n/a</v>
      </c>
      <c r="F25" s="77" t="s">
        <v>22</v>
      </c>
      <c r="G25" s="80" t="s">
        <v>21</v>
      </c>
    </row>
    <row r="26" spans="1:8" x14ac:dyDescent="0.25">
      <c r="A26" s="5" t="s">
        <v>16</v>
      </c>
      <c r="B26" s="55">
        <f>'RAB 3.1 Direct Type 5-6 Assets'!B25</f>
        <v>73.347431615577264</v>
      </c>
      <c r="C26" s="55">
        <f>'RAB 3.1 Direct Type 5-6 Assets'!C25</f>
        <v>0</v>
      </c>
      <c r="D26" s="55">
        <f>'RAB 3.1 Direct Type 5-6 Assets'!D25</f>
        <v>7.6583908325161456</v>
      </c>
      <c r="E26" s="55">
        <f>'RAB 3.1 Direct Type 5-6 Assets'!E25</f>
        <v>29.444039815489198</v>
      </c>
      <c r="F26" s="77" t="s">
        <v>22</v>
      </c>
      <c r="G26" s="80" t="s">
        <v>21</v>
      </c>
    </row>
    <row r="27" spans="1:8" x14ac:dyDescent="0.25">
      <c r="A27" s="23" t="s">
        <v>622</v>
      </c>
      <c r="B27" s="55">
        <f>'RAB 3.2 Direct Type 5-6 IT'!B15</f>
        <v>115.61355017084132</v>
      </c>
      <c r="C27" s="55">
        <f>'RAB 3.1 Direct Type 5-6 Assets'!C26</f>
        <v>0</v>
      </c>
      <c r="D27" s="55">
        <f>'RAB 3.1 Direct Type 5-6 Assets'!D26</f>
        <v>3.2985411051511244</v>
      </c>
      <c r="E27" s="55">
        <f>'RAB 3.1 Direct Type 5-6 Assets'!E26</f>
        <v>5</v>
      </c>
      <c r="F27" s="101" t="s">
        <v>22</v>
      </c>
      <c r="G27" s="102" t="s">
        <v>21</v>
      </c>
      <c r="H27" t="s">
        <v>534</v>
      </c>
    </row>
    <row r="28" spans="1:8" x14ac:dyDescent="0.25">
      <c r="A28" s="5" t="s">
        <v>18</v>
      </c>
      <c r="B28" s="55">
        <f>'RAB 3.1 Direct Type 5-6 Assets'!B27</f>
        <v>119.87440394656795</v>
      </c>
      <c r="C28" s="55">
        <f>'RAB 3.1 Direct Type 5-6 Assets'!C27</f>
        <v>0</v>
      </c>
      <c r="D28" s="55">
        <f>'RAB 3.1 Direct Type 5-6 Assets'!D27</f>
        <v>6.3110631925304101</v>
      </c>
      <c r="E28" s="55">
        <f>'RAB 3.1 Direct Type 5-6 Assets'!E27</f>
        <v>10.244186762015632</v>
      </c>
      <c r="F28" s="77" t="s">
        <v>22</v>
      </c>
      <c r="G28" s="80" t="s">
        <v>21</v>
      </c>
    </row>
    <row r="29" spans="1:8" x14ac:dyDescent="0.25">
      <c r="A29" s="5" t="s">
        <v>19</v>
      </c>
      <c r="B29" s="55">
        <f>'RAB 3.1 Direct Type 5-6 Assets'!B28</f>
        <v>236.81284257223089</v>
      </c>
      <c r="C29" s="55">
        <f>'RAB 3.1 Direct Type 5-6 Assets'!C28</f>
        <v>0</v>
      </c>
      <c r="D29" s="55">
        <f>'RAB 3.1 Direct Type 5-6 Assets'!D28</f>
        <v>29.966979315054747</v>
      </c>
      <c r="E29" s="55">
        <f>'RAB 3.1 Direct Type 5-6 Assets'!E28</f>
        <v>35.916896031439698</v>
      </c>
      <c r="F29" s="77" t="s">
        <v>22</v>
      </c>
      <c r="G29" s="80" t="s">
        <v>21</v>
      </c>
    </row>
    <row r="30" spans="1:8" x14ac:dyDescent="0.25">
      <c r="A30" s="7" t="s">
        <v>20</v>
      </c>
      <c r="B30" s="89">
        <f>'RAB 3.1 Direct Type 5-6 Assets'!B29</f>
        <v>27.420512822989309</v>
      </c>
      <c r="C30" s="89">
        <f>'RAB 3.1 Direct Type 5-6 Assets'!C29</f>
        <v>0</v>
      </c>
      <c r="D30" s="89">
        <f>'RAB 3.1 Direct Type 5-6 Assets'!D29</f>
        <v>43.42815308482453</v>
      </c>
      <c r="E30" s="90">
        <f>'RAB 3.1 Direct Type 5-6 Assets'!E29</f>
        <v>47.42815308482453</v>
      </c>
      <c r="F30" s="78" t="s">
        <v>22</v>
      </c>
      <c r="G30" s="81" t="s">
        <v>21</v>
      </c>
    </row>
    <row r="31" spans="1:8" x14ac:dyDescent="0.25">
      <c r="A31" s="6" t="s">
        <v>623</v>
      </c>
      <c r="B31" s="6"/>
      <c r="C31" s="6"/>
      <c r="D31" s="6"/>
      <c r="E31" s="6"/>
    </row>
    <row r="33" spans="1:6" x14ac:dyDescent="0.25">
      <c r="A33" s="52" t="s">
        <v>296</v>
      </c>
      <c r="B33" s="4"/>
      <c r="C33" s="2"/>
      <c r="D33" s="1"/>
      <c r="E33" s="4"/>
    </row>
    <row r="34" spans="1:6" x14ac:dyDescent="0.25">
      <c r="A34" s="11"/>
      <c r="D34" s="22"/>
      <c r="E34" s="22"/>
    </row>
    <row r="35" spans="1:6" ht="18.75" customHeight="1" x14ac:dyDescent="0.25">
      <c r="A35" s="3" t="s">
        <v>26</v>
      </c>
      <c r="B35" s="18" t="s">
        <v>27</v>
      </c>
      <c r="C35" s="18"/>
      <c r="D35" s="19"/>
      <c r="E35" s="20"/>
    </row>
    <row r="36" spans="1:6" x14ac:dyDescent="0.25">
      <c r="A36" s="26"/>
      <c r="B36" s="29" t="s">
        <v>32</v>
      </c>
      <c r="C36" s="27"/>
      <c r="D36" s="27"/>
      <c r="E36" s="28"/>
    </row>
    <row r="37" spans="1:6" x14ac:dyDescent="0.25">
      <c r="A37" s="8" t="s">
        <v>550</v>
      </c>
      <c r="B37" s="57">
        <f>'RAB 3.2 Direct Type 5-6 IT'!B8+'RAB 3.1 Direct Type 5-6 Assets'!B43+'RAB 3.1 Direct Type 5-6 Assets'!B44</f>
        <v>253.72568076345198</v>
      </c>
      <c r="C37" s="57"/>
      <c r="D37" s="58"/>
      <c r="E37" s="59"/>
      <c r="F37" s="17"/>
    </row>
    <row r="38" spans="1:6" x14ac:dyDescent="0.25">
      <c r="A38" s="5" t="s">
        <v>297</v>
      </c>
      <c r="B38" s="32">
        <f>SUMIF(G10:G30,"Yes",B10:B30)+'RAB 3.1 Direct Type 5-6 Assets'!B33</f>
        <v>11632.270663278749</v>
      </c>
      <c r="C38" s="32"/>
      <c r="D38" s="37"/>
      <c r="E38" s="38"/>
      <c r="F38" s="17"/>
    </row>
    <row r="39" spans="1:6" x14ac:dyDescent="0.25">
      <c r="A39" s="5"/>
      <c r="B39" s="32"/>
      <c r="C39" s="32"/>
      <c r="D39" s="37"/>
      <c r="E39" s="38"/>
      <c r="F39" s="17"/>
    </row>
    <row r="40" spans="1:6" x14ac:dyDescent="0.25">
      <c r="A40" s="7" t="s">
        <v>298</v>
      </c>
      <c r="B40" s="162">
        <f>B37/(B37+B38)</f>
        <v>2.1346605990723765E-2</v>
      </c>
      <c r="C40" s="35"/>
      <c r="D40" s="103"/>
      <c r="E40" s="63"/>
      <c r="F40" s="17"/>
    </row>
    <row r="43" spans="1:6" x14ac:dyDescent="0.25">
      <c r="A43" s="1" t="s">
        <v>35</v>
      </c>
      <c r="B43" s="4"/>
      <c r="C43" s="2"/>
      <c r="D43" s="1"/>
      <c r="E43" s="4"/>
    </row>
    <row r="45" spans="1:6" x14ac:dyDescent="0.25">
      <c r="A45" s="3" t="s">
        <v>26</v>
      </c>
      <c r="B45" s="18" t="s">
        <v>27</v>
      </c>
      <c r="C45" s="18" t="s">
        <v>28</v>
      </c>
      <c r="D45" s="19" t="s">
        <v>29</v>
      </c>
      <c r="E45" s="20" t="s">
        <v>30</v>
      </c>
    </row>
    <row r="46" spans="1:6" x14ac:dyDescent="0.25">
      <c r="A46" s="26"/>
      <c r="B46" s="29" t="s">
        <v>32</v>
      </c>
      <c r="C46" s="27"/>
      <c r="D46" s="27" t="s">
        <v>31</v>
      </c>
      <c r="E46" s="28" t="s">
        <v>31</v>
      </c>
    </row>
    <row r="47" spans="1:6" x14ac:dyDescent="0.25">
      <c r="A47" s="8" t="s">
        <v>14</v>
      </c>
      <c r="B47" s="57">
        <f>(1-$B$40)*B24</f>
        <v>46.253749410559742</v>
      </c>
      <c r="C47" s="57">
        <f>C24</f>
        <v>0</v>
      </c>
      <c r="D47" s="57">
        <f t="shared" ref="D47:E47" si="0">D24</f>
        <v>12.503618124454491</v>
      </c>
      <c r="E47" s="153">
        <f t="shared" si="0"/>
        <v>17.439221952066688</v>
      </c>
    </row>
    <row r="48" spans="1:6" x14ac:dyDescent="0.25">
      <c r="A48" s="5" t="s">
        <v>15</v>
      </c>
      <c r="B48" s="32">
        <f t="shared" ref="B48:B53" si="1">(1-$B$40)*B25</f>
        <v>12.323894680672703</v>
      </c>
      <c r="C48" s="32">
        <f t="shared" ref="C48:E48" si="2">C25</f>
        <v>0</v>
      </c>
      <c r="D48" s="37" t="str">
        <f t="shared" si="2"/>
        <v>n/a</v>
      </c>
      <c r="E48" s="38" t="str">
        <f t="shared" si="2"/>
        <v>n/a</v>
      </c>
    </row>
    <row r="49" spans="1:5" x14ac:dyDescent="0.25">
      <c r="A49" s="5" t="s">
        <v>16</v>
      </c>
      <c r="B49" s="32">
        <f>(1-$B$40)*B26</f>
        <v>71.781712892447985</v>
      </c>
      <c r="C49" s="32">
        <f t="shared" ref="C49:E49" si="3">C26</f>
        <v>0</v>
      </c>
      <c r="D49" s="32">
        <f t="shared" si="3"/>
        <v>7.6583908325161456</v>
      </c>
      <c r="E49" s="33">
        <f t="shared" si="3"/>
        <v>29.444039815489198</v>
      </c>
    </row>
    <row r="50" spans="1:5" x14ac:dyDescent="0.25">
      <c r="A50" s="5" t="s">
        <v>17</v>
      </c>
      <c r="B50" s="32">
        <f t="shared" si="1"/>
        <v>113.14559326815559</v>
      </c>
      <c r="C50" s="32">
        <f t="shared" ref="C50:E50" si="4">C27</f>
        <v>0</v>
      </c>
      <c r="D50" s="32">
        <f t="shared" si="4"/>
        <v>3.2985411051511244</v>
      </c>
      <c r="E50" s="33">
        <f t="shared" si="4"/>
        <v>5</v>
      </c>
    </row>
    <row r="51" spans="1:5" x14ac:dyDescent="0.25">
      <c r="A51" s="5" t="s">
        <v>18</v>
      </c>
      <c r="B51" s="32">
        <f t="shared" si="1"/>
        <v>117.3154922771477</v>
      </c>
      <c r="C51" s="32">
        <f t="shared" ref="C51:E51" si="5">C28</f>
        <v>0</v>
      </c>
      <c r="D51" s="32">
        <f t="shared" si="5"/>
        <v>6.3110631925304101</v>
      </c>
      <c r="E51" s="33">
        <f t="shared" si="5"/>
        <v>10.244186762015632</v>
      </c>
    </row>
    <row r="52" spans="1:5" x14ac:dyDescent="0.25">
      <c r="A52" s="5" t="s">
        <v>19</v>
      </c>
      <c r="B52" s="32">
        <f t="shared" si="1"/>
        <v>231.75769212829817</v>
      </c>
      <c r="C52" s="32">
        <f t="shared" ref="C52:E52" si="6">C29</f>
        <v>0</v>
      </c>
      <c r="D52" s="32">
        <f t="shared" si="6"/>
        <v>29.966979315054747</v>
      </c>
      <c r="E52" s="33">
        <f t="shared" si="6"/>
        <v>35.916896031439698</v>
      </c>
    </row>
    <row r="53" spans="1:5" x14ac:dyDescent="0.25">
      <c r="A53" s="7" t="s">
        <v>20</v>
      </c>
      <c r="B53" s="35">
        <f t="shared" si="1"/>
        <v>26.835177939693367</v>
      </c>
      <c r="C53" s="35">
        <f t="shared" ref="C53:E53" si="7">C30</f>
        <v>0</v>
      </c>
      <c r="D53" s="35">
        <f t="shared" si="7"/>
        <v>43.42815308482453</v>
      </c>
      <c r="E53" s="36">
        <f t="shared" si="7"/>
        <v>47.42815308482453</v>
      </c>
    </row>
    <row r="56" spans="1:5" x14ac:dyDescent="0.25">
      <c r="A56" s="52" t="s">
        <v>34</v>
      </c>
      <c r="B56" s="4"/>
      <c r="C56" s="2"/>
      <c r="D56" s="1"/>
      <c r="E56" s="4"/>
    </row>
    <row r="58" spans="1:5" x14ac:dyDescent="0.25">
      <c r="A58" s="3" t="s">
        <v>26</v>
      </c>
      <c r="B58" s="18" t="s">
        <v>27</v>
      </c>
      <c r="C58" s="18" t="s">
        <v>28</v>
      </c>
      <c r="D58" s="19" t="s">
        <v>29</v>
      </c>
      <c r="E58" s="20" t="s">
        <v>30</v>
      </c>
    </row>
    <row r="59" spans="1:5" x14ac:dyDescent="0.25">
      <c r="A59" s="26"/>
      <c r="B59" s="29" t="s">
        <v>32</v>
      </c>
      <c r="C59" s="27"/>
      <c r="D59" s="27" t="s">
        <v>31</v>
      </c>
      <c r="E59" s="28" t="s">
        <v>31</v>
      </c>
    </row>
    <row r="60" spans="1:5" x14ac:dyDescent="0.25">
      <c r="A60" s="8" t="s">
        <v>542</v>
      </c>
      <c r="B60" s="57">
        <f>$B$40*B24</f>
        <v>1.0088970929901375</v>
      </c>
      <c r="C60" s="57">
        <v>0</v>
      </c>
      <c r="D60" s="57">
        <f>D24</f>
        <v>12.503618124454491</v>
      </c>
      <c r="E60" s="153">
        <f>E24</f>
        <v>17.439221952066688</v>
      </c>
    </row>
    <row r="61" spans="1:5" x14ac:dyDescent="0.25">
      <c r="A61" s="5" t="s">
        <v>543</v>
      </c>
      <c r="B61" s="32">
        <f t="shared" ref="B61:B66" si="8">$B$40*B25</f>
        <v>0.26881153800709456</v>
      </c>
      <c r="C61" s="32">
        <v>0</v>
      </c>
      <c r="D61" s="37" t="str">
        <f t="shared" ref="D61:E64" si="9">D25</f>
        <v>n/a</v>
      </c>
      <c r="E61" s="38" t="str">
        <f t="shared" si="9"/>
        <v>n/a</v>
      </c>
    </row>
    <row r="62" spans="1:5" x14ac:dyDescent="0.25">
      <c r="A62" s="5" t="s">
        <v>544</v>
      </c>
      <c r="B62" s="32">
        <f t="shared" si="8"/>
        <v>1.5657187231292833</v>
      </c>
      <c r="C62" s="32">
        <v>0</v>
      </c>
      <c r="D62" s="32">
        <f t="shared" si="9"/>
        <v>7.6583908325161456</v>
      </c>
      <c r="E62" s="33">
        <f t="shared" si="9"/>
        <v>29.444039815489198</v>
      </c>
    </row>
    <row r="63" spans="1:5" x14ac:dyDescent="0.25">
      <c r="A63" s="5" t="s">
        <v>545</v>
      </c>
      <c r="B63" s="32">
        <f t="shared" si="8"/>
        <v>2.467956902685724</v>
      </c>
      <c r="C63" s="32">
        <v>0</v>
      </c>
      <c r="D63" s="32">
        <f t="shared" si="9"/>
        <v>3.2985411051511244</v>
      </c>
      <c r="E63" s="33">
        <f t="shared" si="9"/>
        <v>5</v>
      </c>
    </row>
    <row r="64" spans="1:5" x14ac:dyDescent="0.25">
      <c r="A64" s="5" t="s">
        <v>546</v>
      </c>
      <c r="B64" s="32">
        <f t="shared" si="8"/>
        <v>2.5589116694202478</v>
      </c>
      <c r="C64" s="32">
        <v>0</v>
      </c>
      <c r="D64" s="32">
        <f t="shared" si="9"/>
        <v>6.3110631925304101</v>
      </c>
      <c r="E64" s="33">
        <f t="shared" ref="E64" si="10">E28</f>
        <v>10.244186762015632</v>
      </c>
    </row>
    <row r="65" spans="1:6" x14ac:dyDescent="0.25">
      <c r="A65" s="5" t="s">
        <v>547</v>
      </c>
      <c r="B65" s="32">
        <f t="shared" si="8"/>
        <v>5.0551504439327077</v>
      </c>
      <c r="C65" s="32">
        <v>0</v>
      </c>
      <c r="D65" s="32">
        <v>15</v>
      </c>
      <c r="E65" s="33">
        <v>15</v>
      </c>
      <c r="F65" t="s">
        <v>610</v>
      </c>
    </row>
    <row r="66" spans="1:6" x14ac:dyDescent="0.25">
      <c r="A66" s="7" t="s">
        <v>548</v>
      </c>
      <c r="B66" s="35">
        <f t="shared" si="8"/>
        <v>0.58533488329594141</v>
      </c>
      <c r="C66" s="35">
        <v>0</v>
      </c>
      <c r="D66" s="35">
        <v>15</v>
      </c>
      <c r="E66" s="36">
        <v>15</v>
      </c>
      <c r="F66" t="s">
        <v>610</v>
      </c>
    </row>
  </sheetData>
  <mergeCells count="1">
    <mergeCell ref="A2: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30</vt:i4>
      </vt:variant>
    </vt:vector>
  </HeadingPairs>
  <TitlesOfParts>
    <vt:vector size="46" baseType="lpstr">
      <vt:lpstr>Cover</vt:lpstr>
      <vt:lpstr>Process Diagram</vt:lpstr>
      <vt:lpstr>InputSheet Opening RAB</vt:lpstr>
      <vt:lpstr>OutputSheet METERING PTRM</vt:lpstr>
      <vt:lpstr>OutputSheet Dx PTRM</vt:lpstr>
      <vt:lpstr>CHECKSUMS</vt:lpstr>
      <vt:lpstr>RAB 3.1 Direct Type 5-6 Assets</vt:lpstr>
      <vt:lpstr>RAB 3.2 Direct Type 5-6 IT</vt:lpstr>
      <vt:lpstr>RAB 3.3 Indirect Assets</vt:lpstr>
      <vt:lpstr>Standard Control RAB</vt:lpstr>
      <vt:lpstr>Type 5-6 Metering RAB</vt:lpstr>
      <vt:lpstr>TAB 3.1 Direct Type 5-6 Assets</vt:lpstr>
      <vt:lpstr>TAB 3.2 Direct Type 5-6 IT</vt:lpstr>
      <vt:lpstr>TAB 3.3 Indirect Assets</vt:lpstr>
      <vt:lpstr>Revised Standard Control TAB</vt:lpstr>
      <vt:lpstr>Type 5-6 Metering TAB</vt:lpstr>
      <vt:lpstr>'InputSheet Opening RAB'!Asset1</vt:lpstr>
      <vt:lpstr>'InputSheet Opening RAB'!Asset10</vt:lpstr>
      <vt:lpstr>'InputSheet Opening RAB'!Asset11</vt:lpstr>
      <vt:lpstr>'InputSheet Opening RAB'!Asset12</vt:lpstr>
      <vt:lpstr>'InputSheet Opening RAB'!Asset13</vt:lpstr>
      <vt:lpstr>'InputSheet Opening RAB'!Asset14</vt:lpstr>
      <vt:lpstr>'InputSheet Opening RAB'!Asset15</vt:lpstr>
      <vt:lpstr>'InputSheet Opening RAB'!Asset16</vt:lpstr>
      <vt:lpstr>'InputSheet Opening RAB'!Asset17</vt:lpstr>
      <vt:lpstr>'InputSheet Opening RAB'!Asset18</vt:lpstr>
      <vt:lpstr>'InputSheet Opening RAB'!Asset19</vt:lpstr>
      <vt:lpstr>'InputSheet Opening RAB'!Asset2</vt:lpstr>
      <vt:lpstr>'InputSheet Opening RAB'!Asset20</vt:lpstr>
      <vt:lpstr>'InputSheet Opening RAB'!Asset21</vt:lpstr>
      <vt:lpstr>'InputSheet Opening RAB'!Asset22</vt:lpstr>
      <vt:lpstr>'InputSheet Opening RAB'!Asset23</vt:lpstr>
      <vt:lpstr>'InputSheet Opening RAB'!Asset24</vt:lpstr>
      <vt:lpstr>'InputSheet Opening RAB'!Asset25</vt:lpstr>
      <vt:lpstr>'InputSheet Opening RAB'!Asset26</vt:lpstr>
      <vt:lpstr>'InputSheet Opening RAB'!Asset27</vt:lpstr>
      <vt:lpstr>'InputSheet Opening RAB'!Asset28</vt:lpstr>
      <vt:lpstr>'InputSheet Opening RAB'!Asset29</vt:lpstr>
      <vt:lpstr>'InputSheet Opening RAB'!Asset3</vt:lpstr>
      <vt:lpstr>'InputSheet Opening RAB'!Asset4</vt:lpstr>
      <vt:lpstr>'InputSheet Opening RAB'!Asset5</vt:lpstr>
      <vt:lpstr>'InputSheet Opening RAB'!Asset6</vt:lpstr>
      <vt:lpstr>'InputSheet Opening RAB'!Asset7</vt:lpstr>
      <vt:lpstr>'InputSheet Opening RAB'!Asset8</vt:lpstr>
      <vt:lpstr>'InputSheet Opening RAB'!Asset9</vt:lpstr>
      <vt:lpstr>'InputSheet Opening RAB'!fuck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2015-01-19T00:49:29Z</dcterms:modified>
</cp:coreProperties>
</file>