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e Review\2023-27 TRR\15.0 TRR 2023 - Revised Proposal Development\C4 Opex\Land tax\"/>
    </mc:Choice>
  </mc:AlternateContent>
  <xr:revisionPtr revIDLastSave="0" documentId="13_ncr:1_{318938C3-F5B9-4ABA-A223-7E8234045540}" xr6:coauthVersionLast="45" xr6:coauthVersionMax="45" xr10:uidLastSave="{00000000-0000-0000-0000-000000000000}"/>
  <bookViews>
    <workbookView xWindow="15330" yWindow="1320" windowWidth="10245" windowHeight="10920" xr2:uid="{76754F66-D6B5-495A-AEEA-AC1A1806C60D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3" l="1"/>
  <c r="E36" i="3"/>
  <c r="E34" i="3" l="1"/>
  <c r="E33" i="3"/>
  <c r="J33" i="3" l="1"/>
  <c r="I34" i="3"/>
  <c r="I33" i="3"/>
  <c r="D26" i="3"/>
  <c r="F7" i="3"/>
  <c r="D6" i="3"/>
  <c r="D16" i="3" s="1"/>
  <c r="E16" i="3" s="1"/>
  <c r="D17" i="3" l="1"/>
  <c r="E12" i="3"/>
  <c r="E22" i="3" s="1"/>
  <c r="D13" i="3"/>
  <c r="D23" i="3" s="1"/>
  <c r="E23" i="3" s="1"/>
  <c r="D14" i="3"/>
  <c r="D15" i="3"/>
  <c r="I36" i="3"/>
  <c r="H36" i="3"/>
  <c r="G36" i="3"/>
  <c r="F36" i="3"/>
  <c r="B28" i="3"/>
  <c r="B27" i="3"/>
  <c r="J7" i="3"/>
  <c r="H7" i="3"/>
  <c r="F6" i="3"/>
  <c r="H6" i="3"/>
  <c r="J6" i="3"/>
  <c r="D9" i="3" l="1"/>
  <c r="L4" i="3" s="1"/>
  <c r="N4" i="3" s="1"/>
  <c r="E14" i="3"/>
  <c r="D24" i="3"/>
  <c r="E15" i="3"/>
  <c r="D25" i="3"/>
  <c r="E17" i="3"/>
  <c r="D27" i="3"/>
  <c r="E27" i="3" s="1"/>
  <c r="H17" i="3"/>
  <c r="H15" i="3"/>
  <c r="H14" i="3"/>
  <c r="H13" i="3"/>
  <c r="H23" i="3" s="1"/>
  <c r="I23" i="3" s="1"/>
  <c r="I12" i="3"/>
  <c r="I22" i="3" s="1"/>
  <c r="H16" i="3"/>
  <c r="F16" i="3"/>
  <c r="F15" i="3"/>
  <c r="F13" i="3"/>
  <c r="F23" i="3" s="1"/>
  <c r="G23" i="3" s="1"/>
  <c r="G12" i="3"/>
  <c r="G22" i="3" s="1"/>
  <c r="F14" i="3"/>
  <c r="F17" i="3"/>
  <c r="J13" i="3"/>
  <c r="J23" i="3" s="1"/>
  <c r="K23" i="3" s="1"/>
  <c r="K12" i="3"/>
  <c r="K22" i="3" s="1"/>
  <c r="J17" i="3"/>
  <c r="J16" i="3"/>
  <c r="J15" i="3"/>
  <c r="J14" i="3"/>
  <c r="D18" i="3"/>
  <c r="E13" i="3"/>
  <c r="E24" i="3"/>
  <c r="E26" i="3"/>
  <c r="D8" i="3"/>
  <c r="L6" i="3" s="1"/>
  <c r="E25" i="3"/>
  <c r="I17" i="3" l="1"/>
  <c r="H27" i="3"/>
  <c r="I27" i="3" s="1"/>
  <c r="G15" i="3"/>
  <c r="F25" i="3"/>
  <c r="G25" i="3" s="1"/>
  <c r="K17" i="3"/>
  <c r="J27" i="3"/>
  <c r="K27" i="3" s="1"/>
  <c r="K15" i="3"/>
  <c r="J25" i="3"/>
  <c r="K25" i="3" s="1"/>
  <c r="K16" i="3"/>
  <c r="J26" i="3"/>
  <c r="K26" i="3" s="1"/>
  <c r="G14" i="3"/>
  <c r="F24" i="3"/>
  <c r="G24" i="3" s="1"/>
  <c r="G16" i="3"/>
  <c r="F26" i="3"/>
  <c r="G26" i="3" s="1"/>
  <c r="I16" i="3"/>
  <c r="H26" i="3"/>
  <c r="I26" i="3" s="1"/>
  <c r="G17" i="3"/>
  <c r="F27" i="3"/>
  <c r="G27" i="3" s="1"/>
  <c r="E18" i="3"/>
  <c r="D28" i="3"/>
  <c r="E28" i="3" s="1"/>
  <c r="E29" i="3" s="1"/>
  <c r="I14" i="3"/>
  <c r="H24" i="3"/>
  <c r="I24" i="3" s="1"/>
  <c r="K14" i="3"/>
  <c r="J24" i="3"/>
  <c r="K24" i="3" s="1"/>
  <c r="I15" i="3"/>
  <c r="H25" i="3"/>
  <c r="I25" i="3" s="1"/>
  <c r="E19" i="3"/>
  <c r="K13" i="3"/>
  <c r="J18" i="3"/>
  <c r="I13" i="3"/>
  <c r="H18" i="3"/>
  <c r="G13" i="3"/>
  <c r="F18" i="3"/>
  <c r="L17" i="3"/>
  <c r="L16" i="3"/>
  <c r="L15" i="3"/>
  <c r="M12" i="3"/>
  <c r="M22" i="3" s="1"/>
  <c r="L14" i="3"/>
  <c r="L13" i="3"/>
  <c r="L23" i="3" s="1"/>
  <c r="M23" i="3" s="1"/>
  <c r="P4" i="3"/>
  <c r="V6" i="3"/>
  <c r="N6" i="3"/>
  <c r="T6" i="3"/>
  <c r="R6" i="3"/>
  <c r="P6" i="3"/>
  <c r="M17" i="3" l="1"/>
  <c r="L27" i="3"/>
  <c r="M27" i="3" s="1"/>
  <c r="M15" i="3"/>
  <c r="L25" i="3"/>
  <c r="M25" i="3" s="1"/>
  <c r="M16" i="3"/>
  <c r="L26" i="3"/>
  <c r="M26" i="3" s="1"/>
  <c r="G18" i="3"/>
  <c r="G19" i="3" s="1"/>
  <c r="F28" i="3"/>
  <c r="G28" i="3" s="1"/>
  <c r="G29" i="3" s="1"/>
  <c r="I18" i="3"/>
  <c r="I19" i="3" s="1"/>
  <c r="H28" i="3"/>
  <c r="I28" i="3" s="1"/>
  <c r="I29" i="3" s="1"/>
  <c r="M14" i="3"/>
  <c r="L24" i="3"/>
  <c r="M24" i="3" s="1"/>
  <c r="K18" i="3"/>
  <c r="K19" i="3" s="1"/>
  <c r="J28" i="3"/>
  <c r="K28" i="3" s="1"/>
  <c r="K29" i="3" s="1"/>
  <c r="N13" i="3"/>
  <c r="N23" i="3" s="1"/>
  <c r="O23" i="3" s="1"/>
  <c r="N17" i="3"/>
  <c r="N16" i="3"/>
  <c r="N15" i="3"/>
  <c r="N14" i="3"/>
  <c r="O12" i="3"/>
  <c r="O22" i="3" s="1"/>
  <c r="V15" i="3"/>
  <c r="V14" i="3"/>
  <c r="V13" i="3"/>
  <c r="W12" i="3"/>
  <c r="W22" i="3" s="1"/>
  <c r="V17" i="3"/>
  <c r="V16" i="3"/>
  <c r="T16" i="3"/>
  <c r="T15" i="3"/>
  <c r="U12" i="3"/>
  <c r="U22" i="3" s="1"/>
  <c r="T17" i="3"/>
  <c r="T14" i="3"/>
  <c r="T13" i="3"/>
  <c r="L18" i="3"/>
  <c r="M13" i="3"/>
  <c r="P15" i="3"/>
  <c r="P14" i="3"/>
  <c r="P13" i="3"/>
  <c r="Q12" i="3"/>
  <c r="Q22" i="3" s="1"/>
  <c r="P17" i="3"/>
  <c r="P16" i="3"/>
  <c r="R17" i="3"/>
  <c r="R15" i="3"/>
  <c r="R14" i="3"/>
  <c r="R13" i="3"/>
  <c r="S12" i="3"/>
  <c r="S22" i="3" s="1"/>
  <c r="R16" i="3"/>
  <c r="R4" i="3"/>
  <c r="Q16" i="3" l="1"/>
  <c r="P26" i="3"/>
  <c r="Q26" i="3" s="1"/>
  <c r="S17" i="3"/>
  <c r="R27" i="3"/>
  <c r="S27" i="3" s="1"/>
  <c r="S15" i="3"/>
  <c r="R25" i="3"/>
  <c r="S25" i="3" s="1"/>
  <c r="O16" i="3"/>
  <c r="N26" i="3"/>
  <c r="O26" i="3" s="1"/>
  <c r="Q17" i="3"/>
  <c r="P27" i="3"/>
  <c r="Q27" i="3" s="1"/>
  <c r="S16" i="3"/>
  <c r="R26" i="3"/>
  <c r="S26" i="3" s="1"/>
  <c r="O15" i="3"/>
  <c r="N25" i="3"/>
  <c r="O25" i="3" s="1"/>
  <c r="U17" i="3"/>
  <c r="T27" i="3"/>
  <c r="U27" i="3" s="1"/>
  <c r="M18" i="3"/>
  <c r="M19" i="3" s="1"/>
  <c r="L28" i="3"/>
  <c r="M28" i="3" s="1"/>
  <c r="M29" i="3" s="1"/>
  <c r="O17" i="3"/>
  <c r="N27" i="3"/>
  <c r="O27" i="3" s="1"/>
  <c r="W13" i="3"/>
  <c r="V23" i="3"/>
  <c r="W23" i="3" s="1"/>
  <c r="W16" i="3"/>
  <c r="V26" i="3"/>
  <c r="W26" i="3" s="1"/>
  <c r="W17" i="3"/>
  <c r="V27" i="3"/>
  <c r="W27" i="3" s="1"/>
  <c r="U13" i="3"/>
  <c r="T23" i="3"/>
  <c r="U23" i="3" s="1"/>
  <c r="U14" i="3"/>
  <c r="T24" i="3"/>
  <c r="U24" i="3" s="1"/>
  <c r="W14" i="3"/>
  <c r="V24" i="3"/>
  <c r="W24" i="3" s="1"/>
  <c r="Q13" i="3"/>
  <c r="P23" i="3"/>
  <c r="Q23" i="3" s="1"/>
  <c r="W15" i="3"/>
  <c r="V25" i="3"/>
  <c r="W25" i="3" s="1"/>
  <c r="S13" i="3"/>
  <c r="R23" i="3"/>
  <c r="S23" i="3" s="1"/>
  <c r="Q14" i="3"/>
  <c r="P24" i="3"/>
  <c r="Q24" i="3" s="1"/>
  <c r="U15" i="3"/>
  <c r="T25" i="3"/>
  <c r="U25" i="3" s="1"/>
  <c r="S14" i="3"/>
  <c r="R24" i="3"/>
  <c r="S24" i="3" s="1"/>
  <c r="Q15" i="3"/>
  <c r="P25" i="3"/>
  <c r="Q25" i="3" s="1"/>
  <c r="U16" i="3"/>
  <c r="T26" i="3"/>
  <c r="U26" i="3" s="1"/>
  <c r="O14" i="3"/>
  <c r="N24" i="3"/>
  <c r="O24" i="3" s="1"/>
  <c r="P18" i="3"/>
  <c r="O13" i="3"/>
  <c r="N18" i="3"/>
  <c r="T4" i="3"/>
  <c r="V4" i="3" s="1"/>
  <c r="R18" i="3"/>
  <c r="S18" i="3" l="1"/>
  <c r="S19" i="3" s="1"/>
  <c r="R28" i="3"/>
  <c r="S28" i="3" s="1"/>
  <c r="S29" i="3" s="1"/>
  <c r="G33" i="3" s="1"/>
  <c r="G34" i="3" s="1"/>
  <c r="G37" i="3" s="1"/>
  <c r="O18" i="3"/>
  <c r="O19" i="3" s="1"/>
  <c r="N28" i="3"/>
  <c r="O28" i="3" s="1"/>
  <c r="O29" i="3" s="1"/>
  <c r="Q18" i="3"/>
  <c r="Q19" i="3" s="1"/>
  <c r="P28" i="3"/>
  <c r="Q28" i="3" s="1"/>
  <c r="Q29" i="3" s="1"/>
  <c r="T18" i="3"/>
  <c r="U18" i="3" l="1"/>
  <c r="U19" i="3" s="1"/>
  <c r="T28" i="3"/>
  <c r="U28" i="3" s="1"/>
  <c r="U29" i="3" s="1"/>
  <c r="H33" i="3" s="1"/>
  <c r="H34" i="3" s="1"/>
  <c r="H37" i="3" s="1"/>
  <c r="V18" i="3"/>
  <c r="F33" i="3"/>
  <c r="F34" i="3" s="1"/>
  <c r="F37" i="3" s="1"/>
  <c r="W18" i="3" l="1"/>
  <c r="W19" i="3" s="1"/>
  <c r="V28" i="3"/>
  <c r="W28" i="3" s="1"/>
  <c r="W29" i="3" s="1"/>
  <c r="I37" i="3" s="1"/>
  <c r="J34" i="3"/>
  <c r="J37" i="3"/>
</calcChain>
</file>

<file path=xl/sharedStrings.xml><?xml version="1.0" encoding="utf-8"?>
<sst xmlns="http://schemas.openxmlformats.org/spreadsheetml/2006/main" count="69" uniqueCount="29">
  <si>
    <t>Total</t>
  </si>
  <si>
    <t>Owned on 31 Dec 2020</t>
  </si>
  <si>
    <t>Owned on 31 Dec 2019</t>
  </si>
  <si>
    <t>Owned on 31 Dec 2018</t>
  </si>
  <si>
    <t>Owned on 31 Dec 2017</t>
  </si>
  <si>
    <t>2022-23</t>
  </si>
  <si>
    <t>2023-24</t>
  </si>
  <si>
    <t>2024-25</t>
  </si>
  <si>
    <t>2025-26</t>
  </si>
  <si>
    <t>2026-27</t>
  </si>
  <si>
    <t>Step change (nominal $m)</t>
  </si>
  <si>
    <t>Inflation</t>
  </si>
  <si>
    <t>Transmission</t>
  </si>
  <si>
    <t>All businesses</t>
  </si>
  <si>
    <t>Current rates</t>
  </si>
  <si>
    <t>Flat rate</t>
  </si>
  <si>
    <t>TOTAL</t>
  </si>
  <si>
    <t>Convert from nominal to $March 2022 ($m)</t>
  </si>
  <si>
    <t>Step change ($March 2022, $m)</t>
  </si>
  <si>
    <t>ACTUAL</t>
  </si>
  <si>
    <t>Transmission%</t>
  </si>
  <si>
    <t>Transmission growth rate%</t>
  </si>
  <si>
    <t>Average transmission%</t>
  </si>
  <si>
    <t>Amount in band</t>
  </si>
  <si>
    <t>Amount</t>
  </si>
  <si>
    <t>FORECAST</t>
  </si>
  <si>
    <t>Average transmission growth rate%</t>
  </si>
  <si>
    <t>Rates as at 1 July 2021</t>
  </si>
  <si>
    <t>Step change (nominal)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</si>
</sst>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[$€-2]* #,##0.00_);_([$€-2]* \(#,##0.00\);_([$€-2]* &quot;-&quot;??_)"/>
    <numFmt numFmtId="166" formatCode="_-* #,##0.00_-;[Red]\(#,##0.00\)_-;_-* &quot;-&quot;??_-;_-@_-"/>
    <numFmt numFmtId="167" formatCode="mm/dd/yy"/>
    <numFmt numFmtId="168" formatCode="0_);[Red]\(0\)"/>
    <numFmt numFmtId="169" formatCode="_(* #,##0.0_);_(* \(#,##0.0\);_(* &quot;-&quot;?_);_(@_)"/>
    <numFmt numFmtId="170" formatCode="_(* #,##0_);_(* \(#,##0\);_(* &quot;-&quot;?_);_(@_)"/>
    <numFmt numFmtId="171" formatCode="#,##0.000_ ;[Red]\-#,##0.000\ "/>
    <numFmt numFmtId="172" formatCode="#,##0.0_);\(#,##0.0\)"/>
    <numFmt numFmtId="173" formatCode="#,##0_ ;\-#,##0\ "/>
    <numFmt numFmtId="174" formatCode="#,##0;[Red]\(#,##0.0\)"/>
    <numFmt numFmtId="175" formatCode="#,##0_ ;[Red]\(#,##0\)\ "/>
    <numFmt numFmtId="176" formatCode="#,##0.00;\(#,##0.00\)"/>
    <numFmt numFmtId="177" formatCode="_)d\-mmm\-yy_)"/>
    <numFmt numFmtId="178" formatCode="_(#,##0.0_);\(#,##0.0\);_(&quot;-&quot;_)"/>
    <numFmt numFmtId="179" formatCode="_(###0_);\(###0\);_(###0_)"/>
    <numFmt numFmtId="180" formatCode="#,##0.0000_);[Red]\(#,##0.0000\)"/>
    <numFmt numFmtId="181" formatCode="0.000"/>
    <numFmt numFmtId="182" formatCode="_-* #,##0_-;\-* #,##0_-;_-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9"/>
      <name val="Arial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11"/>
      <color theme="1"/>
      <name val="Arial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1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6" fontId="5" fillId="0" borderId="0"/>
    <xf numFmtId="166" fontId="5" fillId="0" borderId="0"/>
    <xf numFmtId="0" fontId="6" fillId="4" borderId="0" applyNumberFormat="0" applyBorder="0" applyAlignment="0" applyProtection="0"/>
    <xf numFmtId="0" fontId="1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1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8" fillId="0" borderId="0"/>
    <xf numFmtId="42" fontId="9" fillId="0" borderId="0" applyFont="0" applyFill="0" applyBorder="0" applyAlignment="0" applyProtection="0"/>
    <xf numFmtId="0" fontId="10" fillId="23" borderId="0" applyNumberFormat="0" applyBorder="0" applyAlignment="0" applyProtection="0"/>
    <xf numFmtId="0" fontId="11" fillId="0" borderId="0" applyNumberFormat="0" applyFill="0" applyBorder="0" applyAlignment="0"/>
    <xf numFmtId="41" fontId="2" fillId="24" borderId="0" applyNumberFormat="0" applyFont="0" applyBorder="0" applyAlignment="0">
      <alignment horizontal="right"/>
    </xf>
    <xf numFmtId="41" fontId="2" fillId="24" borderId="0" applyNumberFormat="0" applyFont="0" applyBorder="0" applyAlignment="0">
      <alignment horizontal="right"/>
    </xf>
    <xf numFmtId="41" fontId="2" fillId="24" borderId="0" applyNumberFormat="0" applyFont="0" applyBorder="0" applyAlignment="0">
      <alignment horizontal="right"/>
    </xf>
    <xf numFmtId="0" fontId="12" fillId="0" borderId="0" applyNumberFormat="0" applyFill="0" applyBorder="0" applyAlignment="0">
      <protection locked="0"/>
    </xf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25" borderId="2" applyNumberFormat="0" applyAlignment="0" applyProtection="0"/>
    <xf numFmtId="0" fontId="14" fillId="25" borderId="2" applyNumberFormat="0" applyAlignment="0" applyProtection="0"/>
    <xf numFmtId="41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26" borderId="3">
      <alignment vertical="center"/>
    </xf>
    <xf numFmtId="165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1" fillId="0" borderId="0"/>
    <xf numFmtId="0" fontId="22" fillId="0" borderId="0"/>
    <xf numFmtId="0" fontId="23" fillId="27" borderId="0" applyNumberFormat="0" applyBorder="0" applyAlignment="0" applyProtection="0"/>
    <xf numFmtId="0" fontId="24" fillId="0" borderId="0" applyFill="0" applyBorder="0">
      <alignment vertical="center"/>
    </xf>
    <xf numFmtId="0" fontId="25" fillId="0" borderId="4" applyNumberFormat="0" applyFill="0" applyAlignment="0" applyProtection="0"/>
    <xf numFmtId="0" fontId="24" fillId="0" borderId="0" applyFill="0" applyBorder="0">
      <alignment vertical="center"/>
    </xf>
    <xf numFmtId="0" fontId="26" fillId="0" borderId="0" applyFill="0" applyBorder="0">
      <alignment vertical="center"/>
    </xf>
    <xf numFmtId="0" fontId="27" fillId="0" borderId="5" applyNumberFormat="0" applyFill="0" applyAlignment="0" applyProtection="0"/>
    <xf numFmtId="0" fontId="26" fillId="0" borderId="0" applyFill="0" applyBorder="0">
      <alignment vertical="center"/>
    </xf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0" applyFill="0" applyBorder="0">
      <alignment vertical="center"/>
    </xf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0" applyFill="0" applyBorder="0">
      <alignment vertical="center"/>
    </xf>
    <xf numFmtId="0" fontId="5" fillId="0" borderId="0" applyFill="0" applyBorder="0">
      <alignment vertical="center"/>
    </xf>
    <xf numFmtId="0" fontId="28" fillId="0" borderId="0" applyNumberFormat="0" applyFill="0" applyBorder="0" applyAlignment="0" applyProtection="0"/>
    <xf numFmtId="0" fontId="5" fillId="0" borderId="0" applyFill="0" applyBorder="0">
      <alignment vertical="center"/>
    </xf>
    <xf numFmtId="164" fontId="3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4" fillId="0" borderId="0" applyFill="0" applyBorder="0">
      <alignment horizontal="center" vertical="center"/>
      <protection locked="0"/>
    </xf>
    <xf numFmtId="0" fontId="35" fillId="0" borderId="0" applyFill="0" applyBorder="0">
      <alignment horizontal="left" vertical="center"/>
      <protection locked="0"/>
    </xf>
    <xf numFmtId="169" fontId="2" fillId="28" borderId="0" applyFont="0" applyBorder="0">
      <alignment horizontal="right"/>
    </xf>
    <xf numFmtId="164" fontId="2" fillId="28" borderId="0" applyFont="0" applyBorder="0" applyAlignment="0"/>
    <xf numFmtId="169" fontId="2" fillId="28" borderId="0" applyFont="0" applyBorder="0">
      <alignment horizontal="right"/>
    </xf>
    <xf numFmtId="0" fontId="36" fillId="5" borderId="1" applyNumberFormat="0" applyAlignment="0" applyProtection="0"/>
    <xf numFmtId="0" fontId="36" fillId="5" borderId="1" applyNumberFormat="0" applyAlignment="0" applyProtection="0"/>
    <xf numFmtId="0" fontId="36" fillId="5" borderId="1" applyNumberFormat="0" applyAlignment="0" applyProtection="0"/>
    <xf numFmtId="41" fontId="2" fillId="29" borderId="0" applyFont="0" applyBorder="0" applyAlignment="0">
      <alignment horizontal="right"/>
      <protection locked="0"/>
    </xf>
    <xf numFmtId="41" fontId="2" fillId="30" borderId="0" applyFont="0" applyBorder="0" applyAlignment="0">
      <alignment horizontal="right"/>
      <protection locked="0"/>
    </xf>
    <xf numFmtId="41" fontId="2" fillId="30" borderId="0" applyFont="0" applyBorder="0" applyAlignment="0">
      <alignment horizontal="right"/>
      <protection locked="0"/>
    </xf>
    <xf numFmtId="41" fontId="2" fillId="30" borderId="0" applyFont="0" applyBorder="0" applyAlignment="0">
      <alignment horizontal="right"/>
      <protection locked="0"/>
    </xf>
    <xf numFmtId="41" fontId="2" fillId="30" borderId="0" applyFont="0" applyBorder="0" applyAlignment="0">
      <alignment horizontal="right"/>
      <protection locked="0"/>
    </xf>
    <xf numFmtId="41" fontId="2" fillId="30" borderId="0" applyFont="0" applyBorder="0" applyAlignment="0">
      <alignment horizontal="right"/>
      <protection locked="0"/>
    </xf>
    <xf numFmtId="41" fontId="2" fillId="29" borderId="0" applyFont="0" applyBorder="0" applyAlignment="0">
      <alignment horizontal="right"/>
      <protection locked="0"/>
    </xf>
    <xf numFmtId="10" fontId="2" fillId="29" borderId="0" applyFont="0" applyBorder="0">
      <alignment horizontal="right"/>
      <protection locked="0"/>
    </xf>
    <xf numFmtId="41" fontId="2" fillId="29" borderId="0" applyFont="0" applyBorder="0" applyAlignment="0">
      <alignment horizontal="right"/>
      <protection locked="0"/>
    </xf>
    <xf numFmtId="3" fontId="2" fillId="31" borderId="0" applyFont="0" applyBorder="0">
      <protection locked="0"/>
    </xf>
    <xf numFmtId="164" fontId="26" fillId="31" borderId="0" applyBorder="0" applyAlignment="0">
      <protection locked="0"/>
    </xf>
    <xf numFmtId="170" fontId="2" fillId="32" borderId="0" applyFont="0" applyBorder="0">
      <alignment horizontal="right"/>
      <protection locked="0"/>
    </xf>
    <xf numFmtId="170" fontId="2" fillId="32" borderId="0" applyFont="0" applyBorder="0">
      <alignment horizontal="right"/>
      <protection locked="0"/>
    </xf>
    <xf numFmtId="170" fontId="2" fillId="32" borderId="0" applyFont="0" applyBorder="0">
      <alignment horizontal="right"/>
      <protection locked="0"/>
    </xf>
    <xf numFmtId="41" fontId="2" fillId="28" borderId="0" applyFont="0" applyBorder="0">
      <alignment horizontal="right"/>
      <protection locked="0"/>
    </xf>
    <xf numFmtId="41" fontId="2" fillId="28" borderId="0" applyFont="0" applyBorder="0">
      <alignment horizontal="right"/>
      <protection locked="0"/>
    </xf>
    <xf numFmtId="41" fontId="2" fillId="28" borderId="0" applyFont="0" applyBorder="0">
      <alignment horizontal="right"/>
      <protection locked="0"/>
    </xf>
    <xf numFmtId="171" fontId="1" fillId="33" borderId="7">
      <protection locked="0"/>
    </xf>
    <xf numFmtId="171" fontId="1" fillId="33" borderId="7">
      <protection locked="0"/>
    </xf>
    <xf numFmtId="171" fontId="1" fillId="33" borderId="7">
      <protection locked="0"/>
    </xf>
    <xf numFmtId="49" fontId="1" fillId="33" borderId="7" applyFont="0" applyAlignment="0">
      <alignment horizontal="left" vertical="center" wrapText="1"/>
      <protection locked="0"/>
    </xf>
    <xf numFmtId="49" fontId="1" fillId="33" borderId="7" applyFont="0" applyAlignment="0">
      <alignment horizontal="left" vertical="center" wrapText="1"/>
      <protection locked="0"/>
    </xf>
    <xf numFmtId="49" fontId="1" fillId="33" borderId="7" applyFont="0" applyAlignment="0">
      <alignment horizontal="left" vertical="center" wrapText="1"/>
      <protection locked="0"/>
    </xf>
    <xf numFmtId="164" fontId="37" fillId="34" borderId="0" applyBorder="0" applyAlignment="0"/>
    <xf numFmtId="0" fontId="5" fillId="24" borderId="0"/>
    <xf numFmtId="0" fontId="38" fillId="0" borderId="8" applyNumberFormat="0" applyFill="0" applyAlignment="0" applyProtection="0"/>
    <xf numFmtId="169" fontId="39" fillId="24" borderId="9" applyFont="0" applyBorder="0" applyAlignment="0"/>
    <xf numFmtId="164" fontId="26" fillId="24" borderId="0" applyFont="0" applyBorder="0" applyAlignment="0"/>
    <xf numFmtId="172" fontId="40" fillId="0" borderId="0"/>
    <xf numFmtId="0" fontId="41" fillId="0" borderId="0" applyFill="0" applyBorder="0">
      <alignment horizontal="left" vertical="center"/>
    </xf>
    <xf numFmtId="0" fontId="42" fillId="8" borderId="0" applyNumberFormat="0" applyBorder="0" applyAlignment="0" applyProtection="0"/>
    <xf numFmtId="171" fontId="1" fillId="35" borderId="7"/>
    <xf numFmtId="171" fontId="1" fillId="35" borderId="7"/>
    <xf numFmtId="171" fontId="1" fillId="35" borderId="7"/>
    <xf numFmtId="173" fontId="43" fillId="0" borderId="0"/>
    <xf numFmtId="0" fontId="1" fillId="0" borderId="0"/>
    <xf numFmtId="0" fontId="2" fillId="0" borderId="0"/>
    <xf numFmtId="0" fontId="2" fillId="0" borderId="0"/>
    <xf numFmtId="0" fontId="2" fillId="36" borderId="0"/>
    <xf numFmtId="0" fontId="2" fillId="0" borderId="0"/>
    <xf numFmtId="0" fontId="2" fillId="36" borderId="0"/>
    <xf numFmtId="0" fontId="1" fillId="0" borderId="0"/>
    <xf numFmtId="0" fontId="2" fillId="0" borderId="0" applyFill="0"/>
    <xf numFmtId="0" fontId="2" fillId="0" borderId="0" applyFill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36" borderId="0"/>
    <xf numFmtId="0" fontId="2" fillId="36" borderId="0"/>
    <xf numFmtId="0" fontId="2" fillId="0" borderId="0"/>
    <xf numFmtId="0" fontId="1" fillId="0" borderId="0"/>
    <xf numFmtId="0" fontId="2" fillId="0" borderId="0"/>
    <xf numFmtId="0" fontId="2" fillId="0" borderId="0"/>
    <xf numFmtId="0" fontId="1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ill="0"/>
    <xf numFmtId="0" fontId="2" fillId="36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36" borderId="0"/>
    <xf numFmtId="0" fontId="2" fillId="36" borderId="0"/>
    <xf numFmtId="0" fontId="2" fillId="0" borderId="0"/>
    <xf numFmtId="0" fontId="2" fillId="36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/>
    <xf numFmtId="0" fontId="2" fillId="36" borderId="0"/>
    <xf numFmtId="0" fontId="2" fillId="36" borderId="0"/>
    <xf numFmtId="0" fontId="2" fillId="36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Fill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9" fillId="0" borderId="0"/>
    <xf numFmtId="0" fontId="2" fillId="36" borderId="0"/>
    <xf numFmtId="0" fontId="2" fillId="36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6" borderId="10" applyNumberFormat="0" applyFont="0" applyAlignment="0" applyProtection="0"/>
    <xf numFmtId="0" fontId="2" fillId="6" borderId="10" applyNumberFormat="0" applyFont="0" applyAlignment="0" applyProtection="0"/>
    <xf numFmtId="0" fontId="2" fillId="6" borderId="10" applyNumberFormat="0" applyFont="0" applyAlignment="0" applyProtection="0"/>
    <xf numFmtId="0" fontId="2" fillId="6" borderId="10" applyNumberFormat="0" applyFont="0" applyAlignment="0" applyProtection="0"/>
    <xf numFmtId="0" fontId="2" fillId="6" borderId="10" applyNumberFormat="0" applyFont="0" applyAlignment="0" applyProtection="0"/>
    <xf numFmtId="0" fontId="2" fillId="6" borderId="10" applyNumberFormat="0" applyFont="0" applyAlignment="0" applyProtection="0"/>
    <xf numFmtId="0" fontId="2" fillId="6" borderId="10" applyNumberFormat="0" applyFont="0" applyAlignment="0" applyProtection="0"/>
    <xf numFmtId="0" fontId="2" fillId="6" borderId="10" applyNumberFormat="0" applyFont="0" applyAlignment="0" applyProtection="0"/>
    <xf numFmtId="0" fontId="2" fillId="6" borderId="10" applyNumberFormat="0" applyFont="0" applyAlignment="0" applyProtection="0"/>
    <xf numFmtId="0" fontId="44" fillId="7" borderId="11" applyNumberFormat="0" applyAlignment="0" applyProtection="0"/>
    <xf numFmtId="0" fontId="44" fillId="7" borderId="11" applyNumberFormat="0" applyAlignment="0" applyProtection="0"/>
    <xf numFmtId="0" fontId="44" fillId="7" borderId="11" applyNumberFormat="0" applyAlignment="0" applyProtection="0"/>
    <xf numFmtId="174" fontId="2" fillId="0" borderId="0" applyFill="0" applyBorder="0"/>
    <xf numFmtId="174" fontId="2" fillId="0" borderId="0" applyFill="0" applyBorder="0"/>
    <xf numFmtId="174" fontId="2" fillId="0" borderId="0" applyFill="0" applyBorder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5" fillId="0" borderId="0"/>
    <xf numFmtId="0" fontId="29" fillId="0" borderId="0" applyFill="0" applyBorder="0">
      <alignment vertical="center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175" fontId="46" fillId="0" borderId="12"/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0" fontId="47" fillId="0" borderId="13">
      <alignment horizontal="center"/>
    </xf>
    <xf numFmtId="3" fontId="15" fillId="0" borderId="0" applyFont="0" applyFill="0" applyBorder="0" applyAlignment="0" applyProtection="0"/>
    <xf numFmtId="0" fontId="15" fillId="37" borderId="0" applyNumberFormat="0" applyFont="0" applyBorder="0" applyAlignment="0" applyProtection="0"/>
    <xf numFmtId="176" fontId="2" fillId="0" borderId="0"/>
    <xf numFmtId="176" fontId="2" fillId="0" borderId="0"/>
    <xf numFmtId="176" fontId="2" fillId="0" borderId="0"/>
    <xf numFmtId="177" fontId="5" fillId="0" borderId="0" applyFill="0" applyBorder="0">
      <alignment horizontal="right" vertical="center"/>
    </xf>
    <xf numFmtId="178" fontId="5" fillId="0" borderId="0" applyFill="0" applyBorder="0">
      <alignment horizontal="right" vertical="center"/>
    </xf>
    <xf numFmtId="179" fontId="5" fillId="0" borderId="0" applyFill="0" applyBorder="0">
      <alignment horizontal="right" vertical="center"/>
    </xf>
    <xf numFmtId="171" fontId="48" fillId="33" borderId="14">
      <alignment horizontal="right" indent="2"/>
      <protection locked="0"/>
    </xf>
    <xf numFmtId="0" fontId="2" fillId="6" borderId="0" applyNumberFormat="0" applyFont="0" applyBorder="0" applyAlignment="0" applyProtection="0"/>
    <xf numFmtId="0" fontId="2" fillId="6" borderId="0" applyNumberFormat="0" applyFont="0" applyBorder="0" applyAlignment="0" applyProtection="0"/>
    <xf numFmtId="0" fontId="2" fillId="7" borderId="0" applyNumberFormat="0" applyFont="0" applyBorder="0" applyAlignment="0" applyProtection="0"/>
    <xf numFmtId="0" fontId="2" fillId="7" borderId="0" applyNumberFormat="0" applyFont="0" applyBorder="0" applyAlignment="0" applyProtection="0"/>
    <xf numFmtId="0" fontId="2" fillId="9" borderId="0" applyNumberFormat="0" applyFont="0" applyBorder="0" applyAlignment="0" applyProtection="0"/>
    <xf numFmtId="0" fontId="2" fillId="9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9" borderId="0" applyNumberFormat="0" applyFont="0" applyBorder="0" applyAlignment="0" applyProtection="0"/>
    <xf numFmtId="0" fontId="2" fillId="9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49" fillId="0" borderId="0" applyNumberFormat="0" applyFill="0" applyBorder="0" applyAlignment="0" applyProtection="0"/>
    <xf numFmtId="0" fontId="50" fillId="38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51" fillId="0" borderId="0"/>
    <xf numFmtId="15" fontId="2" fillId="0" borderId="0"/>
    <xf numFmtId="15" fontId="2" fillId="0" borderId="0"/>
    <xf numFmtId="15" fontId="2" fillId="0" borderId="0"/>
    <xf numFmtId="10" fontId="2" fillId="0" borderId="0"/>
    <xf numFmtId="10" fontId="2" fillId="0" borderId="0"/>
    <xf numFmtId="10" fontId="2" fillId="0" borderId="0"/>
    <xf numFmtId="0" fontId="52" fillId="39" borderId="15" applyBorder="0" applyProtection="0">
      <alignment horizontal="centerContinuous" vertical="center"/>
    </xf>
    <xf numFmtId="0" fontId="53" fillId="0" borderId="0" applyBorder="0" applyProtection="0">
      <alignment vertical="center"/>
    </xf>
    <xf numFmtId="0" fontId="54" fillId="0" borderId="0">
      <alignment horizontal="left"/>
    </xf>
    <xf numFmtId="0" fontId="54" fillId="0" borderId="16" applyFill="0" applyBorder="0" applyProtection="0">
      <alignment horizontal="left" vertical="top"/>
    </xf>
    <xf numFmtId="0" fontId="50" fillId="40" borderId="0">
      <alignment horizontal="left" vertical="center"/>
      <protection locked="0"/>
    </xf>
    <xf numFmtId="0" fontId="55" fillId="26" borderId="0">
      <alignment vertical="center"/>
      <protection locked="0"/>
    </xf>
    <xf numFmtId="49" fontId="2" fillId="0" borderId="0" applyFont="0" applyFill="0" applyBorder="0" applyAlignment="0" applyProtection="0"/>
    <xf numFmtId="0" fontId="56" fillId="0" borderId="0"/>
    <xf numFmtId="49" fontId="2" fillId="0" borderId="0" applyFont="0" applyFill="0" applyBorder="0" applyAlignment="0" applyProtection="0"/>
    <xf numFmtId="0" fontId="57" fillId="0" borderId="0"/>
    <xf numFmtId="0" fontId="57" fillId="0" borderId="0"/>
    <xf numFmtId="0" fontId="56" fillId="0" borderId="0"/>
    <xf numFmtId="172" fontId="58" fillId="0" borderId="0"/>
    <xf numFmtId="0" fontId="49" fillId="0" borderId="0" applyNumberFormat="0" applyFill="0" applyBorder="0" applyAlignment="0" applyProtection="0"/>
    <xf numFmtId="0" fontId="59" fillId="0" borderId="0" applyFill="0" applyBorder="0">
      <alignment horizontal="left" vertical="center"/>
      <protection locked="0"/>
    </xf>
    <xf numFmtId="0" fontId="56" fillId="0" borderId="0"/>
    <xf numFmtId="0" fontId="60" fillId="0" borderId="0" applyFill="0" applyBorder="0">
      <alignment horizontal="left" vertical="center"/>
      <protection locked="0"/>
    </xf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61" fillId="0" borderId="0" applyNumberFormat="0" applyFill="0" applyBorder="0" applyAlignment="0" applyProtection="0"/>
    <xf numFmtId="180" fontId="2" fillId="0" borderId="15" applyBorder="0" applyProtection="0">
      <alignment horizontal="right"/>
    </xf>
    <xf numFmtId="180" fontId="2" fillId="0" borderId="15" applyBorder="0" applyProtection="0">
      <alignment horizontal="right"/>
    </xf>
    <xf numFmtId="180" fontId="2" fillId="0" borderId="15" applyBorder="0" applyProtection="0">
      <alignment horizontal="right"/>
    </xf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2" applyNumberFormat="1" applyFont="1"/>
    <xf numFmtId="182" fontId="0" fillId="0" borderId="18" xfId="592" applyNumberFormat="1" applyFont="1" applyBorder="1"/>
    <xf numFmtId="10" fontId="0" fillId="0" borderId="18" xfId="2" applyNumberFormat="1" applyFont="1" applyBorder="1"/>
    <xf numFmtId="10" fontId="0" fillId="0" borderId="18" xfId="2" applyNumberFormat="1" applyFont="1" applyFill="1" applyBorder="1"/>
    <xf numFmtId="0" fontId="62" fillId="26" borderId="0" xfId="0" applyFont="1" applyFill="1" applyAlignment="1">
      <alignment vertical="top"/>
    </xf>
    <xf numFmtId="0" fontId="62" fillId="41" borderId="0" xfId="0" applyFont="1" applyFill="1" applyAlignment="1">
      <alignment vertical="top"/>
    </xf>
    <xf numFmtId="0" fontId="0" fillId="0" borderId="0" xfId="0" applyFont="1"/>
    <xf numFmtId="164" fontId="0" fillId="0" borderId="18" xfId="0" applyNumberFormat="1" applyFont="1" applyBorder="1"/>
    <xf numFmtId="0" fontId="0" fillId="0" borderId="0" xfId="0" applyFont="1" applyFill="1"/>
    <xf numFmtId="182" fontId="0" fillId="0" borderId="18" xfId="0" applyNumberFormat="1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0" fillId="0" borderId="18" xfId="0" applyFont="1" applyBorder="1"/>
    <xf numFmtId="6" fontId="0" fillId="0" borderId="18" xfId="0" applyNumberFormat="1" applyFont="1" applyBorder="1"/>
    <xf numFmtId="182" fontId="0" fillId="0" borderId="18" xfId="0" applyNumberFormat="1" applyFont="1" applyBorder="1"/>
    <xf numFmtId="0" fontId="0" fillId="0" borderId="0" xfId="0" applyFont="1" applyFill="1" applyBorder="1"/>
    <xf numFmtId="0" fontId="64" fillId="26" borderId="12" xfId="0" applyFont="1" applyFill="1" applyBorder="1"/>
    <xf numFmtId="0" fontId="0" fillId="0" borderId="0" xfId="0" applyFont="1" applyBorder="1" applyAlignment="1">
      <alignment horizontal="right"/>
    </xf>
    <xf numFmtId="44" fontId="0" fillId="0" borderId="18" xfId="0" applyNumberFormat="1" applyFont="1" applyBorder="1"/>
    <xf numFmtId="44" fontId="0" fillId="0" borderId="18" xfId="1" applyNumberFormat="1" applyFont="1" applyFill="1" applyBorder="1"/>
    <xf numFmtId="181" fontId="0" fillId="0" borderId="18" xfId="1" applyNumberFormat="1" applyFont="1" applyFill="1" applyBorder="1"/>
    <xf numFmtId="8" fontId="0" fillId="0" borderId="18" xfId="0" applyNumberFormat="1" applyFont="1" applyBorder="1"/>
    <xf numFmtId="0" fontId="63" fillId="26" borderId="18" xfId="0" applyFont="1" applyFill="1" applyBorder="1" applyAlignment="1">
      <alignment horizontal="center"/>
    </xf>
    <xf numFmtId="0" fontId="0" fillId="0" borderId="18" xfId="0" applyFont="1" applyBorder="1" applyAlignment="1">
      <alignment horizontal="left" vertical="top"/>
    </xf>
    <xf numFmtId="0" fontId="0" fillId="0" borderId="18" xfId="0" applyFont="1" applyBorder="1" applyAlignment="1">
      <alignment horizontal="left"/>
    </xf>
    <xf numFmtId="6" fontId="0" fillId="0" borderId="18" xfId="0" applyNumberFormat="1" applyFont="1" applyBorder="1" applyAlignment="1">
      <alignment horizontal="left"/>
    </xf>
    <xf numFmtId="164" fontId="0" fillId="0" borderId="18" xfId="2" applyNumberFormat="1" applyFont="1" applyBorder="1" applyAlignment="1">
      <alignment horizontal="left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41" borderId="18" xfId="0" applyFont="1" applyFill="1" applyBorder="1" applyAlignment="1">
      <alignment horizontal="center"/>
    </xf>
    <xf numFmtId="0" fontId="0" fillId="41" borderId="19" xfId="0" applyFont="1" applyFill="1" applyBorder="1" applyAlignment="1">
      <alignment horizontal="center"/>
    </xf>
    <xf numFmtId="0" fontId="0" fillId="41" borderId="2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left" vertical="top"/>
    </xf>
    <xf numFmtId="9" fontId="0" fillId="0" borderId="19" xfId="2" applyFont="1" applyFill="1" applyBorder="1" applyAlignment="1">
      <alignment horizontal="left"/>
    </xf>
    <xf numFmtId="9" fontId="0" fillId="0" borderId="20" xfId="2" applyFont="1" applyFill="1" applyBorder="1" applyAlignment="1">
      <alignment horizontal="left"/>
    </xf>
  </cellXfs>
  <cellStyles count="593">
    <cellStyle name=" 1" xfId="3" xr:uid="{3AB5E2A0-AE27-4F8E-81C6-614CE7411366}"/>
    <cellStyle name=" 1 2" xfId="4" xr:uid="{79FE3194-6682-4938-BE34-ABAD1514C7A5}"/>
    <cellStyle name=" 1 2 2" xfId="5" xr:uid="{DBCB72B2-1FF2-4727-9857-7EC2CF58DD5A}"/>
    <cellStyle name=" 1 2 3" xfId="6" xr:uid="{47B9A97D-3B11-4944-B2BA-8BD4319BE11E}"/>
    <cellStyle name=" 1 3" xfId="7" xr:uid="{24B662A9-0955-4289-B17C-CA389E93DA51}"/>
    <cellStyle name=" 1 3 2" xfId="8" xr:uid="{A8D616CD-CFA4-499F-A286-72446FC887CC}"/>
    <cellStyle name=" 1 4" xfId="9" xr:uid="{8F801010-6F16-48A6-A06A-BCEE50918B35}"/>
    <cellStyle name=" 1_29(d) - Gas extensions -tariffs" xfId="10" xr:uid="{BE7A99F4-4679-46F0-B2B5-46BDE40F41B1}"/>
    <cellStyle name="_3GIS model v2.77_Distribution Business_Retail Fin Perform " xfId="11" xr:uid="{E29DC7A4-B4F8-4C59-95CF-E288DA9A68C0}"/>
    <cellStyle name="_3GIS model v2.77_Fleet Overhead Costs 2_Retail Fin Perform " xfId="12" xr:uid="{A396C6DA-B163-44E3-852C-73A066F2D305}"/>
    <cellStyle name="_3GIS model v2.77_Fleet Overhead Costs_Retail Fin Perform " xfId="13" xr:uid="{4E53678E-9724-4938-B340-7911B8ABDE6A}"/>
    <cellStyle name="_3GIS model v2.77_Forecast 2_Retail Fin Perform " xfId="14" xr:uid="{6C1C3033-A693-4ED5-B538-15C18D20423F}"/>
    <cellStyle name="_3GIS model v2.77_Forecast_Retail Fin Perform " xfId="15" xr:uid="{3D047E7E-800E-47EC-ADEE-2EB780F49992}"/>
    <cellStyle name="_3GIS model v2.77_Funding &amp; Cashflow_1_Retail Fin Perform " xfId="16" xr:uid="{8220DF55-EEEA-4A3A-827A-5B90F4776CF8}"/>
    <cellStyle name="_3GIS model v2.77_Funding &amp; Cashflow_Retail Fin Perform " xfId="17" xr:uid="{393EAF23-93E0-4C6F-AD57-82B99755E37D}"/>
    <cellStyle name="_3GIS model v2.77_Group P&amp;L_1_Retail Fin Perform " xfId="18" xr:uid="{76B6B769-BB09-498D-B120-34BC993ED612}"/>
    <cellStyle name="_3GIS model v2.77_Group P&amp;L_Retail Fin Perform " xfId="19" xr:uid="{DF3EF72A-43E5-48FE-9C28-8D366BC09822}"/>
    <cellStyle name="_3GIS model v2.77_Opening  Detailed BS_Retail Fin Perform " xfId="20" xr:uid="{98746C61-B754-4786-8F7B-4B86A272D05E}"/>
    <cellStyle name="_3GIS model v2.77_OUTPUT DB_Retail Fin Perform " xfId="21" xr:uid="{BB228D46-FC3B-4984-8780-C0BC462C2750}"/>
    <cellStyle name="_3GIS model v2.77_OUTPUT EB_Retail Fin Perform " xfId="22" xr:uid="{22B11547-DF20-4B84-B00D-E32673EBE9CE}"/>
    <cellStyle name="_3GIS model v2.77_Report_Retail Fin Perform " xfId="23" xr:uid="{69CDB85C-2BFE-4B96-A650-EE3DCF73AE7D}"/>
    <cellStyle name="_3GIS model v2.77_Retail Fin Perform " xfId="24" xr:uid="{7D7289D9-EDEE-43CF-94FA-969C7AFEA05C}"/>
    <cellStyle name="_3GIS model v2.77_Sheet2 2_Retail Fin Perform " xfId="25" xr:uid="{221BBECA-417A-40D5-A48E-B37993CD5822}"/>
    <cellStyle name="_3GIS model v2.77_Sheet2_Retail Fin Perform " xfId="26" xr:uid="{F53CEE3C-08B7-467C-B0CB-73BFAD87DD8A}"/>
    <cellStyle name="_Capex" xfId="27" xr:uid="{77A92447-CEFB-42F0-AEC9-E0CDF408D1AD}"/>
    <cellStyle name="_Capex 2" xfId="28" xr:uid="{97F52101-0CCD-4F10-9103-258BAD527877}"/>
    <cellStyle name="_Capex_29(d) - Gas extensions -tariffs" xfId="29" xr:uid="{C5746E5F-8DC7-4451-9EDB-9F75F70B5F1E}"/>
    <cellStyle name="_UED AMP 2009-14 Final 250309 Less PU" xfId="30" xr:uid="{95DD4952-0007-474D-A2D1-FB357C896849}"/>
    <cellStyle name="_UED AMP 2009-14 Final 250309 Less PU_1011 monthly" xfId="31" xr:uid="{1B1439BD-CE8E-4CCC-BA35-ECFF911DEA2D}"/>
    <cellStyle name="20% - Accent1 2" xfId="32" xr:uid="{38E39E13-10DE-4288-AA5E-921CD3D96F76}"/>
    <cellStyle name="20% - Accent1 3" xfId="33" xr:uid="{480BE34B-3019-43CC-A8D2-D808DD393286}"/>
    <cellStyle name="20% - Accent2 2" xfId="34" xr:uid="{57E3482A-6A31-4271-8AD0-FE33CBDA07B9}"/>
    <cellStyle name="20% - Accent3 2" xfId="35" xr:uid="{D0D15BBE-11BA-4062-A012-74C632AA17CE}"/>
    <cellStyle name="20% - Accent4 2" xfId="36" xr:uid="{3163F359-72C8-4ABF-9EF6-AB56E1810E5B}"/>
    <cellStyle name="20% - Accent5 2" xfId="37" xr:uid="{E5969CD3-5525-4B65-AFB0-34CD13B8ABAE}"/>
    <cellStyle name="20% - Accent6 2" xfId="38" xr:uid="{E6FCF3F4-7651-4056-AF8F-69F4B89AE176}"/>
    <cellStyle name="40% - Accent1 2" xfId="39" xr:uid="{A5F9D4A3-7B8F-4059-A21D-41EF92D16895}"/>
    <cellStyle name="40% - Accent1 3" xfId="40" xr:uid="{CC51B634-9B78-4213-9071-6ADE8D4EB584}"/>
    <cellStyle name="40% - Accent2 2" xfId="41" xr:uid="{24487105-A7DD-437D-9C83-803085948018}"/>
    <cellStyle name="40% - Accent3 2" xfId="42" xr:uid="{75334A89-E621-4467-A263-D58E83707127}"/>
    <cellStyle name="40% - Accent4 2" xfId="43" xr:uid="{0B1AE36B-53A1-40FE-99FD-88810D9BC4F8}"/>
    <cellStyle name="40% - Accent5 2" xfId="44" xr:uid="{C0DC45ED-1D4A-47E1-9A67-AC8F91C74AFB}"/>
    <cellStyle name="40% - Accent6 2" xfId="45" xr:uid="{D648FE71-A5BA-4AF1-B2B6-EEBE25281A3E}"/>
    <cellStyle name="60% - Accent1 2" xfId="46" xr:uid="{D325F1E5-5DA4-4E11-93EB-837A3741922E}"/>
    <cellStyle name="60% - Accent2 2" xfId="47" xr:uid="{902524F3-3A57-45B9-A1B0-CC71EDEA5369}"/>
    <cellStyle name="60% - Accent3 2" xfId="48" xr:uid="{85DD842D-38A8-4B29-B100-BD06252EE87A}"/>
    <cellStyle name="60% - Accent4 2" xfId="49" xr:uid="{8AE90DC8-A082-40B3-9B8E-013338E833AF}"/>
    <cellStyle name="60% - Accent5 2" xfId="50" xr:uid="{4DE9EB32-88A4-49A7-A0FA-4522F9BBEBA2}"/>
    <cellStyle name="60% - Accent6 2" xfId="51" xr:uid="{FFE75FFF-3569-46FD-8FB9-4C36FE1EF20C}"/>
    <cellStyle name="Accent1 - 20%" xfId="52" xr:uid="{6C2AE14B-A497-45D6-8CB2-48A7D761AF02}"/>
    <cellStyle name="Accent1 - 40%" xfId="53" xr:uid="{7F8ECED6-D6A9-473C-9097-FEA1E44F0D68}"/>
    <cellStyle name="Accent1 - 60%" xfId="54" xr:uid="{70752C6F-59B6-4AC9-8B33-90816C36C618}"/>
    <cellStyle name="Accent1 2" xfId="55" xr:uid="{D7EC2FF7-D4ED-473D-9DDE-5ED5CE78CB36}"/>
    <cellStyle name="Accent1 3" xfId="56" xr:uid="{7BF26E1B-B841-4A01-A55C-B18CBB11AB0E}"/>
    <cellStyle name="Accent1 4" xfId="57" xr:uid="{7256AB14-BE2E-40EE-ABB2-FF8FD20923E0}"/>
    <cellStyle name="Accent1 5" xfId="58" xr:uid="{620ED9A6-8F57-45C8-89CE-8D0ED23B430A}"/>
    <cellStyle name="Accent2 - 20%" xfId="59" xr:uid="{83BD9912-5A08-4C05-B185-45B8F1B05EF4}"/>
    <cellStyle name="Accent2 - 40%" xfId="60" xr:uid="{08D21D84-01B2-4B0C-A2F8-ABFEA58FCDD3}"/>
    <cellStyle name="Accent2 - 60%" xfId="61" xr:uid="{38CFBF16-1EF6-4652-8075-AB4FEBCCFDDF}"/>
    <cellStyle name="Accent2 2" xfId="62" xr:uid="{365968F5-D857-43C3-A393-6DF44E51A8CB}"/>
    <cellStyle name="Accent2 3" xfId="63" xr:uid="{B64A2800-786F-4AD2-8D3E-64659740BC61}"/>
    <cellStyle name="Accent2 4" xfId="64" xr:uid="{9C89EAD0-11BE-488F-8A20-A819CC20B30F}"/>
    <cellStyle name="Accent2 5" xfId="65" xr:uid="{12165CC0-0A5F-49A7-AEF7-E4A7CFA3F6FD}"/>
    <cellStyle name="Accent3 - 20%" xfId="66" xr:uid="{557D5EEF-1F37-43BD-87AB-5E1C7461D456}"/>
    <cellStyle name="Accent3 - 40%" xfId="67" xr:uid="{8DEF1AB2-0369-4613-801B-E0E98EC10CE1}"/>
    <cellStyle name="Accent3 - 60%" xfId="68" xr:uid="{105E0085-FBBD-4844-B1BE-17B105A61BC9}"/>
    <cellStyle name="Accent3 2" xfId="69" xr:uid="{E5D52196-572A-416C-A989-9DBD2BF110EE}"/>
    <cellStyle name="Accent3 3" xfId="70" xr:uid="{C13C791F-68AB-42A6-B3B4-2A12266532BB}"/>
    <cellStyle name="Accent3 4" xfId="71" xr:uid="{7602922E-B0B4-4783-BD3B-DE5CAA6BA5DD}"/>
    <cellStyle name="Accent3 5" xfId="72" xr:uid="{A54EDE20-6E76-4641-8ED0-AFC994002F30}"/>
    <cellStyle name="Accent4 - 20%" xfId="73" xr:uid="{7B7BC024-CEDE-4C14-853D-C088944BDEE1}"/>
    <cellStyle name="Accent4 - 40%" xfId="74" xr:uid="{2D3C79D8-F76B-4E70-B9B7-A2EFB3014E56}"/>
    <cellStyle name="Accent4 - 60%" xfId="75" xr:uid="{42F01B79-6A79-4680-82B8-2499224512DE}"/>
    <cellStyle name="Accent4 2" xfId="76" xr:uid="{3C2D9E3B-E8A6-4D3E-A3F3-90F90A1435E7}"/>
    <cellStyle name="Accent4 3" xfId="77" xr:uid="{10D5B0F3-A795-4F3D-ADE7-259DE41FA77D}"/>
    <cellStyle name="Accent4 4" xfId="78" xr:uid="{2A4AF918-3A78-4082-8872-20C86CF400F4}"/>
    <cellStyle name="Accent4 5" xfId="79" xr:uid="{B3F87053-5F06-4489-A3C3-C40CF29A0EA0}"/>
    <cellStyle name="Accent5 - 20%" xfId="80" xr:uid="{062A9945-3660-476B-818B-EF6E903F4008}"/>
    <cellStyle name="Accent5 - 40%" xfId="81" xr:uid="{8BF06398-CD8E-4D40-A460-DF04DC0F2000}"/>
    <cellStyle name="Accent5 - 60%" xfId="82" xr:uid="{534A79B1-233D-4D17-9970-26DA3D1BECCF}"/>
    <cellStyle name="Accent5 2" xfId="83" xr:uid="{08BBCEB6-653A-4ED0-B3F6-34B4C4048662}"/>
    <cellStyle name="Accent5 3" xfId="84" xr:uid="{6768BDB0-2109-4B32-97FA-B7B3F753D10E}"/>
    <cellStyle name="Accent5 4" xfId="85" xr:uid="{DE474454-1E38-4786-9807-5326C50171BD}"/>
    <cellStyle name="Accent5 5" xfId="86" xr:uid="{D529F161-EC48-482C-BC3B-F6DD3D181EC1}"/>
    <cellStyle name="Accent6 - 20%" xfId="87" xr:uid="{AB102200-39C0-4958-96EA-5014A0266284}"/>
    <cellStyle name="Accent6 - 40%" xfId="88" xr:uid="{7C2507B7-561F-4B60-A8C0-945394F56DA7}"/>
    <cellStyle name="Accent6 - 60%" xfId="89" xr:uid="{B43FCEEE-EC5A-474E-8DB1-B21EFF92CD5F}"/>
    <cellStyle name="Accent6 2" xfId="90" xr:uid="{980B6550-4CD3-41C8-A0A2-2F324FC6D417}"/>
    <cellStyle name="Accent6 3" xfId="91" xr:uid="{50BCD50F-3CC5-460D-A8D3-5D84123D21C5}"/>
    <cellStyle name="Accent6 4" xfId="92" xr:uid="{96D10883-CEB3-4022-9C9B-15CABCC3C551}"/>
    <cellStyle name="Accent6 5" xfId="93" xr:uid="{F12BA77B-D286-473E-A57C-58D3CE65B019}"/>
    <cellStyle name="Agara" xfId="94" xr:uid="{6F561941-DFDF-401D-9110-5F9240B63635}"/>
    <cellStyle name="B79812_.wvu.PrintTitlest" xfId="95" xr:uid="{E6C4F42B-265F-405D-B4CA-B2A32AE7F7C3}"/>
    <cellStyle name="Bad 2" xfId="96" xr:uid="{E9214D2C-C586-46AC-958C-B3648913D9B7}"/>
    <cellStyle name="Black" xfId="97" xr:uid="{AA467667-1C0C-4421-84BE-28944E5EB49D}"/>
    <cellStyle name="Blockout" xfId="98" xr:uid="{50ECE9E7-58DF-4334-9A8D-3336E0F4483C}"/>
    <cellStyle name="Blockout 2" xfId="99" xr:uid="{A52A6A2C-1810-46AD-BF81-8039F082EA43}"/>
    <cellStyle name="Blockout 3" xfId="100" xr:uid="{23F9C1ED-806B-4212-89B5-DEE6E9CD72A9}"/>
    <cellStyle name="Blue" xfId="101" xr:uid="{45D12C1A-0E67-4A8E-9B75-3ADC8E784408}"/>
    <cellStyle name="Calculation 2" xfId="102" xr:uid="{5CCA11D6-4D83-491B-975F-0B0D86D91738}"/>
    <cellStyle name="Calculation 2 2" xfId="103" xr:uid="{D1852568-520A-4B6B-86A2-236B0EA60CCA}"/>
    <cellStyle name="Calculation 2 3" xfId="104" xr:uid="{F042B36A-5CA1-4B32-A752-16DA4FB97A77}"/>
    <cellStyle name="Check Cell 2" xfId="105" xr:uid="{0F0495B7-3EC8-4F6B-ACE6-F4514E42D7B8}"/>
    <cellStyle name="Check Cell 2 2 2 2" xfId="106" xr:uid="{F1333FD3-968E-4964-ACFB-0E973BF0B488}"/>
    <cellStyle name="Comma" xfId="592" builtinId="3"/>
    <cellStyle name="Comma [0]7Z_87C" xfId="107" xr:uid="{75A45139-AFD6-4306-B265-B2A61896CFAF}"/>
    <cellStyle name="Comma 0" xfId="108" xr:uid="{E4292028-8B84-43E1-865E-8A21F5921B24}"/>
    <cellStyle name="Comma 1" xfId="109" xr:uid="{7CA9DBA0-D053-49BD-AF98-EBA7AE61CA2F}"/>
    <cellStyle name="Comma 1 2" xfId="110" xr:uid="{E44AEE37-13F4-4D23-BF64-871B83F59EC8}"/>
    <cellStyle name="Comma 10" xfId="111" xr:uid="{16F73CF6-ACF5-42A5-9448-AEAC35CB3C1A}"/>
    <cellStyle name="Comma 11" xfId="112" xr:uid="{E8EAAEB0-A914-4396-B56F-7A5A5441F414}"/>
    <cellStyle name="Comma 12" xfId="113" xr:uid="{23B289ED-6A88-49C9-8F78-333C4A782BB5}"/>
    <cellStyle name="Comma 2" xfId="114" xr:uid="{74A56F1E-C5AA-4474-8B3C-FCA5C842750D}"/>
    <cellStyle name="Comma 2 2" xfId="115" xr:uid="{FF383484-2AFA-4AD6-A2EC-F51F55028BC7}"/>
    <cellStyle name="Comma 2 2 2" xfId="116" xr:uid="{164CDD2A-0066-48D2-8125-F4D54CE7B1A0}"/>
    <cellStyle name="Comma 2 2 3" xfId="117" xr:uid="{D9F238BB-78DD-4206-BFC4-28F421E3F966}"/>
    <cellStyle name="Comma 2 3" xfId="118" xr:uid="{2DB008A2-DD08-499F-A7AF-FE43BCFE8AB6}"/>
    <cellStyle name="Comma 2 3 2" xfId="119" xr:uid="{3A66AC1A-FB2F-442A-89CF-3DC82A177D53}"/>
    <cellStyle name="Comma 2 4" xfId="120" xr:uid="{DE1DC4D5-8943-436A-AC5D-132137EA758B}"/>
    <cellStyle name="Comma 2 5" xfId="121" xr:uid="{A08E1EEA-CEAB-49E9-BF65-DFDCC1B938BC}"/>
    <cellStyle name="Comma 2 6" xfId="122" xr:uid="{5428AE87-EB91-486B-A32A-9810CC1CC890}"/>
    <cellStyle name="Comma 3" xfId="123" xr:uid="{D6926187-3D71-446A-92CC-6BEDB201EDC4}"/>
    <cellStyle name="Comma 3 2" xfId="124" xr:uid="{353E916B-5518-4565-9CA2-A095146DA791}"/>
    <cellStyle name="Comma 3 2 2" xfId="125" xr:uid="{B939F8E4-192B-4C52-BCA9-DF3B5CAB46BD}"/>
    <cellStyle name="Comma 3 3" xfId="126" xr:uid="{1DA2DE7F-2329-449A-B753-6B32A2863F61}"/>
    <cellStyle name="Comma 3 3 2" xfId="127" xr:uid="{3835E8B7-CAB1-4641-AE8F-A0E70CC4FFBF}"/>
    <cellStyle name="Comma 3 4" xfId="128" xr:uid="{64BEF087-12F0-4CC8-8D9B-E4FDFF05ECA4}"/>
    <cellStyle name="Comma 3 5" xfId="129" xr:uid="{D278A361-C6CB-4B7D-A376-9FD158C87821}"/>
    <cellStyle name="Comma 3 6" xfId="130" xr:uid="{94399FFD-9022-4626-9F30-9692F795864B}"/>
    <cellStyle name="Comma 4" xfId="131" xr:uid="{7382EB6E-8FFE-4BCC-9A57-F12A8477DF9B}"/>
    <cellStyle name="Comma 4 2" xfId="132" xr:uid="{A351DC6C-9D50-4415-878D-5C8BF4B8A529}"/>
    <cellStyle name="Comma 5" xfId="133" xr:uid="{D2B07DBE-3E00-439E-9079-7732FB1C5F9E}"/>
    <cellStyle name="Comma 6" xfId="134" xr:uid="{E6F8D9A5-D2A6-4AC6-9F7E-0802377DA679}"/>
    <cellStyle name="Comma 7" xfId="135" xr:uid="{11C86C72-67C4-435F-ADC2-6631B6EDC97C}"/>
    <cellStyle name="Comma 8" xfId="136" xr:uid="{D12CAAA7-A100-4B38-85C5-D5ECCD5E486F}"/>
    <cellStyle name="Comma 9" xfId="137" xr:uid="{D1E2B6DC-DB82-49BF-9709-A65E303480AE}"/>
    <cellStyle name="Comma 9 2" xfId="138" xr:uid="{C14B2C3D-E6FB-44F1-9C48-0B0726E69B15}"/>
    <cellStyle name="Comma 9 3" xfId="139" xr:uid="{52F35844-C0EC-4BA5-995E-3389F5603771}"/>
    <cellStyle name="Comma0" xfId="140" xr:uid="{E5C87982-4C21-4D3B-92A1-CA609D401A20}"/>
    <cellStyle name="Currency" xfId="1" builtinId="4"/>
    <cellStyle name="Currency 11" xfId="141" xr:uid="{285BC18C-BFCA-4C06-BD19-DCB611BEBE11}"/>
    <cellStyle name="Currency 11 2" xfId="142" xr:uid="{A1C70947-BFA2-4CBC-9D01-51E74499BB0E}"/>
    <cellStyle name="Currency 2" xfId="143" xr:uid="{F304F5B5-5BB3-431D-820B-D22160835FB0}"/>
    <cellStyle name="Currency 2 2" xfId="144" xr:uid="{7E2336D5-7215-46A9-A81D-326DFE90F9A7}"/>
    <cellStyle name="Currency 2 3" xfId="145" xr:uid="{435CA7C6-63C8-4688-80B8-602E37721B76}"/>
    <cellStyle name="Currency 3" xfId="146" xr:uid="{42E39046-6109-4EAD-8C15-8547CE0779C9}"/>
    <cellStyle name="Currency 3 2" xfId="147" xr:uid="{9218FF36-72D3-4D06-9F9C-CE27E2EF879E}"/>
    <cellStyle name="Currency 4" xfId="148" xr:uid="{90FF5D9C-34B1-4EED-B1C8-75F4A7EE7286}"/>
    <cellStyle name="Currency 4 2" xfId="149" xr:uid="{CDA3FF41-0E49-4642-A38E-5BC15CA1A467}"/>
    <cellStyle name="Currency 5" xfId="150" xr:uid="{4BEB526E-5FCE-4540-9C6F-F3641510C594}"/>
    <cellStyle name="Currency 6" xfId="151" xr:uid="{3C0E3AA7-8F20-4EFE-9189-2D71B452228C}"/>
    <cellStyle name="Currency 6 2" xfId="152" xr:uid="{E75DEB8C-9CB3-4CAC-A4FB-49E2399348CF}"/>
    <cellStyle name="Currency 6 3" xfId="153" xr:uid="{F9E9614C-09B6-4BBE-9A88-2E458BF98798}"/>
    <cellStyle name="Currency 7" xfId="154" xr:uid="{DB18948B-AB97-4BE3-B353-BFD2C7204C25}"/>
    <cellStyle name="Currency 8" xfId="155" xr:uid="{4C46F412-55F7-4F05-A202-5246E37C5381}"/>
    <cellStyle name="D4_B8B1_005004B79812_.wvu.PrintTitlest" xfId="156" xr:uid="{3DE76163-F313-4F06-B041-AD6893E37AA3}"/>
    <cellStyle name="Date" xfId="157" xr:uid="{2870ADA6-1830-4525-BA19-7C34C5EDAEB0}"/>
    <cellStyle name="Date 2" xfId="158" xr:uid="{F978D1AE-DFF5-4B00-8FB3-4693214977E0}"/>
    <cellStyle name="dms_1" xfId="159" xr:uid="{EF4CBB41-45B1-4201-9381-4C3862DBDAD3}"/>
    <cellStyle name="Euro" xfId="160" xr:uid="{4AB9B685-896D-4C53-A3E6-DE6D5FDB70C4}"/>
    <cellStyle name="Explanatory Text 2" xfId="161" xr:uid="{8096C9D5-320B-40C6-A5D2-C7EBFE34CC19}"/>
    <cellStyle name="Fixed" xfId="162" xr:uid="{F15B0B5F-F7FA-4698-90F8-DBFFDB17F7EB}"/>
    <cellStyle name="Fixed 2" xfId="163" xr:uid="{D0CBDEF7-CB51-4C21-B0C8-920DED14B002}"/>
    <cellStyle name="Gilsans" xfId="164" xr:uid="{10FE39CC-A170-4F00-BD41-C41E0CA1826C}"/>
    <cellStyle name="Gilsansl" xfId="165" xr:uid="{439BC602-E4CB-418C-AA87-F8872756E4F8}"/>
    <cellStyle name="Good 2" xfId="166" xr:uid="{CCCE7659-30F9-4B01-BB16-F031367B01FF}"/>
    <cellStyle name="Heading 1 2" xfId="167" xr:uid="{EB6A1E4D-07B7-4B00-8946-BE4ACF1CFDCD}"/>
    <cellStyle name="Heading 1 2 2" xfId="168" xr:uid="{3B32679D-E179-4143-9714-65C5D599858A}"/>
    <cellStyle name="Heading 1 3" xfId="169" xr:uid="{BF652E90-1549-4059-BE81-729A7A24D995}"/>
    <cellStyle name="Heading 2 2" xfId="170" xr:uid="{7F073ECD-1C47-4B37-90C2-224238C5D045}"/>
    <cellStyle name="Heading 2 2 2" xfId="171" xr:uid="{EB630847-FADF-4CF3-8B54-C30997C6DB89}"/>
    <cellStyle name="Heading 2 3" xfId="172" xr:uid="{ACE60E82-23BF-4078-8078-D108874DFC43}"/>
    <cellStyle name="Heading 3 2" xfId="173" xr:uid="{D309FE61-754E-4A14-9B1E-CFD1B4EAD4B4}"/>
    <cellStyle name="Heading 3 2 2" xfId="174" xr:uid="{AEB38C05-A9BC-4A14-A855-41044F3DF116}"/>
    <cellStyle name="Heading 3 2 2 2" xfId="175" xr:uid="{751688D0-1165-45D2-8B1A-BD360C4E849C}"/>
    <cellStyle name="Heading 3 2 2 2 2" xfId="176" xr:uid="{CC33200A-2494-4B28-9CE0-7CA8822D679B}"/>
    <cellStyle name="Heading 3 2 2 2 2 2" xfId="177" xr:uid="{45860678-36F4-4C38-851D-C644870BB43E}"/>
    <cellStyle name="Heading 3 2 2 2 2 3" xfId="178" xr:uid="{F0ACE9DD-6142-4C4D-8B0C-BE9D9BFC8346}"/>
    <cellStyle name="Heading 3 2 2 2 2 4" xfId="179" xr:uid="{0626BD8B-6FB1-46EF-A920-BB737FFC89ED}"/>
    <cellStyle name="Heading 3 2 2 2 3" xfId="180" xr:uid="{61AD74D4-9B50-4FD4-8EA3-1DEEA954DAC6}"/>
    <cellStyle name="Heading 3 2 2 2 4" xfId="181" xr:uid="{FD6E28CC-27E5-488D-AEAD-A19D97948A0D}"/>
    <cellStyle name="Heading 3 2 2 2 5" xfId="182" xr:uid="{E8466D8D-8B86-4F9B-887E-6A440DD8C8CC}"/>
    <cellStyle name="Heading 3 2 2 3" xfId="183" xr:uid="{ED5C505F-5FCB-4331-B654-51AEED750107}"/>
    <cellStyle name="Heading 3 2 2 3 2" xfId="184" xr:uid="{3B77B6DF-F161-4E10-8765-1959666D0EFF}"/>
    <cellStyle name="Heading 3 2 2 3 2 2" xfId="185" xr:uid="{C31B2AC2-C197-493B-BEE2-0BEA9C4639D5}"/>
    <cellStyle name="Heading 3 2 2 3 2 3" xfId="186" xr:uid="{31C57CC5-3BAA-4921-8A5F-88AC79EA845B}"/>
    <cellStyle name="Heading 3 2 2 3 2 4" xfId="187" xr:uid="{DF263767-159C-4A68-8809-81C7D37D7CE9}"/>
    <cellStyle name="Heading 3 2 2 3 3" xfId="188" xr:uid="{7603B32C-E2A3-4382-AE89-2B8C7D8F9B4C}"/>
    <cellStyle name="Heading 3 2 2 3 4" xfId="189" xr:uid="{831249BC-0EC4-48B6-812A-400C403DF91D}"/>
    <cellStyle name="Heading 3 2 2 3 5" xfId="190" xr:uid="{C15E9F79-0CFF-4065-9383-D878C933D7B9}"/>
    <cellStyle name="Heading 3 2 2 4" xfId="191" xr:uid="{DA5C3DD4-7763-4DE9-AE4A-A9E0D0B63BA6}"/>
    <cellStyle name="Heading 3 2 2 4 2" xfId="192" xr:uid="{8CC636B2-7A1F-427F-95C2-A97E03125D29}"/>
    <cellStyle name="Heading 3 2 2 4 3" xfId="193" xr:uid="{1636D15C-8DE6-48BB-BADB-677CB854FDDC}"/>
    <cellStyle name="Heading 3 2 2 4 4" xfId="194" xr:uid="{B716FFF8-1CC6-4618-9108-C0DCA987385F}"/>
    <cellStyle name="Heading 3 2 2 5" xfId="195" xr:uid="{354E93A9-0C65-4BAF-A389-A970340DB11B}"/>
    <cellStyle name="Heading 3 2 2 5 2" xfId="196" xr:uid="{9D3E1A12-29AB-4723-A70E-BFADDB9B4EC5}"/>
    <cellStyle name="Heading 3 2 2 5 3" xfId="197" xr:uid="{13043BE6-E802-432B-A80D-A995E68DD6E0}"/>
    <cellStyle name="Heading 3 2 3" xfId="198" xr:uid="{92300B70-E7DD-4619-98E5-F8654E4D5BF4}"/>
    <cellStyle name="Heading 3 2 4" xfId="199" xr:uid="{66291E18-FB28-4477-9722-6B4A0F16A16C}"/>
    <cellStyle name="Heading 3 2 4 2" xfId="200" xr:uid="{43F9C8EA-56D0-4F9D-93DE-025D3519D000}"/>
    <cellStyle name="Heading 3 2 4 2 2" xfId="201" xr:uid="{8443D5EB-943C-4F65-BC3D-57B545126D52}"/>
    <cellStyle name="Heading 3 2 4 2 3" xfId="202" xr:uid="{7020E66E-E4CB-401E-9B2B-5A53FB394FAF}"/>
    <cellStyle name="Heading 3 2 4 2 4" xfId="203" xr:uid="{D87FEEFB-0A3B-4509-BC76-180D37D5F474}"/>
    <cellStyle name="Heading 3 2 4 3" xfId="204" xr:uid="{7FCBA6E4-8647-43F7-B0B1-A1DB151B9565}"/>
    <cellStyle name="Heading 3 2 4 4" xfId="205" xr:uid="{033111FA-635F-46A3-850C-40AB95D0AC90}"/>
    <cellStyle name="Heading 3 2 4 5" xfId="206" xr:uid="{BD1082F1-6EDE-4506-9F8F-65B9236B8BFE}"/>
    <cellStyle name="Heading 3 2 5" xfId="207" xr:uid="{5D631831-6090-4455-95B3-CDD950CA4A1F}"/>
    <cellStyle name="Heading 3 2 5 2" xfId="208" xr:uid="{D2F5A159-1C0F-4A9C-B3A4-4870C9C6FD73}"/>
    <cellStyle name="Heading 3 2 5 2 2" xfId="209" xr:uid="{C3CA7285-831A-4EB5-89FE-04403A2951D6}"/>
    <cellStyle name="Heading 3 2 5 2 3" xfId="210" xr:uid="{BA254E0B-6366-4BFF-8B26-603D3EB1CFFA}"/>
    <cellStyle name="Heading 3 2 5 2 4" xfId="211" xr:uid="{36180023-1F55-43DA-BF2A-7EBBD07A70F3}"/>
    <cellStyle name="Heading 3 2 5 3" xfId="212" xr:uid="{765FD112-6A1C-454B-BC6E-899B2E3C2CDF}"/>
    <cellStyle name="Heading 3 2 5 4" xfId="213" xr:uid="{BD0CE46C-2B62-45C9-9EDA-D66FD483A9A4}"/>
    <cellStyle name="Heading 3 2 5 5" xfId="214" xr:uid="{389075DB-65ED-48F1-874F-9DFF1ECE5F2D}"/>
    <cellStyle name="Heading 3 2 6" xfId="215" xr:uid="{EAA3B23F-B0A9-4B28-A9D3-FDA0B900798C}"/>
    <cellStyle name="Heading 3 2 6 2" xfId="216" xr:uid="{63C094C6-8BA7-4DF8-94B2-88562E69A486}"/>
    <cellStyle name="Heading 3 2 6 3" xfId="217" xr:uid="{DA44C138-2719-4DAD-8538-7807B20413D6}"/>
    <cellStyle name="Heading 3 2 6 4" xfId="218" xr:uid="{723F7443-79D4-4805-8FC0-78025AA1F98A}"/>
    <cellStyle name="Heading 3 2 7" xfId="219" xr:uid="{DEC1903C-9C52-4C5B-87D9-8ACB2EE7B600}"/>
    <cellStyle name="Heading 3 2 7 2" xfId="220" xr:uid="{4605412E-389E-4E78-857F-1AB628B0DD23}"/>
    <cellStyle name="Heading 3 2 7 3" xfId="221" xr:uid="{39EEC248-4185-4517-966F-184A7DC529ED}"/>
    <cellStyle name="Heading 3 3" xfId="222" xr:uid="{6203B968-754A-4525-B85A-12D1F00079B4}"/>
    <cellStyle name="Heading 4 2" xfId="223" xr:uid="{2B01522C-40D3-4662-AD3A-BC85A6BF2051}"/>
    <cellStyle name="Heading 4 2 2" xfId="224" xr:uid="{FA2E8734-14C9-4FE6-A641-E31E6CD4486C}"/>
    <cellStyle name="Heading 4 3" xfId="225" xr:uid="{A091596D-68F3-4697-B18D-C16BFDC40CA8}"/>
    <cellStyle name="Heading(4)" xfId="226" xr:uid="{1A86832E-4444-4116-BB3B-B4AE06DADDAB}"/>
    <cellStyle name="Hyperlink 2" xfId="227" xr:uid="{703FE9BD-534A-4951-AF63-F3ABEC03B140}"/>
    <cellStyle name="Hyperlink 2 2" xfId="228" xr:uid="{7DB95B8C-D418-4024-B4B3-EF09F7C94994}"/>
    <cellStyle name="Hyperlink 2 3" xfId="229" xr:uid="{1574B26F-85A4-4BE3-8E28-6DCD38C3A0A0}"/>
    <cellStyle name="Hyperlink 3" xfId="230" xr:uid="{8C6E99EB-2413-4580-8F9A-56344F5F2819}"/>
    <cellStyle name="Hyperlink 4" xfId="231" xr:uid="{C6BE4002-DB51-4B98-9961-0FD8056C4A14}"/>
    <cellStyle name="Hyperlink Arrow" xfId="232" xr:uid="{429F64C2-89EE-4726-A511-9AB6150A0D68}"/>
    <cellStyle name="Hyperlink Text" xfId="233" xr:uid="{BC081ED5-7BD1-4C73-A895-4BAF41C64FB1}"/>
    <cellStyle name="import" xfId="234" xr:uid="{76FEFCB3-A6D1-4978-B860-48D0FAD81387}"/>
    <cellStyle name="import%" xfId="235" xr:uid="{1C15E55F-5DC4-4E41-9753-FF8A2B6B5868}"/>
    <cellStyle name="import_ICRC Electricity model 1-1  (1 Feb 2003) " xfId="236" xr:uid="{47614DAD-C135-4AB8-9A3B-9A5E390DEE09}"/>
    <cellStyle name="Input 2" xfId="237" xr:uid="{29B79121-CA8C-430D-B2AE-4FF083B3ED6F}"/>
    <cellStyle name="Input 2 2" xfId="238" xr:uid="{9BB5D80F-C26C-4D69-9D58-89A677FACFD4}"/>
    <cellStyle name="Input 2 3" xfId="239" xr:uid="{4FF80F02-948F-4E34-9AB6-1369C5389378}"/>
    <cellStyle name="Input1" xfId="240" xr:uid="{173BBA3A-C51C-488F-98D1-C534FF066568}"/>
    <cellStyle name="Input1 2" xfId="241" xr:uid="{D91D0028-C2B0-4A15-988F-6AD432C6889E}"/>
    <cellStyle name="Input1 2 2" xfId="242" xr:uid="{BF456485-5851-4A09-9BE1-9870987C6642}"/>
    <cellStyle name="Input1 3" xfId="243" xr:uid="{84F3815F-AE03-4141-95A3-3754C3846891}"/>
    <cellStyle name="Input1 3 2" xfId="244" xr:uid="{B2F75CC8-2D41-44CF-A88F-10889DE96A1C}"/>
    <cellStyle name="Input1 4" xfId="245" xr:uid="{B359AEA3-FAC6-4010-892E-6971E4A1F46E}"/>
    <cellStyle name="Input1 5" xfId="246" xr:uid="{09BF9E19-C3AC-40B7-B201-C401D7174490}"/>
    <cellStyle name="Input1%" xfId="247" xr:uid="{789742B8-CC94-4DB9-8570-91CD5F8D3B8D}"/>
    <cellStyle name="Input1_ICRC Electricity model 1-1  (1 Feb 2003) " xfId="248" xr:uid="{A69C055D-BDFC-4129-95E7-A8F3C4C3F1DF}"/>
    <cellStyle name="Input1default" xfId="249" xr:uid="{C3541DDE-D7C6-4F0F-AB2A-9C7389842295}"/>
    <cellStyle name="Input1default%" xfId="250" xr:uid="{273166B5-867C-4D4B-8E95-3197A691528E}"/>
    <cellStyle name="Input2" xfId="251" xr:uid="{82A1293C-F177-42D3-96FD-69EB15D1DCB5}"/>
    <cellStyle name="Input2 2" xfId="252" xr:uid="{EBD123AB-5D99-4EB3-B67A-660B94B69432}"/>
    <cellStyle name="Input2 3" xfId="253" xr:uid="{E8096767-096A-4A8E-8FFD-2DB6F806BCE5}"/>
    <cellStyle name="Input3" xfId="254" xr:uid="{4BB9B17B-B1B6-40A9-9F36-140C5FEBC108}"/>
    <cellStyle name="Input3 2" xfId="255" xr:uid="{C68ABBC9-7C61-4D15-9034-F9DDE0B16887}"/>
    <cellStyle name="Input3 3" xfId="256" xr:uid="{0F0C1DE0-8F7C-4C3E-8EA4-ED97FDC62B2B}"/>
    <cellStyle name="InputCell" xfId="257" xr:uid="{F26E8B31-F12C-4D2A-9CD3-55A5EAE85904}"/>
    <cellStyle name="InputCell 2" xfId="258" xr:uid="{78C982FE-50D3-4F1F-BECC-2F95411EE506}"/>
    <cellStyle name="InputCell 3" xfId="259" xr:uid="{D45AD3DD-3A73-4679-9F4E-20F168C2CEC2}"/>
    <cellStyle name="InputCellText" xfId="260" xr:uid="{400DA764-05BC-49FA-B4FD-13FF02268671}"/>
    <cellStyle name="InputCellText 2" xfId="261" xr:uid="{0F535937-07BF-4533-925F-2083F7C26E1B}"/>
    <cellStyle name="InputCellText 3" xfId="262" xr:uid="{992A482E-B62E-402F-8E3B-A84C4DB7BC79}"/>
    <cellStyle name="key result" xfId="263" xr:uid="{63776AEE-C2DA-4FCA-AB1E-06F9D0911CA6}"/>
    <cellStyle name="Lines" xfId="264" xr:uid="{26FCB5D3-BE1D-4D04-9F17-FE6DA08C9152}"/>
    <cellStyle name="Linked Cell 2" xfId="265" xr:uid="{F5645FD0-7250-4C44-BDDD-5BCF7CF5E130}"/>
    <cellStyle name="Local import" xfId="266" xr:uid="{9708C168-7C5D-48F8-8A58-AA2EC19B0902}"/>
    <cellStyle name="Local import %" xfId="267" xr:uid="{6043440C-EDBA-4C57-AA2A-2B79FBAF5697}"/>
    <cellStyle name="Mine" xfId="268" xr:uid="{CDF69AEE-1C4B-4EF8-A94D-E32794D4C417}"/>
    <cellStyle name="Model Name" xfId="269" xr:uid="{EAD84B3F-CAC5-4124-AB68-FF0D6F33224A}"/>
    <cellStyle name="Neutral 2" xfId="270" xr:uid="{7886F208-E552-4197-8B25-793E79AC945A}"/>
    <cellStyle name="NonInputCell" xfId="271" xr:uid="{465EFA2E-721E-4E31-89E8-EA8E0958645F}"/>
    <cellStyle name="NonInputCell 2" xfId="272" xr:uid="{C06C9BCE-34BA-4476-80EC-E75AD979CA37}"/>
    <cellStyle name="NonInputCell 3" xfId="273" xr:uid="{4441BE25-FA0F-44D9-BA45-0EB2B589CB29}"/>
    <cellStyle name="Normal" xfId="0" builtinId="0"/>
    <cellStyle name="Normal - Style1" xfId="274" xr:uid="{5546DFE9-EC20-4CC2-9ABD-2911EBF5A926}"/>
    <cellStyle name="Normal 10" xfId="275" xr:uid="{9C3CFA92-F0CF-49BA-8978-203609312F45}"/>
    <cellStyle name="Normal 10 2" xfId="276" xr:uid="{C7CBE87E-77F4-49E4-933B-CB12D98153DD}"/>
    <cellStyle name="Normal 10 2 2 2" xfId="277" xr:uid="{7EAACA55-8A57-4D02-B185-776815BBDB88}"/>
    <cellStyle name="Normal 11" xfId="278" xr:uid="{9B85BD11-C716-450F-BD7C-270A5400CA39}"/>
    <cellStyle name="Normal 11 2" xfId="279" xr:uid="{CE3A668E-9991-4DD6-AD99-A32AECD088F5}"/>
    <cellStyle name="Normal 11 3" xfId="280" xr:uid="{F8B31E9B-45D7-4253-90F5-E1E8DD4E2018}"/>
    <cellStyle name="Normal 11 4" xfId="281" xr:uid="{A9D2A89C-A7BC-44E9-A92B-9701EF0B700D}"/>
    <cellStyle name="Normal 114" xfId="282" xr:uid="{B20F92F5-3275-47C8-8CE3-0D3816494951}"/>
    <cellStyle name="Normal 114 2" xfId="283" xr:uid="{997F75EA-C02B-4CC8-B70D-A9731E9B4049}"/>
    <cellStyle name="Normal 12" xfId="284" xr:uid="{BC9D7D8F-CD11-4693-B56E-B7960A8B24BD}"/>
    <cellStyle name="Normal 12 2" xfId="285" xr:uid="{C36FF1B8-8E86-42F0-B494-FDAC84B2A39A}"/>
    <cellStyle name="Normal 13" xfId="286" xr:uid="{C109251B-49EC-4F94-B233-0A34ACDB5C26}"/>
    <cellStyle name="Normal 13 2" xfId="287" xr:uid="{ACCAFF8E-1D58-4265-8CDB-81CD2807F4A9}"/>
    <cellStyle name="Normal 13_29(d) - Gas extensions -tariffs" xfId="288" xr:uid="{F023D490-5BB2-4055-8FC8-0B45AB4CD097}"/>
    <cellStyle name="Normal 14" xfId="289" xr:uid="{74BBB6BB-2907-43D3-8F7B-A9137AAF4353}"/>
    <cellStyle name="Normal 14 2" xfId="290" xr:uid="{88CAA13B-4EC4-473C-BDE0-08976C8D5385}"/>
    <cellStyle name="Normal 14 3" xfId="291" xr:uid="{8C778513-83EF-4255-AAB8-8073984A8085}"/>
    <cellStyle name="Normal 14 3 2" xfId="292" xr:uid="{FF5156AD-FD6B-400B-BF57-AFF90B20F625}"/>
    <cellStyle name="Normal 14 3 3" xfId="293" xr:uid="{8CC57CE8-86C1-46DA-AA64-5E824290280C}"/>
    <cellStyle name="Normal 14 4" xfId="294" xr:uid="{C6406340-D099-4706-8676-638CD0C80184}"/>
    <cellStyle name="Normal 14 5" xfId="295" xr:uid="{01EC89D7-C997-4B73-838B-A20305370758}"/>
    <cellStyle name="Normal 14 6" xfId="296" xr:uid="{BC2EBFE1-8B49-4A16-8863-C13841FE6D51}"/>
    <cellStyle name="Normal 15" xfId="297" xr:uid="{C864C49A-C091-4BB7-8579-6DFC92947497}"/>
    <cellStyle name="Normal 15 2" xfId="298" xr:uid="{26C08BA7-8DB2-4FDE-B6E7-B9041B5EB4F5}"/>
    <cellStyle name="Normal 16" xfId="299" xr:uid="{7DCD1C2D-9C14-4031-A3D9-E0FDF60CE5EE}"/>
    <cellStyle name="Normal 16 2" xfId="300" xr:uid="{B486638F-96E5-491D-9D55-DCAC1629DF94}"/>
    <cellStyle name="Normal 17" xfId="301" xr:uid="{CA8F9D32-E2E9-46FE-9C42-4A6CF087BBE8}"/>
    <cellStyle name="Normal 17 2" xfId="302" xr:uid="{44E8CAD6-2A1D-45D8-868C-E6B62363E44A}"/>
    <cellStyle name="Normal 17 2 2" xfId="303" xr:uid="{6DEB374C-E871-4B4F-A28F-0BEC87F998A2}"/>
    <cellStyle name="Normal 17 2 2 2" xfId="304" xr:uid="{431DB416-D1CD-4D72-AAC3-2B4445E6B6EB}"/>
    <cellStyle name="Normal 17 2 2 3" xfId="305" xr:uid="{5089D295-D920-45D8-ACC7-C7BE1C124E08}"/>
    <cellStyle name="Normal 17 2 3" xfId="306" xr:uid="{96569A65-5547-408F-88CC-C6F963ED0349}"/>
    <cellStyle name="Normal 17 2 4" xfId="307" xr:uid="{E08AE40D-AFF4-40DF-8CAA-A8AD54BA7A55}"/>
    <cellStyle name="Normal 17 3" xfId="308" xr:uid="{156BA6AA-3FE2-4F01-A97C-4356424C846F}"/>
    <cellStyle name="Normal 17 3 2" xfId="309" xr:uid="{A5852C90-BD79-41EE-A1F8-54939D1142AD}"/>
    <cellStyle name="Normal 17 3 2 2" xfId="310" xr:uid="{029AA8D9-2A26-461E-8A5E-705EC3ED3375}"/>
    <cellStyle name="Normal 17 3 2 3" xfId="311" xr:uid="{D13B9CB0-C7CE-4D96-8BCC-DBDD41A3E401}"/>
    <cellStyle name="Normal 17 3 3" xfId="312" xr:uid="{AA48E296-960C-4078-BE66-09BD03A4CCC8}"/>
    <cellStyle name="Normal 17 3 4" xfId="313" xr:uid="{635148D8-AD74-4CE2-BCEB-48E5172B5265}"/>
    <cellStyle name="Normal 17 4" xfId="314" xr:uid="{E5CF0766-2E09-4695-B043-2541829FF4E5}"/>
    <cellStyle name="Normal 17 4 2" xfId="315" xr:uid="{3114C1D5-CE50-4CE0-8797-42A63D1B447A}"/>
    <cellStyle name="Normal 17 4 3" xfId="316" xr:uid="{1A9DC44A-F0CF-48DD-9C7C-4248BE3985EB}"/>
    <cellStyle name="Normal 17 5" xfId="317" xr:uid="{E026B325-E29D-48D4-8A23-FDB762A05A5D}"/>
    <cellStyle name="Normal 17 6" xfId="318" xr:uid="{0214CEED-A1B9-402B-B48E-262FBB3DD621}"/>
    <cellStyle name="Normal 18" xfId="319" xr:uid="{7A9295D3-8F95-41A3-B838-420A4D3B1E38}"/>
    <cellStyle name="Normal 18 2" xfId="320" xr:uid="{43E70428-669F-43FE-9792-A91BB5C16057}"/>
    <cellStyle name="Normal 19" xfId="321" xr:uid="{A1FC38B2-DFE0-4005-811F-03F3BD26CD13}"/>
    <cellStyle name="Normal 2" xfId="322" xr:uid="{735BF111-2652-4C11-8082-4614ED3AD5F4}"/>
    <cellStyle name="Normal 2 2" xfId="323" xr:uid="{E565CEB0-557F-4629-BFE4-A7C44A6F6FD5}"/>
    <cellStyle name="Normal 2 2 2" xfId="324" xr:uid="{242A7E35-95E0-495A-B84E-43938208BF1C}"/>
    <cellStyle name="Normal 2 2 3" xfId="325" xr:uid="{B8A29508-AF25-4CF3-8654-A9F4B6AC164D}"/>
    <cellStyle name="Normal 2 2 4" xfId="326" xr:uid="{97FDC16D-40E6-4389-99CE-47823D67158E}"/>
    <cellStyle name="Normal 2 2 5" xfId="327" xr:uid="{EE85C111-53E2-49FD-83F8-4426C1E9FB79}"/>
    <cellStyle name="Normal 2 3" xfId="328" xr:uid="{0B2EA9D8-434E-45C0-95F3-5592EA195A52}"/>
    <cellStyle name="Normal 2 3 2" xfId="329" xr:uid="{BBCDD893-3ED7-4812-9131-6426ADE1FE1C}"/>
    <cellStyle name="Normal 2 3_29(d) - Gas extensions -tariffs" xfId="330" xr:uid="{C0B3453A-635C-4077-A555-09801552FF32}"/>
    <cellStyle name="Normal 2 4" xfId="331" xr:uid="{3AC9244A-0A14-46DC-94B6-1C9B81A4CDCD}"/>
    <cellStyle name="Normal 2 4 2" xfId="332" xr:uid="{C2D1055A-D4FE-4784-BA1F-A9E47C851E69}"/>
    <cellStyle name="Normal 2 4 3" xfId="333" xr:uid="{9860D599-F2DA-4837-BE88-083633A45FF1}"/>
    <cellStyle name="Normal 2 5" xfId="334" xr:uid="{05255C14-9014-4115-B9BF-FEE6F8A22AFF}"/>
    <cellStyle name="Normal 2_29(d) - Gas extensions -tariffs" xfId="335" xr:uid="{EFABBA19-BD9E-40A2-B72F-579FD5E0190A}"/>
    <cellStyle name="Normal 20" xfId="336" xr:uid="{CEC52167-17F4-4A33-B6FF-B098CD55CE5A}"/>
    <cellStyle name="Normal 20 2" xfId="337" xr:uid="{4AE6F43F-32C3-4A7F-96A8-3BB27318796A}"/>
    <cellStyle name="Normal 20 2 2" xfId="338" xr:uid="{EBB540AA-8E44-40C8-B07B-4330887640E9}"/>
    <cellStyle name="Normal 20 3" xfId="339" xr:uid="{D5397882-BB8B-400C-9ABE-1598D22C9B15}"/>
    <cellStyle name="Normal 20 4" xfId="340" xr:uid="{7A716BCF-0494-481D-97F4-6F99EF0B547B}"/>
    <cellStyle name="Normal 21" xfId="341" xr:uid="{885A7872-34DA-426C-AF3F-EC03553E8F4D}"/>
    <cellStyle name="Normal 21 2" xfId="342" xr:uid="{B3013C07-DB31-4CDE-8A36-D49B9A1FB6DD}"/>
    <cellStyle name="Normal 21 3" xfId="343" xr:uid="{1BC1750D-7AF7-41D4-9634-A02FE58F8776}"/>
    <cellStyle name="Normal 22" xfId="344" xr:uid="{C2BC82B5-3F0F-4230-BE51-299CD710A297}"/>
    <cellStyle name="Normal 23" xfId="345" xr:uid="{C5BC6EC8-E0A0-4B05-A44B-7E4471075680}"/>
    <cellStyle name="Normal 23 2" xfId="346" xr:uid="{4FD89890-6CAC-4F96-9AF1-E51016F865D5}"/>
    <cellStyle name="Normal 23 2 2" xfId="347" xr:uid="{779C1CB7-262D-4D1D-BF1F-0ACBA08B97C2}"/>
    <cellStyle name="Normal 23 3" xfId="348" xr:uid="{0B6358F3-AFB8-4F1F-863D-B0F01B26A35D}"/>
    <cellStyle name="Normal 23 4" xfId="349" xr:uid="{CC1D32DF-C801-4E4D-B489-58F823157889}"/>
    <cellStyle name="Normal 24" xfId="350" xr:uid="{98FD57D5-BE74-41E8-B1BC-A53B42A5931A}"/>
    <cellStyle name="Normal 24 2" xfId="351" xr:uid="{A79146E7-A4BB-4916-A977-EEFBC05139CE}"/>
    <cellStyle name="Normal 24 2 2" xfId="352" xr:uid="{C535DB5F-E2DF-43B9-9354-DD22A955E798}"/>
    <cellStyle name="Normal 24 3" xfId="353" xr:uid="{838B5683-5B7C-4D3C-9AB9-21122B2295A5}"/>
    <cellStyle name="Normal 24 4" xfId="354" xr:uid="{0CAD898F-2408-4178-8816-BFD21AC0D2B4}"/>
    <cellStyle name="Normal 25" xfId="355" xr:uid="{C54FE741-916B-431C-9C17-719176B608B9}"/>
    <cellStyle name="Normal 25 2" xfId="356" xr:uid="{8E537C2A-8274-4D32-8555-21307146D5E2}"/>
    <cellStyle name="Normal 25 2 2" xfId="357" xr:uid="{80058FC3-623E-4F73-800E-BA2632E43318}"/>
    <cellStyle name="Normal 25 3" xfId="358" xr:uid="{E6502B65-3017-4E4C-A51B-EA9CD14A8AA0}"/>
    <cellStyle name="Normal 25 4" xfId="359" xr:uid="{167F41E6-4BB3-44CA-B30B-1D95AF96DCEC}"/>
    <cellStyle name="Normal 26" xfId="360" xr:uid="{51658106-BB56-4BE0-8CBD-54163BF0B012}"/>
    <cellStyle name="Normal 26 2" xfId="361" xr:uid="{A551CB4F-31E7-4EFC-AC0C-251E711BCC18}"/>
    <cellStyle name="Normal 26 2 2" xfId="362" xr:uid="{046564DF-9C52-4B3F-A148-3AC188DC9E2B}"/>
    <cellStyle name="Normal 26 3" xfId="363" xr:uid="{E1223947-DC4E-4EBF-8007-6B8A942A05F4}"/>
    <cellStyle name="Normal 26 4" xfId="364" xr:uid="{8CEFCE8A-D788-4C1A-A731-592CFD66A6B1}"/>
    <cellStyle name="Normal 27" xfId="365" xr:uid="{F4B0449F-CCB6-4B6B-BB89-F3EB2395FAB5}"/>
    <cellStyle name="Normal 28" xfId="366" xr:uid="{9C9A3923-928F-435D-8B9D-095A745A8212}"/>
    <cellStyle name="Normal 28 2" xfId="367" xr:uid="{484D58FC-AA9E-45D0-AE35-A816B72C596A}"/>
    <cellStyle name="Normal 29" xfId="368" xr:uid="{1D62E622-7731-41B5-A4AB-EC1D5FD74BA6}"/>
    <cellStyle name="Normal 3" xfId="369" xr:uid="{E12AA0D1-B2E2-49B4-A5F3-AB8AFEC40BD9}"/>
    <cellStyle name="Normal 3 2" xfId="370" xr:uid="{8F8B9A72-7B92-4D80-A5D4-A566220B39B4}"/>
    <cellStyle name="Normal 3 3" xfId="371" xr:uid="{47E34330-5F04-43D2-8B45-FAB2614B21E6}"/>
    <cellStyle name="Normal 3 3 2" xfId="372" xr:uid="{CB492472-9F76-4FD2-901E-A8E057267C82}"/>
    <cellStyle name="Normal 3 3 3" xfId="373" xr:uid="{FD1E5FA0-C721-48D4-B449-0C9FA9636279}"/>
    <cellStyle name="Normal 3 4" xfId="374" xr:uid="{1C67580A-322A-40AB-869E-DF43C02AF725}"/>
    <cellStyle name="Normal 3 5" xfId="375" xr:uid="{AEF1BC5F-A26C-4EF8-A98C-C0FA66844ACB}"/>
    <cellStyle name="Normal 3 5 2" xfId="376" xr:uid="{4C51203A-D33B-4FA2-9705-AAA4BE5D99AA}"/>
    <cellStyle name="Normal 3 5 3" xfId="377" xr:uid="{23D8CEA7-E0A0-405E-B1B2-E210B73C4A01}"/>
    <cellStyle name="Normal 3_29(d) - Gas extensions -tariffs" xfId="378" xr:uid="{3C599493-702F-44B3-8EB1-88057CFD330A}"/>
    <cellStyle name="Normal 30" xfId="379" xr:uid="{992F3BFE-0837-4FCF-8048-01AE286F5B4F}"/>
    <cellStyle name="Normal 31" xfId="380" xr:uid="{5BE9396B-CBC3-4FF5-A1BB-9FD7CBD1E88D}"/>
    <cellStyle name="Normal 32" xfId="381" xr:uid="{F782AB55-2BEF-4482-BDF7-15A7962CF4BA}"/>
    <cellStyle name="Normal 32 2" xfId="382" xr:uid="{CDEC5FF5-6814-4D30-9D43-7BB5ACB77AF7}"/>
    <cellStyle name="Normal 33" xfId="383" xr:uid="{6AF5FD55-0471-497C-870F-5637996EA914}"/>
    <cellStyle name="Normal 34" xfId="384" xr:uid="{E1C6EB97-0CD6-4A0D-BAE8-C23657BDC0DD}"/>
    <cellStyle name="Normal 35" xfId="385" xr:uid="{A47C74D8-D1A9-4648-A96F-3C60D4D8834B}"/>
    <cellStyle name="Normal 36" xfId="386" xr:uid="{7A6676BA-EC74-4C74-8ACC-C28AA1CB16D9}"/>
    <cellStyle name="Normal 37" xfId="387" xr:uid="{247EACDD-7BCA-4EBB-AA7D-A504131F7133}"/>
    <cellStyle name="Normal 38" xfId="388" xr:uid="{D55678C5-60D2-49FB-B708-040D1774760C}"/>
    <cellStyle name="Normal 38 2" xfId="389" xr:uid="{0DA1C821-BD37-4116-994D-69F7F89824F5}"/>
    <cellStyle name="Normal 38_29(d) - Gas extensions -tariffs" xfId="390" xr:uid="{6F5C159B-A0E0-43C0-A5B9-099AC9D9EC4E}"/>
    <cellStyle name="Normal 39" xfId="391" xr:uid="{A6C12C57-4B80-4F47-AF29-2B70003F2B2E}"/>
    <cellStyle name="Normal 4" xfId="392" xr:uid="{148E152F-490C-4A91-9D16-E1133F974A43}"/>
    <cellStyle name="Normal 4 2" xfId="393" xr:uid="{013569A2-9652-4286-9EDD-3579C08C1FEC}"/>
    <cellStyle name="Normal 4 2 2" xfId="394" xr:uid="{5B4F3A06-9F87-4937-A8A1-12956A4EE27B}"/>
    <cellStyle name="Normal 4 2 2 2" xfId="395" xr:uid="{705A2432-04C2-410E-A277-6FAADC1A933C}"/>
    <cellStyle name="Normal 4 2 2 2 2" xfId="396" xr:uid="{5D35EBC5-32EA-4FE7-A205-5FCF2CF5C50B}"/>
    <cellStyle name="Normal 4 2 2 2 3" xfId="397" xr:uid="{50594CD0-1F55-452E-B905-123C1103D657}"/>
    <cellStyle name="Normal 4 2 2 3" xfId="398" xr:uid="{8A83F86E-C20E-4140-8993-4290F5994772}"/>
    <cellStyle name="Normal 4 2 2 4" xfId="399" xr:uid="{6B2E0ADA-8D12-4C0A-988D-461BE844F7BB}"/>
    <cellStyle name="Normal 4 2 3" xfId="400" xr:uid="{F65A1916-AE01-4294-8DC7-83C6EAFB48F1}"/>
    <cellStyle name="Normal 4 2 3 2" xfId="401" xr:uid="{6C5E7294-FB58-48E3-92C5-7120A4A4CC56}"/>
    <cellStyle name="Normal 4 2 3 2 2" xfId="402" xr:uid="{7FEB7BCF-7669-4B8F-BD44-45E0F293BD57}"/>
    <cellStyle name="Normal 4 2 3 2 3" xfId="403" xr:uid="{B7500573-8AC2-46B0-8DD6-2232C8DEA1E4}"/>
    <cellStyle name="Normal 4 2 3 3" xfId="404" xr:uid="{25D2E255-C1F9-4F55-935C-609CE56A807D}"/>
    <cellStyle name="Normal 4 2 3 4" xfId="405" xr:uid="{39558A60-CC10-40E7-A0ED-2F41CD0E6EBE}"/>
    <cellStyle name="Normal 4 2 4" xfId="406" xr:uid="{858D7C6B-4895-4617-924A-989921A9F318}"/>
    <cellStyle name="Normal 4 3" xfId="407" xr:uid="{41985BEA-2C35-4190-A135-61EB3275BF33}"/>
    <cellStyle name="Normal 4 3 2" xfId="408" xr:uid="{2497BD32-B22F-415C-8DED-E6B6EB8F55B4}"/>
    <cellStyle name="Normal 4 3 2 2" xfId="409" xr:uid="{A5265EDD-4D7E-4EF1-B6F1-FF3D1823599F}"/>
    <cellStyle name="Normal 4 3 2 3" xfId="410" xr:uid="{F17FF80E-10F7-431B-9771-58D2DBB4D35F}"/>
    <cellStyle name="Normal 4 3 3" xfId="411" xr:uid="{695FBF78-647C-4A85-BBB4-5E2348D1F8D1}"/>
    <cellStyle name="Normal 4 3 3 2" xfId="412" xr:uid="{81387D34-F1D2-4945-845E-B3BD2FD840EB}"/>
    <cellStyle name="Normal 4 3 4" xfId="413" xr:uid="{8DAD47CE-FE75-42BE-B16B-A85F392033B3}"/>
    <cellStyle name="Normal 4 4" xfId="414" xr:uid="{B6B43F36-2446-4DC5-B035-4911D06E1E4B}"/>
    <cellStyle name="Normal 4 5" xfId="415" xr:uid="{3BACC7E1-90E1-4289-9D96-5B2A3C3EEA48}"/>
    <cellStyle name="Normal 4 6" xfId="416" xr:uid="{C70DA9B0-53BC-4929-B22F-ACEABDFBEC3D}"/>
    <cellStyle name="Normal 4_29(d) - Gas extensions -tariffs" xfId="417" xr:uid="{9F2C97CB-279B-4EA9-A6AF-BFFC9C61CB44}"/>
    <cellStyle name="Normal 40" xfId="418" xr:uid="{AD9539BF-38F3-471E-9BC9-38735BAD08EA}"/>
    <cellStyle name="Normal 40 2" xfId="419" xr:uid="{C5D39125-BD40-46C3-B793-A7123D619E3A}"/>
    <cellStyle name="Normal 40_29(d) - Gas extensions -tariffs" xfId="420" xr:uid="{37E6D62D-C789-48E8-91FF-B7E46CDBE546}"/>
    <cellStyle name="Normal 41" xfId="421" xr:uid="{887F9CB8-AF03-450D-B21B-B1ACA65B8776}"/>
    <cellStyle name="Normal 42" xfId="422" xr:uid="{42A965E5-75B7-4016-9FAC-A0047197D2EB}"/>
    <cellStyle name="Normal 5" xfId="423" xr:uid="{954058A5-E5E8-414D-831F-54DB6C064D56}"/>
    <cellStyle name="Normal 5 2" xfId="424" xr:uid="{1103DB93-E5FB-4F02-9684-6A2B4C36BD30}"/>
    <cellStyle name="Normal 5 3" xfId="425" xr:uid="{DA919A7D-BB42-4A40-A979-09043C8F6996}"/>
    <cellStyle name="Normal 6" xfId="426" xr:uid="{780F3988-2C9E-49E3-98A4-E9AC7732DA55}"/>
    <cellStyle name="Normal 6 2" xfId="427" xr:uid="{DA02366A-736B-4BB6-9E75-BA9E7BEFF9FE}"/>
    <cellStyle name="Normal 6 2 2" xfId="428" xr:uid="{8DFFA689-3FE7-4A70-B59F-C3D16CC0423A}"/>
    <cellStyle name="Normal 7" xfId="429" xr:uid="{84A725B9-DE32-46BC-9F94-A8C0C44B22AC}"/>
    <cellStyle name="Normal 7 2" xfId="430" xr:uid="{1B18F5B2-36BB-4C63-A1B9-B9DA67572627}"/>
    <cellStyle name="Normal 7 2 2" xfId="431" xr:uid="{0D81B391-9481-42E3-91DA-D286157DDDCE}"/>
    <cellStyle name="Normal 7 2 2 2" xfId="432" xr:uid="{7DCAAAA0-BABF-4A7B-90C7-79C36BDCBF3D}"/>
    <cellStyle name="Normal 7 2 2 3" xfId="433" xr:uid="{40393EFF-88C2-4B06-9E35-D43EDF6724EB}"/>
    <cellStyle name="Normal 7 2 3" xfId="434" xr:uid="{B5A1F877-6685-4DD2-9175-913C45238AC2}"/>
    <cellStyle name="Normal 7 2 4" xfId="435" xr:uid="{3D206CB0-D4F0-46EC-BB42-28A4C5147414}"/>
    <cellStyle name="Normal 8" xfId="436" xr:uid="{7579F68E-8E4E-4CEE-A3F0-D02435580116}"/>
    <cellStyle name="Normal 8 2" xfId="437" xr:uid="{741D6B4F-911F-4EB8-BBDF-2B6B213984D3}"/>
    <cellStyle name="Normal 8 2 2" xfId="438" xr:uid="{718E75E3-15E1-45F6-A8CF-42C035F61026}"/>
    <cellStyle name="Normal 8 2 3" xfId="439" xr:uid="{F8F47DE8-DFC8-4CC4-9BA1-DBBB23A9CE97}"/>
    <cellStyle name="Normal 8 2 3 2" xfId="440" xr:uid="{AEE8CF25-6493-494F-A779-AE327238074D}"/>
    <cellStyle name="Normal 8 2 3 3" xfId="441" xr:uid="{4B9983ED-68FC-4A69-BFD2-0304F83252CD}"/>
    <cellStyle name="Normal 8 2 4" xfId="442" xr:uid="{966B8875-4DD7-498C-AE61-1E921F65453F}"/>
    <cellStyle name="Normal 9" xfId="443" xr:uid="{5429795B-639D-43CE-B12C-D22290909009}"/>
    <cellStyle name="Normal 9 2" xfId="444" xr:uid="{635C0BFE-6566-4BFC-993E-BA3C67E6E2D0}"/>
    <cellStyle name="Note 2" xfId="445" xr:uid="{23A67D71-C437-44C6-A3C0-0FD62B076EA1}"/>
    <cellStyle name="Note 2 2" xfId="446" xr:uid="{661681A2-6110-4F9C-BCC5-57A687C5005A}"/>
    <cellStyle name="Note 2 3" xfId="447" xr:uid="{908E1836-96E8-41B4-AC71-0C08C8DCC2AB}"/>
    <cellStyle name="Note 3" xfId="448" xr:uid="{DBA952A4-9BBA-45BB-87E6-2E9DF4BF44C1}"/>
    <cellStyle name="Note 3 2" xfId="449" xr:uid="{C65FD7E0-6538-42B3-AD4D-28DCB108014F}"/>
    <cellStyle name="Note 3 3" xfId="450" xr:uid="{93CD059A-F713-4042-9526-0CF235519FA3}"/>
    <cellStyle name="Note 4" xfId="451" xr:uid="{DD75041B-0868-4226-A268-39DDF2F42E44}"/>
    <cellStyle name="Note 4 2" xfId="452" xr:uid="{E973ECC3-EA19-4965-ABF7-4D0023DEAB3E}"/>
    <cellStyle name="Note 4 3" xfId="453" xr:uid="{027AB8B9-B032-457E-9871-F22269A4979D}"/>
    <cellStyle name="Output 2" xfId="454" xr:uid="{9DE5FDAA-1150-4A4C-99CA-65E075E53074}"/>
    <cellStyle name="Output 2 2" xfId="455" xr:uid="{6C7DAEE7-6E19-4546-AE49-542765DB09F2}"/>
    <cellStyle name="Output 2 3" xfId="456" xr:uid="{9CE50A70-B21E-47E4-9A9A-684D32548041}"/>
    <cellStyle name="Percent" xfId="2" builtinId="5"/>
    <cellStyle name="Percent [2]" xfId="457" xr:uid="{25903E1C-1E3B-4234-B75E-65734CD730A0}"/>
    <cellStyle name="Percent [2] 2" xfId="458" xr:uid="{C0198B36-D12D-4DF5-BE21-5CFCC7C8FDD6}"/>
    <cellStyle name="Percent [2]_29(d) - Gas extensions -tariffs" xfId="459" xr:uid="{6B1A57DC-FB02-45CB-976B-66A45620DCB0}"/>
    <cellStyle name="Percent 10" xfId="460" xr:uid="{7CCF2AE1-3A1B-4B1F-BE5A-074A42688AC8}"/>
    <cellStyle name="Percent 11" xfId="461" xr:uid="{77049B56-CEBF-4B56-97C9-8CB0ACA41A5C}"/>
    <cellStyle name="Percent 12" xfId="462" xr:uid="{2BEDD412-A275-4300-80A7-7687E13451FD}"/>
    <cellStyle name="Percent 12 2" xfId="463" xr:uid="{24EE228F-87AC-4C10-A1B1-243F2BC41028}"/>
    <cellStyle name="Percent 12 2 2" xfId="464" xr:uid="{A778C534-7BA1-4B41-91D9-845693F65C31}"/>
    <cellStyle name="Percent 12 3" xfId="465" xr:uid="{7808FD38-B7D2-48AC-922B-5EFA2333F4D8}"/>
    <cellStyle name="Percent 12 4" xfId="466" xr:uid="{B4D68976-2DE1-45BD-B402-454D8730B150}"/>
    <cellStyle name="Percent 13" xfId="467" xr:uid="{FC81AAAA-B420-461F-85AD-68EA99C9221A}"/>
    <cellStyle name="Percent 2" xfId="468" xr:uid="{438EFBE5-E6A2-4FA0-831F-59FDAFDE51EC}"/>
    <cellStyle name="Percent 2 2" xfId="469" xr:uid="{9FC8C174-973B-4E82-B866-2ECD9992C733}"/>
    <cellStyle name="Percent 2 2 2" xfId="470" xr:uid="{6456BC7B-2E7E-46D3-8E74-FBE022354E59}"/>
    <cellStyle name="Percent 2 2 2 2" xfId="471" xr:uid="{2FA36F0C-45F2-4AD7-B2E0-45DBF9E25E30}"/>
    <cellStyle name="Percent 2 2 2 2 2" xfId="472" xr:uid="{FD5894EA-9CEB-4A58-8CCE-B1A04F859A57}"/>
    <cellStyle name="Percent 2 2 2 2 3" xfId="473" xr:uid="{47877E52-7D7E-4AE4-9933-5F5057BA58DA}"/>
    <cellStyle name="Percent 2 2 2 3" xfId="474" xr:uid="{D620798F-4BD9-42EE-8F17-EB9345D03BEF}"/>
    <cellStyle name="Percent 2 2 2 4" xfId="475" xr:uid="{B199E219-36D7-4298-8E05-FF1AE1DFF893}"/>
    <cellStyle name="Percent 2 2 3" xfId="476" xr:uid="{3CCCFE04-9D37-41BD-A382-517CA0E0A9CE}"/>
    <cellStyle name="Percent 2 2 3 2" xfId="477" xr:uid="{868E02A9-7A32-4B9F-BB2C-40F1652D426D}"/>
    <cellStyle name="Percent 2 2 3 2 2" xfId="478" xr:uid="{87DB0BC2-6170-4FF9-9875-0D62DD540335}"/>
    <cellStyle name="Percent 2 2 3 2 3" xfId="479" xr:uid="{BA83B299-F223-4EBD-80B7-9E856EC6012F}"/>
    <cellStyle name="Percent 2 2 3 3" xfId="480" xr:uid="{0E77FA38-03C3-44F9-887C-E5664DD17BA9}"/>
    <cellStyle name="Percent 2 2 3 4" xfId="481" xr:uid="{FB64D7C4-EFBA-4234-8652-2F828A942C0C}"/>
    <cellStyle name="Percent 2 3" xfId="482" xr:uid="{B837875E-45AB-44DF-8461-08CB05D5FAA6}"/>
    <cellStyle name="Percent 2 3 2" xfId="483" xr:uid="{E4E437D6-93D1-4AA2-AA2E-C5B16E7CFB65}"/>
    <cellStyle name="Percent 2 3 2 2" xfId="484" xr:uid="{DA105122-8A78-4A02-8D38-7019E8FB2E07}"/>
    <cellStyle name="Percent 2 3 2 3" xfId="485" xr:uid="{33B38C35-4A92-4F4B-B93D-932ACA1E6A29}"/>
    <cellStyle name="Percent 2 3 3" xfId="486" xr:uid="{CBE0C988-BF32-49CE-A2D3-A197391BEC6C}"/>
    <cellStyle name="Percent 2 3 4" xfId="487" xr:uid="{E4BE36EE-DE29-4429-A67C-8FF414B5712E}"/>
    <cellStyle name="Percent 2 4" xfId="488" xr:uid="{0940AD31-DBEE-47A2-9FFC-AC5B4B3A03F7}"/>
    <cellStyle name="Percent 2 4 2" xfId="489" xr:uid="{CF0E341F-A701-439B-A7E9-468521C032D3}"/>
    <cellStyle name="Percent 2 4 2 2" xfId="490" xr:uid="{24969E97-7AA7-46E4-8279-2EED6B6F2E26}"/>
    <cellStyle name="Percent 2 4 2 3" xfId="491" xr:uid="{74AD54CF-2C31-4DBC-91B9-1B3D6A62E186}"/>
    <cellStyle name="Percent 2 4 3" xfId="492" xr:uid="{81B3BA2F-4106-4A1F-B7E1-6934C7E3E0FB}"/>
    <cellStyle name="Percent 2 4 4" xfId="493" xr:uid="{1D007F93-90E2-4C4B-B545-4D88813A621D}"/>
    <cellStyle name="Percent 3" xfId="494" xr:uid="{D89566C1-92B8-449C-BE3D-B0368CC92A56}"/>
    <cellStyle name="Percent 3 2" xfId="495" xr:uid="{4E4FD136-309F-4AA6-B344-4D49612A8CF5}"/>
    <cellStyle name="Percent 3 4" xfId="496" xr:uid="{A53FEC95-7624-4235-B7F7-12778DE33C81}"/>
    <cellStyle name="Percent 3 4 2" xfId="497" xr:uid="{7AB8C85B-A10D-4682-BFE2-E54C5E8A5D3B}"/>
    <cellStyle name="Percent 3 4 3" xfId="498" xr:uid="{4FAA4638-1709-422E-BFAE-D76F447BBF05}"/>
    <cellStyle name="Percent 4" xfId="499" xr:uid="{877A62AB-5C5C-4C18-8AA4-02FC9EC7426D}"/>
    <cellStyle name="Percent 5" xfId="500" xr:uid="{6C7752ED-9A82-4B40-8B14-81DC3EA374F9}"/>
    <cellStyle name="Percent 5 2" xfId="501" xr:uid="{89C83196-6DCB-4673-BADC-435FB9369BD0}"/>
    <cellStyle name="Percent 5 3" xfId="502" xr:uid="{5FD81786-3CB0-4A89-9B7B-452CA40E1086}"/>
    <cellStyle name="Percent 6" xfId="503" xr:uid="{ABD663C0-EB57-472B-97E8-76CEC7FCB4DB}"/>
    <cellStyle name="Percent 7" xfId="504" xr:uid="{DC83124C-0DF0-439C-B703-7B78C2CF5ED6}"/>
    <cellStyle name="Percent 8" xfId="505" xr:uid="{3088EB9F-1F1A-47AC-89BE-D808EE8F11B4}"/>
    <cellStyle name="Percent 9" xfId="506" xr:uid="{6AB072DD-5FA2-42DB-902C-509A5B929194}"/>
    <cellStyle name="Percentage" xfId="507" xr:uid="{59EBFC4B-664B-43FA-9F94-E6F8370DB1D5}"/>
    <cellStyle name="Period Title" xfId="508" xr:uid="{93F1C8AE-8261-4437-B75E-C3DEF20CDF8C}"/>
    <cellStyle name="PSChar" xfId="509" xr:uid="{5AD9C819-1A71-49BD-96E9-AD6B7CA06B31}"/>
    <cellStyle name="PSDate" xfId="510" xr:uid="{D982323D-6EEE-4D89-B061-7F0A899B0AF7}"/>
    <cellStyle name="PSDec" xfId="511" xr:uid="{BC8E9009-9BE4-4113-947D-83CA6F9E3D58}"/>
    <cellStyle name="PSDetail" xfId="512" xr:uid="{50107C47-835A-448F-90E9-42F26448F75E}"/>
    <cellStyle name="PSHeading" xfId="513" xr:uid="{8A0BB75F-CD5B-49B3-8D23-A80C2343B4EA}"/>
    <cellStyle name="PSHeading 2" xfId="514" xr:uid="{670699FD-4905-4980-8485-08D998E8B12D}"/>
    <cellStyle name="PSHeading 2 2" xfId="515" xr:uid="{D6719C15-513E-4150-8B9E-B35EF079EF64}"/>
    <cellStyle name="PSHeading 2 2 2" xfId="516" xr:uid="{B454B817-D773-4F39-9052-5CADFD03210A}"/>
    <cellStyle name="PSHeading 2 3" xfId="517" xr:uid="{0334CA18-421B-4AF9-82D4-700CE4F9AF8A}"/>
    <cellStyle name="PSHeading 3" xfId="518" xr:uid="{EBC04313-5A72-4738-9B6F-75659E7A0799}"/>
    <cellStyle name="PSHeading 3 2" xfId="519" xr:uid="{E5F94B39-93B2-4319-80F2-140260C99958}"/>
    <cellStyle name="PSHeading 3 2 2" xfId="520" xr:uid="{3D1D4AFA-DBB1-4479-84D8-58FD27B210B2}"/>
    <cellStyle name="PSHeading 3 2 2 2" xfId="521" xr:uid="{AF4E8B2B-64DE-4009-BB0D-950C454F87D5}"/>
    <cellStyle name="PSHeading 3 2 3" xfId="522" xr:uid="{31EE5726-40C2-40E0-BB41-53CC2C90246C}"/>
    <cellStyle name="PSHeading 3 3" xfId="523" xr:uid="{32C2E98A-FC30-4320-8FCC-AC5F00CEE462}"/>
    <cellStyle name="PSHeading 4" xfId="524" xr:uid="{52DFE5F8-2410-4785-9F3E-BA4AA4D3AB89}"/>
    <cellStyle name="PSHeading 4 2" xfId="525" xr:uid="{74C5BDF8-049B-4187-9C86-67B5EB184468}"/>
    <cellStyle name="PSHeading 5" xfId="526" xr:uid="{7975B5DD-BAD9-4CA2-992A-9F83F5EC94A0}"/>
    <cellStyle name="PSInt" xfId="527" xr:uid="{EBCAE0BD-A5AA-43D8-B0E3-0EC51A615D02}"/>
    <cellStyle name="PSSpacer" xfId="528" xr:uid="{22078E0A-AB23-48D0-850C-09BCC76D71B0}"/>
    <cellStyle name="Ratio" xfId="529" xr:uid="{0741B722-2647-4CFE-89D5-4D7B718EAA71}"/>
    <cellStyle name="Ratio 2" xfId="530" xr:uid="{2D071FC7-BE4E-49D9-A49F-FFE1F5CD75FC}"/>
    <cellStyle name="Ratio_29(d) - Gas extensions -tariffs" xfId="531" xr:uid="{BE1561E2-4794-431C-BA02-D000F036CB9D}"/>
    <cellStyle name="Right Date" xfId="532" xr:uid="{0059F9D5-03CD-480A-A656-659CDE3DE5F5}"/>
    <cellStyle name="Right Number" xfId="533" xr:uid="{5AEAAB33-6AA2-4A87-9390-7CA4592CBFF8}"/>
    <cellStyle name="Right Year" xfId="534" xr:uid="{1D9CE493-9783-4E2C-B492-826E543CF938}"/>
    <cellStyle name="RIN_Input$_3dp" xfId="535" xr:uid="{8E970ED6-8F0F-4E53-89F6-EBCD1476DC7A}"/>
    <cellStyle name="SAPError" xfId="536" xr:uid="{82BD0BFB-38CB-4828-AB92-CE0183AE0012}"/>
    <cellStyle name="SAPError 2" xfId="537" xr:uid="{3F7A2326-B9A1-4580-93E0-7090F44139B1}"/>
    <cellStyle name="SAPKey" xfId="538" xr:uid="{49942AEF-0685-4CA1-97A9-85589176DB1A}"/>
    <cellStyle name="SAPKey 2" xfId="539" xr:uid="{DE0D549B-0196-4FCF-AE32-FFCD04AC971C}"/>
    <cellStyle name="SAPLocked" xfId="540" xr:uid="{3AC3CC05-F6D0-46A3-AFE1-5123E1AC0BCD}"/>
    <cellStyle name="SAPLocked 2" xfId="541" xr:uid="{AD61D9FC-5ED9-48F6-9DA2-C3394A3FE7CE}"/>
    <cellStyle name="SAPOutput" xfId="542" xr:uid="{57102631-A483-43AA-82D6-67DE5FFE750D}"/>
    <cellStyle name="SAPOutput 2" xfId="543" xr:uid="{C612E47C-A15B-4A64-882E-E87E1A48C975}"/>
    <cellStyle name="SAPSpace" xfId="544" xr:uid="{D14EE7DA-8B9C-467C-AD72-3B3D3E3A18D8}"/>
    <cellStyle name="SAPSpace 2" xfId="545" xr:uid="{509B69DE-917B-4859-A049-8D31B7FA03A3}"/>
    <cellStyle name="SAPText" xfId="546" xr:uid="{8914FDBA-59B4-4A7A-85B4-30D58706406A}"/>
    <cellStyle name="SAPText 2" xfId="547" xr:uid="{BF89DF53-D0A4-41A3-AA64-69713B9BE4D1}"/>
    <cellStyle name="SAPUnLocked" xfId="548" xr:uid="{0CDE8816-25A2-407E-8862-4ACFD4E9007C}"/>
    <cellStyle name="SAPUnLocked 2" xfId="549" xr:uid="{94090338-9B79-4640-A387-BD4C4321F6A7}"/>
    <cellStyle name="Sheet Title" xfId="550" xr:uid="{A034AF65-E6FB-469F-9DAD-0BF09DD3F6B6}"/>
    <cellStyle name="SheetHeader1" xfId="551" xr:uid="{4A333E04-FF87-46A6-85EF-043369365382}"/>
    <cellStyle name="Style 1" xfId="552" xr:uid="{3E5ACD6B-2A3F-4820-9A7E-BF56ED27FF85}"/>
    <cellStyle name="Style 1 2" xfId="553" xr:uid="{4D28914F-5A03-49E0-A7EE-0735FCA14BD2}"/>
    <cellStyle name="Style 1 2 2" xfId="554" xr:uid="{6236CC71-BCEF-4D4B-AB02-7F5AD9687F1A}"/>
    <cellStyle name="Style 1 3" xfId="555" xr:uid="{D9F8B6FA-AFA8-4602-88E3-AC250E09BFFF}"/>
    <cellStyle name="Style 1 3 2" xfId="556" xr:uid="{068C833B-FEE4-40C2-878C-B527D40E241F}"/>
    <cellStyle name="Style 1 3 3" xfId="557" xr:uid="{F7FAD9F7-B6F5-43FC-989E-965EB80992F6}"/>
    <cellStyle name="Style 1 4" xfId="558" xr:uid="{E6D94E33-A1DD-4115-9E87-5C7306FC966A}"/>
    <cellStyle name="Style 1_29(d) - Gas extensions -tariffs" xfId="559" xr:uid="{34758516-930C-4F1A-993C-14962B76273F}"/>
    <cellStyle name="Style2" xfId="560" xr:uid="{C564E43E-BAF4-4133-93F4-4FD5F86FE1A1}"/>
    <cellStyle name="Style3" xfId="561" xr:uid="{02C8F043-E6E4-453B-86A8-01150A89920C}"/>
    <cellStyle name="Style4" xfId="562" xr:uid="{D7C37B5F-7CC6-41BD-BA1C-987D8C80F951}"/>
    <cellStyle name="Style4 2" xfId="563" xr:uid="{3EA21908-9A84-4686-95A4-9E2709EED330}"/>
    <cellStyle name="Style4_29(d) - Gas extensions -tariffs" xfId="564" xr:uid="{0FD66C62-3C7C-4B84-8E9B-5FF1287BA79E}"/>
    <cellStyle name="Style5" xfId="565" xr:uid="{56F0F234-AE0D-466E-ABD2-085A8BFEC56B}"/>
    <cellStyle name="Style5 2" xfId="566" xr:uid="{CD57206B-67A7-4E89-AEE6-721B971E487B}"/>
    <cellStyle name="Style5_29(d) - Gas extensions -tariffs" xfId="567" xr:uid="{694A38C4-18A6-45F9-9C59-3880DF43F067}"/>
    <cellStyle name="Table Head Green" xfId="568" xr:uid="{E4A74C31-4E9E-4A18-BEB8-204F2C95A97D}"/>
    <cellStyle name="Table Head_pldt" xfId="569" xr:uid="{A6BAEAE6-FD39-4FFE-A631-A49899A08DC0}"/>
    <cellStyle name="Table Source" xfId="570" xr:uid="{87ADFC54-09D2-46E7-88BF-800B2644B67C}"/>
    <cellStyle name="Table Units" xfId="571" xr:uid="{730A7187-4472-4691-8307-460B547F1691}"/>
    <cellStyle name="TableLvl2" xfId="572" xr:uid="{BC838C6C-EE52-4387-8A62-064BF3607FFF}"/>
    <cellStyle name="TableLvl3" xfId="573" xr:uid="{76CD7EC5-78B0-4BA4-89FE-D4B14A2D7F5F}"/>
    <cellStyle name="Text" xfId="574" xr:uid="{A7723F20-9AEA-4774-8306-B97144E836C4}"/>
    <cellStyle name="Text 2" xfId="575" xr:uid="{41BA793A-559D-402C-B627-7D425E4A996C}"/>
    <cellStyle name="Text 3" xfId="576" xr:uid="{870305B3-6C64-42B3-BC7E-A10048B5CDB5}"/>
    <cellStyle name="Text Head 1" xfId="577" xr:uid="{FDC90CF1-72C4-45DE-BF7A-E8C53CC19191}"/>
    <cellStyle name="Text Head 2" xfId="578" xr:uid="{D3FBC2EB-D843-44A8-9FD6-693C3ABDC75A}"/>
    <cellStyle name="Text Indent 2" xfId="579" xr:uid="{D22B4B52-BE3E-45E3-A3A5-FC22836CA9E4}"/>
    <cellStyle name="Theirs" xfId="580" xr:uid="{CB779DBD-419A-41F0-AFF0-759C27AAF486}"/>
    <cellStyle name="Title 2" xfId="581" xr:uid="{17E2B1FC-3673-41EC-A105-BA0CB1722703}"/>
    <cellStyle name="TOC 1" xfId="582" xr:uid="{FC416F88-3CA7-453B-8501-78D23F5D45F6}"/>
    <cellStyle name="TOC 2" xfId="583" xr:uid="{EB96524A-76EC-4490-B474-6ABCB3967DA6}"/>
    <cellStyle name="TOC 3" xfId="584" xr:uid="{8B9F6500-A8EA-40EE-8917-CD84B09B7FAE}"/>
    <cellStyle name="Total 2" xfId="585" xr:uid="{BA4092E8-6296-4041-B84E-0B4B45204428}"/>
    <cellStyle name="Total 2 2" xfId="586" xr:uid="{618BB539-B614-43DE-9FEC-E5677EAB2F70}"/>
    <cellStyle name="Total 2 3" xfId="587" xr:uid="{44B51EDD-EC6A-4171-AEFC-429B0B6C3FC9}"/>
    <cellStyle name="Warning Text 2" xfId="588" xr:uid="{D55841F8-1ABE-4B43-A4C9-B1BD00FD0880}"/>
    <cellStyle name="year" xfId="589" xr:uid="{B5A14D6D-3FDA-4CD4-97F1-8EC402B18BCA}"/>
    <cellStyle name="year 2" xfId="590" xr:uid="{FFFFCCC7-2A48-4B7E-BAD2-D52F9EF6A520}"/>
    <cellStyle name="year_29(d) - Gas extensions -tariffs" xfId="591" xr:uid="{3A6D7D47-2CD3-49C7-BC89-B4F9961B3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58B0-159C-449F-A4B1-EFE2877DA35E}">
  <dimension ref="A1:W37"/>
  <sheetViews>
    <sheetView tabSelected="1" topLeftCell="D19" zoomScale="85" zoomScaleNormal="85" workbookViewId="0">
      <selection activeCell="E37" sqref="E37:I37"/>
    </sheetView>
  </sheetViews>
  <sheetFormatPr defaultRowHeight="15"/>
  <cols>
    <col min="1" max="1" width="13.28515625" style="7" bestFit="1" customWidth="1"/>
    <col min="2" max="2" width="10.5703125" style="7" bestFit="1" customWidth="1"/>
    <col min="3" max="3" width="10.5703125" style="7" customWidth="1"/>
    <col min="4" max="23" width="14.140625" style="7" customWidth="1"/>
    <col min="24" max="16384" width="9.140625" style="7"/>
  </cols>
  <sheetData>
    <row r="1" spans="1:23">
      <c r="D1" s="22" t="s">
        <v>19</v>
      </c>
      <c r="E1" s="22"/>
      <c r="F1" s="22"/>
      <c r="G1" s="22"/>
      <c r="H1" s="22"/>
      <c r="I1" s="22"/>
      <c r="J1" s="22"/>
      <c r="K1" s="22"/>
      <c r="L1" s="29" t="s">
        <v>25</v>
      </c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>
      <c r="D2" s="22">
        <v>2018</v>
      </c>
      <c r="E2" s="22"/>
      <c r="F2" s="22">
        <v>2019</v>
      </c>
      <c r="G2" s="22"/>
      <c r="H2" s="22">
        <v>2020</v>
      </c>
      <c r="I2" s="22"/>
      <c r="J2" s="22">
        <v>2021</v>
      </c>
      <c r="K2" s="22"/>
      <c r="L2" s="30">
        <v>2022</v>
      </c>
      <c r="M2" s="31"/>
      <c r="N2" s="30">
        <v>2023</v>
      </c>
      <c r="O2" s="31"/>
      <c r="P2" s="30">
        <v>2024</v>
      </c>
      <c r="Q2" s="31"/>
      <c r="R2" s="30">
        <v>2025</v>
      </c>
      <c r="S2" s="31"/>
      <c r="T2" s="30">
        <v>2026</v>
      </c>
      <c r="U2" s="31"/>
      <c r="V2" s="30">
        <v>2027</v>
      </c>
      <c r="W2" s="31"/>
    </row>
    <row r="3" spans="1:23">
      <c r="D3" s="24" t="s">
        <v>4</v>
      </c>
      <c r="E3" s="24"/>
      <c r="F3" s="24" t="s">
        <v>3</v>
      </c>
      <c r="G3" s="24"/>
      <c r="H3" s="24" t="s">
        <v>2</v>
      </c>
      <c r="I3" s="24"/>
      <c r="J3" s="24" t="s">
        <v>1</v>
      </c>
      <c r="K3" s="24"/>
      <c r="L3" s="27"/>
      <c r="M3" s="28"/>
      <c r="N3" s="27"/>
      <c r="O3" s="28"/>
      <c r="P3" s="27"/>
      <c r="Q3" s="28"/>
      <c r="R3" s="27"/>
      <c r="S3" s="28"/>
      <c r="T3" s="27"/>
      <c r="U3" s="28"/>
      <c r="V3" s="27"/>
      <c r="W3" s="28"/>
    </row>
    <row r="4" spans="1:23">
      <c r="A4" s="24" t="s">
        <v>12</v>
      </c>
      <c r="B4" s="24"/>
      <c r="C4" s="24"/>
      <c r="D4" s="25">
        <v>202067412</v>
      </c>
      <c r="E4" s="25"/>
      <c r="F4" s="25">
        <v>199061959</v>
      </c>
      <c r="G4" s="25"/>
      <c r="H4" s="25">
        <v>197722861</v>
      </c>
      <c r="I4" s="25"/>
      <c r="J4" s="25">
        <v>211918257</v>
      </c>
      <c r="K4" s="25"/>
      <c r="L4" s="25">
        <f>J4*$D$9</f>
        <v>215463921.50572628</v>
      </c>
      <c r="M4" s="25"/>
      <c r="N4" s="25">
        <f>L4*$D$9</f>
        <v>219068909.53064877</v>
      </c>
      <c r="O4" s="25"/>
      <c r="P4" s="25">
        <f>N4*$D$9</f>
        <v>222734213.63340467</v>
      </c>
      <c r="Q4" s="25"/>
      <c r="R4" s="25">
        <f>P4*$D$9</f>
        <v>226460842.97941151</v>
      </c>
      <c r="S4" s="25"/>
      <c r="T4" s="25">
        <f>R4*$D$9</f>
        <v>230249823.61871979</v>
      </c>
      <c r="U4" s="25"/>
      <c r="V4" s="25">
        <f>T4*$D$9</f>
        <v>234102198.7685146</v>
      </c>
      <c r="W4" s="25"/>
    </row>
    <row r="5" spans="1:23">
      <c r="A5" s="24" t="s">
        <v>13</v>
      </c>
      <c r="B5" s="24"/>
      <c r="C5" s="24"/>
      <c r="D5" s="25">
        <v>248432777</v>
      </c>
      <c r="E5" s="25"/>
      <c r="F5" s="25">
        <v>250177275</v>
      </c>
      <c r="G5" s="25"/>
      <c r="H5" s="25">
        <v>250435725</v>
      </c>
      <c r="I5" s="25"/>
      <c r="J5" s="25">
        <v>265069587</v>
      </c>
      <c r="K5" s="25"/>
      <c r="L5" s="27"/>
      <c r="M5" s="28"/>
      <c r="N5" s="27"/>
      <c r="O5" s="28"/>
      <c r="P5" s="27"/>
      <c r="Q5" s="28"/>
      <c r="R5" s="27"/>
      <c r="S5" s="28"/>
      <c r="T5" s="27"/>
      <c r="U5" s="28"/>
      <c r="V5" s="27"/>
      <c r="W5" s="28"/>
    </row>
    <row r="6" spans="1:23">
      <c r="A6" s="24" t="s">
        <v>20</v>
      </c>
      <c r="B6" s="24"/>
      <c r="C6" s="24"/>
      <c r="D6" s="26">
        <f>D4/D5</f>
        <v>0.81336856770715082</v>
      </c>
      <c r="E6" s="26"/>
      <c r="F6" s="26">
        <f>F4/F5</f>
        <v>0.79568361674736443</v>
      </c>
      <c r="G6" s="26"/>
      <c r="H6" s="26">
        <f t="shared" ref="H6" si="0">H4/H5</f>
        <v>0.78951539761349943</v>
      </c>
      <c r="I6" s="26"/>
      <c r="J6" s="26">
        <f>J4/J5</f>
        <v>0.79948159801524121</v>
      </c>
      <c r="K6" s="26"/>
      <c r="L6" s="33">
        <f>$D$8</f>
        <v>0.799512295020814</v>
      </c>
      <c r="M6" s="34"/>
      <c r="N6" s="33">
        <f>$D$8</f>
        <v>0.799512295020814</v>
      </c>
      <c r="O6" s="34"/>
      <c r="P6" s="33">
        <f>$D$8</f>
        <v>0.799512295020814</v>
      </c>
      <c r="Q6" s="34"/>
      <c r="R6" s="33">
        <f>$D$8</f>
        <v>0.799512295020814</v>
      </c>
      <c r="S6" s="34"/>
      <c r="T6" s="33">
        <f>$D$8</f>
        <v>0.799512295020814</v>
      </c>
      <c r="U6" s="34"/>
      <c r="V6" s="33">
        <f>$D$8</f>
        <v>0.799512295020814</v>
      </c>
      <c r="W6" s="34"/>
    </row>
    <row r="7" spans="1:23">
      <c r="A7" s="24" t="s">
        <v>21</v>
      </c>
      <c r="B7" s="24"/>
      <c r="C7" s="24"/>
      <c r="D7" s="26"/>
      <c r="E7" s="26"/>
      <c r="F7" s="26">
        <f>F4/D4</f>
        <v>0.98512648343316245</v>
      </c>
      <c r="G7" s="26"/>
      <c r="H7" s="26">
        <f>H4/F4</f>
        <v>0.99327295879771782</v>
      </c>
      <c r="I7" s="26"/>
      <c r="J7" s="26">
        <f>J4/H4</f>
        <v>1.0717944092463845</v>
      </c>
      <c r="K7" s="26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</row>
    <row r="8" spans="1:23">
      <c r="A8" s="23" t="s">
        <v>22</v>
      </c>
      <c r="B8" s="23"/>
      <c r="C8" s="23"/>
      <c r="D8" s="8">
        <f>AVERAGE(D6,F6,H6,J6)</f>
        <v>0.799512295020814</v>
      </c>
      <c r="F8" s="1"/>
      <c r="H8" s="1"/>
      <c r="J8" s="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23" t="s">
        <v>26</v>
      </c>
      <c r="B9" s="23"/>
      <c r="C9" s="23"/>
      <c r="D9" s="8">
        <f>AVERAGE(F7,H7,J7)</f>
        <v>1.016731283825755</v>
      </c>
    </row>
    <row r="10" spans="1:23">
      <c r="A10" s="5" t="s">
        <v>14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0">
      <c r="D11" s="10" t="s">
        <v>23</v>
      </c>
      <c r="E11" s="11" t="s">
        <v>24</v>
      </c>
      <c r="F11" s="10" t="s">
        <v>23</v>
      </c>
      <c r="G11" s="11" t="s">
        <v>24</v>
      </c>
      <c r="H11" s="10" t="s">
        <v>23</v>
      </c>
      <c r="I11" s="11" t="s">
        <v>24</v>
      </c>
      <c r="J11" s="10" t="s">
        <v>23</v>
      </c>
      <c r="K11" s="11" t="s">
        <v>24</v>
      </c>
      <c r="L11" s="10" t="s">
        <v>23</v>
      </c>
      <c r="M11" s="11" t="s">
        <v>24</v>
      </c>
      <c r="N11" s="10" t="s">
        <v>23</v>
      </c>
      <c r="O11" s="11" t="s">
        <v>24</v>
      </c>
      <c r="P11" s="10" t="s">
        <v>23</v>
      </c>
      <c r="Q11" s="11" t="s">
        <v>24</v>
      </c>
      <c r="R11" s="10" t="s">
        <v>23</v>
      </c>
      <c r="S11" s="11" t="s">
        <v>24</v>
      </c>
      <c r="T11" s="10" t="s">
        <v>23</v>
      </c>
      <c r="U11" s="11" t="s">
        <v>24</v>
      </c>
      <c r="V11" s="10" t="s">
        <v>23</v>
      </c>
      <c r="W11" s="11" t="s">
        <v>24</v>
      </c>
    </row>
    <row r="12" spans="1:23">
      <c r="A12" s="12" t="s">
        <v>15</v>
      </c>
      <c r="B12" s="13">
        <v>275</v>
      </c>
      <c r="D12" s="12"/>
      <c r="E12" s="13">
        <f>$B$12*D6</f>
        <v>223.67635611946648</v>
      </c>
      <c r="F12" s="12"/>
      <c r="G12" s="13">
        <f>$B$12*F6</f>
        <v>218.8129946055252</v>
      </c>
      <c r="H12" s="12"/>
      <c r="I12" s="13">
        <f>$B$12*H6</f>
        <v>217.11673434371235</v>
      </c>
      <c r="J12" s="12"/>
      <c r="K12" s="13">
        <f>$B$12*J6</f>
        <v>219.85743945419134</v>
      </c>
      <c r="L12" s="12"/>
      <c r="M12" s="13">
        <f>$B$12*L6</f>
        <v>219.86588113072386</v>
      </c>
      <c r="N12" s="12"/>
      <c r="O12" s="13">
        <f>$B$12*N6</f>
        <v>219.86588113072386</v>
      </c>
      <c r="P12" s="12"/>
      <c r="Q12" s="13">
        <f>$B$12*P6</f>
        <v>219.86588113072386</v>
      </c>
      <c r="R12" s="12"/>
      <c r="S12" s="13">
        <f>$B$12*R6</f>
        <v>219.86588113072386</v>
      </c>
      <c r="T12" s="12"/>
      <c r="U12" s="13">
        <f>$B$12*T6</f>
        <v>219.86588113072386</v>
      </c>
      <c r="V12" s="12"/>
      <c r="W12" s="13">
        <f>$B$12*V6</f>
        <v>219.86588113072386</v>
      </c>
    </row>
    <row r="13" spans="1:23">
      <c r="A13" s="2">
        <v>0</v>
      </c>
      <c r="B13" s="3">
        <v>0</v>
      </c>
      <c r="D13" s="14">
        <f>($A14-1)*D$6</f>
        <v>203341.32855822</v>
      </c>
      <c r="E13" s="13">
        <f t="shared" ref="E13:E18" si="1">D13*$B13</f>
        <v>0</v>
      </c>
      <c r="F13" s="14">
        <f>($A14-1)*F$6</f>
        <v>198920.10850322436</v>
      </c>
      <c r="G13" s="13">
        <f t="shared" ref="G13:G18" si="2">F13*$B13</f>
        <v>0</v>
      </c>
      <c r="H13" s="14">
        <f>($A14-1)*H$6</f>
        <v>197378.05988797723</v>
      </c>
      <c r="I13" s="13">
        <f t="shared" ref="I13:I18" si="3">H13*$B13</f>
        <v>0</v>
      </c>
      <c r="J13" s="14">
        <f>($A14-1)*J$6</f>
        <v>199869.60002221228</v>
      </c>
      <c r="K13" s="13">
        <f t="shared" ref="K13:K18" si="4">J13*$B13</f>
        <v>0</v>
      </c>
      <c r="L13" s="14">
        <f>($A14-1)*L$6</f>
        <v>199877.27424290849</v>
      </c>
      <c r="M13" s="13">
        <f t="shared" ref="M13:M18" si="5">L13*$B13</f>
        <v>0</v>
      </c>
      <c r="N13" s="14">
        <f>($A14-1)*N$6</f>
        <v>199877.27424290849</v>
      </c>
      <c r="O13" s="13">
        <f t="shared" ref="O13:O18" si="6">N13*$B13</f>
        <v>0</v>
      </c>
      <c r="P13" s="14">
        <f>($A14-1)*P$6</f>
        <v>199877.27424290849</v>
      </c>
      <c r="Q13" s="13">
        <f t="shared" ref="Q13:Q18" si="7">P13*$B13</f>
        <v>0</v>
      </c>
      <c r="R13" s="14">
        <f>($A14-1)*R$6</f>
        <v>199877.27424290849</v>
      </c>
      <c r="S13" s="13">
        <f t="shared" ref="S13:S18" si="8">R13*$B13</f>
        <v>0</v>
      </c>
      <c r="T13" s="14">
        <f>($A14-1)*T$6</f>
        <v>199877.27424290849</v>
      </c>
      <c r="U13" s="13">
        <f t="shared" ref="U13:U18" si="9">T13*$B13</f>
        <v>0</v>
      </c>
      <c r="V13" s="14">
        <f>($A14-1)*V$6</f>
        <v>199877.27424290849</v>
      </c>
      <c r="W13" s="13">
        <f t="shared" ref="W13:W18" si="10">V13*$B13</f>
        <v>0</v>
      </c>
    </row>
    <row r="14" spans="1:23">
      <c r="A14" s="2">
        <v>250000</v>
      </c>
      <c r="B14" s="3">
        <v>2E-3</v>
      </c>
      <c r="D14" s="14">
        <f>($A15-$A14)*D$6</f>
        <v>284678.99869750277</v>
      </c>
      <c r="E14" s="13">
        <f t="shared" si="1"/>
        <v>569.35799739500555</v>
      </c>
      <c r="F14" s="14">
        <f>($A15-$A14)*F$6</f>
        <v>278489.26586157753</v>
      </c>
      <c r="G14" s="13">
        <f t="shared" si="2"/>
        <v>556.97853172315502</v>
      </c>
      <c r="H14" s="14">
        <f>($A15-$A14)*H$6</f>
        <v>276330.38916472479</v>
      </c>
      <c r="I14" s="13">
        <f t="shared" si="3"/>
        <v>552.66077832944961</v>
      </c>
      <c r="J14" s="14">
        <f>($A15-$A14)*J$6</f>
        <v>279818.55930533441</v>
      </c>
      <c r="K14" s="13">
        <f t="shared" si="4"/>
        <v>559.63711861066884</v>
      </c>
      <c r="L14" s="14">
        <f>($A15-$A14)*L$6</f>
        <v>279829.30325728492</v>
      </c>
      <c r="M14" s="13">
        <f t="shared" si="5"/>
        <v>559.6586065145699</v>
      </c>
      <c r="N14" s="14">
        <f>($A15-$A14)*N$6</f>
        <v>279829.30325728492</v>
      </c>
      <c r="O14" s="13">
        <f t="shared" si="6"/>
        <v>559.6586065145699</v>
      </c>
      <c r="P14" s="14">
        <f>($A15-$A14)*P$6</f>
        <v>279829.30325728492</v>
      </c>
      <c r="Q14" s="13">
        <f t="shared" si="7"/>
        <v>559.6586065145699</v>
      </c>
      <c r="R14" s="14">
        <f>($A15-$A14)*R$6</f>
        <v>279829.30325728492</v>
      </c>
      <c r="S14" s="13">
        <f t="shared" si="8"/>
        <v>559.6586065145699</v>
      </c>
      <c r="T14" s="14">
        <f>($A15-$A14)*T$6</f>
        <v>279829.30325728492</v>
      </c>
      <c r="U14" s="13">
        <f t="shared" si="9"/>
        <v>559.6586065145699</v>
      </c>
      <c r="V14" s="14">
        <f>($A15-$A14)*V$6</f>
        <v>279829.30325728492</v>
      </c>
      <c r="W14" s="13">
        <f t="shared" si="10"/>
        <v>559.6586065145699</v>
      </c>
    </row>
    <row r="15" spans="1:23">
      <c r="A15" s="2">
        <v>600000</v>
      </c>
      <c r="B15" s="3">
        <v>5.0000000000000001E-3</v>
      </c>
      <c r="D15" s="14">
        <f>($A16-$A15)*D$6</f>
        <v>325347.42708286032</v>
      </c>
      <c r="E15" s="13">
        <f t="shared" si="1"/>
        <v>1626.7371354143015</v>
      </c>
      <c r="F15" s="14">
        <f>($A16-$A15)*F$6</f>
        <v>318273.44669894577</v>
      </c>
      <c r="G15" s="13">
        <f t="shared" si="2"/>
        <v>1591.3672334947289</v>
      </c>
      <c r="H15" s="14">
        <f>($A16-$A15)*H$6</f>
        <v>315806.15904539975</v>
      </c>
      <c r="I15" s="13">
        <f t="shared" si="3"/>
        <v>1579.0307952269989</v>
      </c>
      <c r="J15" s="14">
        <f>($A16-$A15)*J$6</f>
        <v>319792.63920609647</v>
      </c>
      <c r="K15" s="13">
        <f t="shared" si="4"/>
        <v>1598.9631960304823</v>
      </c>
      <c r="L15" s="14">
        <f>($A16-$A15)*L$6</f>
        <v>319804.91800832562</v>
      </c>
      <c r="M15" s="13">
        <f t="shared" si="5"/>
        <v>1599.0245900416282</v>
      </c>
      <c r="N15" s="14">
        <f>($A16-$A15)*N$6</f>
        <v>319804.91800832562</v>
      </c>
      <c r="O15" s="13">
        <f t="shared" si="6"/>
        <v>1599.0245900416282</v>
      </c>
      <c r="P15" s="14">
        <f>($A16-$A15)*P$6</f>
        <v>319804.91800832562</v>
      </c>
      <c r="Q15" s="13">
        <f t="shared" si="7"/>
        <v>1599.0245900416282</v>
      </c>
      <c r="R15" s="14">
        <f>($A16-$A15)*R$6</f>
        <v>319804.91800832562</v>
      </c>
      <c r="S15" s="13">
        <f t="shared" si="8"/>
        <v>1599.0245900416282</v>
      </c>
      <c r="T15" s="14">
        <f>($A16-$A15)*T$6</f>
        <v>319804.91800832562</v>
      </c>
      <c r="U15" s="13">
        <f t="shared" si="9"/>
        <v>1599.0245900416282</v>
      </c>
      <c r="V15" s="14">
        <f>($A16-$A15)*V$6</f>
        <v>319804.91800832562</v>
      </c>
      <c r="W15" s="13">
        <f t="shared" si="10"/>
        <v>1599.0245900416282</v>
      </c>
    </row>
    <row r="16" spans="1:23">
      <c r="A16" s="2">
        <v>1000000</v>
      </c>
      <c r="B16" s="3">
        <v>8.0000000000000002E-3</v>
      </c>
      <c r="D16" s="14">
        <f>($A17-$A16)*D$6</f>
        <v>650694.85416572064</v>
      </c>
      <c r="E16" s="13">
        <f t="shared" si="1"/>
        <v>5205.5588333257656</v>
      </c>
      <c r="F16" s="14">
        <f>($A17-$A16)*F$6</f>
        <v>636546.89339789154</v>
      </c>
      <c r="G16" s="13">
        <f t="shared" si="2"/>
        <v>5092.3751471831329</v>
      </c>
      <c r="H16" s="14">
        <f>($A17-$A16)*H$6</f>
        <v>631612.3180907995</v>
      </c>
      <c r="I16" s="13">
        <f t="shared" si="3"/>
        <v>5052.8985447263958</v>
      </c>
      <c r="J16" s="14">
        <f>($A17-$A16)*J$6</f>
        <v>639585.27841219294</v>
      </c>
      <c r="K16" s="13">
        <f t="shared" si="4"/>
        <v>5116.6822272975432</v>
      </c>
      <c r="L16" s="14">
        <f>($A17-$A16)*L$6</f>
        <v>639609.83601665124</v>
      </c>
      <c r="M16" s="13">
        <f t="shared" si="5"/>
        <v>5116.8786881332098</v>
      </c>
      <c r="N16" s="14">
        <f>($A17-$A16)*N$6</f>
        <v>639609.83601665124</v>
      </c>
      <c r="O16" s="13">
        <f t="shared" si="6"/>
        <v>5116.8786881332098</v>
      </c>
      <c r="P16" s="14">
        <f>($A17-$A16)*P$6</f>
        <v>639609.83601665124</v>
      </c>
      <c r="Q16" s="13">
        <f t="shared" si="7"/>
        <v>5116.8786881332098</v>
      </c>
      <c r="R16" s="14">
        <f>($A17-$A16)*R$6</f>
        <v>639609.83601665124</v>
      </c>
      <c r="S16" s="13">
        <f t="shared" si="8"/>
        <v>5116.8786881332098</v>
      </c>
      <c r="T16" s="14">
        <f>($A17-$A16)*T$6</f>
        <v>639609.83601665124</v>
      </c>
      <c r="U16" s="13">
        <f t="shared" si="9"/>
        <v>5116.8786881332098</v>
      </c>
      <c r="V16" s="14">
        <f>($A17-$A16)*V$6</f>
        <v>639609.83601665124</v>
      </c>
      <c r="W16" s="13">
        <f t="shared" si="10"/>
        <v>5116.8786881332098</v>
      </c>
    </row>
    <row r="17" spans="1:23">
      <c r="A17" s="2">
        <v>1800000</v>
      </c>
      <c r="B17" s="3">
        <v>1.2999999999999999E-2</v>
      </c>
      <c r="D17" s="14">
        <f>($A18-$A17)*D$6</f>
        <v>976042.28124858101</v>
      </c>
      <c r="E17" s="13">
        <f t="shared" si="1"/>
        <v>12688.549656231553</v>
      </c>
      <c r="F17" s="14">
        <f>($A18-$A17)*F$6</f>
        <v>954820.34009683726</v>
      </c>
      <c r="G17" s="13">
        <f t="shared" si="2"/>
        <v>12412.664421258884</v>
      </c>
      <c r="H17" s="14">
        <f>($A18-$A17)*H$6</f>
        <v>947418.47713619936</v>
      </c>
      <c r="I17" s="13">
        <f t="shared" si="3"/>
        <v>12316.440202770591</v>
      </c>
      <c r="J17" s="14">
        <f>($A18-$A17)*J$6</f>
        <v>959377.91761828947</v>
      </c>
      <c r="K17" s="13">
        <f t="shared" si="4"/>
        <v>12471.912929037762</v>
      </c>
      <c r="L17" s="14">
        <f>($A18-$A17)*L$6</f>
        <v>959414.75402497675</v>
      </c>
      <c r="M17" s="13">
        <f t="shared" si="5"/>
        <v>12472.391802324697</v>
      </c>
      <c r="N17" s="14">
        <f>($A18-$A17)*N$6</f>
        <v>959414.75402497675</v>
      </c>
      <c r="O17" s="13">
        <f t="shared" si="6"/>
        <v>12472.391802324697</v>
      </c>
      <c r="P17" s="14">
        <f>($A18-$A17)*P$6</f>
        <v>959414.75402497675</v>
      </c>
      <c r="Q17" s="13">
        <f t="shared" si="7"/>
        <v>12472.391802324697</v>
      </c>
      <c r="R17" s="14">
        <f>($A18-$A17)*R$6</f>
        <v>959414.75402497675</v>
      </c>
      <c r="S17" s="13">
        <f t="shared" si="8"/>
        <v>12472.391802324697</v>
      </c>
      <c r="T17" s="14">
        <f>($A18-$A17)*T$6</f>
        <v>959414.75402497675</v>
      </c>
      <c r="U17" s="13">
        <f t="shared" si="9"/>
        <v>12472.391802324697</v>
      </c>
      <c r="V17" s="14">
        <f>($A18-$A17)*V$6</f>
        <v>959414.75402497675</v>
      </c>
      <c r="W17" s="13">
        <f t="shared" si="10"/>
        <v>12472.391802324697</v>
      </c>
    </row>
    <row r="18" spans="1:23">
      <c r="A18" s="2">
        <v>3000000</v>
      </c>
      <c r="B18" s="3">
        <v>2.2499999999999999E-2</v>
      </c>
      <c r="D18" s="14">
        <f>D$4-SUM(D13:D17)</f>
        <v>199627307.11024711</v>
      </c>
      <c r="E18" s="13">
        <f t="shared" si="1"/>
        <v>4491614.4099805597</v>
      </c>
      <c r="F18" s="14">
        <f>F$4-SUM(F13:F17)</f>
        <v>196674908.94544151</v>
      </c>
      <c r="G18" s="13">
        <f t="shared" si="2"/>
        <v>4425185.4512724336</v>
      </c>
      <c r="H18" s="14">
        <f>H$4-SUM(H13:H17)</f>
        <v>195354315.59667489</v>
      </c>
      <c r="I18" s="13">
        <f t="shared" si="3"/>
        <v>4395472.1009251848</v>
      </c>
      <c r="J18" s="14">
        <f>J$4-SUM(J13:J17)</f>
        <v>209519813.00543588</v>
      </c>
      <c r="K18" s="13">
        <f t="shared" si="4"/>
        <v>4714195.7926223073</v>
      </c>
      <c r="L18" s="14">
        <f>L$4-SUM(L13:L17)</f>
        <v>213065385.42017612</v>
      </c>
      <c r="M18" s="13">
        <f t="shared" si="5"/>
        <v>4793971.1719539622</v>
      </c>
      <c r="N18" s="14">
        <f>N$4-SUM(N13:N17)</f>
        <v>216670373.44509861</v>
      </c>
      <c r="O18" s="13">
        <f t="shared" si="6"/>
        <v>4875083.4025147185</v>
      </c>
      <c r="P18" s="14">
        <f>P$4-SUM(P13:P17)</f>
        <v>220335677.54785451</v>
      </c>
      <c r="Q18" s="13">
        <f t="shared" si="7"/>
        <v>4957552.7448267266</v>
      </c>
      <c r="R18" s="14">
        <f>R$4-SUM(R13:R17)</f>
        <v>224062306.89386135</v>
      </c>
      <c r="S18" s="13">
        <f t="shared" si="8"/>
        <v>5041401.90511188</v>
      </c>
      <c r="T18" s="14">
        <f>T$4-SUM(T13:T17)</f>
        <v>227851287.53316963</v>
      </c>
      <c r="U18" s="13">
        <f t="shared" si="9"/>
        <v>5126653.9694963163</v>
      </c>
      <c r="V18" s="14">
        <f>V$4-SUM(V13:V17)</f>
        <v>231703662.68296444</v>
      </c>
      <c r="W18" s="13">
        <f t="shared" si="10"/>
        <v>5213332.4103667</v>
      </c>
    </row>
    <row r="19" spans="1:23">
      <c r="C19" s="12" t="s">
        <v>16</v>
      </c>
      <c r="D19" s="12"/>
      <c r="E19" s="13">
        <f>SUM(E12:E18)</f>
        <v>4511928.2899590461</v>
      </c>
      <c r="F19" s="12"/>
      <c r="G19" s="13">
        <f>SUM(G12:G18)</f>
        <v>4445057.6496006986</v>
      </c>
      <c r="H19" s="12"/>
      <c r="I19" s="13">
        <f>SUM(I12:I18)</f>
        <v>4415190.2479805816</v>
      </c>
      <c r="J19" s="12"/>
      <c r="K19" s="13">
        <f>SUM(K12:K18)</f>
        <v>4734162.8455327377</v>
      </c>
      <c r="L19" s="12"/>
      <c r="M19" s="13">
        <f>SUM(M12:M18)</f>
        <v>4813938.9915221073</v>
      </c>
      <c r="N19" s="12"/>
      <c r="O19" s="13">
        <f>SUM(O12:O18)</f>
        <v>4895051.2220828636</v>
      </c>
      <c r="P19" s="12"/>
      <c r="Q19" s="13">
        <f>SUM(Q12:Q18)</f>
        <v>4977520.5643948717</v>
      </c>
      <c r="R19" s="12"/>
      <c r="S19" s="13">
        <f>SUM(S12:S18)</f>
        <v>5061369.7246800251</v>
      </c>
      <c r="T19" s="12"/>
      <c r="U19" s="13">
        <f>SUM(U12:U18)</f>
        <v>5146621.7890644614</v>
      </c>
      <c r="V19" s="12"/>
      <c r="W19" s="13">
        <f>SUM(W12:W18)</f>
        <v>5233300.2299348451</v>
      </c>
    </row>
    <row r="20" spans="1:23">
      <c r="A20" s="5" t="s">
        <v>27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30">
      <c r="D21" s="10" t="s">
        <v>23</v>
      </c>
      <c r="E21" s="11" t="s">
        <v>24</v>
      </c>
      <c r="F21" s="10" t="s">
        <v>23</v>
      </c>
      <c r="G21" s="11" t="s">
        <v>24</v>
      </c>
      <c r="H21" s="10" t="s">
        <v>23</v>
      </c>
      <c r="I21" s="11" t="s">
        <v>24</v>
      </c>
      <c r="J21" s="10" t="s">
        <v>23</v>
      </c>
      <c r="K21" s="11" t="s">
        <v>24</v>
      </c>
      <c r="L21" s="10" t="s">
        <v>23</v>
      </c>
      <c r="M21" s="11" t="s">
        <v>24</v>
      </c>
      <c r="N21" s="10" t="s">
        <v>23</v>
      </c>
      <c r="O21" s="11" t="s">
        <v>24</v>
      </c>
      <c r="P21" s="10" t="s">
        <v>23</v>
      </c>
      <c r="Q21" s="11" t="s">
        <v>24</v>
      </c>
      <c r="R21" s="10" t="s">
        <v>23</v>
      </c>
      <c r="S21" s="11" t="s">
        <v>24</v>
      </c>
      <c r="T21" s="10" t="s">
        <v>23</v>
      </c>
      <c r="U21" s="11" t="s">
        <v>24</v>
      </c>
      <c r="V21" s="10" t="s">
        <v>23</v>
      </c>
      <c r="W21" s="11" t="s">
        <v>24</v>
      </c>
    </row>
    <row r="22" spans="1:23">
      <c r="A22" s="12" t="s">
        <v>15</v>
      </c>
      <c r="B22" s="13">
        <v>275</v>
      </c>
      <c r="D22" s="12"/>
      <c r="E22" s="13">
        <f>E12</f>
        <v>223.67635611946648</v>
      </c>
      <c r="F22" s="12"/>
      <c r="G22" s="13">
        <f>G12</f>
        <v>218.8129946055252</v>
      </c>
      <c r="H22" s="12"/>
      <c r="I22" s="13">
        <f>I12</f>
        <v>217.11673434371235</v>
      </c>
      <c r="J22" s="12"/>
      <c r="K22" s="13">
        <f>K12</f>
        <v>219.85743945419134</v>
      </c>
      <c r="L22" s="12"/>
      <c r="M22" s="13">
        <f>M12</f>
        <v>219.86588113072386</v>
      </c>
      <c r="N22" s="12"/>
      <c r="O22" s="13">
        <f>O12</f>
        <v>219.86588113072386</v>
      </c>
      <c r="P22" s="12"/>
      <c r="Q22" s="13">
        <f>Q12</f>
        <v>219.86588113072386</v>
      </c>
      <c r="R22" s="12"/>
      <c r="S22" s="13">
        <f>S12</f>
        <v>219.86588113072386</v>
      </c>
      <c r="T22" s="12"/>
      <c r="U22" s="13">
        <f>U12</f>
        <v>219.86588113072386</v>
      </c>
      <c r="V22" s="12"/>
      <c r="W22" s="13">
        <f>W12</f>
        <v>219.86588113072386</v>
      </c>
    </row>
    <row r="23" spans="1:23">
      <c r="A23" s="2">
        <v>0</v>
      </c>
      <c r="B23" s="3">
        <v>0</v>
      </c>
      <c r="D23" s="14">
        <f>D13</f>
        <v>203341.32855822</v>
      </c>
      <c r="E23" s="13">
        <f>D23*$B23</f>
        <v>0</v>
      </c>
      <c r="F23" s="14">
        <f>F13</f>
        <v>198920.10850322436</v>
      </c>
      <c r="G23" s="13">
        <f>F23*$B23</f>
        <v>0</v>
      </c>
      <c r="H23" s="14">
        <f>H13</f>
        <v>197378.05988797723</v>
      </c>
      <c r="I23" s="13">
        <f>H23*$B23</f>
        <v>0</v>
      </c>
      <c r="J23" s="14">
        <f>J13</f>
        <v>199869.60002221228</v>
      </c>
      <c r="K23" s="13">
        <f>J23*$B23</f>
        <v>0</v>
      </c>
      <c r="L23" s="14">
        <f>L13</f>
        <v>199877.27424290849</v>
      </c>
      <c r="M23" s="13">
        <f>L23*$B23</f>
        <v>0</v>
      </c>
      <c r="N23" s="14">
        <f>N13</f>
        <v>199877.27424290849</v>
      </c>
      <c r="O23" s="13">
        <f>N23*$B23</f>
        <v>0</v>
      </c>
      <c r="P23" s="14">
        <f>P13</f>
        <v>199877.27424290849</v>
      </c>
      <c r="Q23" s="13">
        <f>P23*$B23</f>
        <v>0</v>
      </c>
      <c r="R23" s="14">
        <f>R13</f>
        <v>199877.27424290849</v>
      </c>
      <c r="S23" s="13">
        <f>R23*$B23</f>
        <v>0</v>
      </c>
      <c r="T23" s="14">
        <f>T13</f>
        <v>199877.27424290849</v>
      </c>
      <c r="U23" s="13">
        <f>T23*$B23</f>
        <v>0</v>
      </c>
      <c r="V23" s="14">
        <f>V13</f>
        <v>199877.27424290849</v>
      </c>
      <c r="W23" s="13">
        <f>V23*$B23</f>
        <v>0</v>
      </c>
    </row>
    <row r="24" spans="1:23">
      <c r="A24" s="2">
        <v>250000</v>
      </c>
      <c r="B24" s="3">
        <v>2E-3</v>
      </c>
      <c r="D24" s="14">
        <f t="shared" ref="D24:F28" si="11">D14</f>
        <v>284678.99869750277</v>
      </c>
      <c r="E24" s="13">
        <f t="shared" ref="E24" si="12">D24*$B24</f>
        <v>569.35799739500555</v>
      </c>
      <c r="F24" s="14">
        <f t="shared" si="11"/>
        <v>278489.26586157753</v>
      </c>
      <c r="G24" s="13">
        <f t="shared" ref="G24:G26" si="13">F24*$B24</f>
        <v>556.97853172315502</v>
      </c>
      <c r="H24" s="14">
        <f t="shared" ref="H24" si="14">H14</f>
        <v>276330.38916472479</v>
      </c>
      <c r="I24" s="13">
        <f t="shared" ref="I24:I26" si="15">H24*$B24</f>
        <v>552.66077832944961</v>
      </c>
      <c r="J24" s="14">
        <f t="shared" ref="J24" si="16">J14</f>
        <v>279818.55930533441</v>
      </c>
      <c r="K24" s="13">
        <f t="shared" ref="K24:K26" si="17">J24*$B24</f>
        <v>559.63711861066884</v>
      </c>
      <c r="L24" s="14">
        <f t="shared" ref="L24" si="18">L14</f>
        <v>279829.30325728492</v>
      </c>
      <c r="M24" s="13">
        <f t="shared" ref="M24:M26" si="19">L24*$B24</f>
        <v>559.6586065145699</v>
      </c>
      <c r="N24" s="14">
        <f t="shared" ref="N24" si="20">N14</f>
        <v>279829.30325728492</v>
      </c>
      <c r="O24" s="13">
        <f t="shared" ref="O24:O26" si="21">N24*$B24</f>
        <v>559.6586065145699</v>
      </c>
      <c r="P24" s="14">
        <f t="shared" ref="P24" si="22">P14</f>
        <v>279829.30325728492</v>
      </c>
      <c r="Q24" s="13">
        <f t="shared" ref="Q24:Q26" si="23">P24*$B24</f>
        <v>559.6586065145699</v>
      </c>
      <c r="R24" s="14">
        <f t="shared" ref="R24" si="24">R14</f>
        <v>279829.30325728492</v>
      </c>
      <c r="S24" s="13">
        <f t="shared" ref="S24:S26" si="25">R24*$B24</f>
        <v>559.6586065145699</v>
      </c>
      <c r="T24" s="14">
        <f t="shared" ref="T24" si="26">T14</f>
        <v>279829.30325728492</v>
      </c>
      <c r="U24" s="13">
        <f t="shared" ref="U24:U26" si="27">T24*$B24</f>
        <v>559.6586065145699</v>
      </c>
      <c r="V24" s="14">
        <f t="shared" ref="V24" si="28">V14</f>
        <v>279829.30325728492</v>
      </c>
      <c r="W24" s="13">
        <f t="shared" ref="W24:W26" si="29">V24*$B24</f>
        <v>559.6586065145699</v>
      </c>
    </row>
    <row r="25" spans="1:23">
      <c r="A25" s="2">
        <v>600000</v>
      </c>
      <c r="B25" s="3">
        <v>5.0000000000000001E-3</v>
      </c>
      <c r="D25" s="14">
        <f t="shared" si="11"/>
        <v>325347.42708286032</v>
      </c>
      <c r="E25" s="13">
        <f t="shared" ref="E25" si="30">D25*$B25</f>
        <v>1626.7371354143015</v>
      </c>
      <c r="F25" s="14">
        <f t="shared" si="11"/>
        <v>318273.44669894577</v>
      </c>
      <c r="G25" s="13">
        <f t="shared" si="13"/>
        <v>1591.3672334947289</v>
      </c>
      <c r="H25" s="14">
        <f t="shared" ref="H25" si="31">H15</f>
        <v>315806.15904539975</v>
      </c>
      <c r="I25" s="13">
        <f t="shared" si="15"/>
        <v>1579.0307952269989</v>
      </c>
      <c r="J25" s="14">
        <f t="shared" ref="J25" si="32">J15</f>
        <v>319792.63920609647</v>
      </c>
      <c r="K25" s="13">
        <f t="shared" si="17"/>
        <v>1598.9631960304823</v>
      </c>
      <c r="L25" s="14">
        <f t="shared" ref="L25" si="33">L15</f>
        <v>319804.91800832562</v>
      </c>
      <c r="M25" s="13">
        <f t="shared" si="19"/>
        <v>1599.0245900416282</v>
      </c>
      <c r="N25" s="14">
        <f t="shared" ref="N25" si="34">N15</f>
        <v>319804.91800832562</v>
      </c>
      <c r="O25" s="13">
        <f t="shared" si="21"/>
        <v>1599.0245900416282</v>
      </c>
      <c r="P25" s="14">
        <f t="shared" ref="P25" si="35">P15</f>
        <v>319804.91800832562</v>
      </c>
      <c r="Q25" s="13">
        <f t="shared" si="23"/>
        <v>1599.0245900416282</v>
      </c>
      <c r="R25" s="14">
        <f t="shared" ref="R25" si="36">R15</f>
        <v>319804.91800832562</v>
      </c>
      <c r="S25" s="13">
        <f t="shared" si="25"/>
        <v>1599.0245900416282</v>
      </c>
      <c r="T25" s="14">
        <f t="shared" ref="T25" si="37">T15</f>
        <v>319804.91800832562</v>
      </c>
      <c r="U25" s="13">
        <f t="shared" si="27"/>
        <v>1599.0245900416282</v>
      </c>
      <c r="V25" s="14">
        <f t="shared" ref="V25" si="38">V15</f>
        <v>319804.91800832562</v>
      </c>
      <c r="W25" s="13">
        <f t="shared" si="29"/>
        <v>1599.0245900416282</v>
      </c>
    </row>
    <row r="26" spans="1:23">
      <c r="A26" s="2">
        <v>1000000</v>
      </c>
      <c r="B26" s="3">
        <v>8.0000000000000002E-3</v>
      </c>
      <c r="D26" s="14">
        <f t="shared" si="11"/>
        <v>650694.85416572064</v>
      </c>
      <c r="E26" s="13">
        <f t="shared" ref="E26" si="39">D26*$B26</f>
        <v>5205.5588333257656</v>
      </c>
      <c r="F26" s="14">
        <f t="shared" si="11"/>
        <v>636546.89339789154</v>
      </c>
      <c r="G26" s="13">
        <f t="shared" si="13"/>
        <v>5092.3751471831329</v>
      </c>
      <c r="H26" s="14">
        <f t="shared" ref="H26" si="40">H16</f>
        <v>631612.3180907995</v>
      </c>
      <c r="I26" s="13">
        <f t="shared" si="15"/>
        <v>5052.8985447263958</v>
      </c>
      <c r="J26" s="14">
        <f t="shared" ref="J26" si="41">J16</f>
        <v>639585.27841219294</v>
      </c>
      <c r="K26" s="13">
        <f t="shared" si="17"/>
        <v>5116.6822272975432</v>
      </c>
      <c r="L26" s="14">
        <f t="shared" ref="L26" si="42">L16</f>
        <v>639609.83601665124</v>
      </c>
      <c r="M26" s="13">
        <f t="shared" si="19"/>
        <v>5116.8786881332098</v>
      </c>
      <c r="N26" s="14">
        <f t="shared" ref="N26" si="43">N16</f>
        <v>639609.83601665124</v>
      </c>
      <c r="O26" s="13">
        <f t="shared" si="21"/>
        <v>5116.8786881332098</v>
      </c>
      <c r="P26" s="14">
        <f t="shared" ref="P26" si="44">P16</f>
        <v>639609.83601665124</v>
      </c>
      <c r="Q26" s="13">
        <f t="shared" si="23"/>
        <v>5116.8786881332098</v>
      </c>
      <c r="R26" s="14">
        <f t="shared" ref="R26" si="45">R16</f>
        <v>639609.83601665124</v>
      </c>
      <c r="S26" s="13">
        <f t="shared" si="25"/>
        <v>5116.8786881332098</v>
      </c>
      <c r="T26" s="14">
        <f t="shared" ref="T26" si="46">T16</f>
        <v>639609.83601665124</v>
      </c>
      <c r="U26" s="13">
        <f t="shared" si="27"/>
        <v>5116.8786881332098</v>
      </c>
      <c r="V26" s="14">
        <f t="shared" ref="V26" si="47">V16</f>
        <v>639609.83601665124</v>
      </c>
      <c r="W26" s="13">
        <f t="shared" si="29"/>
        <v>5116.8786881332098</v>
      </c>
    </row>
    <row r="27" spans="1:23">
      <c r="A27" s="2">
        <v>1800000</v>
      </c>
      <c r="B27" s="3">
        <f>1.3%+0.25%</f>
        <v>1.5500000000000002E-2</v>
      </c>
      <c r="D27" s="14">
        <f t="shared" si="11"/>
        <v>976042.28124858101</v>
      </c>
      <c r="E27" s="13">
        <f>D27*$B27</f>
        <v>15128.655359353008</v>
      </c>
      <c r="F27" s="14">
        <f t="shared" si="11"/>
        <v>954820.34009683726</v>
      </c>
      <c r="G27" s="13">
        <f>F27*$B27</f>
        <v>14799.71527150098</v>
      </c>
      <c r="H27" s="14">
        <f t="shared" ref="H27" si="48">H17</f>
        <v>947418.47713619936</v>
      </c>
      <c r="I27" s="13">
        <f>H27*$B27</f>
        <v>14684.986395611091</v>
      </c>
      <c r="J27" s="14">
        <f t="shared" ref="J27" si="49">J17</f>
        <v>959377.91761828947</v>
      </c>
      <c r="K27" s="13">
        <f>J27*$B27</f>
        <v>14870.357723083489</v>
      </c>
      <c r="L27" s="14">
        <f t="shared" ref="L27" si="50">L17</f>
        <v>959414.75402497675</v>
      </c>
      <c r="M27" s="13">
        <f>L27*$B27</f>
        <v>14870.928687387141</v>
      </c>
      <c r="N27" s="14">
        <f t="shared" ref="N27" si="51">N17</f>
        <v>959414.75402497675</v>
      </c>
      <c r="O27" s="13">
        <f>N27*$B27</f>
        <v>14870.928687387141</v>
      </c>
      <c r="P27" s="14">
        <f t="shared" ref="P27" si="52">P17</f>
        <v>959414.75402497675</v>
      </c>
      <c r="Q27" s="13">
        <f>P27*$B27</f>
        <v>14870.928687387141</v>
      </c>
      <c r="R27" s="14">
        <f t="shared" ref="R27" si="53">R17</f>
        <v>959414.75402497675</v>
      </c>
      <c r="S27" s="13">
        <f>R27*$B27</f>
        <v>14870.928687387141</v>
      </c>
      <c r="T27" s="14">
        <f t="shared" ref="T27" si="54">T17</f>
        <v>959414.75402497675</v>
      </c>
      <c r="U27" s="13">
        <f>T27*$B27</f>
        <v>14870.928687387141</v>
      </c>
      <c r="V27" s="14">
        <f t="shared" ref="V27" si="55">V17</f>
        <v>959414.75402497675</v>
      </c>
      <c r="W27" s="13">
        <f>V27*$B27</f>
        <v>14870.928687387141</v>
      </c>
    </row>
    <row r="28" spans="1:23">
      <c r="A28" s="2">
        <v>3000000</v>
      </c>
      <c r="B28" s="3">
        <f>2.25%+0.3%</f>
        <v>2.5499999999999998E-2</v>
      </c>
      <c r="D28" s="14">
        <f t="shared" si="11"/>
        <v>199627307.11024711</v>
      </c>
      <c r="E28" s="13">
        <f>D28*$B28</f>
        <v>5090496.3313113004</v>
      </c>
      <c r="F28" s="14">
        <f t="shared" si="11"/>
        <v>196674908.94544151</v>
      </c>
      <c r="G28" s="13">
        <f>F28*$B28</f>
        <v>5015210.1781087583</v>
      </c>
      <c r="H28" s="14">
        <f t="shared" ref="H28" si="56">H18</f>
        <v>195354315.59667489</v>
      </c>
      <c r="I28" s="13">
        <f>H28*$B28</f>
        <v>4981535.0477152094</v>
      </c>
      <c r="J28" s="14">
        <f t="shared" ref="J28" si="57">J18</f>
        <v>209519813.00543588</v>
      </c>
      <c r="K28" s="13">
        <f>J28*$B28</f>
        <v>5342755.231638615</v>
      </c>
      <c r="L28" s="14">
        <f t="shared" ref="L28" si="58">L18</f>
        <v>213065385.42017612</v>
      </c>
      <c r="M28" s="13">
        <f>L28*$B28</f>
        <v>5433167.3282144908</v>
      </c>
      <c r="N28" s="14">
        <f t="shared" ref="N28" si="59">N18</f>
        <v>216670373.44509861</v>
      </c>
      <c r="O28" s="13">
        <f>N28*$B28</f>
        <v>5525094.5228500143</v>
      </c>
      <c r="P28" s="14">
        <f t="shared" ref="P28" si="60">P18</f>
        <v>220335677.54785451</v>
      </c>
      <c r="Q28" s="13">
        <f>P28*$B28</f>
        <v>5618559.7774702897</v>
      </c>
      <c r="R28" s="14">
        <f t="shared" ref="R28" si="61">R18</f>
        <v>224062306.89386135</v>
      </c>
      <c r="S28" s="13">
        <f>R28*$B28</f>
        <v>5713588.8257934637</v>
      </c>
      <c r="T28" s="14">
        <f t="shared" ref="T28" si="62">T18</f>
        <v>227851287.53316963</v>
      </c>
      <c r="U28" s="13">
        <f>T28*$B28</f>
        <v>5810207.8320958251</v>
      </c>
      <c r="V28" s="14">
        <f>V18</f>
        <v>231703662.68296444</v>
      </c>
      <c r="W28" s="13">
        <f>V28*$B28</f>
        <v>5908443.3984155925</v>
      </c>
    </row>
    <row r="29" spans="1:23">
      <c r="C29" s="12" t="s">
        <v>16</v>
      </c>
      <c r="D29" s="12"/>
      <c r="E29" s="13">
        <f>SUM(E22:E28)</f>
        <v>5113250.3169929078</v>
      </c>
      <c r="F29" s="12"/>
      <c r="G29" s="13">
        <f>SUM(G22:G28)</f>
        <v>5037469.4272872657</v>
      </c>
      <c r="H29" s="12"/>
      <c r="I29" s="13">
        <f>SUM(I22:I28)</f>
        <v>5003621.7409634469</v>
      </c>
      <c r="J29" s="12"/>
      <c r="K29" s="13">
        <f>SUM(K22:K28)</f>
        <v>5365120.7293430911</v>
      </c>
      <c r="L29" s="12"/>
      <c r="M29" s="13">
        <f>SUM(M22:M28)</f>
        <v>5455533.6846676981</v>
      </c>
      <c r="N29" s="12"/>
      <c r="O29" s="13">
        <f>SUM(O22:O28)</f>
        <v>5547460.8793032216</v>
      </c>
      <c r="P29" s="12"/>
      <c r="Q29" s="13">
        <f>SUM(Q22:Q28)</f>
        <v>5640926.1339234971</v>
      </c>
      <c r="R29" s="12"/>
      <c r="S29" s="13">
        <f>SUM(S22:S28)</f>
        <v>5735955.1822466711</v>
      </c>
      <c r="T29" s="12"/>
      <c r="U29" s="13">
        <f>SUM(U22:U28)</f>
        <v>5832574.1885490324</v>
      </c>
      <c r="V29" s="12"/>
      <c r="W29" s="13">
        <f>SUM(W22:W28)</f>
        <v>5930809.7548687998</v>
      </c>
    </row>
    <row r="30" spans="1:23" s="15" customForma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23" s="15" customFormat="1"/>
    <row r="32" spans="1:23">
      <c r="E32" s="16" t="s">
        <v>5</v>
      </c>
      <c r="F32" s="16" t="s">
        <v>6</v>
      </c>
      <c r="G32" s="16" t="s">
        <v>7</v>
      </c>
      <c r="H32" s="16" t="s">
        <v>8</v>
      </c>
      <c r="I32" s="16" t="s">
        <v>9</v>
      </c>
      <c r="J32" s="16" t="s">
        <v>0</v>
      </c>
    </row>
    <row r="33" spans="4:10">
      <c r="D33" s="17" t="s">
        <v>28</v>
      </c>
      <c r="E33" s="13">
        <f>O29-O19</f>
        <v>652409.65722035803</v>
      </c>
      <c r="F33" s="13">
        <f>Q29-Q19</f>
        <v>663405.56952862535</v>
      </c>
      <c r="G33" s="13">
        <f>S29-S19</f>
        <v>674585.45756664593</v>
      </c>
      <c r="H33" s="13">
        <f>U29-U19</f>
        <v>685952.39948457107</v>
      </c>
      <c r="I33" s="13">
        <f>W29-W19</f>
        <v>697509.5249339547</v>
      </c>
      <c r="J33" s="18">
        <f>SUM(E33:I33)</f>
        <v>3373862.6087341551</v>
      </c>
    </row>
    <row r="34" spans="4:10">
      <c r="D34" s="17" t="s">
        <v>10</v>
      </c>
      <c r="E34" s="21">
        <f>E33/1000000</f>
        <v>0.65240965722035804</v>
      </c>
      <c r="F34" s="21">
        <f>F33/1000000</f>
        <v>0.66340556952862539</v>
      </c>
      <c r="G34" s="21">
        <f>G33/1000000</f>
        <v>0.6745854575666459</v>
      </c>
      <c r="H34" s="21">
        <f>H33/1000000</f>
        <v>0.6859523994845711</v>
      </c>
      <c r="I34" s="21">
        <f>I33/1000000</f>
        <v>0.69750952493395468</v>
      </c>
      <c r="J34" s="21">
        <f>SUM(E34:I34)</f>
        <v>3.373862608734155</v>
      </c>
    </row>
    <row r="35" spans="4:10">
      <c r="D35" s="17" t="s">
        <v>11</v>
      </c>
      <c r="E35" s="4">
        <v>2.2499999999999999E-2</v>
      </c>
      <c r="F35" s="4">
        <v>2.2499999999999999E-2</v>
      </c>
      <c r="G35" s="4">
        <v>2.2499999999999999E-2</v>
      </c>
      <c r="H35" s="4">
        <v>2.2499999999999999E-2</v>
      </c>
      <c r="I35" s="4">
        <v>2.2499999999999999E-2</v>
      </c>
      <c r="J35" s="19"/>
    </row>
    <row r="36" spans="4:10">
      <c r="D36" s="17" t="s">
        <v>17</v>
      </c>
      <c r="E36" s="20">
        <f>(1/(1+E35))*(1+E35)^0.5</f>
        <v>0.98893635286829762</v>
      </c>
      <c r="F36" s="20">
        <f t="shared" ref="F36:H36" si="63">(1/(1+F35))*(1+F35)^0.5</f>
        <v>0.98893635286829762</v>
      </c>
      <c r="G36" s="20">
        <f t="shared" si="63"/>
        <v>0.98893635286829762</v>
      </c>
      <c r="H36" s="20">
        <f t="shared" si="63"/>
        <v>0.98893635286829762</v>
      </c>
      <c r="I36" s="20">
        <f>(1/(1+I35))*(1+I35)^0.5</f>
        <v>0.98893635286829762</v>
      </c>
      <c r="J36" s="19"/>
    </row>
    <row r="37" spans="4:10">
      <c r="D37" s="17" t="s">
        <v>18</v>
      </c>
      <c r="E37" s="21">
        <f>E34*E36</f>
        <v>0.64519162698755705</v>
      </c>
      <c r="F37" s="21">
        <f t="shared" ref="F37:H37" si="64">F34*F36</f>
        <v>0.65606588440215463</v>
      </c>
      <c r="G37" s="21">
        <f t="shared" si="64"/>
        <v>0.66712208210395052</v>
      </c>
      <c r="H37" s="21">
        <f t="shared" si="64"/>
        <v>0.67836326418752924</v>
      </c>
      <c r="I37" s="21">
        <f>I34*I36</f>
        <v>0.689792525679084</v>
      </c>
      <c r="J37" s="21">
        <f>SUM(E37:I37)</f>
        <v>3.3365353833602756</v>
      </c>
    </row>
  </sheetData>
  <mergeCells count="69">
    <mergeCell ref="A30:W30"/>
    <mergeCell ref="L4:M4"/>
    <mergeCell ref="N4:O4"/>
    <mergeCell ref="P4:Q4"/>
    <mergeCell ref="R4:S4"/>
    <mergeCell ref="T4:U4"/>
    <mergeCell ref="V4:W4"/>
    <mergeCell ref="L6:M6"/>
    <mergeCell ref="N6:O6"/>
    <mergeCell ref="P6:Q6"/>
    <mergeCell ref="R6:S6"/>
    <mergeCell ref="T6:U6"/>
    <mergeCell ref="V6:W6"/>
    <mergeCell ref="L7:M7"/>
    <mergeCell ref="N7:O7"/>
    <mergeCell ref="P7:Q7"/>
    <mergeCell ref="V7:W7"/>
    <mergeCell ref="P3:Q3"/>
    <mergeCell ref="R3:S3"/>
    <mergeCell ref="T3:U3"/>
    <mergeCell ref="V3:W3"/>
    <mergeCell ref="V5:W5"/>
    <mergeCell ref="P5:Q5"/>
    <mergeCell ref="R5:S5"/>
    <mergeCell ref="T5:U5"/>
    <mergeCell ref="R7:S7"/>
    <mergeCell ref="T7:U7"/>
    <mergeCell ref="L1:W1"/>
    <mergeCell ref="L2:M2"/>
    <mergeCell ref="N2:O2"/>
    <mergeCell ref="P2:Q2"/>
    <mergeCell ref="R2:S2"/>
    <mergeCell ref="T2:U2"/>
    <mergeCell ref="V2:W2"/>
    <mergeCell ref="L3:M3"/>
    <mergeCell ref="N3:O3"/>
    <mergeCell ref="A7:C7"/>
    <mergeCell ref="D7:E7"/>
    <mergeCell ref="J7:K7"/>
    <mergeCell ref="H7:I7"/>
    <mergeCell ref="F7:G7"/>
    <mergeCell ref="D6:E6"/>
    <mergeCell ref="D5:E5"/>
    <mergeCell ref="D4:E4"/>
    <mergeCell ref="D3:E3"/>
    <mergeCell ref="F3:G3"/>
    <mergeCell ref="L5:M5"/>
    <mergeCell ref="N5:O5"/>
    <mergeCell ref="A9:C9"/>
    <mergeCell ref="A8:C8"/>
    <mergeCell ref="J3:K3"/>
    <mergeCell ref="J4:K4"/>
    <mergeCell ref="J5:K5"/>
    <mergeCell ref="J6:K6"/>
    <mergeCell ref="A4:C4"/>
    <mergeCell ref="A5:C5"/>
    <mergeCell ref="A6:C6"/>
    <mergeCell ref="F4:G4"/>
    <mergeCell ref="F5:G5"/>
    <mergeCell ref="F6:G6"/>
    <mergeCell ref="H3:I3"/>
    <mergeCell ref="H4:I4"/>
    <mergeCell ref="H5:I5"/>
    <mergeCell ref="H6:I6"/>
    <mergeCell ref="D1:K1"/>
    <mergeCell ref="J2:K2"/>
    <mergeCell ref="H2:I2"/>
    <mergeCell ref="F2:G2"/>
    <mergeCell ref="D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Angella Nhan</dc:creator>
  <cp:lastModifiedBy>Angella Nhan</cp:lastModifiedBy>
  <dcterms:created xsi:type="dcterms:W3CDTF">2021-07-16T04:11:18Z</dcterms:created>
  <dcterms:modified xsi:type="dcterms:W3CDTF">2021-08-23T11:23:07Z</dcterms:modified>
</cp:coreProperties>
</file>