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ce Review\2023-27 TRR\15.0 TRR 2023 - Revised Proposal Development\C4 Opex\Bushfire insurance premiums\"/>
    </mc:Choice>
  </mc:AlternateContent>
  <xr:revisionPtr revIDLastSave="0" documentId="13_ncr:1_{D6C8FEB4-C97F-4ECD-AFE1-3CB7E0D1815D}" xr6:coauthVersionLast="45" xr6:coauthVersionMax="47" xr10:uidLastSave="{00000000-0000-0000-0000-000000000000}"/>
  <bookViews>
    <workbookView xWindow="-120" yWindow="-120" windowWidth="20730" windowHeight="11160" xr2:uid="{664DF830-BC11-484C-B9BB-7133ED3DB0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7" i="1"/>
  <c r="I16" i="1"/>
  <c r="H16" i="1"/>
  <c r="G16" i="1"/>
  <c r="F16" i="1"/>
  <c r="E16" i="1"/>
  <c r="D10" i="1"/>
  <c r="E15" i="1" l="1"/>
  <c r="D9" i="1"/>
  <c r="D7" i="1"/>
  <c r="D8" i="1" s="1"/>
  <c r="G5" i="1"/>
  <c r="F5" i="1"/>
  <c r="E5" i="1"/>
  <c r="F6" i="1" l="1"/>
  <c r="I9" i="1"/>
  <c r="E9" i="1"/>
  <c r="F9" i="1"/>
  <c r="G9" i="1"/>
  <c r="H9" i="1"/>
  <c r="F15" i="1" l="1"/>
  <c r="F17" i="1" s="1"/>
  <c r="F19" i="1" s="1"/>
  <c r="F21" i="1" s="1"/>
  <c r="G15" i="1" l="1"/>
  <c r="H15" i="1"/>
  <c r="I15" i="1"/>
  <c r="I17" i="1" s="1"/>
  <c r="I19" i="1" s="1"/>
  <c r="I21" i="1" l="1"/>
  <c r="H17" i="1"/>
  <c r="H19" i="1" s="1"/>
  <c r="G17" i="1"/>
  <c r="G19" i="1" s="1"/>
  <c r="G21" i="1" s="1"/>
  <c r="H21" i="1" l="1"/>
  <c r="J21" i="1" s="1"/>
  <c r="H5" i="1" l="1"/>
  <c r="H7" i="1"/>
  <c r="G7" i="1"/>
  <c r="E7" i="1"/>
  <c r="F7" i="1"/>
  <c r="H6" i="1" l="1"/>
  <c r="I4" i="1" s="1"/>
  <c r="I5" i="1" s="1"/>
  <c r="I6" i="1" s="1"/>
  <c r="E8" i="1"/>
  <c r="E10" i="1" s="1"/>
  <c r="G8" i="1"/>
  <c r="G10" i="1" s="1"/>
  <c r="H8" i="1"/>
  <c r="H10" i="1" s="1"/>
  <c r="H20" i="1" s="1"/>
  <c r="G6" i="1"/>
  <c r="F8" i="1"/>
  <c r="F10" i="1" s="1"/>
  <c r="H22" i="1" l="1"/>
  <c r="G20" i="1"/>
  <c r="I7" i="1"/>
  <c r="I8" i="1" s="1"/>
  <c r="I10" i="1" s="1"/>
  <c r="F20" i="1"/>
  <c r="F22" i="1" s="1"/>
  <c r="I20" i="1" l="1"/>
  <c r="I22" i="1" s="1"/>
  <c r="G22" i="1"/>
  <c r="J22" i="1" l="1"/>
  <c r="J20" i="1"/>
</calcChain>
</file>

<file path=xl/sharedStrings.xml><?xml version="1.0" encoding="utf-8"?>
<sst xmlns="http://schemas.openxmlformats.org/spreadsheetml/2006/main" count="43" uniqueCount="31">
  <si>
    <t>2021-22</t>
  </si>
  <si>
    <t>2022-23</t>
  </si>
  <si>
    <t>2023-24</t>
  </si>
  <si>
    <t>2024-25</t>
  </si>
  <si>
    <t>2025-26</t>
  </si>
  <si>
    <t>2020-21</t>
  </si>
  <si>
    <t>2026-27</t>
  </si>
  <si>
    <t>AON</t>
  </si>
  <si>
    <t>Forecast</t>
  </si>
  <si>
    <t>Total</t>
  </si>
  <si>
    <t>Transmission</t>
  </si>
  <si>
    <t>Escalation to convert to $March 2022</t>
  </si>
  <si>
    <t>FY2021 base year ($March 2022)</t>
  </si>
  <si>
    <t>Rate of change (cumulative)</t>
  </si>
  <si>
    <t>Compensation through base year+rate of change ($March 2022)</t>
  </si>
  <si>
    <t>Step change required ($March 2022)</t>
  </si>
  <si>
    <t>Expanding to whole business based on EDPR getting 80% (June 2021)</t>
  </si>
  <si>
    <t>For EPDR, the AER approved the mid-point - electricity distribution only (June 2021)</t>
  </si>
  <si>
    <t>Growth rate</t>
  </si>
  <si>
    <t>Rate of change of growth rate</t>
  </si>
  <si>
    <t>Electricity distribution</t>
  </si>
  <si>
    <t>Whole business</t>
  </si>
  <si>
    <t>Portion for transmission assuming it gets 14% ($June 2021)</t>
  </si>
  <si>
    <t>Transmission insurance premiums ($March 2022)</t>
  </si>
  <si>
    <t>Actuals</t>
  </si>
  <si>
    <t>STEP CHANGE CALCULATION</t>
  </si>
  <si>
    <t>Base year</t>
  </si>
  <si>
    <t>Rate of change</t>
  </si>
  <si>
    <t>Step change</t>
  </si>
  <si>
    <t>Total insurance premiums ($March 2022)</t>
  </si>
  <si>
    <t>FY2021 base year (June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</si>
</sst>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44" fontId="0" fillId="0" borderId="0" xfId="0" applyNumberFormat="1"/>
    <xf numFmtId="0" fontId="2" fillId="2" borderId="0" xfId="0" applyFont="1" applyFill="1"/>
    <xf numFmtId="9" fontId="0" fillId="0" borderId="0" xfId="1" applyFont="1"/>
    <xf numFmtId="10" fontId="0" fillId="0" borderId="0" xfId="1" applyNumberFormat="1" applyFont="1"/>
    <xf numFmtId="164" fontId="0" fillId="0" borderId="0" xfId="0" applyNumberFormat="1"/>
    <xf numFmtId="6" fontId="0" fillId="0" borderId="0" xfId="0" applyNumberFormat="1"/>
    <xf numFmtId="165" fontId="0" fillId="0" borderId="0" xfId="0" applyNumberFormat="1"/>
    <xf numFmtId="0" fontId="0" fillId="0" borderId="0" xfId="0" applyFill="1"/>
    <xf numFmtId="0" fontId="0" fillId="0" borderId="1" xfId="0" applyBorder="1"/>
    <xf numFmtId="164" fontId="0" fillId="0" borderId="1" xfId="0" applyNumberFormat="1" applyBorder="1"/>
    <xf numFmtId="44" fontId="0" fillId="0" borderId="1" xfId="0" applyNumberFormat="1" applyBorder="1"/>
    <xf numFmtId="10" fontId="0" fillId="0" borderId="1" xfId="1" applyNumberFormat="1" applyFont="1" applyBorder="1"/>
    <xf numFmtId="9" fontId="0" fillId="0" borderId="1" xfId="1" applyFont="1" applyBorder="1"/>
    <xf numFmtId="165" fontId="0" fillId="0" borderId="1" xfId="0" applyNumberFormat="1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6" fontId="0" fillId="0" borderId="1" xfId="0" applyNumberFormat="1" applyBorder="1"/>
    <xf numFmtId="0" fontId="0" fillId="0" borderId="1" xfId="0" applyFill="1" applyBorder="1" applyAlignment="1">
      <alignment vertical="top"/>
    </xf>
    <xf numFmtId="17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14C06-6AAF-45FD-8D95-72A56B9B3C1D}">
  <dimension ref="A1:M22"/>
  <sheetViews>
    <sheetView tabSelected="1" zoomScale="85" zoomScaleNormal="85" workbookViewId="0">
      <selection activeCell="A20" sqref="A20:A22"/>
    </sheetView>
  </sheetViews>
  <sheetFormatPr defaultRowHeight="15" x14ac:dyDescent="0.25"/>
  <cols>
    <col min="1" max="1" width="15.85546875" customWidth="1"/>
    <col min="2" max="2" width="37.42578125" customWidth="1"/>
    <col min="3" max="3" width="17.5703125" customWidth="1"/>
    <col min="4" max="10" width="13.85546875" customWidth="1"/>
    <col min="11" max="12" width="15.28515625" bestFit="1" customWidth="1"/>
    <col min="13" max="13" width="14.28515625" bestFit="1" customWidth="1"/>
  </cols>
  <sheetData>
    <row r="1" spans="1:13" s="8" customFormat="1" x14ac:dyDescent="0.25"/>
    <row r="2" spans="1:13" x14ac:dyDescent="0.25">
      <c r="C2" s="2" t="s">
        <v>5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6</v>
      </c>
      <c r="J2" s="5"/>
    </row>
    <row r="3" spans="1:13" x14ac:dyDescent="0.25">
      <c r="C3" s="2" t="s">
        <v>24</v>
      </c>
      <c r="D3" s="2" t="s">
        <v>7</v>
      </c>
      <c r="E3" s="2" t="s">
        <v>7</v>
      </c>
      <c r="F3" s="2" t="s">
        <v>7</v>
      </c>
      <c r="G3" s="2" t="s">
        <v>7</v>
      </c>
      <c r="H3" s="2" t="s">
        <v>7</v>
      </c>
      <c r="I3" s="2" t="s">
        <v>8</v>
      </c>
      <c r="J3" s="5"/>
    </row>
    <row r="4" spans="1:13" ht="30" x14ac:dyDescent="0.25">
      <c r="A4" s="24" t="s">
        <v>20</v>
      </c>
      <c r="B4" s="17" t="s">
        <v>17</v>
      </c>
      <c r="C4" s="17"/>
      <c r="D4" s="10">
        <v>13260520.093600946</v>
      </c>
      <c r="E4" s="10">
        <v>15330065.824981347</v>
      </c>
      <c r="F4" s="10">
        <v>17465095.989945602</v>
      </c>
      <c r="G4" s="10">
        <v>19725539.611702301</v>
      </c>
      <c r="H4" s="10">
        <v>22177177.040945079</v>
      </c>
      <c r="I4" s="10">
        <f>H4*(H5+H6)</f>
        <v>24819556.458567932</v>
      </c>
      <c r="J4" s="5"/>
      <c r="L4" s="6"/>
      <c r="M4" s="1"/>
    </row>
    <row r="5" spans="1:13" x14ac:dyDescent="0.25">
      <c r="A5" s="24"/>
      <c r="B5" s="17" t="s">
        <v>18</v>
      </c>
      <c r="C5" s="17"/>
      <c r="D5" s="11"/>
      <c r="E5" s="12">
        <f>(E4/D4)</f>
        <v>1.1560682172925547</v>
      </c>
      <c r="F5" s="12">
        <f>(F4/E4)</f>
        <v>1.1392707760905425</v>
      </c>
      <c r="G5" s="12">
        <f>(G4/F4)</f>
        <v>1.1294263497353809</v>
      </c>
      <c r="H5" s="12">
        <f>(H4/G4)</f>
        <v>1.1242874708374684</v>
      </c>
      <c r="I5" s="12">
        <f>(I4/H4)</f>
        <v>1.1191485919395558</v>
      </c>
      <c r="J5" s="4"/>
      <c r="L5" s="6"/>
      <c r="M5" s="1"/>
    </row>
    <row r="6" spans="1:13" x14ac:dyDescent="0.25">
      <c r="A6" s="24"/>
      <c r="B6" s="17" t="s">
        <v>19</v>
      </c>
      <c r="C6" s="17"/>
      <c r="D6" s="11"/>
      <c r="E6" s="13"/>
      <c r="F6" s="13">
        <f>F5-E5</f>
        <v>-1.6797441202012209E-2</v>
      </c>
      <c r="G6" s="13">
        <f t="shared" ref="G6" si="0">G5-F5</f>
        <v>-9.844426355161584E-3</v>
      </c>
      <c r="H6" s="13">
        <f>H5-G5</f>
        <v>-5.1388788979125355E-3</v>
      </c>
      <c r="I6" s="13">
        <f>I5-H5</f>
        <v>-5.1388788979125355E-3</v>
      </c>
      <c r="J6" s="3"/>
      <c r="L6" s="1"/>
    </row>
    <row r="7" spans="1:13" x14ac:dyDescent="0.25">
      <c r="A7" s="16" t="s">
        <v>21</v>
      </c>
      <c r="B7" s="18" t="s">
        <v>16</v>
      </c>
      <c r="C7" s="18"/>
      <c r="D7" s="10">
        <f t="shared" ref="D7:I7" si="1">D4/0.8</f>
        <v>16575650.117001181</v>
      </c>
      <c r="E7" s="10">
        <f t="shared" si="1"/>
        <v>19162582.281226683</v>
      </c>
      <c r="F7" s="10">
        <f t="shared" si="1"/>
        <v>21831369.987431999</v>
      </c>
      <c r="G7" s="10">
        <f t="shared" si="1"/>
        <v>24656924.514627874</v>
      </c>
      <c r="H7" s="10">
        <f t="shared" si="1"/>
        <v>27721471.301181346</v>
      </c>
      <c r="I7" s="10">
        <f t="shared" si="1"/>
        <v>31024445.573209915</v>
      </c>
      <c r="J7" s="5"/>
    </row>
    <row r="8" spans="1:13" x14ac:dyDescent="0.25">
      <c r="A8" s="24" t="s">
        <v>10</v>
      </c>
      <c r="B8" s="19" t="s">
        <v>22</v>
      </c>
      <c r="C8" s="19"/>
      <c r="D8" s="10">
        <f t="shared" ref="D8:I8" si="2">D7*0.14</f>
        <v>2320591.0163801657</v>
      </c>
      <c r="E8" s="10">
        <f t="shared" si="2"/>
        <v>2682761.5193717359</v>
      </c>
      <c r="F8" s="10">
        <f t="shared" si="2"/>
        <v>3056391.79824048</v>
      </c>
      <c r="G8" s="10">
        <f t="shared" si="2"/>
        <v>3451969.4320479026</v>
      </c>
      <c r="H8" s="10">
        <f t="shared" si="2"/>
        <v>3881005.9821653888</v>
      </c>
      <c r="I8" s="10">
        <f t="shared" si="2"/>
        <v>4343422.3802493885</v>
      </c>
      <c r="J8" s="5"/>
    </row>
    <row r="9" spans="1:13" x14ac:dyDescent="0.25">
      <c r="A9" s="24"/>
      <c r="B9" s="19" t="s">
        <v>11</v>
      </c>
      <c r="C9" s="20"/>
      <c r="D9" s="14">
        <f>119.4227375/118.118</f>
        <v>1.0110460514062209</v>
      </c>
      <c r="E9" s="14">
        <f t="shared" ref="E9:H9" si="3">119.4227375/118.118</f>
        <v>1.0110460514062209</v>
      </c>
      <c r="F9" s="14">
        <f t="shared" si="3"/>
        <v>1.0110460514062209</v>
      </c>
      <c r="G9" s="14">
        <f t="shared" si="3"/>
        <v>1.0110460514062209</v>
      </c>
      <c r="H9" s="14">
        <f t="shared" si="3"/>
        <v>1.0110460514062209</v>
      </c>
      <c r="I9" s="14">
        <f>119.4227375/118.118</f>
        <v>1.0110460514062209</v>
      </c>
      <c r="J9" s="7"/>
    </row>
    <row r="10" spans="1:13" x14ac:dyDescent="0.25">
      <c r="A10" s="24"/>
      <c r="B10" s="19" t="s">
        <v>23</v>
      </c>
      <c r="C10" s="19"/>
      <c r="D10" s="10">
        <f>D8*D9</f>
        <v>2346224.3840399156</v>
      </c>
      <c r="E10" s="10">
        <f t="shared" ref="E10:H10" si="4">E8*E9</f>
        <v>2712395.4410253474</v>
      </c>
      <c r="F10" s="10">
        <f t="shared" si="4"/>
        <v>3090152.8591613965</v>
      </c>
      <c r="G10" s="10">
        <f t="shared" si="4"/>
        <v>3490100.0638470072</v>
      </c>
      <c r="H10" s="10">
        <f t="shared" si="4"/>
        <v>3923875.7737522386</v>
      </c>
      <c r="I10" s="10">
        <f>I8*I9</f>
        <v>4391400.0471405536</v>
      </c>
      <c r="J10" s="5"/>
    </row>
    <row r="11" spans="1:13" x14ac:dyDescent="0.25">
      <c r="A11" s="24"/>
      <c r="B11" s="22" t="s">
        <v>24</v>
      </c>
      <c r="C11" s="21">
        <v>1968884.78</v>
      </c>
      <c r="D11" s="9"/>
      <c r="E11" s="9"/>
      <c r="F11" s="9"/>
      <c r="G11" s="9"/>
      <c r="H11" s="9"/>
      <c r="I11" s="9"/>
    </row>
    <row r="13" spans="1:13" s="8" customFormat="1" x14ac:dyDescent="0.25"/>
    <row r="14" spans="1:13" x14ac:dyDescent="0.25">
      <c r="A14" s="8" t="s">
        <v>25</v>
      </c>
      <c r="C14" s="2"/>
      <c r="D14" s="2"/>
      <c r="E14" s="2" t="s">
        <v>1</v>
      </c>
      <c r="F14" s="2" t="s">
        <v>2</v>
      </c>
      <c r="G14" s="2" t="s">
        <v>3</v>
      </c>
      <c r="H14" s="2" t="s">
        <v>4</v>
      </c>
      <c r="I14" s="2" t="s">
        <v>6</v>
      </c>
      <c r="J14" s="2" t="s">
        <v>9</v>
      </c>
    </row>
    <row r="15" spans="1:13" x14ac:dyDescent="0.25">
      <c r="A15" s="25" t="s">
        <v>26</v>
      </c>
      <c r="B15" s="15" t="s">
        <v>30</v>
      </c>
      <c r="C15" s="9"/>
      <c r="D15" s="9"/>
      <c r="E15" s="21">
        <f>$C$11</f>
        <v>1968884.78</v>
      </c>
      <c r="F15" s="21">
        <f>$C$11</f>
        <v>1968884.78</v>
      </c>
      <c r="G15" s="21">
        <f>$C$11</f>
        <v>1968884.78</v>
      </c>
      <c r="H15" s="21">
        <f>$C$11</f>
        <v>1968884.78</v>
      </c>
      <c r="I15" s="21">
        <f>$C$11</f>
        <v>1968884.78</v>
      </c>
      <c r="J15" s="9"/>
    </row>
    <row r="16" spans="1:13" x14ac:dyDescent="0.25">
      <c r="A16" s="25"/>
      <c r="B16" s="15" t="s">
        <v>11</v>
      </c>
      <c r="C16" s="9"/>
      <c r="D16" s="9"/>
      <c r="E16" s="14">
        <f t="shared" ref="E16:I16" si="5">119.4227375/118.118</f>
        <v>1.0110460514062209</v>
      </c>
      <c r="F16" s="14">
        <f t="shared" si="5"/>
        <v>1.0110460514062209</v>
      </c>
      <c r="G16" s="14">
        <f t="shared" si="5"/>
        <v>1.0110460514062209</v>
      </c>
      <c r="H16" s="14">
        <f t="shared" si="5"/>
        <v>1.0110460514062209</v>
      </c>
      <c r="I16" s="14">
        <f>119.4227375/118.118</f>
        <v>1.0110460514062209</v>
      </c>
      <c r="J16" s="9"/>
    </row>
    <row r="17" spans="1:10" x14ac:dyDescent="0.25">
      <c r="A17" s="25"/>
      <c r="B17" s="23" t="s">
        <v>12</v>
      </c>
      <c r="C17" s="9"/>
      <c r="D17" s="9"/>
      <c r="E17" s="21">
        <f>E15*E16</f>
        <v>1990633.1824928061</v>
      </c>
      <c r="F17" s="21">
        <f>F15*F16</f>
        <v>1990633.1824928061</v>
      </c>
      <c r="G17" s="21">
        <f t="shared" ref="G17" si="6">G15*G16</f>
        <v>1990633.1824928061</v>
      </c>
      <c r="H17" s="21">
        <f t="shared" ref="H17" si="7">H15*H16</f>
        <v>1990633.1824928061</v>
      </c>
      <c r="I17" s="21">
        <f>I15*I16</f>
        <v>1990633.1824928061</v>
      </c>
      <c r="J17" s="9"/>
    </row>
    <row r="18" spans="1:10" x14ac:dyDescent="0.25">
      <c r="A18" s="15" t="s">
        <v>27</v>
      </c>
      <c r="B18" s="15" t="s">
        <v>13</v>
      </c>
      <c r="C18" s="9"/>
      <c r="D18" s="9"/>
      <c r="E18" s="12">
        <v>1.2521785108201566E-3</v>
      </c>
      <c r="F18" s="12">
        <v>1.1905394796154489E-3</v>
      </c>
      <c r="G18" s="12">
        <v>1.7308191618863322E-3</v>
      </c>
      <c r="H18" s="12">
        <v>4.4275230056856074E-3</v>
      </c>
      <c r="I18" s="12">
        <v>6.5594495067573533E-3</v>
      </c>
      <c r="J18" s="9"/>
    </row>
    <row r="19" spans="1:10" x14ac:dyDescent="0.25">
      <c r="A19" s="26" t="s">
        <v>14</v>
      </c>
      <c r="B19" s="27"/>
      <c r="C19" s="9"/>
      <c r="D19" s="9"/>
      <c r="E19" s="21">
        <f>E17*(1+E18)</f>
        <v>1993125.8105868492</v>
      </c>
      <c r="F19" s="21">
        <f>F17*(1+F18)</f>
        <v>1993003.1098859964</v>
      </c>
      <c r="G19" s="21">
        <f>G17*(1+G18)</f>
        <v>1994078.6085493513</v>
      </c>
      <c r="H19" s="21">
        <f t="shared" ref="H19" si="8">H17*(1+H18)</f>
        <v>1999446.7567041742</v>
      </c>
      <c r="I19" s="21">
        <f>I17*(1+I18)</f>
        <v>2003690.6403398435</v>
      </c>
      <c r="J19" s="9"/>
    </row>
    <row r="20" spans="1:10" x14ac:dyDescent="0.25">
      <c r="A20" s="25" t="s">
        <v>28</v>
      </c>
      <c r="B20" s="15" t="s">
        <v>29</v>
      </c>
      <c r="C20" s="9"/>
      <c r="D20" s="9"/>
      <c r="E20" s="10">
        <f>E10</f>
        <v>2712395.4410253474</v>
      </c>
      <c r="F20" s="10">
        <f>F10</f>
        <v>3090152.8591613965</v>
      </c>
      <c r="G20" s="10">
        <f>G10</f>
        <v>3490100.0638470072</v>
      </c>
      <c r="H20" s="10">
        <f>H10</f>
        <v>3923875.7737522386</v>
      </c>
      <c r="I20" s="10">
        <f>I10</f>
        <v>4391400.0471405536</v>
      </c>
      <c r="J20" s="10">
        <f>SUM(E20:I20)</f>
        <v>17607924.184926543</v>
      </c>
    </row>
    <row r="21" spans="1:10" x14ac:dyDescent="0.25">
      <c r="A21" s="25"/>
      <c r="B21" s="15" t="s">
        <v>14</v>
      </c>
      <c r="C21" s="9"/>
      <c r="D21" s="9"/>
      <c r="E21" s="21">
        <f>E19</f>
        <v>1993125.8105868492</v>
      </c>
      <c r="F21" s="21">
        <f>F19</f>
        <v>1993003.1098859964</v>
      </c>
      <c r="G21" s="21">
        <f>G19</f>
        <v>1994078.6085493513</v>
      </c>
      <c r="H21" s="21">
        <f>H19</f>
        <v>1999446.7567041742</v>
      </c>
      <c r="I21" s="21">
        <f>I19</f>
        <v>2003690.6403398435</v>
      </c>
      <c r="J21" s="10">
        <f>SUM(E21:I21)</f>
        <v>9983344.9260662142</v>
      </c>
    </row>
    <row r="22" spans="1:10" x14ac:dyDescent="0.25">
      <c r="A22" s="25"/>
      <c r="B22" s="15" t="s">
        <v>15</v>
      </c>
      <c r="C22" s="9"/>
      <c r="D22" s="9"/>
      <c r="E22" s="10">
        <f>E20-E21</f>
        <v>719269.63043849822</v>
      </c>
      <c r="F22" s="10">
        <f t="shared" ref="F22:H22" si="9">F20-F21</f>
        <v>1097149.7492754001</v>
      </c>
      <c r="G22" s="10">
        <f t="shared" si="9"/>
        <v>1496021.4552976559</v>
      </c>
      <c r="H22" s="10">
        <f t="shared" si="9"/>
        <v>1924429.0170480644</v>
      </c>
      <c r="I22" s="10">
        <f>I20-I21</f>
        <v>2387709.4068007101</v>
      </c>
      <c r="J22" s="10">
        <f>SUM(E22:I22)</f>
        <v>7624579.2588603292</v>
      </c>
    </row>
  </sheetData>
  <mergeCells count="5">
    <mergeCell ref="A8:A11"/>
    <mergeCell ref="A15:A17"/>
    <mergeCell ref="A19:B19"/>
    <mergeCell ref="A20:A22"/>
    <mergeCell ref="A4:A6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AusNet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Angella Nhan</dc:creator>
  <cp:lastModifiedBy>Angella Nhan</cp:lastModifiedBy>
  <dcterms:created xsi:type="dcterms:W3CDTF">2021-05-27T05:12:36Z</dcterms:created>
  <dcterms:modified xsi:type="dcterms:W3CDTF">2021-08-22T12:23:47Z</dcterms:modified>
</cp:coreProperties>
</file>