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X:\Regulation\Price Review\2017-22 TRR\7.0 2017 TRR - Modelling\Transmission Tower Rebuild Pass Through\Files to send\"/>
    </mc:Choice>
  </mc:AlternateContent>
  <xr:revisionPtr revIDLastSave="0" documentId="8_{B4C99D89-010B-4BF7-BADA-D81B3BB1B990}" xr6:coauthVersionLast="45" xr6:coauthVersionMax="45" xr10:uidLastSave="{00000000-0000-0000-0000-000000000000}"/>
  <bookViews>
    <workbookView xWindow="-120" yWindow="-120" windowWidth="29040" windowHeight="15840" xr2:uid="{438D4755-B943-43E7-9A4B-747553DE0597}"/>
  </bookViews>
  <sheets>
    <sheet name="Evaluation" sheetId="7" r:id="rId1"/>
    <sheet name="Summary" sheetId="8" r:id="rId2"/>
    <sheet name="Costing" sheetId="9" r:id="rId3"/>
    <sheet name="Rates" sheetId="5" r:id="rId4"/>
  </sheets>
  <externalReferences>
    <externalReference r:id="rId5"/>
    <externalReference r:id="rId6"/>
    <externalReference r:id="rId7"/>
    <externalReference r:id="rId8"/>
  </externalReferences>
  <definedNames>
    <definedName name="MdoStgs" hidden="1">"{BC0119C9-5625-4CE3-8C54-BFA75777B5D9}"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7" l="1"/>
  <c r="H51" i="7"/>
  <c r="G51" i="7"/>
  <c r="F51" i="7"/>
  <c r="E51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F8" i="7"/>
  <c r="E8" i="7"/>
  <c r="I38" i="7"/>
  <c r="H38" i="7"/>
  <c r="G38" i="7"/>
  <c r="F38" i="7"/>
  <c r="E38" i="7"/>
  <c r="E35" i="7"/>
  <c r="I17" i="7"/>
  <c r="H17" i="7"/>
  <c r="G17" i="7"/>
  <c r="F17" i="7"/>
  <c r="E17" i="7"/>
  <c r="E14" i="7"/>
  <c r="L52" i="7" l="1"/>
  <c r="L51" i="7"/>
  <c r="L53" i="7" l="1"/>
  <c r="M51" i="7" l="1"/>
  <c r="N51" i="7" l="1"/>
  <c r="O51" i="7" l="1"/>
  <c r="P51" i="7" l="1"/>
  <c r="Q51" i="7" l="1"/>
  <c r="C51" i="7" l="1"/>
  <c r="M16" i="5" l="1"/>
  <c r="L16" i="5"/>
  <c r="J51" i="7"/>
  <c r="M52" i="7" l="1"/>
  <c r="M53" i="7" l="1"/>
  <c r="N52" i="7" l="1"/>
  <c r="N53" i="7" l="1"/>
  <c r="O52" i="7" l="1"/>
  <c r="O53" i="7" l="1"/>
  <c r="P52" i="7" l="1"/>
  <c r="P53" i="7" l="1"/>
  <c r="Q53" i="7" s="1"/>
  <c r="Q52" i="7"/>
  <c r="I40" i="9" l="1"/>
  <c r="F40" i="9"/>
  <c r="I13" i="5"/>
  <c r="J13" i="5"/>
  <c r="K13" i="5"/>
  <c r="L13" i="5"/>
  <c r="H13" i="5"/>
  <c r="I12" i="5"/>
  <c r="J12" i="5" s="1"/>
  <c r="K12" i="5" s="1"/>
  <c r="L12" i="5" s="1"/>
  <c r="H12" i="5"/>
  <c r="C11" i="5"/>
  <c r="D11" i="5"/>
  <c r="E11" i="5"/>
  <c r="F11" i="5"/>
  <c r="H11" i="5"/>
  <c r="I11" i="5"/>
  <c r="J11" i="5"/>
  <c r="K11" i="5"/>
  <c r="G11" i="5"/>
  <c r="G13" i="5"/>
  <c r="G13" i="9" l="1"/>
  <c r="G15" i="9" s="1"/>
  <c r="H13" i="9"/>
  <c r="H15" i="9" s="1"/>
  <c r="I12" i="9"/>
  <c r="J12" i="9" s="1"/>
  <c r="I11" i="9"/>
  <c r="J11" i="9" s="1"/>
  <c r="I8" i="9"/>
  <c r="J8" i="9" s="1"/>
  <c r="I7" i="9"/>
  <c r="J7" i="9" s="1"/>
  <c r="I6" i="9"/>
  <c r="J6" i="9" s="1"/>
  <c r="I5" i="9"/>
  <c r="J5" i="9" l="1"/>
  <c r="I48" i="9"/>
  <c r="H48" i="9"/>
  <c r="H50" i="9" s="1"/>
  <c r="G48" i="9"/>
  <c r="G50" i="9" l="1"/>
  <c r="J31" i="9" l="1"/>
  <c r="J32" i="9"/>
  <c r="I26" i="9"/>
  <c r="J26" i="9" s="1"/>
  <c r="I27" i="9"/>
  <c r="J27" i="9" s="1"/>
  <c r="I28" i="9"/>
  <c r="J28" i="9" s="1"/>
  <c r="I29" i="9"/>
  <c r="J29" i="9" s="1"/>
  <c r="I30" i="9"/>
  <c r="J30" i="9" s="1"/>
  <c r="I25" i="9"/>
  <c r="J25" i="9" s="1"/>
  <c r="G33" i="9"/>
  <c r="H33" i="9"/>
  <c r="F33" i="9"/>
  <c r="G23" i="9"/>
  <c r="H23" i="9"/>
  <c r="I23" i="9"/>
  <c r="F23" i="9"/>
  <c r="F35" i="9" l="1"/>
  <c r="F6" i="8" s="1"/>
  <c r="H35" i="9"/>
  <c r="H51" i="9" s="1"/>
  <c r="H53" i="9" s="1"/>
  <c r="G35" i="9"/>
  <c r="G51" i="9" s="1"/>
  <c r="G53" i="9" s="1"/>
  <c r="I33" i="9"/>
  <c r="I35" i="9" s="1"/>
  <c r="G6" i="8" s="1"/>
  <c r="J22" i="9"/>
  <c r="J21" i="9"/>
  <c r="J20" i="9"/>
  <c r="J19" i="9"/>
  <c r="J18" i="9"/>
  <c r="J17" i="9"/>
  <c r="I13" i="9"/>
  <c r="F13" i="9"/>
  <c r="J13" i="9"/>
  <c r="I9" i="9"/>
  <c r="I15" i="9" s="1"/>
  <c r="F9" i="9"/>
  <c r="J9" i="9" l="1"/>
  <c r="J15" i="9" s="1"/>
  <c r="I51" i="9"/>
  <c r="J23" i="9"/>
  <c r="J33" i="9"/>
  <c r="J35" i="9" s="1"/>
  <c r="F15" i="9"/>
  <c r="F8" i="8" l="1"/>
  <c r="G8" i="8"/>
  <c r="I50" i="9"/>
  <c r="I53" i="9" s="1"/>
  <c r="C16" i="5" l="1"/>
  <c r="D16" i="5"/>
  <c r="E16" i="5"/>
  <c r="F16" i="5"/>
  <c r="G16" i="5"/>
  <c r="H16" i="5"/>
  <c r="I16" i="5"/>
  <c r="J16" i="5"/>
  <c r="F48" i="9" s="1"/>
  <c r="F51" i="9" l="1"/>
  <c r="J51" i="9" s="1"/>
  <c r="F50" i="9"/>
  <c r="L35" i="7"/>
  <c r="L14" i="7"/>
  <c r="L37" i="7"/>
  <c r="L16" i="7"/>
  <c r="F53" i="9" l="1"/>
  <c r="J50" i="9"/>
  <c r="J53" i="9" s="1"/>
  <c r="M11" i="7"/>
  <c r="L32" i="7" l="1"/>
  <c r="L11" i="7"/>
  <c r="M32" i="7"/>
  <c r="O11" i="7" l="1"/>
  <c r="N11" i="7" l="1"/>
  <c r="N32" i="7" l="1"/>
  <c r="O32" i="7"/>
  <c r="P11" i="7" l="1"/>
  <c r="P32" i="7" l="1"/>
  <c r="Q11" i="7"/>
  <c r="Q32" i="7" l="1"/>
  <c r="M10" i="7" l="1"/>
  <c r="L10" i="7"/>
  <c r="L30" i="7" l="1"/>
  <c r="L9" i="7"/>
  <c r="L22" i="7"/>
  <c r="K17" i="8" s="1"/>
  <c r="L29" i="7"/>
  <c r="L8" i="7"/>
  <c r="L31" i="7"/>
  <c r="L43" i="7" l="1"/>
  <c r="K29" i="8" s="1"/>
  <c r="L41" i="7"/>
  <c r="K27" i="8" s="1"/>
  <c r="L20" i="7"/>
  <c r="K15" i="8" s="1"/>
  <c r="M31" i="7"/>
  <c r="N9" i="7"/>
  <c r="N10" i="7" l="1"/>
  <c r="M30" i="7"/>
  <c r="M9" i="7"/>
  <c r="L33" i="7"/>
  <c r="L12" i="7"/>
  <c r="M29" i="7"/>
  <c r="M8" i="7"/>
  <c r="N30" i="7"/>
  <c r="N31" i="7" l="1"/>
  <c r="L34" i="7"/>
  <c r="L13" i="7"/>
  <c r="N29" i="7"/>
  <c r="N8" i="7"/>
  <c r="O10" i="7" l="1"/>
  <c r="O30" i="7"/>
  <c r="O9" i="7"/>
  <c r="O29" i="7"/>
  <c r="O8" i="7"/>
  <c r="P10" i="7"/>
  <c r="O31" i="7" l="1"/>
  <c r="Q10" i="7"/>
  <c r="P30" i="7"/>
  <c r="P9" i="7"/>
  <c r="P8" i="7"/>
  <c r="Q8" i="7" s="1"/>
  <c r="P31" i="7" l="1"/>
  <c r="Q30" i="7"/>
  <c r="P29" i="7"/>
  <c r="Q9" i="7"/>
  <c r="Q31" i="7" l="1"/>
  <c r="Q29" i="7"/>
  <c r="M33" i="7" l="1"/>
  <c r="M12" i="7"/>
  <c r="M34" i="7" l="1"/>
  <c r="M13" i="7"/>
  <c r="N33" i="7" l="1"/>
  <c r="N12" i="7"/>
  <c r="N34" i="7" l="1"/>
  <c r="N13" i="7"/>
  <c r="O33" i="7" l="1"/>
  <c r="O12" i="7"/>
  <c r="O34" i="7" l="1"/>
  <c r="O13" i="7"/>
  <c r="P12" i="7" l="1"/>
  <c r="P33" i="7" l="1"/>
  <c r="P13" i="7"/>
  <c r="Q12" i="7"/>
  <c r="P34" i="7" l="1"/>
  <c r="Q33" i="7"/>
  <c r="Q13" i="7"/>
  <c r="Q34" i="7" l="1"/>
  <c r="F44" i="7" l="1"/>
  <c r="I23" i="7"/>
  <c r="H18" i="8" s="1"/>
  <c r="H30" i="8" s="1"/>
  <c r="H23" i="7"/>
  <c r="G18" i="8" s="1"/>
  <c r="G30" i="8" s="1"/>
  <c r="C40" i="7"/>
  <c r="J31" i="7"/>
  <c r="I34" i="7"/>
  <c r="H34" i="7"/>
  <c r="F34" i="7"/>
  <c r="J29" i="7"/>
  <c r="C19" i="7"/>
  <c r="C52" i="7" s="1"/>
  <c r="J10" i="7"/>
  <c r="H13" i="7"/>
  <c r="G13" i="7"/>
  <c r="F13" i="7"/>
  <c r="J38" i="7" l="1"/>
  <c r="J17" i="7"/>
  <c r="I13" i="7"/>
  <c r="J8" i="7"/>
  <c r="F23" i="7"/>
  <c r="E18" i="8" s="1"/>
  <c r="E30" i="8" s="1"/>
  <c r="G23" i="7"/>
  <c r="F18" i="8" s="1"/>
  <c r="F30" i="8" s="1"/>
  <c r="J30" i="7"/>
  <c r="G44" i="7"/>
  <c r="E41" i="7"/>
  <c r="G34" i="7"/>
  <c r="J12" i="7"/>
  <c r="J9" i="7"/>
  <c r="J33" i="7"/>
  <c r="H44" i="7"/>
  <c r="E13" i="7"/>
  <c r="J11" i="7"/>
  <c r="E20" i="7"/>
  <c r="D15" i="8" s="1"/>
  <c r="D27" i="8" s="1"/>
  <c r="J32" i="7"/>
  <c r="I44" i="7"/>
  <c r="E44" i="7"/>
  <c r="E23" i="7"/>
  <c r="D18" i="8" s="1"/>
  <c r="D30" i="8" s="1"/>
  <c r="E34" i="7"/>
  <c r="J13" i="7" l="1"/>
  <c r="I18" i="8"/>
  <c r="J44" i="7"/>
  <c r="J23" i="7"/>
  <c r="J34" i="7"/>
  <c r="I15" i="5" l="1"/>
  <c r="H15" i="5"/>
  <c r="G15" i="5"/>
  <c r="F15" i="5"/>
  <c r="E15" i="5"/>
  <c r="D15" i="5"/>
  <c r="C15" i="5"/>
  <c r="K14" i="5"/>
  <c r="J14" i="5"/>
  <c r="I14" i="5"/>
  <c r="H14" i="5"/>
  <c r="G14" i="5"/>
  <c r="F14" i="5"/>
  <c r="E14" i="5"/>
  <c r="D14" i="5"/>
  <c r="C14" i="5"/>
  <c r="K9" i="5"/>
  <c r="K18" i="5" s="1"/>
  <c r="L18" i="5" s="1"/>
  <c r="J9" i="5"/>
  <c r="I9" i="5"/>
  <c r="I17" i="5" s="1"/>
  <c r="J17" i="5" s="1"/>
  <c r="H9" i="5"/>
  <c r="G9" i="5"/>
  <c r="F9" i="5"/>
  <c r="E9" i="5"/>
  <c r="D9" i="5"/>
  <c r="L8" i="5"/>
  <c r="M8" i="5" l="1"/>
  <c r="M11" i="5" s="1"/>
  <c r="L11" i="5"/>
  <c r="K17" i="5"/>
  <c r="L17" i="5" s="1"/>
  <c r="M17" i="5" s="1"/>
  <c r="M19" i="5"/>
  <c r="M14" i="5"/>
  <c r="M9" i="5"/>
  <c r="M18" i="5"/>
  <c r="L14" i="5"/>
  <c r="F43" i="9" l="1"/>
  <c r="F42" i="9"/>
  <c r="I42" i="9"/>
  <c r="I43" i="9"/>
  <c r="I30" i="8"/>
  <c r="L19" i="5"/>
  <c r="K19" i="5" s="1"/>
  <c r="J19" i="5" s="1"/>
  <c r="I19" i="5" s="1"/>
  <c r="H19" i="5" s="1"/>
  <c r="L36" i="7" l="1"/>
  <c r="L42" i="7" s="1"/>
  <c r="K28" i="8" s="1"/>
  <c r="L15" i="7"/>
  <c r="M15" i="7"/>
  <c r="M21" i="7" s="1"/>
  <c r="L16" i="8" s="1"/>
  <c r="L17" i="7" l="1"/>
  <c r="M36" i="7"/>
  <c r="M42" i="7" s="1"/>
  <c r="L28" i="8" s="1"/>
  <c r="L39" i="7"/>
  <c r="L18" i="7"/>
  <c r="L21" i="7"/>
  <c r="K16" i="8" s="1"/>
  <c r="O15" i="7"/>
  <c r="O21" i="7" s="1"/>
  <c r="N16" i="8" s="1"/>
  <c r="M16" i="7"/>
  <c r="M22" i="7" s="1"/>
  <c r="L17" i="8" s="1"/>
  <c r="N16" i="7"/>
  <c r="N22" i="7" s="1"/>
  <c r="M17" i="8" s="1"/>
  <c r="L19" i="7" l="1"/>
  <c r="L25" i="7" s="1"/>
  <c r="O17" i="7"/>
  <c r="O23" i="7" s="1"/>
  <c r="N18" i="8" s="1"/>
  <c r="L23" i="7"/>
  <c r="K18" i="8" s="1"/>
  <c r="N17" i="7"/>
  <c r="N23" i="7" s="1"/>
  <c r="M18" i="8" s="1"/>
  <c r="L38" i="7"/>
  <c r="M38" i="7"/>
  <c r="M44" i="7" s="1"/>
  <c r="L30" i="8" s="1"/>
  <c r="M17" i="7"/>
  <c r="M23" i="7" s="1"/>
  <c r="L18" i="8" s="1"/>
  <c r="M35" i="7"/>
  <c r="M14" i="7"/>
  <c r="N36" i="7"/>
  <c r="N42" i="7" s="1"/>
  <c r="M28" i="8" s="1"/>
  <c r="N15" i="7"/>
  <c r="L24" i="7"/>
  <c r="K19" i="8" s="1"/>
  <c r="K20" i="8" s="1"/>
  <c r="L40" i="7"/>
  <c r="L45" i="7"/>
  <c r="K31" i="8" s="1"/>
  <c r="O16" i="7"/>
  <c r="M37" i="7"/>
  <c r="M43" i="7" s="1"/>
  <c r="L29" i="8" s="1"/>
  <c r="L44" i="7" l="1"/>
  <c r="K30" i="8" s="1"/>
  <c r="K32" i="8" s="1"/>
  <c r="N38" i="7"/>
  <c r="N44" i="7" s="1"/>
  <c r="M30" i="8" s="1"/>
  <c r="M20" i="7"/>
  <c r="L15" i="8" s="1"/>
  <c r="O22" i="7"/>
  <c r="N17" i="8" s="1"/>
  <c r="L46" i="7"/>
  <c r="M41" i="7"/>
  <c r="L27" i="8" s="1"/>
  <c r="N21" i="7"/>
  <c r="M16" i="8" s="1"/>
  <c r="N35" i="7"/>
  <c r="N14" i="7"/>
  <c r="O36" i="7"/>
  <c r="O42" i="7" s="1"/>
  <c r="N28" i="8" s="1"/>
  <c r="P16" i="7"/>
  <c r="P14" i="7"/>
  <c r="O38" i="7" l="1"/>
  <c r="O44" i="7" s="1"/>
  <c r="N30" i="8" s="1"/>
  <c r="P17" i="7"/>
  <c r="P22" i="7"/>
  <c r="O17" i="8" s="1"/>
  <c r="P17" i="8" s="1"/>
  <c r="Q16" i="7"/>
  <c r="Q22" i="7" s="1"/>
  <c r="P20" i="7"/>
  <c r="O15" i="8" s="1"/>
  <c r="O37" i="7"/>
  <c r="O43" i="7" s="1"/>
  <c r="N29" i="8" s="1"/>
  <c r="N37" i="7"/>
  <c r="N43" i="7" s="1"/>
  <c r="M29" i="8" s="1"/>
  <c r="O35" i="7"/>
  <c r="O14" i="7"/>
  <c r="N41" i="7"/>
  <c r="M27" i="8" s="1"/>
  <c r="P15" i="7"/>
  <c r="N20" i="7"/>
  <c r="M15" i="8" s="1"/>
  <c r="P23" i="7" l="1"/>
  <c r="O18" i="8" s="1"/>
  <c r="P18" i="8" s="1"/>
  <c r="Q17" i="7"/>
  <c r="Q23" i="7" s="1"/>
  <c r="O20" i="7"/>
  <c r="N15" i="8" s="1"/>
  <c r="P21" i="7"/>
  <c r="O16" i="8" s="1"/>
  <c r="P16" i="8" s="1"/>
  <c r="Q15" i="7"/>
  <c r="Q21" i="7" s="1"/>
  <c r="P36" i="7"/>
  <c r="O41" i="7"/>
  <c r="N27" i="8" s="1"/>
  <c r="P35" i="7"/>
  <c r="Q14" i="7"/>
  <c r="Q20" i="7" s="1"/>
  <c r="M39" i="7" l="1"/>
  <c r="P38" i="7"/>
  <c r="Q36" i="7"/>
  <c r="Q42" i="7" s="1"/>
  <c r="P42" i="7"/>
  <c r="O28" i="8" s="1"/>
  <c r="P28" i="8" s="1"/>
  <c r="P41" i="7"/>
  <c r="O27" i="8" s="1"/>
  <c r="P37" i="7"/>
  <c r="Q35" i="7"/>
  <c r="Q41" i="7" s="1"/>
  <c r="P15" i="8"/>
  <c r="P44" i="7" l="1"/>
  <c r="O30" i="8" s="1"/>
  <c r="P30" i="8" s="1"/>
  <c r="Q38" i="7"/>
  <c r="Q44" i="7" s="1"/>
  <c r="M18" i="7"/>
  <c r="M24" i="7" s="1"/>
  <c r="L19" i="8" s="1"/>
  <c r="P27" i="8"/>
  <c r="Q37" i="7"/>
  <c r="Q43" i="7" s="1"/>
  <c r="P43" i="7"/>
  <c r="O29" i="8" s="1"/>
  <c r="P29" i="8" s="1"/>
  <c r="M45" i="7"/>
  <c r="L31" i="8" s="1"/>
  <c r="M40" i="7"/>
  <c r="M19" i="7" l="1"/>
  <c r="M25" i="7" s="1"/>
  <c r="L20" i="8"/>
  <c r="L32" i="8"/>
  <c r="M46" i="7"/>
  <c r="N18" i="7" l="1"/>
  <c r="N39" i="7" l="1"/>
  <c r="N24" i="7"/>
  <c r="M19" i="8" s="1"/>
  <c r="M20" i="8" s="1"/>
  <c r="N19" i="7"/>
  <c r="N25" i="7" s="1"/>
  <c r="N40" i="7" l="1"/>
  <c r="N46" i="7" s="1"/>
  <c r="N45" i="7"/>
  <c r="M31" i="8" s="1"/>
  <c r="M32" i="8" s="1"/>
  <c r="O18" i="7" l="1"/>
  <c r="O39" i="7" l="1"/>
  <c r="O24" i="7"/>
  <c r="N19" i="8" s="1"/>
  <c r="O19" i="7"/>
  <c r="O25" i="7" l="1"/>
  <c r="N20" i="8"/>
  <c r="O40" i="7"/>
  <c r="O45" i="7"/>
  <c r="N31" i="8" s="1"/>
  <c r="O46" i="7" l="1"/>
  <c r="N32" i="8"/>
  <c r="P18" i="7" l="1"/>
  <c r="P39" i="7" l="1"/>
  <c r="P24" i="7"/>
  <c r="O19" i="8" s="1"/>
  <c r="P19" i="7"/>
  <c r="Q18" i="7"/>
  <c r="Q24" i="7" s="1"/>
  <c r="O20" i="8" l="1"/>
  <c r="P19" i="8"/>
  <c r="P20" i="8" s="1"/>
  <c r="P45" i="7"/>
  <c r="O31" i="8" s="1"/>
  <c r="P40" i="7"/>
  <c r="Q39" i="7"/>
  <c r="Q45" i="7" s="1"/>
  <c r="P25" i="7"/>
  <c r="Q19" i="7"/>
  <c r="Q25" i="7" s="1"/>
  <c r="O32" i="8" l="1"/>
  <c r="P31" i="8"/>
  <c r="P32" i="8" s="1"/>
  <c r="P46" i="7"/>
  <c r="Q40" i="7"/>
  <c r="Q46" i="7" s="1"/>
  <c r="E16" i="7" l="1"/>
  <c r="E22" i="7" l="1"/>
  <c r="D17" i="8" s="1"/>
  <c r="E37" i="7"/>
  <c r="D29" i="8" l="1"/>
  <c r="E43" i="7"/>
  <c r="E36" i="7" l="1"/>
  <c r="E15" i="7"/>
  <c r="E39" i="7" l="1"/>
  <c r="E18" i="7"/>
  <c r="E21" i="7"/>
  <c r="D16" i="8" s="1"/>
  <c r="E19" i="7"/>
  <c r="E42" i="7"/>
  <c r="E40" i="7"/>
  <c r="G16" i="7"/>
  <c r="G22" i="7" s="1"/>
  <c r="F17" i="8" s="1"/>
  <c r="F29" i="8" s="1"/>
  <c r="G15" i="7"/>
  <c r="G21" i="7" s="1"/>
  <c r="F16" i="8" s="1"/>
  <c r="F28" i="8" s="1"/>
  <c r="E46" i="7" l="1"/>
  <c r="E25" i="7"/>
  <c r="D28" i="8"/>
  <c r="E24" i="7"/>
  <c r="D19" i="8" s="1"/>
  <c r="F36" i="7"/>
  <c r="F15" i="7"/>
  <c r="F35" i="7"/>
  <c r="F14" i="7"/>
  <c r="F37" i="7"/>
  <c r="F16" i="7"/>
  <c r="E45" i="7"/>
  <c r="H14" i="7"/>
  <c r="G14" i="7"/>
  <c r="G36" i="7"/>
  <c r="G42" i="7" s="1"/>
  <c r="H15" i="7"/>
  <c r="H21" i="7" s="1"/>
  <c r="G16" i="8" s="1"/>
  <c r="G28" i="8" s="1"/>
  <c r="D31" i="8" l="1"/>
  <c r="H35" i="7"/>
  <c r="G35" i="7"/>
  <c r="F22" i="7"/>
  <c r="E17" i="8" s="1"/>
  <c r="F43" i="7"/>
  <c r="D20" i="8"/>
  <c r="H20" i="7"/>
  <c r="G15" i="8" s="1"/>
  <c r="F20" i="7"/>
  <c r="E15" i="8" s="1"/>
  <c r="D32" i="8"/>
  <c r="G20" i="7"/>
  <c r="F15" i="8" s="1"/>
  <c r="F41" i="7"/>
  <c r="F21" i="7"/>
  <c r="E16" i="8" s="1"/>
  <c r="G37" i="7"/>
  <c r="G43" i="7" s="1"/>
  <c r="F42" i="7"/>
  <c r="I15" i="7"/>
  <c r="I21" i="7" s="1"/>
  <c r="H16" i="8" s="1"/>
  <c r="H28" i="8" s="1"/>
  <c r="H36" i="7"/>
  <c r="H42" i="7" s="1"/>
  <c r="E52" i="7"/>
  <c r="F27" i="8" l="1"/>
  <c r="J15" i="7"/>
  <c r="J21" i="7" s="1"/>
  <c r="H37" i="7"/>
  <c r="H43" i="7" s="1"/>
  <c r="H16" i="7"/>
  <c r="E28" i="8"/>
  <c r="I28" i="8" s="1"/>
  <c r="I16" i="8"/>
  <c r="E29" i="8"/>
  <c r="E53" i="7"/>
  <c r="E27" i="8"/>
  <c r="G41" i="7"/>
  <c r="H41" i="7"/>
  <c r="G27" i="8"/>
  <c r="H22" i="7" l="1"/>
  <c r="G17" i="8" s="1"/>
  <c r="I35" i="7"/>
  <c r="I14" i="7"/>
  <c r="I36" i="7"/>
  <c r="I16" i="7"/>
  <c r="I22" i="7" s="1"/>
  <c r="H17" i="8" s="1"/>
  <c r="H29" i="8" s="1"/>
  <c r="F39" i="7" l="1"/>
  <c r="F18" i="7"/>
  <c r="I20" i="7"/>
  <c r="H15" i="8" s="1"/>
  <c r="J14" i="7"/>
  <c r="J20" i="7" s="1"/>
  <c r="I41" i="7"/>
  <c r="J35" i="7"/>
  <c r="J41" i="7" s="1"/>
  <c r="I37" i="7"/>
  <c r="J16" i="7"/>
  <c r="J22" i="7" s="1"/>
  <c r="I42" i="7"/>
  <c r="J36" i="7"/>
  <c r="J42" i="7" s="1"/>
  <c r="G29" i="8"/>
  <c r="I17" i="8"/>
  <c r="I29" i="8" l="1"/>
  <c r="H27" i="8"/>
  <c r="I15" i="8"/>
  <c r="I43" i="7"/>
  <c r="J37" i="7"/>
  <c r="J43" i="7" s="1"/>
  <c r="F24" i="7"/>
  <c r="E19" i="8" s="1"/>
  <c r="F19" i="7"/>
  <c r="F45" i="7"/>
  <c r="F40" i="7"/>
  <c r="E31" i="8" l="1"/>
  <c r="E20" i="8"/>
  <c r="F46" i="7"/>
  <c r="I27" i="8"/>
  <c r="F25" i="7"/>
  <c r="F52" i="7"/>
  <c r="F53" i="7" l="1"/>
  <c r="E32" i="8"/>
  <c r="G39" i="7" l="1"/>
  <c r="G18" i="7"/>
  <c r="G24" i="7" l="1"/>
  <c r="F19" i="8" s="1"/>
  <c r="G19" i="7"/>
  <c r="G45" i="7"/>
  <c r="G40" i="7"/>
  <c r="G46" i="7" l="1"/>
  <c r="G25" i="7"/>
  <c r="F31" i="8"/>
  <c r="F20" i="8"/>
  <c r="G52" i="7"/>
  <c r="G53" i="7" l="1"/>
  <c r="F32" i="8"/>
  <c r="F38" i="8" l="1"/>
  <c r="H39" i="7" l="1"/>
  <c r="H18" i="7"/>
  <c r="H24" i="7" l="1"/>
  <c r="G19" i="8" s="1"/>
  <c r="H19" i="7"/>
  <c r="H45" i="7"/>
  <c r="H40" i="7"/>
  <c r="H46" i="7" l="1"/>
  <c r="H25" i="7"/>
  <c r="G31" i="8"/>
  <c r="G20" i="8"/>
  <c r="H52" i="7"/>
  <c r="G32" i="8" l="1"/>
  <c r="H53" i="7"/>
  <c r="G38" i="8" l="1"/>
  <c r="I39" i="7" l="1"/>
  <c r="I18" i="7"/>
  <c r="I24" i="7" l="1"/>
  <c r="H19" i="8" s="1"/>
  <c r="I19" i="7"/>
  <c r="J18" i="7"/>
  <c r="J24" i="7" s="1"/>
  <c r="I45" i="7"/>
  <c r="I40" i="7"/>
  <c r="J39" i="7"/>
  <c r="J45" i="7" s="1"/>
  <c r="I46" i="7" l="1"/>
  <c r="J40" i="7"/>
  <c r="J46" i="7" s="1"/>
  <c r="I25" i="7"/>
  <c r="J19" i="7"/>
  <c r="J25" i="7" s="1"/>
  <c r="H31" i="8"/>
  <c r="H20" i="8"/>
  <c r="I19" i="8"/>
  <c r="I20" i="8" s="1"/>
  <c r="I52" i="7"/>
  <c r="H32" i="8" l="1"/>
  <c r="I31" i="8"/>
  <c r="I32" i="8" s="1"/>
  <c r="I38" i="8" s="1"/>
  <c r="I53" i="7"/>
  <c r="J52" i="7"/>
  <c r="I57" i="7" l="1"/>
  <c r="J53" i="7"/>
  <c r="H38" i="8"/>
  <c r="H3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Dickinson</author>
  </authors>
  <commentList>
    <comment ref="F3" authorId="0" shapeId="0" xr:uid="{0CDC91CB-9CD8-4280-B226-917F638426E4}">
      <text>
        <r>
          <rPr>
            <b/>
            <sz val="9"/>
            <color indexed="81"/>
            <rFont val="Tahoma"/>
            <family val="2"/>
          </rPr>
          <t>Andrea Dickinson:</t>
        </r>
        <r>
          <rPr>
            <sz val="9"/>
            <color indexed="81"/>
            <rFont val="Tahoma"/>
            <family val="2"/>
          </rPr>
          <t xml:space="preserve">
Reg Year (to end of March)</t>
        </r>
      </text>
    </comment>
  </commentList>
</comments>
</file>

<file path=xl/sharedStrings.xml><?xml version="1.0" encoding="utf-8"?>
<sst xmlns="http://schemas.openxmlformats.org/spreadsheetml/2006/main" count="214" uniqueCount="98">
  <si>
    <t>Opex</t>
  </si>
  <si>
    <t>Capex</t>
  </si>
  <si>
    <t>Total</t>
  </si>
  <si>
    <t>Actual</t>
  </si>
  <si>
    <t>Forecast</t>
  </si>
  <si>
    <t>Applies to year</t>
  </si>
  <si>
    <t>FY12/13</t>
  </si>
  <si>
    <t>FY13/14</t>
  </si>
  <si>
    <t>FY14/15</t>
  </si>
  <si>
    <t>FY15/16</t>
  </si>
  <si>
    <t>FY16/17</t>
  </si>
  <si>
    <t>FY17/18</t>
  </si>
  <si>
    <t>FY18/19</t>
  </si>
  <si>
    <t>FY19/20</t>
  </si>
  <si>
    <t>FY20/21</t>
  </si>
  <si>
    <t>FY21/22</t>
  </si>
  <si>
    <t>End '22</t>
  </si>
  <si>
    <t>CPI - 8 Capital cities (Prior Sept qtr, Re-based in Sep-12)</t>
  </si>
  <si>
    <t>Annual inflation (Sept to Sept)</t>
  </si>
  <si>
    <t>Inflation index - nominal to $ 2015/16</t>
  </si>
  <si>
    <t>Inflation index - nominal to $ 2019/20</t>
  </si>
  <si>
    <t>Inflation index - $2017/18 to nominal</t>
  </si>
  <si>
    <t>Inflation index - $2019/20 to nominal</t>
  </si>
  <si>
    <t>Inflation index - nominal to $ March 2022</t>
  </si>
  <si>
    <t>Factor</t>
  </si>
  <si>
    <t>Annual Building Block Revenue Requirement (unsmoothed) ($m Nominal)</t>
  </si>
  <si>
    <t>Return on Capital</t>
  </si>
  <si>
    <t>Return of Capital (regulatory depreciation)</t>
  </si>
  <si>
    <t>Operating Expenditure</t>
  </si>
  <si>
    <t>Revenue Adjustments</t>
  </si>
  <si>
    <t>Net Tax Allowance</t>
  </si>
  <si>
    <t>Base Case</t>
  </si>
  <si>
    <t>Change</t>
  </si>
  <si>
    <t>Transmission Tower Rebuild</t>
  </si>
  <si>
    <t>2017-18</t>
  </si>
  <si>
    <t>2018-19</t>
  </si>
  <si>
    <t>2019-20</t>
  </si>
  <si>
    <t>2020-21</t>
  </si>
  <si>
    <t>2021-22</t>
  </si>
  <si>
    <t>Annual Building Block Revenue</t>
  </si>
  <si>
    <t>Transmission Tower Rebuild Pass Through Additional Revenue ($FY2021)</t>
  </si>
  <si>
    <t>Capex (Towers and conductor)</t>
  </si>
  <si>
    <t>2022-23</t>
  </si>
  <si>
    <t>2023-24</t>
  </si>
  <si>
    <t>2024-25</t>
  </si>
  <si>
    <t>2025-26</t>
  </si>
  <si>
    <t>2026-27</t>
  </si>
  <si>
    <t>Inflation index - nominal to $ 2020/21</t>
  </si>
  <si>
    <t>Convert to $real 2021</t>
  </si>
  <si>
    <t>Project Stage</t>
  </si>
  <si>
    <t>Item Description</t>
  </si>
  <si>
    <t>Category</t>
  </si>
  <si>
    <t>FY2020</t>
  </si>
  <si>
    <t>FY2021</t>
  </si>
  <si>
    <t>Emergency Response
(TD-0010796)</t>
  </si>
  <si>
    <t>Labour</t>
  </si>
  <si>
    <t>OPEX</t>
  </si>
  <si>
    <t>Contracts and Maintenance</t>
  </si>
  <si>
    <t>Materials</t>
  </si>
  <si>
    <t xml:space="preserve"> Other</t>
  </si>
  <si>
    <t>Subtotal Emergency Response</t>
  </si>
  <si>
    <t>Investigation
(TD-0009255)</t>
  </si>
  <si>
    <t>Subtotal Investigation</t>
  </si>
  <si>
    <t>TOTAL OPEX</t>
  </si>
  <si>
    <t>Tower Rebuild
 (TD-0010808)
Stage 1: ERS Rebuild and Associated Works</t>
  </si>
  <si>
    <t>CAPEX</t>
  </si>
  <si>
    <t>Transport</t>
  </si>
  <si>
    <t>Access, hardstand, vegetation, restoration</t>
  </si>
  <si>
    <t>AST traffic and security</t>
  </si>
  <si>
    <t>Stringing</t>
  </si>
  <si>
    <t>AST labour, management including design</t>
  </si>
  <si>
    <t>Subtotal ERS Rebuild and Associated Works</t>
  </si>
  <si>
    <t>Tower Rebuild
 (TD-0010808)
Stage 2: Permanent Re-build and Dismantle ERS</t>
  </si>
  <si>
    <t>Foundation and tower supply (x7)</t>
  </si>
  <si>
    <t>Tower erection and stringing (included in tower erection)</t>
  </si>
  <si>
    <t>Geotech</t>
  </si>
  <si>
    <t>Easement</t>
  </si>
  <si>
    <t>Subtotal Permanent Re-build and Dismantle ERS</t>
  </si>
  <si>
    <t>Completed</t>
  </si>
  <si>
    <t>Order placed</t>
  </si>
  <si>
    <t>Estimate</t>
  </si>
  <si>
    <t>Orders placed</t>
  </si>
  <si>
    <t>Estimate and provision</t>
  </si>
  <si>
    <t>FY21 Actuals to End May 2020</t>
  </si>
  <si>
    <t>FY21 forecast June to EOY</t>
  </si>
  <si>
    <t>Inflation index - nominal to $ 2016/17</t>
  </si>
  <si>
    <t>Inflation index - nominal to $ 2016/17 (Assumed CPI)</t>
  </si>
  <si>
    <t>Assumed CPI (Final Decision  PTRM)</t>
  </si>
  <si>
    <t>Inflation index - $2016/17 to nominal (Assumed CPI)</t>
  </si>
  <si>
    <t>Convert to $real 2016/17 (to link out to PTRM)</t>
  </si>
  <si>
    <t>Maximum Allowed Revenue (smoothed) ($m Nominal)</t>
  </si>
  <si>
    <t>Customers</t>
  </si>
  <si>
    <t>Cost per customer</t>
  </si>
  <si>
    <t>Transmission Tower Rebuild Pass Through Additional Revenue (unsmoothed) ($m Nominal)</t>
  </si>
  <si>
    <t>Assumptions ($m Nominal)</t>
  </si>
  <si>
    <t>$Nominal</t>
  </si>
  <si>
    <t>($m Real 2022)</t>
  </si>
  <si>
    <t>Annual Building Block Revenue Requirement (unsmoothed) ($m Real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</si>
</sst>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###,000"/>
    <numFmt numFmtId="168" formatCode="_(###0_);\(###0\);_(&quot;-&quot;_);_)@_)"/>
    <numFmt numFmtId="169" formatCode="_)d\-mmm\-yy_);_)d\-mmm\-yy_);_)&quot;-&quot;_);_)@_)"/>
    <numFmt numFmtId="170" formatCode="_(#,##0.0_);\(#,##0.0\);_(&quot;-&quot;_);_)@_)"/>
    <numFmt numFmtId="171" formatCode="_(#,##0.0%_);\(#,##0.0%\);_(&quot;-&quot;_);_)@_)"/>
    <numFmt numFmtId="172" formatCode="_(#,##0.0\x_);\(#,##0.0\x\);_(&quot;-&quot;_);_)@_)"/>
    <numFmt numFmtId="173" formatCode="_(&quot;$&quot;#,##0.0_);\(&quot;$&quot;#,##0.0\);_(&quot;-&quot;_);_)@_)"/>
    <numFmt numFmtId="174" formatCode="_(#,##0_);\(#,##0\);_(&quot;-&quot;_);_)@_)"/>
    <numFmt numFmtId="175" formatCode="d/mm/yy;@"/>
    <numFmt numFmtId="176" formatCode="#,##0.00_ ;[Red]\-#,##0.00\ "/>
    <numFmt numFmtId="179" formatCode="_(#,##0.00_);\(#,##0.00\);_(&quot;-&quot;_);_)@_)"/>
    <numFmt numFmtId="180" formatCode="_(&quot;$&quot;#,##0.00_);\(&quot;$&quot;#,##0.00\);_(&quot;-&quot;_);_)@_)"/>
    <numFmt numFmtId="181" formatCode="_-&quot;$&quot;* #,##0_-;\-&quot;$&quot;* #,##0_-;_-&quot;$&quot;* &quot;-&quot;??_-;_-@_-"/>
    <numFmt numFmtId="182" formatCode="0.000%"/>
  </numFmts>
  <fonts count="35" x14ac:knownFonts="1">
    <font>
      <sz val="9"/>
      <color theme="1" tint="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 tint="0.24994659260841701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0"/>
      <color theme="1" tint="0.24994659260841701"/>
      <name val="Arial"/>
      <family val="2"/>
      <scheme val="major"/>
    </font>
    <font>
      <sz val="9"/>
      <color theme="1"/>
      <name val="Arial"/>
      <family val="2"/>
      <scheme val="major"/>
    </font>
    <font>
      <sz val="9"/>
      <color theme="0"/>
      <name val="Arial"/>
      <family val="2"/>
      <scheme val="major"/>
    </font>
    <font>
      <b/>
      <sz val="9"/>
      <color theme="1"/>
      <name val="Arial"/>
      <family val="2"/>
      <scheme val="minor"/>
    </font>
    <font>
      <b/>
      <sz val="9"/>
      <color theme="4" tint="-0.49995422223578601"/>
      <name val="Arial"/>
      <family val="2"/>
      <scheme val="major"/>
    </font>
    <font>
      <b/>
      <sz val="9"/>
      <color theme="1" tint="0.24994659260841701"/>
      <name val="Arial"/>
      <family val="2"/>
      <scheme val="major"/>
    </font>
    <font>
      <sz val="9"/>
      <color theme="1" tint="0.24994659260841701"/>
      <name val="Arial"/>
      <family val="2"/>
      <scheme val="major"/>
    </font>
    <font>
      <sz val="9"/>
      <color theme="1" tint="0.24994659260841701"/>
      <name val="Arial"/>
      <family val="2"/>
      <scheme val="minor"/>
    </font>
    <font>
      <sz val="9"/>
      <color theme="0"/>
      <name val="Arial"/>
      <family val="2"/>
      <scheme val="minor"/>
    </font>
    <font>
      <b/>
      <sz val="9"/>
      <color theme="1" tint="0.24994659260841701"/>
      <name val="Arial"/>
      <family val="2"/>
      <scheme val="minor"/>
    </font>
    <font>
      <u/>
      <sz val="9"/>
      <color theme="11"/>
      <name val="Arial"/>
      <family val="2"/>
      <scheme val="minor"/>
    </font>
    <font>
      <sz val="9"/>
      <color theme="11"/>
      <name val="Wingdings"/>
      <charset val="2"/>
    </font>
    <font>
      <b/>
      <u/>
      <sz val="9"/>
      <color theme="11"/>
      <name val="Arial"/>
      <family val="2"/>
      <scheme val="minor"/>
    </font>
    <font>
      <sz val="9"/>
      <color theme="11"/>
      <name val="Arial"/>
      <family val="2"/>
      <scheme val="minor"/>
    </font>
    <font>
      <b/>
      <sz val="10"/>
      <color theme="1" tint="0.24994659260841701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sz val="10"/>
      <color theme="0"/>
      <name val="Arial"/>
      <family val="2"/>
      <scheme val="major"/>
    </font>
    <font>
      <sz val="11"/>
      <color theme="1"/>
      <name val="Arial"/>
      <family val="2"/>
      <scheme val="major"/>
    </font>
    <font>
      <b/>
      <sz val="14"/>
      <color theme="1"/>
      <name val="Arial"/>
      <family val="2"/>
      <scheme val="minor"/>
    </font>
    <font>
      <sz val="10"/>
      <color theme="1" tint="0.24994659260841701"/>
      <name val="Arial"/>
      <family val="2"/>
      <scheme val="minor"/>
    </font>
    <font>
      <sz val="9"/>
      <color rgb="FF002060"/>
      <name val="Century Gothic"/>
      <family val="2"/>
    </font>
    <font>
      <b/>
      <sz val="11"/>
      <color theme="1" tint="0.2499465926084170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-0.4999542222357860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</borders>
  <cellStyleXfs count="71">
    <xf numFmtId="0" fontId="0" fillId="0" borderId="0" applyFill="0" applyBorder="0">
      <alignment vertical="center"/>
    </xf>
    <xf numFmtId="0" fontId="5" fillId="2" borderId="1" applyNumberFormat="0" applyAlignment="0" applyProtection="0">
      <alignment horizontal="left" vertical="center" indent="1"/>
    </xf>
    <xf numFmtId="164" fontId="6" fillId="3" borderId="1" applyNumberFormat="0" applyAlignment="0" applyProtection="0">
      <alignment horizontal="left" vertical="center" indent="1"/>
    </xf>
    <xf numFmtId="0" fontId="7" fillId="4" borderId="1" applyNumberFormat="0" applyAlignment="0" applyProtection="0">
      <alignment horizontal="left" vertical="center" indent="1"/>
    </xf>
    <xf numFmtId="164" fontId="6" fillId="0" borderId="2" applyNumberFormat="0" applyProtection="0">
      <alignment horizontal="right" vertical="center"/>
    </xf>
    <xf numFmtId="0" fontId="7" fillId="5" borderId="1" applyNumberFormat="0" applyAlignment="0" applyProtection="0">
      <alignment horizontal="left" vertical="center" indent="1"/>
    </xf>
    <xf numFmtId="0" fontId="10" fillId="0" borderId="0" applyFill="0" applyBorder="0">
      <alignment vertical="center"/>
    </xf>
    <xf numFmtId="0" fontId="12" fillId="0" borderId="0" applyFill="0" applyBorder="0">
      <alignment vertical="center"/>
    </xf>
    <xf numFmtId="0" fontId="12" fillId="0" borderId="0" applyFill="0" applyBorder="0">
      <alignment vertical="center"/>
    </xf>
    <xf numFmtId="0" fontId="14" fillId="6" borderId="0" applyBorder="0">
      <alignment vertical="center"/>
    </xf>
    <xf numFmtId="0" fontId="16" fillId="7" borderId="4">
      <alignment vertical="center"/>
    </xf>
    <xf numFmtId="0" fontId="17" fillId="0" borderId="0" applyFill="0" applyBorder="0">
      <alignment vertical="center"/>
    </xf>
    <xf numFmtId="0" fontId="18" fillId="0" borderId="0" applyFill="0" applyBorder="0">
      <alignment vertical="center"/>
    </xf>
    <xf numFmtId="0" fontId="18" fillId="0" borderId="0" applyFill="0" applyBorder="0">
      <alignment vertical="center"/>
      <protection locked="0"/>
    </xf>
    <xf numFmtId="0" fontId="19" fillId="8" borderId="5">
      <alignment vertical="center"/>
      <protection locked="0"/>
    </xf>
    <xf numFmtId="168" fontId="19" fillId="8" borderId="5">
      <alignment vertical="center"/>
      <protection locked="0"/>
    </xf>
    <xf numFmtId="169" fontId="19" fillId="8" borderId="5">
      <alignment vertical="center"/>
      <protection locked="0"/>
    </xf>
    <xf numFmtId="170" fontId="19" fillId="8" borderId="5">
      <alignment vertical="center"/>
      <protection locked="0"/>
    </xf>
    <xf numFmtId="171" fontId="19" fillId="8" borderId="5">
      <alignment vertical="center"/>
      <protection locked="0"/>
    </xf>
    <xf numFmtId="172" fontId="19" fillId="8" borderId="5">
      <alignment vertical="center"/>
      <protection locked="0"/>
    </xf>
    <xf numFmtId="173" fontId="19" fillId="8" borderId="5">
      <alignment vertical="center"/>
      <protection locked="0"/>
    </xf>
    <xf numFmtId="0" fontId="2" fillId="0" borderId="0" applyNumberFormat="0" applyFont="0" applyFill="0" applyBorder="0">
      <alignment horizontal="center" vertical="center"/>
      <protection locked="0"/>
    </xf>
    <xf numFmtId="168" fontId="19" fillId="0" borderId="0" applyFill="0" applyBorder="0">
      <alignment vertical="center"/>
    </xf>
    <xf numFmtId="169" fontId="19" fillId="0" borderId="0" applyFill="0" applyBorder="0">
      <alignment vertical="center"/>
    </xf>
    <xf numFmtId="170" fontId="19" fillId="0" borderId="0" applyFill="0" applyBorder="0">
      <alignment vertical="center"/>
    </xf>
    <xf numFmtId="171" fontId="19" fillId="0" borderId="0" applyFill="0" applyBorder="0">
      <alignment vertical="center"/>
    </xf>
    <xf numFmtId="172" fontId="19" fillId="0" borderId="0" applyFill="0" applyBorder="0">
      <alignment vertical="center"/>
    </xf>
    <xf numFmtId="173" fontId="19" fillId="0" borderId="0" applyFill="0" applyBorder="0">
      <alignment vertical="center"/>
    </xf>
    <xf numFmtId="0" fontId="20" fillId="9" borderId="0" applyBorder="0">
      <alignment vertical="center"/>
    </xf>
    <xf numFmtId="0" fontId="21" fillId="0" borderId="6" applyFill="0">
      <alignment horizontal="center" vertical="center"/>
    </xf>
    <xf numFmtId="170" fontId="19" fillId="0" borderId="6" applyFill="0">
      <alignment horizontal="center" vertical="center"/>
    </xf>
    <xf numFmtId="0" fontId="19" fillId="0" borderId="6" applyFill="0">
      <alignment horizontal="center" vertical="center"/>
    </xf>
    <xf numFmtId="0" fontId="22" fillId="0" borderId="0" applyFill="0" applyBorder="0">
      <alignment vertical="center"/>
    </xf>
    <xf numFmtId="0" fontId="23" fillId="0" borderId="0" applyFill="0" applyBorder="0">
      <alignment horizontal="center" vertical="center"/>
    </xf>
    <xf numFmtId="0" fontId="23" fillId="0" borderId="0" applyFill="0" applyBorder="0">
      <alignment horizontal="center" vertical="center"/>
    </xf>
    <xf numFmtId="0" fontId="24" fillId="0" borderId="0" applyFill="0" applyBorder="0">
      <alignment vertical="center"/>
    </xf>
    <xf numFmtId="0" fontId="22" fillId="0" borderId="0" applyFill="0" applyBorder="0">
      <alignment vertical="center"/>
    </xf>
    <xf numFmtId="0" fontId="25" fillId="0" borderId="0" applyFill="0" applyBorder="0">
      <alignment vertical="center"/>
    </xf>
    <xf numFmtId="0" fontId="25" fillId="0" borderId="0" applyFill="0" applyBorder="0">
      <alignment vertical="center"/>
    </xf>
    <xf numFmtId="0" fontId="10" fillId="0" borderId="0" applyFill="0" applyBorder="0">
      <alignment vertical="center"/>
    </xf>
    <xf numFmtId="0" fontId="12" fillId="0" borderId="0" applyFill="0" applyBorder="0">
      <alignment vertical="center"/>
    </xf>
    <xf numFmtId="0" fontId="12" fillId="0" borderId="0" applyFill="0" applyBorder="0">
      <alignment vertical="center"/>
    </xf>
    <xf numFmtId="0" fontId="14" fillId="6" borderId="0" applyBorder="0">
      <alignment vertical="center"/>
    </xf>
    <xf numFmtId="0" fontId="16" fillId="7" borderId="4">
      <alignment vertical="center"/>
    </xf>
    <xf numFmtId="0" fontId="17" fillId="0" borderId="0" applyFill="0" applyBorder="0">
      <alignment vertical="center"/>
    </xf>
    <xf numFmtId="0" fontId="18" fillId="0" borderId="0" applyFill="0" applyBorder="0">
      <alignment vertical="center"/>
    </xf>
    <xf numFmtId="0" fontId="18" fillId="0" borderId="0" applyFill="0" applyBorder="0">
      <alignment vertical="center"/>
      <protection locked="0"/>
    </xf>
    <xf numFmtId="170" fontId="19" fillId="0" borderId="0" applyFill="0" applyBorder="0">
      <alignment vertical="center"/>
    </xf>
    <xf numFmtId="171" fontId="19" fillId="0" borderId="0" applyFill="0" applyBorder="0">
      <alignment vertical="center"/>
    </xf>
    <xf numFmtId="172" fontId="19" fillId="0" borderId="0" applyFill="0" applyBorder="0">
      <alignment vertical="center"/>
    </xf>
    <xf numFmtId="173" fontId="19" fillId="0" borderId="0" applyFill="0" applyBorder="0">
      <alignment vertical="center"/>
    </xf>
    <xf numFmtId="168" fontId="19" fillId="0" borderId="0" applyFill="0" applyBorder="0">
      <alignment vertical="center"/>
    </xf>
    <xf numFmtId="169" fontId="19" fillId="0" borderId="0" applyFill="0" applyBorder="0">
      <alignment vertical="center"/>
    </xf>
    <xf numFmtId="0" fontId="20" fillId="9" borderId="0" applyBorder="0">
      <alignment vertical="center"/>
    </xf>
    <xf numFmtId="0" fontId="22" fillId="0" borderId="0" applyFill="0" applyBorder="0">
      <alignment vertical="center"/>
    </xf>
    <xf numFmtId="0" fontId="23" fillId="0" borderId="0" applyFill="0" applyBorder="0">
      <alignment horizontal="center" vertical="center"/>
    </xf>
    <xf numFmtId="0" fontId="23" fillId="0" borderId="0" applyFill="0" applyBorder="0">
      <alignment horizontal="center" vertical="center"/>
    </xf>
    <xf numFmtId="0" fontId="24" fillId="0" borderId="0" applyFill="0" applyBorder="0">
      <alignment vertical="center"/>
    </xf>
    <xf numFmtId="0" fontId="22" fillId="0" borderId="0" applyFill="0" applyBorder="0">
      <alignment vertical="center"/>
    </xf>
    <xf numFmtId="0" fontId="25" fillId="0" borderId="0" applyFill="0" applyBorder="0">
      <alignment vertical="center"/>
    </xf>
    <xf numFmtId="0" fontId="25" fillId="0" borderId="0" applyFill="0" applyBorder="0">
      <alignment vertical="center"/>
    </xf>
    <xf numFmtId="0" fontId="19" fillId="0" borderId="0" applyFill="0" applyBorder="0">
      <alignment vertical="center"/>
    </xf>
    <xf numFmtId="0" fontId="1" fillId="0" borderId="0"/>
    <xf numFmtId="175" fontId="28" fillId="9" borderId="7">
      <alignment horizontal="center" vertical="center"/>
    </xf>
    <xf numFmtId="0" fontId="29" fillId="9" borderId="7">
      <alignment horizontal="center" vertical="center" wrapText="1"/>
    </xf>
    <xf numFmtId="0" fontId="30" fillId="10" borderId="7">
      <alignment horizontal="left" vertical="center" indent="1"/>
      <protection locked="0"/>
    </xf>
    <xf numFmtId="176" fontId="30" fillId="10" borderId="7">
      <alignment horizontal="right" vertical="center" indent="1"/>
      <protection locked="0"/>
    </xf>
    <xf numFmtId="176" fontId="30" fillId="7" borderId="7">
      <alignment horizontal="right" vertical="center" indent="1"/>
    </xf>
    <xf numFmtId="10" fontId="30" fillId="10" borderId="7">
      <alignment horizontal="right" vertical="center" indent="1"/>
      <protection locked="0"/>
    </xf>
    <xf numFmtId="10" fontId="30" fillId="7" borderId="7">
      <alignment horizontal="right" vertical="center" indent="1"/>
      <protection locked="0"/>
    </xf>
    <xf numFmtId="0" fontId="4" fillId="11" borderId="8"/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37" fontId="0" fillId="0" borderId="0" xfId="0" applyNumberFormat="1">
      <alignment vertical="center"/>
    </xf>
    <xf numFmtId="0" fontId="0" fillId="0" borderId="0" xfId="0" applyAlignment="1">
      <alignment horizontal="center"/>
    </xf>
    <xf numFmtId="0" fontId="0" fillId="0" borderId="0" xfId="0" applyFont="1">
      <alignment vertical="center"/>
    </xf>
    <xf numFmtId="0" fontId="27" fillId="0" borderId="0" xfId="62" applyFont="1"/>
    <xf numFmtId="175" fontId="28" fillId="9" borderId="7" xfId="63">
      <alignment horizontal="center" vertical="center"/>
    </xf>
    <xf numFmtId="0" fontId="1" fillId="0" borderId="0" xfId="62"/>
    <xf numFmtId="0" fontId="29" fillId="9" borderId="7" xfId="64">
      <alignment horizontal="center" vertical="center" wrapText="1"/>
    </xf>
    <xf numFmtId="176" fontId="13" fillId="10" borderId="7" xfId="66" applyFont="1">
      <alignment horizontal="right" vertical="center" indent="1"/>
      <protection locked="0"/>
    </xf>
    <xf numFmtId="176" fontId="13" fillId="7" borderId="7" xfId="67" applyFont="1">
      <alignment horizontal="right" vertical="center" indent="1"/>
    </xf>
    <xf numFmtId="10" fontId="13" fillId="10" borderId="7" xfId="68" applyFont="1">
      <alignment horizontal="right" vertical="center" indent="1"/>
      <protection locked="0"/>
    </xf>
    <xf numFmtId="10" fontId="13" fillId="7" borderId="7" xfId="69" applyFont="1">
      <alignment horizontal="right" vertical="center" indent="1"/>
      <protection locked="0"/>
    </xf>
    <xf numFmtId="0" fontId="20" fillId="11" borderId="8" xfId="70" applyFont="1"/>
    <xf numFmtId="0" fontId="13" fillId="10" borderId="7" xfId="65" applyFont="1">
      <alignment horizontal="left" vertical="center" indent="1"/>
      <protection locked="0"/>
    </xf>
    <xf numFmtId="0" fontId="0" fillId="0" borderId="0" xfId="0" applyAlignment="1">
      <alignment horizontal="right" vertical="center"/>
    </xf>
    <xf numFmtId="10" fontId="0" fillId="0" borderId="0" xfId="0" applyNumberFormat="1">
      <alignment vertical="center"/>
    </xf>
    <xf numFmtId="174" fontId="0" fillId="0" borderId="0" xfId="0" applyNumberFormat="1">
      <alignment vertical="center"/>
    </xf>
    <xf numFmtId="0" fontId="21" fillId="0" borderId="0" xfId="0" applyFont="1">
      <alignment vertical="center"/>
    </xf>
    <xf numFmtId="0" fontId="31" fillId="0" borderId="0" xfId="0" applyFont="1">
      <alignment vertical="center"/>
    </xf>
    <xf numFmtId="0" fontId="11" fillId="0" borderId="0" xfId="0" applyFont="1" applyAlignment="1">
      <alignment horizontal="center"/>
    </xf>
    <xf numFmtId="0" fontId="32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left" indent="1"/>
    </xf>
    <xf numFmtId="179" fontId="0" fillId="0" borderId="0" xfId="0" applyNumberFormat="1">
      <alignment vertical="center"/>
    </xf>
    <xf numFmtId="179" fontId="15" fillId="0" borderId="0" xfId="0" applyNumberFormat="1" applyFont="1">
      <alignment vertical="center"/>
    </xf>
    <xf numFmtId="0" fontId="0" fillId="0" borderId="10" xfId="0" applyBorder="1" applyAlignment="1">
      <alignment horizontal="left" indent="1"/>
    </xf>
    <xf numFmtId="0" fontId="0" fillId="0" borderId="10" xfId="0" applyBorder="1">
      <alignment vertical="center"/>
    </xf>
    <xf numFmtId="179" fontId="0" fillId="0" borderId="10" xfId="0" applyNumberFormat="1" applyBorder="1">
      <alignment vertical="center"/>
    </xf>
    <xf numFmtId="179" fontId="15" fillId="0" borderId="10" xfId="0" applyNumberFormat="1" applyFont="1" applyBorder="1">
      <alignment vertical="center"/>
    </xf>
    <xf numFmtId="179" fontId="21" fillId="0" borderId="0" xfId="0" applyNumberFormat="1" applyFont="1">
      <alignment vertical="center"/>
    </xf>
    <xf numFmtId="0" fontId="0" fillId="0" borderId="3" xfId="0" applyBorder="1">
      <alignment vertical="center"/>
    </xf>
    <xf numFmtId="179" fontId="0" fillId="0" borderId="3" xfId="0" applyNumberFormat="1" applyBorder="1">
      <alignment vertical="center"/>
    </xf>
    <xf numFmtId="179" fontId="15" fillId="0" borderId="3" xfId="0" applyNumberFormat="1" applyFont="1" applyBorder="1">
      <alignment vertical="center"/>
    </xf>
    <xf numFmtId="0" fontId="0" fillId="0" borderId="0" xfId="0" applyBorder="1">
      <alignment vertical="center"/>
    </xf>
    <xf numFmtId="179" fontId="0" fillId="0" borderId="0" xfId="0" applyNumberFormat="1" applyBorder="1">
      <alignment vertical="center"/>
    </xf>
    <xf numFmtId="179" fontId="21" fillId="0" borderId="0" xfId="0" applyNumberFormat="1" applyFont="1" applyBorder="1">
      <alignment vertical="center"/>
    </xf>
    <xf numFmtId="179" fontId="3" fillId="0" borderId="0" xfId="0" applyNumberFormat="1" applyFont="1">
      <alignment vertical="center"/>
    </xf>
    <xf numFmtId="0" fontId="3" fillId="0" borderId="11" xfId="0" applyFont="1" applyBorder="1">
      <alignment vertical="center"/>
    </xf>
    <xf numFmtId="0" fontId="0" fillId="0" borderId="11" xfId="0" applyBorder="1">
      <alignment vertical="center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left" vertical="center" indent="1"/>
    </xf>
    <xf numFmtId="179" fontId="0" fillId="0" borderId="0" xfId="24" applyNumberFormat="1" applyFont="1">
      <alignment vertical="center"/>
    </xf>
    <xf numFmtId="0" fontId="15" fillId="0" borderId="9" xfId="0" applyFont="1" applyBorder="1">
      <alignment vertical="center"/>
    </xf>
    <xf numFmtId="179" fontId="21" fillId="0" borderId="9" xfId="24" applyNumberFormat="1" applyFont="1" applyBorder="1">
      <alignment vertical="center"/>
    </xf>
    <xf numFmtId="0" fontId="33" fillId="0" borderId="0" xfId="0" applyFont="1">
      <alignment vertical="center"/>
    </xf>
    <xf numFmtId="180" fontId="19" fillId="0" borderId="0" xfId="50" applyNumberFormat="1">
      <alignment vertical="center"/>
    </xf>
    <xf numFmtId="0" fontId="0" fillId="0" borderId="0" xfId="0" applyFont="1" applyAlignment="1">
      <alignment horizontal="center" vertical="center"/>
    </xf>
    <xf numFmtId="0" fontId="15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181" fontId="15" fillId="0" borderId="0" xfId="0" applyNumberFormat="1" applyFont="1" applyBorder="1">
      <alignment vertical="center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174" fontId="19" fillId="0" borderId="0" xfId="47" applyNumberFormat="1" applyBorder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174" fontId="21" fillId="0" borderId="0" xfId="47" applyNumberFormat="1" applyFont="1" applyBorder="1">
      <alignment vertical="center"/>
    </xf>
    <xf numFmtId="181" fontId="0" fillId="0" borderId="0" xfId="0" applyNumberFormat="1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174" fontId="21" fillId="0" borderId="12" xfId="47" applyNumberFormat="1" applyFont="1" applyBorder="1">
      <alignment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>
      <alignment vertical="center"/>
    </xf>
    <xf numFmtId="0" fontId="15" fillId="0" borderId="9" xfId="0" applyFont="1" applyFill="1" applyBorder="1" applyAlignment="1">
      <alignment horizontal="center" vertical="center"/>
    </xf>
    <xf numFmtId="174" fontId="21" fillId="0" borderId="9" xfId="47" applyNumberFormat="1" applyFont="1" applyFill="1" applyBorder="1">
      <alignment vertical="center"/>
    </xf>
    <xf numFmtId="0" fontId="21" fillId="0" borderId="9" xfId="0" applyFont="1" applyFill="1" applyBorder="1">
      <alignment vertical="center"/>
    </xf>
    <xf numFmtId="0" fontId="21" fillId="0" borderId="9" xfId="0" applyFont="1" applyFill="1" applyBorder="1" applyAlignment="1">
      <alignment horizontal="center" vertical="center"/>
    </xf>
    <xf numFmtId="174" fontId="0" fillId="0" borderId="0" xfId="0" applyNumberFormat="1" applyFont="1">
      <alignment vertical="center"/>
    </xf>
    <xf numFmtId="0" fontId="0" fillId="0" borderId="0" xfId="0" applyAlignment="1">
      <alignment horizontal="right"/>
    </xf>
    <xf numFmtId="0" fontId="0" fillId="0" borderId="11" xfId="0" applyFont="1" applyBorder="1">
      <alignment vertical="center"/>
    </xf>
    <xf numFmtId="0" fontId="0" fillId="0" borderId="11" xfId="0" applyFont="1" applyBorder="1" applyAlignment="1">
      <alignment horizontal="center" vertical="center"/>
    </xf>
    <xf numFmtId="174" fontId="21" fillId="0" borderId="9" xfId="0" applyNumberFormat="1" applyFont="1" applyBorder="1">
      <alignment vertical="center"/>
    </xf>
    <xf numFmtId="174" fontId="21" fillId="0" borderId="0" xfId="47" applyNumberFormat="1" applyFont="1">
      <alignment vertical="center"/>
    </xf>
    <xf numFmtId="9" fontId="0" fillId="0" borderId="0" xfId="0" applyNumberFormat="1">
      <alignment vertical="center"/>
    </xf>
    <xf numFmtId="182" fontId="0" fillId="0" borderId="0" xfId="0" applyNumberFormat="1">
      <alignment vertical="center"/>
    </xf>
    <xf numFmtId="4" fontId="0" fillId="0" borderId="0" xfId="0" applyNumberFormat="1">
      <alignment vertical="center"/>
    </xf>
    <xf numFmtId="0" fontId="0" fillId="0" borderId="12" xfId="0" applyBorder="1">
      <alignment vertical="center"/>
    </xf>
    <xf numFmtId="4" fontId="0" fillId="0" borderId="12" xfId="0" applyNumberFormat="1" applyBorder="1">
      <alignment vertical="center"/>
    </xf>
    <xf numFmtId="4" fontId="15" fillId="0" borderId="0" xfId="0" applyNumberFormat="1" applyFont="1">
      <alignment vertical="center"/>
    </xf>
    <xf numFmtId="4" fontId="15" fillId="0" borderId="12" xfId="0" applyNumberFormat="1" applyFont="1" applyBorder="1">
      <alignment vertical="center"/>
    </xf>
    <xf numFmtId="43" fontId="0" fillId="0" borderId="0" xfId="0" applyNumberForma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179" fontId="34" fillId="0" borderId="0" xfId="0" applyNumberFormat="1" applyFont="1">
      <alignment vertical="center"/>
    </xf>
  </cellXfs>
  <cellStyles count="71">
    <cellStyle name="Assumption Currency." xfId="20" xr:uid="{9D30062E-C211-46C6-92D2-AE7C7D713167}"/>
    <cellStyle name="Assumption Date." xfId="16" xr:uid="{C54B8C57-6E1B-47C8-9723-071857F45244}"/>
    <cellStyle name="Assumption Heading." xfId="14" xr:uid="{F8E9D59B-7F16-43D4-9E04-6AF953B1905E}"/>
    <cellStyle name="Assumption Multiple." xfId="19" xr:uid="{692C3004-3746-4E25-89A2-E0F528AEDDC5}"/>
    <cellStyle name="Assumption Number." xfId="17" xr:uid="{3C262F10-7649-40C7-8126-0B28D9638A07}"/>
    <cellStyle name="Assumption Percentage." xfId="18" xr:uid="{2B6B1D98-F5AF-4AE4-9059-24536BBFE720}"/>
    <cellStyle name="Assumption Year." xfId="15" xr:uid="{3F7841DC-27C2-4D90-867A-37840F16FB5F}"/>
    <cellStyle name="Cell Link." xfId="21" xr:uid="{52C69989-1022-4F9A-B15D-4244CAE85F9E}"/>
    <cellStyle name="Currency." xfId="27" xr:uid="{17371086-A204-4FF2-9869-0DD7F629081C}"/>
    <cellStyle name="Date." xfId="23" xr:uid="{0FCB7F6C-301F-42EF-AC14-06C019002D6F}"/>
    <cellStyle name="Heading 1." xfId="9" xr:uid="{D6DA42DB-4940-4DBD-A44E-BCFCDCAD844E}"/>
    <cellStyle name="Heading 2." xfId="10" xr:uid="{8D4FE10B-DAC4-4A50-B238-0E1DAA7B8546}"/>
    <cellStyle name="Heading 3." xfId="11" xr:uid="{DF2956D6-620E-4EE6-BA90-17E86098673A}"/>
    <cellStyle name="Heading 4." xfId="12" xr:uid="{33607DCC-CCBF-4979-A38C-7D6B5B064A81}"/>
    <cellStyle name="Hyperlink Arrow." xfId="33" xr:uid="{9071AB72-563A-49E5-8795-2F9BF04E2A72}"/>
    <cellStyle name="Hyperlink Check." xfId="34" xr:uid="{36112EDB-E717-4E87-9194-34E3DE8F3AAE}"/>
    <cellStyle name="Hyperlink Text." xfId="32" xr:uid="{A920CB32-2E5B-42DB-A87F-868C1393BFE9}"/>
    <cellStyle name="Hyperlink TOC 1." xfId="35" xr:uid="{74BDC580-851B-408B-8E98-161575E1D763}"/>
    <cellStyle name="Hyperlink TOC 2." xfId="36" xr:uid="{D68B9D95-DD9A-4BAF-BEBF-1CBD8D011C87}"/>
    <cellStyle name="Hyperlink TOC 3." xfId="37" xr:uid="{48421AA8-E838-4E4D-9B94-67FD37C191A6}"/>
    <cellStyle name="Hyperlink TOC 4." xfId="38" xr:uid="{256B417F-0601-462D-BB38-021C9DF652C1}"/>
    <cellStyle name="Lookup Table Heading." xfId="29" xr:uid="{FD069DC8-F289-4E3B-8F59-176425D87665}"/>
    <cellStyle name="Lookup Table Label." xfId="31" xr:uid="{48DC8B94-FD7D-4942-9F3C-5FB6349EDC4A}"/>
    <cellStyle name="Lookup Table Number." xfId="30" xr:uid="{4E562596-5C2E-4782-8B94-B01CABC64678}"/>
    <cellStyle name="MCQ Calc|Number2DP|Right" xfId="67" xr:uid="{6998830B-F4AF-4B64-8D67-E885D22545B6}"/>
    <cellStyle name="MCQ Calc|Percentage|Right" xfId="69" xr:uid="{B6949CB3-B429-41CF-AAFD-C5FA6B6D4570}"/>
    <cellStyle name="MCQ Data|Number2DP|Right" xfId="66" xr:uid="{7D80AD0C-D7A1-4F3D-8D90-D305A140D328}"/>
    <cellStyle name="MCQ Data|Percentage|Right" xfId="68" xr:uid="{983E75D3-1A7A-456B-8CCA-E663312B616C}"/>
    <cellStyle name="MCQ Data|Text|Left" xfId="65" xr:uid="{A49A1EB9-075A-46BF-9D9D-3F50BCC4E5BA}"/>
    <cellStyle name="MCQ Empty" xfId="70" xr:uid="{EF698AFC-8F12-49E9-8784-9D6F2AE73A66}"/>
    <cellStyle name="MCQ Head|Date|Centre" xfId="63" xr:uid="{708C9187-BB1D-4F56-9B1E-64DAFD433608}"/>
    <cellStyle name="MCQ Head|Text|Centre" xfId="64" xr:uid="{D6812ACC-DE3A-417F-B666-6D8D800C5071}"/>
    <cellStyle name="Model Name." xfId="8" xr:uid="{EDCB52BA-EA99-4703-9FF3-9540766DD5CA}"/>
    <cellStyle name="Multiple." xfId="26" xr:uid="{CFAB1BE7-038C-480F-88B9-8FA653E7FCD5}"/>
    <cellStyle name="Normal" xfId="0" builtinId="0" customBuiltin="1"/>
    <cellStyle name="Normal 4" xfId="62" xr:uid="{43FDBB82-B6E2-44FA-924B-1A1E2E97A677}"/>
    <cellStyle name="Number." xfId="24" xr:uid="{1436283D-E85F-4D6B-9CAF-1A1F2794DE6F}"/>
    <cellStyle name="Percentage." xfId="25" xr:uid="{E8DA7ED5-C9BE-4BB6-AD21-C4D9A4BD40F4}"/>
    <cellStyle name="Period Title." xfId="28" xr:uid="{D19E4641-D415-46A3-9448-04C8F96A6FC8}"/>
    <cellStyle name="Presentation Currency." xfId="50" xr:uid="{5EE92C5E-4695-47F5-A19E-D06674E2437E}"/>
    <cellStyle name="Presentation Date." xfId="52" xr:uid="{20394F0C-CF74-478E-A37E-A60EC53885ED}"/>
    <cellStyle name="Presentation Heading 1." xfId="42" xr:uid="{1E5F199B-EBB6-442D-8C84-48AD38ED8ED0}"/>
    <cellStyle name="Presentation Heading 2." xfId="43" xr:uid="{05BD5DAD-A132-4485-AD4F-3CF1B80A0BE2}"/>
    <cellStyle name="Presentation Heading 3." xfId="44" xr:uid="{C3D00C3F-D9F1-4529-90C0-F52F193C118C}"/>
    <cellStyle name="Presentation Heading 4." xfId="45" xr:uid="{D633AADB-C006-4E5C-A783-7B6CCE3BD555}"/>
    <cellStyle name="Presentation Hyperlink Arrow." xfId="55" xr:uid="{00F80541-B5A9-43D5-89FB-814BB4F277BE}"/>
    <cellStyle name="Presentation Hyperlink Check." xfId="56" xr:uid="{3FCFA95A-F9BC-450B-88D9-680246436297}"/>
    <cellStyle name="Presentation Hyperlink Text." xfId="54" xr:uid="{C1AD3C67-7CE4-4632-ACFB-F08AF22A6CFF}"/>
    <cellStyle name="Presentation Model Name." xfId="41" xr:uid="{33F54BAC-B2C0-4984-9D3C-D80AB88F9F82}"/>
    <cellStyle name="Presentation Multiple." xfId="49" xr:uid="{CD461A2A-3C23-4CB0-AAA0-757E72DEB3DD}"/>
    <cellStyle name="Presentation Normal." xfId="61" xr:uid="{97FC076F-74FF-4993-90D1-65DFE8F63896}"/>
    <cellStyle name="Presentation Number." xfId="47" xr:uid="{CCD98060-2C82-4874-AE9D-A533D8D04430}"/>
    <cellStyle name="Presentation Percentage." xfId="48" xr:uid="{6EDA2A97-5773-4FD1-B357-0313798E5810}"/>
    <cellStyle name="Presentation Period Title." xfId="53" xr:uid="{B9106379-E82E-469F-96B2-152C547599C9}"/>
    <cellStyle name="Presentation Section Number." xfId="40" xr:uid="{281CD3ED-4652-4799-B3D6-B8DBC2035C57}"/>
    <cellStyle name="Presentation Sheet Title." xfId="39" xr:uid="{48B8E98A-A547-48A9-8F5A-D80BAC183E44}"/>
    <cellStyle name="Presentation Sub Total." xfId="46" xr:uid="{2B7495B5-3F57-486B-A33B-AE4EC4E1FB47}"/>
    <cellStyle name="Presentation TOC 1." xfId="57" xr:uid="{D29BD0D7-D743-478A-81AB-B04EFD7ADA54}"/>
    <cellStyle name="Presentation TOC 2." xfId="58" xr:uid="{5D723A34-8FEA-4C9A-B3ED-0BFA4AD42766}"/>
    <cellStyle name="Presentation TOC 3." xfId="59" xr:uid="{6C4B4CDC-22BC-4307-8506-EBB9202E6E8D}"/>
    <cellStyle name="Presentation TOC 4." xfId="60" xr:uid="{0A019842-851E-494A-9AF3-4827B861DF00}"/>
    <cellStyle name="Presentation Year." xfId="51" xr:uid="{04FF5723-8250-4663-8C1D-447796763007}"/>
    <cellStyle name="SAPDataCell" xfId="4" xr:uid="{7C8690E4-26F9-40B6-A5E6-B0AE657D70C2}"/>
    <cellStyle name="SAPDimensionCell" xfId="1" xr:uid="{65B3C51F-D591-4E8B-9903-7AC0D2F3E184}"/>
    <cellStyle name="SAPHierarchyCell0" xfId="3" xr:uid="{D7975A77-2F43-41D4-9D2F-FDF843F66C41}"/>
    <cellStyle name="SAPHierarchyCell1" xfId="5" xr:uid="{B33E33F0-987A-4DF5-BFDA-5E91C400283D}"/>
    <cellStyle name="SAPMemberCell" xfId="2" xr:uid="{F1C9893B-4240-4788-9C31-AB742EF11DAD}"/>
    <cellStyle name="Section Number." xfId="7" xr:uid="{8F0B7BB0-C645-4E26-9830-1927F7A772CE}"/>
    <cellStyle name="Sheet Title." xfId="6" xr:uid="{F1819337-CF55-489B-B4FB-91A0F4ADAC08}"/>
    <cellStyle name="Sub Total." xfId="13" xr:uid="{40AE3CC1-1C84-4872-AC82-077B279A1DCA}"/>
    <cellStyle name="Year." xfId="22" xr:uid="{DFED7625-251F-494D-A170-5EA1936458C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0404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E6E6E6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54F72"/>
      <rgbColor rgb="00339966"/>
      <rgbColor rgb="00CB2840"/>
      <rgbColor rgb="00375623"/>
      <rgbColor rgb="00203764"/>
      <rgbColor rgb="00993366"/>
      <rgbColor rgb="00FFFF78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ion/Price%20Review/2017-22%20TRR/7.0%202017%20TRR%20-%20Modelling/Transmission%20Tower%20Rebuild%20Pass%20Through/Base%20Case/AusNet%20Transmission%20PTRM%20-%20Version%204%20-%20April%202019%201.0.0.17%20-%20TTRB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ion/Price%20Review/2017-22%20TRR/7.0%202017%20TRR%20-%20Modelling/Transmission%20Tower%20Rebuild%20Pass%20Through/Pass%20Through/AusNet%20Transmission%20PTRM%20-%20Version%204%20-%20April%202019%201.0.0.17%20-%20TTRP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7b%20-%20AusNet%20(T)%20-%20Final%20Decision%20-%20PTRM%20-%202021-22%20RoD%20update%20-%20TTTRP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%207a-%20AusNet%20(T)%20-%20Final%20Decision%20-%20PTRM%20-%202021-22%20RoD%20update%20-%20TTRB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T Depreciation"/>
      <sheetName val="Opening RAB v Depn"/>
      <sheetName val="Assets"/>
      <sheetName val="Analysi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G7">
            <v>170.37476762671218</v>
          </cell>
          <cell r="H7">
            <v>170.69501185531232</v>
          </cell>
          <cell r="I7">
            <v>171.07038742298988</v>
          </cell>
          <cell r="J7">
            <v>171.14181891350518</v>
          </cell>
          <cell r="K7">
            <v>171.09275817322657</v>
          </cell>
        </row>
        <row r="8">
          <cell r="G8">
            <v>97.740102775436014</v>
          </cell>
          <cell r="H8">
            <v>104.76705908202395</v>
          </cell>
          <cell r="I8">
            <v>114.37939190860772</v>
          </cell>
          <cell r="J8">
            <v>125.23636221142542</v>
          </cell>
          <cell r="K8">
            <v>136.9074918890978</v>
          </cell>
        </row>
        <row r="9">
          <cell r="G9">
            <v>286.90899004619882</v>
          </cell>
          <cell r="H9">
            <v>294.81656516222364</v>
          </cell>
          <cell r="I9">
            <v>300.48878989658817</v>
          </cell>
          <cell r="J9">
            <v>306.57233050599456</v>
          </cell>
          <cell r="K9">
            <v>313.53592239897654</v>
          </cell>
        </row>
        <row r="10">
          <cell r="G10">
            <v>13.306737468490338</v>
          </cell>
          <cell r="H10">
            <v>6.1697494775570068</v>
          </cell>
          <cell r="I10">
            <v>4.5742425853081832</v>
          </cell>
          <cell r="J10">
            <v>-17.456660264075357</v>
          </cell>
          <cell r="K10">
            <v>-4.1325350212776195</v>
          </cell>
        </row>
        <row r="11">
          <cell r="G11">
            <v>4.0982819227401137</v>
          </cell>
          <cell r="H11">
            <v>2.5007863471081082</v>
          </cell>
          <cell r="I11">
            <v>2.6316137479618535</v>
          </cell>
          <cell r="J11">
            <v>3.20165841270674</v>
          </cell>
          <cell r="K11">
            <v>2.3498981547204125</v>
          </cell>
        </row>
        <row r="16">
          <cell r="G16">
            <v>572.42887983957769</v>
          </cell>
          <cell r="H16">
            <v>581.31717652473753</v>
          </cell>
          <cell r="I16">
            <v>590.34348479656921</v>
          </cell>
          <cell r="J16">
            <v>599.50994760762364</v>
          </cell>
          <cell r="K16">
            <v>608.8187411848005</v>
          </cell>
        </row>
        <row r="21">
          <cell r="G21">
            <v>166.78880824935112</v>
          </cell>
          <cell r="H21">
            <v>163.58522970554259</v>
          </cell>
          <cell r="I21">
            <v>160.49434179572614</v>
          </cell>
          <cell r="J21">
            <v>157.18194536804756</v>
          </cell>
          <cell r="K21">
            <v>153.82955111616383</v>
          </cell>
        </row>
        <row r="22">
          <cell r="G22">
            <v>95.682919995532075</v>
          </cell>
          <cell r="H22">
            <v>100.4033055168253</v>
          </cell>
          <cell r="I22">
            <v>107.30814079456745</v>
          </cell>
          <cell r="J22">
            <v>115.02095261216081</v>
          </cell>
          <cell r="K22">
            <v>123.09356776174405</v>
          </cell>
        </row>
        <row r="23">
          <cell r="G23">
            <v>280.87027904669486</v>
          </cell>
          <cell r="H23">
            <v>282.53687678900087</v>
          </cell>
          <cell r="I23">
            <v>281.91173982789519</v>
          </cell>
          <cell r="J23">
            <v>281.56552040213046</v>
          </cell>
          <cell r="K23">
            <v>281.90024356609138</v>
          </cell>
        </row>
        <row r="24">
          <cell r="G24">
            <v>13.0266641884389</v>
          </cell>
          <cell r="H24">
            <v>5.9127673066821593</v>
          </cell>
          <cell r="I24">
            <v>4.2914502270213344</v>
          </cell>
          <cell r="J24">
            <v>-16.032737278100381</v>
          </cell>
          <cell r="K24">
            <v>-3.7155634994868012</v>
          </cell>
        </row>
        <row r="25">
          <cell r="G25">
            <v>4.0120234192267388</v>
          </cell>
          <cell r="H25">
            <v>2.3966236891733339</v>
          </cell>
          <cell r="I25">
            <v>2.4689200901579382</v>
          </cell>
          <cell r="J25">
            <v>2.9405022156949197</v>
          </cell>
          <cell r="K25">
            <v>2.1127941484428621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WACC"/>
      <sheetName val="AST Depreciation"/>
      <sheetName val="Opening RAB v Depn"/>
      <sheetName val="Assets"/>
      <sheetName val="Analysi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G7">
            <v>170.34691459615021</v>
          </cell>
          <cell r="H7">
            <v>170.66860784226719</v>
          </cell>
          <cell r="I7">
            <v>171.04545143625472</v>
          </cell>
          <cell r="J7">
            <v>171.11837047472793</v>
          </cell>
          <cell r="K7">
            <v>171.07081470918845</v>
          </cell>
        </row>
        <row r="8">
          <cell r="G8">
            <v>97.719918697365358</v>
          </cell>
          <cell r="H8">
            <v>104.74569036918146</v>
          </cell>
          <cell r="I8">
            <v>114.3567581754432</v>
          </cell>
          <cell r="J8">
            <v>125.21243612336396</v>
          </cell>
          <cell r="K8">
            <v>136.88222403697716</v>
          </cell>
        </row>
        <row r="9">
          <cell r="G9">
            <v>286.90869811362955</v>
          </cell>
          <cell r="H9">
            <v>294.81628325001975</v>
          </cell>
          <cell r="I9">
            <v>300.48851859286043</v>
          </cell>
          <cell r="J9">
            <v>306.57207043876093</v>
          </cell>
          <cell r="K9">
            <v>313.53567420982552</v>
          </cell>
        </row>
        <row r="10">
          <cell r="G10">
            <v>14.775123968479948</v>
          </cell>
          <cell r="H10">
            <v>7.6697062872963935</v>
          </cell>
          <cell r="I10">
            <v>6.1064484664569667</v>
          </cell>
          <cell r="J10">
            <v>-15.891511956481873</v>
          </cell>
          <cell r="K10">
            <v>-2.5337360250708785</v>
          </cell>
        </row>
        <row r="11">
          <cell r="G11">
            <v>4.0937057659275071</v>
          </cell>
          <cell r="H11">
            <v>2.4961002833764496</v>
          </cell>
          <cell r="I11">
            <v>2.6268097827188228</v>
          </cell>
          <cell r="J11">
            <v>3.1967363286411059</v>
          </cell>
          <cell r="K11">
            <v>2.3448546747131331</v>
          </cell>
        </row>
        <row r="16">
          <cell r="G16">
            <v>573.84436114155267</v>
          </cell>
          <cell r="H16">
            <v>582.76447757897301</v>
          </cell>
          <cell r="I16">
            <v>591.82325265390057</v>
          </cell>
          <cell r="J16">
            <v>601.02284174377814</v>
          </cell>
          <cell r="K16">
            <v>610.36543373028587</v>
          </cell>
        </row>
        <row r="21">
          <cell r="G21">
            <v>166.7615414548705</v>
          </cell>
          <cell r="H21">
            <v>163.55992547144581</v>
          </cell>
          <cell r="I21">
            <v>160.47094742082365</v>
          </cell>
          <cell r="J21">
            <v>157.16040959586604</v>
          </cell>
          <cell r="K21">
            <v>153.8098217409468</v>
          </cell>
        </row>
        <row r="22">
          <cell r="G22">
            <v>95.663160741424718</v>
          </cell>
          <cell r="H22">
            <v>100.3828268527984</v>
          </cell>
          <cell r="I22">
            <v>107.28690634153709</v>
          </cell>
          <cell r="J22">
            <v>114.99897815208774</v>
          </cell>
          <cell r="K22">
            <v>123.07084942818695</v>
          </cell>
        </row>
        <row r="23">
          <cell r="G23">
            <v>280.86999325857028</v>
          </cell>
          <cell r="H23">
            <v>282.53660661899335</v>
          </cell>
          <cell r="I23">
            <v>281.91148529691606</v>
          </cell>
          <cell r="J23">
            <v>281.56528154833092</v>
          </cell>
          <cell r="K23">
            <v>281.90002041914988</v>
          </cell>
        </row>
        <row r="24">
          <cell r="G24">
            <v>14.464144854116443</v>
          </cell>
          <cell r="H24">
            <v>7.3502479723597016</v>
          </cell>
          <cell r="I24">
            <v>5.7289308926988767</v>
          </cell>
          <cell r="J24">
            <v>-14.595256612422837</v>
          </cell>
          <cell r="K24">
            <v>-2.2780828338092602</v>
          </cell>
        </row>
        <row r="25">
          <cell r="G25">
            <v>4.0075435789794485</v>
          </cell>
          <cell r="H25">
            <v>2.3921328091902216</v>
          </cell>
          <cell r="I25">
            <v>2.4644131193647794</v>
          </cell>
          <cell r="J25">
            <v>2.935981621291909</v>
          </cell>
          <cell r="K25">
            <v>2.1082595540283071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AST Depreciation"/>
      <sheetName val="Opening RAB v Depn"/>
      <sheetName val="WACC"/>
      <sheetName val="Analysis"/>
      <sheetName val="X factors"/>
      <sheetName val="Revenue summary"/>
      <sheetName val="PTRM Assets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G7">
            <v>183.92599358745196</v>
          </cell>
          <cell r="H7">
            <v>189.39880823407657</v>
          </cell>
          <cell r="I7">
            <v>193.04073131025254</v>
          </cell>
          <cell r="J7">
            <v>193.75675353374311</v>
          </cell>
          <cell r="K7">
            <v>191.88004265750675</v>
          </cell>
        </row>
        <row r="8">
          <cell r="G8">
            <v>96.688023127312789</v>
          </cell>
          <cell r="H8">
            <v>98.973502530636338</v>
          </cell>
          <cell r="I8">
            <v>106.72128529761527</v>
          </cell>
          <cell r="J8">
            <v>110.15963795061398</v>
          </cell>
          <cell r="K8">
            <v>93.129970919882993</v>
          </cell>
        </row>
        <row r="9">
          <cell r="G9">
            <v>232.37774979535232</v>
          </cell>
          <cell r="H9">
            <v>238.46614454958228</v>
          </cell>
          <cell r="I9">
            <v>245.25638082569333</v>
          </cell>
          <cell r="J9">
            <v>251.27641877962179</v>
          </cell>
          <cell r="K9">
            <v>257.82944191354187</v>
          </cell>
        </row>
        <row r="10">
          <cell r="G10">
            <v>-0.15606787978202805</v>
          </cell>
          <cell r="H10">
            <v>-0.22740928122588006</v>
          </cell>
          <cell r="I10">
            <v>-0.29587421904039923</v>
          </cell>
          <cell r="J10">
            <v>-1.8454473651025542</v>
          </cell>
          <cell r="K10">
            <v>-5.3934647109097984</v>
          </cell>
        </row>
        <row r="11">
          <cell r="G11">
            <v>13.232007362686941</v>
          </cell>
          <cell r="H11">
            <v>10.64319930229318</v>
          </cell>
          <cell r="I11">
            <v>12.363416248321411</v>
          </cell>
          <cell r="J11">
            <v>14.009465187510127</v>
          </cell>
          <cell r="K11">
            <v>9.2506426765184067</v>
          </cell>
        </row>
        <row r="16">
          <cell r="G16">
            <v>534.76951483947323</v>
          </cell>
          <cell r="H16">
            <v>541.66918602840929</v>
          </cell>
          <cell r="I16">
            <v>548.10054827665931</v>
          </cell>
          <cell r="J16">
            <v>552.031695162804</v>
          </cell>
          <cell r="K16">
            <v>556.820482787929</v>
          </cell>
        </row>
        <row r="21">
          <cell r="G21">
            <v>179.61557137318292</v>
          </cell>
          <cell r="H21">
            <v>180.62546935100505</v>
          </cell>
          <cell r="I21">
            <v>179.78422163577434</v>
          </cell>
          <cell r="J21">
            <v>176.22208786862066</v>
          </cell>
          <cell r="K21">
            <v>170.42534153899288</v>
          </cell>
        </row>
        <row r="22">
          <cell r="G22">
            <v>94.422078033784899</v>
          </cell>
          <cell r="H22">
            <v>94.388848137918899</v>
          </cell>
          <cell r="I22">
            <v>99.392512030864552</v>
          </cell>
          <cell r="J22">
            <v>100.19037295196939</v>
          </cell>
          <cell r="K22">
            <v>82.716820789265128</v>
          </cell>
        </row>
        <row r="23">
          <cell r="G23">
            <v>226.93182997030331</v>
          </cell>
          <cell r="H23">
            <v>227.41990662559633</v>
          </cell>
          <cell r="I23">
            <v>228.41411358460027</v>
          </cell>
          <cell r="J23">
            <v>228.53631856390135</v>
          </cell>
          <cell r="K23">
            <v>229.00073446071985</v>
          </cell>
        </row>
        <row r="24">
          <cell r="G24">
            <v>-0.15241033011857352</v>
          </cell>
          <cell r="H24">
            <v>-0.21687521975024193</v>
          </cell>
          <cell r="I24">
            <v>-0.27555591926751899</v>
          </cell>
          <cell r="J24">
            <v>-1.6784374314641946</v>
          </cell>
          <cell r="K24">
            <v>-4.7904047377975063</v>
          </cell>
        </row>
        <row r="25">
          <cell r="G25">
            <v>12.921906884972906</v>
          </cell>
          <cell r="H25">
            <v>10.150184614662807</v>
          </cell>
          <cell r="I25">
            <v>11.514394666228133</v>
          </cell>
          <cell r="J25">
            <v>12.741631763745719</v>
          </cell>
          <cell r="K25">
            <v>8.2162997035333163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AST Depreciation"/>
      <sheetName val="Opening RAB v Depn"/>
      <sheetName val="WACC"/>
      <sheetName val="PTRM Assets"/>
      <sheetName val="Analysi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G7">
            <v>183.92599358745196</v>
          </cell>
          <cell r="H7">
            <v>189.39880823407657</v>
          </cell>
          <cell r="I7">
            <v>193.04073131025254</v>
          </cell>
          <cell r="J7">
            <v>193.17291758253873</v>
          </cell>
          <cell r="K7">
            <v>190.49598130818771</v>
          </cell>
        </row>
        <row r="8">
          <cell r="G8">
            <v>96.688023127312789</v>
          </cell>
          <cell r="H8">
            <v>98.973502530636338</v>
          </cell>
          <cell r="I8">
            <v>106.72128529761527</v>
          </cell>
          <cell r="J8">
            <v>110.23050765321582</v>
          </cell>
          <cell r="K8">
            <v>93.298943571799924</v>
          </cell>
        </row>
        <row r="9">
          <cell r="G9">
            <v>232.37774979535232</v>
          </cell>
          <cell r="H9">
            <v>238.46614454958228</v>
          </cell>
          <cell r="I9">
            <v>244.784052143683</v>
          </cell>
          <cell r="J9">
            <v>251.22647264979906</v>
          </cell>
          <cell r="K9">
            <v>257.81683262978271</v>
          </cell>
        </row>
        <row r="10">
          <cell r="G10">
            <v>-0.15606787978202805</v>
          </cell>
          <cell r="H10">
            <v>-0.22740928122588006</v>
          </cell>
          <cell r="I10">
            <v>-0.29587421904039923</v>
          </cell>
          <cell r="J10">
            <v>-1.8454473651025542</v>
          </cell>
          <cell r="K10">
            <v>-5.3934647109097984</v>
          </cell>
        </row>
        <row r="11">
          <cell r="G11">
            <v>13.232007362686941</v>
          </cell>
          <cell r="H11">
            <v>10.64319930229318</v>
          </cell>
          <cell r="I11">
            <v>12.363416248321411</v>
          </cell>
          <cell r="J11">
            <v>14.007766804633606</v>
          </cell>
          <cell r="K11">
            <v>9.2455730558265508</v>
          </cell>
        </row>
        <row r="16">
          <cell r="G16">
            <v>534.76951483947323</v>
          </cell>
          <cell r="H16">
            <v>541.66918602840929</v>
          </cell>
          <cell r="I16">
            <v>548.10054827665931</v>
          </cell>
          <cell r="J16">
            <v>552.031695162804</v>
          </cell>
          <cell r="K16">
            <v>554.46444698788946</v>
          </cell>
        </row>
        <row r="21">
          <cell r="G21">
            <v>179.61557137318292</v>
          </cell>
          <cell r="H21">
            <v>180.62546935100505</v>
          </cell>
          <cell r="I21">
            <v>179.78422163577434</v>
          </cell>
          <cell r="J21">
            <v>175.69108810516684</v>
          </cell>
          <cell r="K21">
            <v>169.19603637050463</v>
          </cell>
        </row>
        <row r="22">
          <cell r="G22">
            <v>94.422078033784899</v>
          </cell>
          <cell r="H22">
            <v>94.388848137918899</v>
          </cell>
          <cell r="I22">
            <v>99.392512030864552</v>
          </cell>
          <cell r="J22">
            <v>100.25482906372474</v>
          </cell>
          <cell r="K22">
            <v>82.866900086282456</v>
          </cell>
        </row>
        <row r="23">
          <cell r="G23">
            <v>226.93182997030331</v>
          </cell>
          <cell r="H23">
            <v>227.41990662559633</v>
          </cell>
          <cell r="I23">
            <v>227.97422069839376</v>
          </cell>
          <cell r="J23">
            <v>228.49089247620225</v>
          </cell>
          <cell r="K23">
            <v>228.9895350599825</v>
          </cell>
        </row>
        <row r="24">
          <cell r="G24">
            <v>-0.15241033011857352</v>
          </cell>
          <cell r="H24">
            <v>-0.21687521975024193</v>
          </cell>
          <cell r="I24">
            <v>-0.27555591926751899</v>
          </cell>
          <cell r="J24">
            <v>-1.6784374314641946</v>
          </cell>
          <cell r="K24">
            <v>-4.7904047377975063</v>
          </cell>
        </row>
        <row r="25">
          <cell r="G25">
            <v>12.921906884972906</v>
          </cell>
          <cell r="H25">
            <v>10.150184614662807</v>
          </cell>
          <cell r="I25">
            <v>11.514394666228133</v>
          </cell>
          <cell r="J25">
            <v>12.740087081709907</v>
          </cell>
          <cell r="K25">
            <v>8.2117969328130442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rial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9F6EB-63D0-4F99-8F34-7907C3A8011E}">
  <dimension ref="B2:Q57"/>
  <sheetViews>
    <sheetView showGridLines="0" tabSelected="1" topLeftCell="A4" workbookViewId="0">
      <selection activeCell="A5" sqref="A5"/>
    </sheetView>
  </sheetViews>
  <sheetFormatPr defaultRowHeight="15" outlineLevelRow="1" x14ac:dyDescent="0.2"/>
  <cols>
    <col min="2" max="2" width="3.7109375" style="1" customWidth="1"/>
    <col min="3" max="3" width="40.85546875" customWidth="1"/>
    <col min="4" max="4" width="10.85546875" customWidth="1"/>
    <col min="5" max="9" width="10.7109375" customWidth="1"/>
    <col min="10" max="10" width="10.7109375" style="1" customWidth="1"/>
    <col min="11" max="11" width="3.7109375" customWidth="1"/>
    <col min="12" max="16" width="10" bestFit="1" customWidth="1"/>
  </cols>
  <sheetData>
    <row r="2" spans="2:17" ht="18" x14ac:dyDescent="0.2">
      <c r="B2" s="19" t="s">
        <v>33</v>
      </c>
    </row>
    <row r="4" spans="2:17" x14ac:dyDescent="0.2">
      <c r="E4" s="20" t="s">
        <v>34</v>
      </c>
      <c r="F4" s="20" t="s">
        <v>35</v>
      </c>
      <c r="G4" s="20" t="s">
        <v>36</v>
      </c>
      <c r="H4" s="20" t="s">
        <v>37</v>
      </c>
      <c r="I4" s="20" t="s">
        <v>38</v>
      </c>
      <c r="J4" s="20" t="s">
        <v>2</v>
      </c>
      <c r="K4" s="21"/>
      <c r="L4" s="20" t="s">
        <v>42</v>
      </c>
      <c r="M4" s="20" t="s">
        <v>43</v>
      </c>
      <c r="N4" s="20" t="s">
        <v>44</v>
      </c>
      <c r="O4" s="20" t="s">
        <v>45</v>
      </c>
      <c r="P4" s="20" t="s">
        <v>46</v>
      </c>
      <c r="Q4" s="20" t="s">
        <v>2</v>
      </c>
    </row>
    <row r="6" spans="2:17" x14ac:dyDescent="0.2">
      <c r="B6" s="1" t="s">
        <v>25</v>
      </c>
    </row>
    <row r="8" spans="2:17" ht="12" outlineLevel="1" x14ac:dyDescent="0.2">
      <c r="B8" s="22"/>
      <c r="C8" s="23" t="s">
        <v>26</v>
      </c>
      <c r="E8" s="24">
        <f>'[4]Revenue summary'!G7</f>
        <v>183.92599358745196</v>
      </c>
      <c r="F8" s="24">
        <f>'[4]Revenue summary'!H7</f>
        <v>189.39880823407657</v>
      </c>
      <c r="G8" s="24">
        <f>'[4]Revenue summary'!I7</f>
        <v>193.04073131025254</v>
      </c>
      <c r="H8" s="24">
        <f>'[4]Revenue summary'!J7</f>
        <v>193.17291758253873</v>
      </c>
      <c r="I8" s="24">
        <f>'[4]Revenue summary'!K7</f>
        <v>190.49598130818771</v>
      </c>
      <c r="J8" s="25">
        <f t="shared" ref="J8:J19" si="0">SUM(E8:I8)</f>
        <v>950.03443202250742</v>
      </c>
      <c r="L8" s="24">
        <f>'[1]Revenue summary'!G7</f>
        <v>170.37476762671218</v>
      </c>
      <c r="M8" s="24">
        <f>'[1]Revenue summary'!H7</f>
        <v>170.69501185531232</v>
      </c>
      <c r="N8" s="24">
        <f>'[1]Revenue summary'!I7</f>
        <v>171.07038742298988</v>
      </c>
      <c r="O8" s="24">
        <f>'[1]Revenue summary'!J7</f>
        <v>171.14181891350518</v>
      </c>
      <c r="P8" s="24">
        <f>'[1]Revenue summary'!K7</f>
        <v>171.09275817322657</v>
      </c>
      <c r="Q8" s="25">
        <f t="shared" ref="Q8:Q19" si="1">SUM(L8:P8)</f>
        <v>854.37474399174619</v>
      </c>
    </row>
    <row r="9" spans="2:17" ht="12" outlineLevel="1" x14ac:dyDescent="0.2">
      <c r="B9" s="22"/>
      <c r="C9" s="23" t="s">
        <v>27</v>
      </c>
      <c r="E9" s="24">
        <f>'[4]Revenue summary'!G8</f>
        <v>96.688023127312789</v>
      </c>
      <c r="F9" s="24">
        <f>'[4]Revenue summary'!H8</f>
        <v>98.973502530636338</v>
      </c>
      <c r="G9" s="24">
        <f>'[4]Revenue summary'!I8</f>
        <v>106.72128529761527</v>
      </c>
      <c r="H9" s="24">
        <f>'[4]Revenue summary'!J8</f>
        <v>110.23050765321582</v>
      </c>
      <c r="I9" s="24">
        <f>'[4]Revenue summary'!K8</f>
        <v>93.298943571799924</v>
      </c>
      <c r="J9" s="25">
        <f t="shared" si="0"/>
        <v>505.91226218058011</v>
      </c>
      <c r="L9" s="24">
        <f>'[1]Revenue summary'!G8</f>
        <v>97.740102775436014</v>
      </c>
      <c r="M9" s="24">
        <f>'[1]Revenue summary'!H8</f>
        <v>104.76705908202395</v>
      </c>
      <c r="N9" s="24">
        <f>'[1]Revenue summary'!I8</f>
        <v>114.37939190860772</v>
      </c>
      <c r="O9" s="24">
        <f>'[1]Revenue summary'!J8</f>
        <v>125.23636221142542</v>
      </c>
      <c r="P9" s="24">
        <f>'[1]Revenue summary'!K8</f>
        <v>136.9074918890978</v>
      </c>
      <c r="Q9" s="25">
        <f t="shared" si="1"/>
        <v>579.03040786659085</v>
      </c>
    </row>
    <row r="10" spans="2:17" ht="12" outlineLevel="1" x14ac:dyDescent="0.2">
      <c r="B10" s="22"/>
      <c r="C10" s="23" t="s">
        <v>28</v>
      </c>
      <c r="E10" s="24">
        <f>'[4]Revenue summary'!G9</f>
        <v>232.37774979535232</v>
      </c>
      <c r="F10" s="24">
        <f>'[4]Revenue summary'!H9</f>
        <v>238.46614454958228</v>
      </c>
      <c r="G10" s="24">
        <f>'[4]Revenue summary'!I9</f>
        <v>244.784052143683</v>
      </c>
      <c r="H10" s="24">
        <f>'[4]Revenue summary'!J9</f>
        <v>251.22647264979906</v>
      </c>
      <c r="I10" s="24">
        <f>'[4]Revenue summary'!K9</f>
        <v>257.81683262978271</v>
      </c>
      <c r="J10" s="25">
        <f t="shared" si="0"/>
        <v>1224.6712517681995</v>
      </c>
      <c r="L10" s="24">
        <f>'[1]Revenue summary'!G9</f>
        <v>286.90899004619882</v>
      </c>
      <c r="M10" s="24">
        <f>'[1]Revenue summary'!H9</f>
        <v>294.81656516222364</v>
      </c>
      <c r="N10" s="24">
        <f>'[1]Revenue summary'!I9</f>
        <v>300.48878989658817</v>
      </c>
      <c r="O10" s="24">
        <f>'[1]Revenue summary'!J9</f>
        <v>306.57233050599456</v>
      </c>
      <c r="P10" s="24">
        <f>'[1]Revenue summary'!K9</f>
        <v>313.53592239897654</v>
      </c>
      <c r="Q10" s="25">
        <f t="shared" si="1"/>
        <v>1502.3225980099817</v>
      </c>
    </row>
    <row r="11" spans="2:17" ht="12" outlineLevel="1" x14ac:dyDescent="0.2">
      <c r="B11" s="22"/>
      <c r="C11" s="23" t="s">
        <v>29</v>
      </c>
      <c r="E11" s="24">
        <f>'[4]Revenue summary'!G10</f>
        <v>-0.15606787978202805</v>
      </c>
      <c r="F11" s="24">
        <f>'[4]Revenue summary'!H10</f>
        <v>-0.22740928122588006</v>
      </c>
      <c r="G11" s="24">
        <f>'[4]Revenue summary'!I10</f>
        <v>-0.29587421904039923</v>
      </c>
      <c r="H11" s="24">
        <f>'[4]Revenue summary'!J10</f>
        <v>-1.8454473651025542</v>
      </c>
      <c r="I11" s="24">
        <f>'[4]Revenue summary'!K10</f>
        <v>-5.3934647109097984</v>
      </c>
      <c r="J11" s="25">
        <f t="shared" si="0"/>
        <v>-7.91826345606066</v>
      </c>
      <c r="L11" s="24">
        <f>'[1]Revenue summary'!G10</f>
        <v>13.306737468490338</v>
      </c>
      <c r="M11" s="24">
        <f>'[1]Revenue summary'!H10</f>
        <v>6.1697494775570068</v>
      </c>
      <c r="N11" s="24">
        <f>'[1]Revenue summary'!I10</f>
        <v>4.5742425853081832</v>
      </c>
      <c r="O11" s="24">
        <f>'[1]Revenue summary'!J10</f>
        <v>-17.456660264075357</v>
      </c>
      <c r="P11" s="24">
        <f>'[1]Revenue summary'!K10</f>
        <v>-4.1325350212776195</v>
      </c>
      <c r="Q11" s="25">
        <f t="shared" si="1"/>
        <v>2.4615342460025529</v>
      </c>
    </row>
    <row r="12" spans="2:17" ht="12" outlineLevel="1" x14ac:dyDescent="0.2">
      <c r="B12" s="22"/>
      <c r="C12" s="26" t="s">
        <v>30</v>
      </c>
      <c r="D12" s="27"/>
      <c r="E12" s="28">
        <f>'[4]Revenue summary'!G11</f>
        <v>13.232007362686941</v>
      </c>
      <c r="F12" s="28">
        <f>'[4]Revenue summary'!H11</f>
        <v>10.64319930229318</v>
      </c>
      <c r="G12" s="28">
        <f>'[4]Revenue summary'!I11</f>
        <v>12.363416248321411</v>
      </c>
      <c r="H12" s="28">
        <f>'[4]Revenue summary'!J11</f>
        <v>14.007766804633606</v>
      </c>
      <c r="I12" s="28">
        <f>'[4]Revenue summary'!K11</f>
        <v>9.2455730558265508</v>
      </c>
      <c r="J12" s="29">
        <f t="shared" si="0"/>
        <v>59.491962773761685</v>
      </c>
      <c r="L12" s="28">
        <f>'[1]Revenue summary'!G11</f>
        <v>4.0982819227401137</v>
      </c>
      <c r="M12" s="28">
        <f>'[1]Revenue summary'!H11</f>
        <v>2.5007863471081082</v>
      </c>
      <c r="N12" s="28">
        <f>'[1]Revenue summary'!I11</f>
        <v>2.6316137479618535</v>
      </c>
      <c r="O12" s="28">
        <f>'[1]Revenue summary'!J11</f>
        <v>3.20165841270674</v>
      </c>
      <c r="P12" s="28">
        <f>'[1]Revenue summary'!K11</f>
        <v>2.3498981547204125</v>
      </c>
      <c r="Q12" s="29">
        <f t="shared" si="1"/>
        <v>14.782238585237227</v>
      </c>
    </row>
    <row r="13" spans="2:17" ht="12" x14ac:dyDescent="0.2">
      <c r="B13" s="22"/>
      <c r="C13" t="s">
        <v>31</v>
      </c>
      <c r="E13" s="24">
        <f>SUM(E8:E12)</f>
        <v>526.06770599302195</v>
      </c>
      <c r="F13" s="24">
        <f>SUM(F8:F12)</f>
        <v>537.2542453353625</v>
      </c>
      <c r="G13" s="24">
        <f>SUM(G8:G12)</f>
        <v>556.61361078083189</v>
      </c>
      <c r="H13" s="24">
        <f>SUM(H8:H12)</f>
        <v>566.79221732508472</v>
      </c>
      <c r="I13" s="24">
        <f>SUM(I8:I12)</f>
        <v>545.46386585468701</v>
      </c>
      <c r="J13" s="25">
        <f t="shared" si="0"/>
        <v>2732.1916452889877</v>
      </c>
      <c r="L13" s="24">
        <f>SUM(L8:L12)</f>
        <v>572.42887983957758</v>
      </c>
      <c r="M13" s="24">
        <f>SUM(M8:M12)</f>
        <v>578.94917192422508</v>
      </c>
      <c r="N13" s="24">
        <f>SUM(N8:N12)</f>
        <v>593.14442556145582</v>
      </c>
      <c r="O13" s="24">
        <f>SUM(O8:O12)</f>
        <v>588.69550977955646</v>
      </c>
      <c r="P13" s="24">
        <f>SUM(P8:P12)</f>
        <v>619.75353559474377</v>
      </c>
      <c r="Q13" s="25">
        <f t="shared" si="1"/>
        <v>2952.9715226995586</v>
      </c>
    </row>
    <row r="14" spans="2:17" ht="12" outlineLevel="1" x14ac:dyDescent="0.2">
      <c r="B14" s="22"/>
      <c r="C14" s="23" t="s">
        <v>26</v>
      </c>
      <c r="E14" s="24">
        <f>'[3]Revenue summary'!G7</f>
        <v>183.92599358745196</v>
      </c>
      <c r="F14" s="24">
        <f>'[3]Revenue summary'!H7</f>
        <v>189.39880823407657</v>
      </c>
      <c r="G14" s="24">
        <f>'[3]Revenue summary'!I7</f>
        <v>193.04073131025254</v>
      </c>
      <c r="H14" s="24">
        <f>'[3]Revenue summary'!J7</f>
        <v>193.75675353374311</v>
      </c>
      <c r="I14" s="24">
        <f>'[3]Revenue summary'!K7</f>
        <v>191.88004265750675</v>
      </c>
      <c r="J14" s="25">
        <f t="shared" si="0"/>
        <v>952.00232932303084</v>
      </c>
      <c r="L14" s="24">
        <f>'[2]Revenue summary'!G7</f>
        <v>170.34691459615021</v>
      </c>
      <c r="M14" s="24">
        <f>'[2]Revenue summary'!H7</f>
        <v>170.66860784226719</v>
      </c>
      <c r="N14" s="24">
        <f>'[2]Revenue summary'!I7</f>
        <v>171.04545143625472</v>
      </c>
      <c r="O14" s="24">
        <f>'[2]Revenue summary'!J7</f>
        <v>171.11837047472793</v>
      </c>
      <c r="P14" s="24">
        <f>'[2]Revenue summary'!K7</f>
        <v>171.07081470918845</v>
      </c>
      <c r="Q14" s="25">
        <f t="shared" si="1"/>
        <v>854.25015905858845</v>
      </c>
    </row>
    <row r="15" spans="2:17" ht="12" outlineLevel="1" x14ac:dyDescent="0.2">
      <c r="B15" s="22"/>
      <c r="C15" s="23" t="s">
        <v>27</v>
      </c>
      <c r="E15" s="24">
        <f>'[3]Revenue summary'!G8</f>
        <v>96.688023127312789</v>
      </c>
      <c r="F15" s="24">
        <f>'[3]Revenue summary'!H8</f>
        <v>98.973502530636338</v>
      </c>
      <c r="G15" s="24">
        <f>'[3]Revenue summary'!I8</f>
        <v>106.72128529761527</v>
      </c>
      <c r="H15" s="24">
        <f>'[3]Revenue summary'!J8</f>
        <v>110.15963795061398</v>
      </c>
      <c r="I15" s="24">
        <f>'[3]Revenue summary'!K8</f>
        <v>93.129970919882993</v>
      </c>
      <c r="J15" s="25">
        <f t="shared" si="0"/>
        <v>505.6724198260614</v>
      </c>
      <c r="L15" s="24">
        <f>'[2]Revenue summary'!G8</f>
        <v>97.719918697365358</v>
      </c>
      <c r="M15" s="24">
        <f>'[2]Revenue summary'!H8</f>
        <v>104.74569036918146</v>
      </c>
      <c r="N15" s="24">
        <f>'[2]Revenue summary'!I8</f>
        <v>114.3567581754432</v>
      </c>
      <c r="O15" s="24">
        <f>'[2]Revenue summary'!J8</f>
        <v>125.21243612336396</v>
      </c>
      <c r="P15" s="24">
        <f>'[2]Revenue summary'!K8</f>
        <v>136.88222403697716</v>
      </c>
      <c r="Q15" s="25">
        <f t="shared" si="1"/>
        <v>578.91702740233109</v>
      </c>
    </row>
    <row r="16" spans="2:17" ht="12" outlineLevel="1" x14ac:dyDescent="0.2">
      <c r="B16" s="22"/>
      <c r="C16" s="23" t="s">
        <v>28</v>
      </c>
      <c r="E16" s="24">
        <f>'[3]Revenue summary'!G9</f>
        <v>232.37774979535232</v>
      </c>
      <c r="F16" s="24">
        <f>'[3]Revenue summary'!H9</f>
        <v>238.46614454958228</v>
      </c>
      <c r="G16" s="24">
        <f>'[3]Revenue summary'!I9</f>
        <v>245.25638082569333</v>
      </c>
      <c r="H16" s="24">
        <f>'[3]Revenue summary'!J9</f>
        <v>251.27641877962179</v>
      </c>
      <c r="I16" s="24">
        <f>'[3]Revenue summary'!K9</f>
        <v>257.82944191354187</v>
      </c>
      <c r="J16" s="25">
        <f t="shared" si="0"/>
        <v>1225.2061358637916</v>
      </c>
      <c r="L16" s="24">
        <f>'[2]Revenue summary'!G9</f>
        <v>286.90869811362955</v>
      </c>
      <c r="M16" s="24">
        <f>'[2]Revenue summary'!H9</f>
        <v>294.81628325001975</v>
      </c>
      <c r="N16" s="24">
        <f>'[2]Revenue summary'!I9</f>
        <v>300.48851859286043</v>
      </c>
      <c r="O16" s="24">
        <f>'[2]Revenue summary'!J9</f>
        <v>306.57207043876093</v>
      </c>
      <c r="P16" s="24">
        <f>'[2]Revenue summary'!K9</f>
        <v>313.53567420982552</v>
      </c>
      <c r="Q16" s="25">
        <f t="shared" si="1"/>
        <v>1502.3212446050961</v>
      </c>
    </row>
    <row r="17" spans="2:17" ht="12" outlineLevel="1" x14ac:dyDescent="0.2">
      <c r="B17" s="22"/>
      <c r="C17" s="23" t="s">
        <v>29</v>
      </c>
      <c r="E17" s="24">
        <f>'[3]Revenue summary'!G10</f>
        <v>-0.15606787978202805</v>
      </c>
      <c r="F17" s="24">
        <f>'[3]Revenue summary'!H10</f>
        <v>-0.22740928122588006</v>
      </c>
      <c r="G17" s="24">
        <f>'[3]Revenue summary'!I10</f>
        <v>-0.29587421904039923</v>
      </c>
      <c r="H17" s="24">
        <f>'[3]Revenue summary'!J10</f>
        <v>-1.8454473651025542</v>
      </c>
      <c r="I17" s="24">
        <f>'[3]Revenue summary'!K10</f>
        <v>-5.3934647109097984</v>
      </c>
      <c r="J17" s="25">
        <f t="shared" si="0"/>
        <v>-7.91826345606066</v>
      </c>
      <c r="L17" s="24">
        <f>'[2]Revenue summary'!G10</f>
        <v>14.775123968479948</v>
      </c>
      <c r="M17" s="24">
        <f>'[2]Revenue summary'!H10</f>
        <v>7.6697062872963935</v>
      </c>
      <c r="N17" s="24">
        <f>'[2]Revenue summary'!I10</f>
        <v>6.1064484664569667</v>
      </c>
      <c r="O17" s="24">
        <f>'[2]Revenue summary'!J10</f>
        <v>-15.891511956481873</v>
      </c>
      <c r="P17" s="24">
        <f>'[2]Revenue summary'!K10</f>
        <v>-2.5337360250708785</v>
      </c>
      <c r="Q17" s="25">
        <f t="shared" si="1"/>
        <v>10.126030740680559</v>
      </c>
    </row>
    <row r="18" spans="2:17" ht="12" outlineLevel="1" x14ac:dyDescent="0.2">
      <c r="B18" s="22"/>
      <c r="C18" s="26" t="s">
        <v>30</v>
      </c>
      <c r="D18" s="27"/>
      <c r="E18" s="28">
        <f>'[3]Revenue summary'!G11</f>
        <v>13.232007362686941</v>
      </c>
      <c r="F18" s="28">
        <f>'[3]Revenue summary'!H11</f>
        <v>10.64319930229318</v>
      </c>
      <c r="G18" s="28">
        <f>'[3]Revenue summary'!I11</f>
        <v>12.363416248321411</v>
      </c>
      <c r="H18" s="28">
        <f>'[3]Revenue summary'!J11</f>
        <v>14.009465187510127</v>
      </c>
      <c r="I18" s="28">
        <f>'[3]Revenue summary'!K11</f>
        <v>9.2506426765184067</v>
      </c>
      <c r="J18" s="29">
        <f t="shared" si="0"/>
        <v>59.498730777330067</v>
      </c>
      <c r="L18" s="28">
        <f>'[2]Revenue summary'!G11</f>
        <v>4.0937057659275071</v>
      </c>
      <c r="M18" s="28">
        <f>'[2]Revenue summary'!H11</f>
        <v>2.4961002833764496</v>
      </c>
      <c r="N18" s="28">
        <f>'[2]Revenue summary'!I11</f>
        <v>2.6268097827188228</v>
      </c>
      <c r="O18" s="28">
        <f>'[2]Revenue summary'!J11</f>
        <v>3.1967363286411059</v>
      </c>
      <c r="P18" s="28">
        <f>'[2]Revenue summary'!K11</f>
        <v>2.3448546747131331</v>
      </c>
      <c r="Q18" s="29">
        <f t="shared" si="1"/>
        <v>14.758206835377017</v>
      </c>
    </row>
    <row r="19" spans="2:17" ht="12" x14ac:dyDescent="0.2">
      <c r="B19" s="22"/>
      <c r="C19" s="31" t="str">
        <f>$B$2</f>
        <v>Transmission Tower Rebuild</v>
      </c>
      <c r="D19" s="31"/>
      <c r="E19" s="32">
        <f>SUM(E14:E18)</f>
        <v>526.06770599302195</v>
      </c>
      <c r="F19" s="32">
        <f>SUM(F14:F18)</f>
        <v>537.2542453353625</v>
      </c>
      <c r="G19" s="32">
        <f>SUM(G14:G18)</f>
        <v>557.08593946284225</v>
      </c>
      <c r="H19" s="32">
        <f>SUM(H14:H18)</f>
        <v>567.35682808638637</v>
      </c>
      <c r="I19" s="32">
        <f>SUM(I14:I18)</f>
        <v>546.69663345654021</v>
      </c>
      <c r="J19" s="33">
        <f t="shared" si="0"/>
        <v>2734.4613523341532</v>
      </c>
      <c r="L19" s="32">
        <f>SUM(L14:L18)</f>
        <v>573.84436114155267</v>
      </c>
      <c r="M19" s="32">
        <f>SUM(M14:M18)</f>
        <v>580.39638803214132</v>
      </c>
      <c r="N19" s="32">
        <f>SUM(N14:N18)</f>
        <v>594.62398645373423</v>
      </c>
      <c r="O19" s="32">
        <f>SUM(O14:O18)</f>
        <v>590.2081014090121</v>
      </c>
      <c r="P19" s="32">
        <f>SUM(P14:P18)</f>
        <v>621.29983160563336</v>
      </c>
      <c r="Q19" s="33">
        <f t="shared" si="1"/>
        <v>2960.3726686420737</v>
      </c>
    </row>
    <row r="20" spans="2:17" ht="12" outlineLevel="1" x14ac:dyDescent="0.2">
      <c r="B20" s="22"/>
      <c r="C20" s="23" t="s">
        <v>26</v>
      </c>
      <c r="E20" s="24">
        <f t="shared" ref="E20:J25" si="2">E14-E8</f>
        <v>0</v>
      </c>
      <c r="F20" s="24">
        <f t="shared" si="2"/>
        <v>0</v>
      </c>
      <c r="G20" s="24">
        <f t="shared" si="2"/>
        <v>0</v>
      </c>
      <c r="H20" s="24">
        <f t="shared" si="2"/>
        <v>0.58383595120437803</v>
      </c>
      <c r="I20" s="24">
        <f t="shared" si="2"/>
        <v>1.3840613493190403</v>
      </c>
      <c r="J20" s="25">
        <f t="shared" si="2"/>
        <v>1.9678973005234184</v>
      </c>
      <c r="L20" s="24">
        <f t="shared" ref="L20:Q20" si="3">L14-L8</f>
        <v>-2.7853030561971082E-2</v>
      </c>
      <c r="M20" s="24">
        <f t="shared" si="3"/>
        <v>-2.640401304512352E-2</v>
      </c>
      <c r="N20" s="24">
        <f t="shared" si="3"/>
        <v>-2.4935986735158622E-2</v>
      </c>
      <c r="O20" s="24">
        <f t="shared" si="3"/>
        <v>-2.3448438777251113E-2</v>
      </c>
      <c r="P20" s="24">
        <f t="shared" si="3"/>
        <v>-2.1943464038116645E-2</v>
      </c>
      <c r="Q20" s="25">
        <f t="shared" si="3"/>
        <v>-0.12458493315773467</v>
      </c>
    </row>
    <row r="21" spans="2:17" ht="12" outlineLevel="1" x14ac:dyDescent="0.2">
      <c r="B21" s="22"/>
      <c r="C21" s="23" t="s">
        <v>27</v>
      </c>
      <c r="E21" s="24">
        <f t="shared" si="2"/>
        <v>0</v>
      </c>
      <c r="F21" s="24">
        <f t="shared" si="2"/>
        <v>0</v>
      </c>
      <c r="G21" s="24">
        <f t="shared" si="2"/>
        <v>0</v>
      </c>
      <c r="H21" s="24">
        <f t="shared" si="2"/>
        <v>-7.086970260183989E-2</v>
      </c>
      <c r="I21" s="24">
        <f t="shared" si="2"/>
        <v>-0.16897265191693123</v>
      </c>
      <c r="J21" s="25">
        <f t="shared" si="2"/>
        <v>-0.23984235451871427</v>
      </c>
      <c r="L21" s="24">
        <f t="shared" ref="L21:Q21" si="4">L15-L9</f>
        <v>-2.0184078070656142E-2</v>
      </c>
      <c r="M21" s="24">
        <f t="shared" si="4"/>
        <v>-2.136871284248798E-2</v>
      </c>
      <c r="N21" s="24">
        <f t="shared" si="4"/>
        <v>-2.2633733164511227E-2</v>
      </c>
      <c r="O21" s="24">
        <f t="shared" si="4"/>
        <v>-2.3926088061458017E-2</v>
      </c>
      <c r="P21" s="24">
        <f t="shared" si="4"/>
        <v>-2.5267852120634871E-2</v>
      </c>
      <c r="Q21" s="25">
        <f t="shared" si="4"/>
        <v>-0.11338046425976245</v>
      </c>
    </row>
    <row r="22" spans="2:17" ht="12" outlineLevel="1" x14ac:dyDescent="0.2">
      <c r="B22" s="22"/>
      <c r="C22" s="23" t="s">
        <v>28</v>
      </c>
      <c r="E22" s="24">
        <f t="shared" si="2"/>
        <v>0</v>
      </c>
      <c r="F22" s="24">
        <f t="shared" si="2"/>
        <v>0</v>
      </c>
      <c r="G22" s="24">
        <f t="shared" si="2"/>
        <v>0.47232868201032829</v>
      </c>
      <c r="H22" s="24">
        <f t="shared" si="2"/>
        <v>4.9946129822728835E-2</v>
      </c>
      <c r="I22" s="24">
        <f t="shared" si="2"/>
        <v>1.2609283759161372E-2</v>
      </c>
      <c r="J22" s="25">
        <f t="shared" si="2"/>
        <v>0.53488409559213324</v>
      </c>
      <c r="L22" s="24">
        <f t="shared" ref="L22:Q22" si="5">L16-L10</f>
        <v>-2.9193256926873801E-4</v>
      </c>
      <c r="M22" s="24">
        <f t="shared" si="5"/>
        <v>-2.8191220388862348E-4</v>
      </c>
      <c r="N22" s="24">
        <f t="shared" si="5"/>
        <v>-2.7130372774308853E-4</v>
      </c>
      <c r="O22" s="24">
        <f t="shared" si="5"/>
        <v>-2.6006723362570483E-4</v>
      </c>
      <c r="P22" s="24">
        <f t="shared" si="5"/>
        <v>-2.4818915102287065E-4</v>
      </c>
      <c r="Q22" s="25">
        <f t="shared" si="5"/>
        <v>-1.3534048855490255E-3</v>
      </c>
    </row>
    <row r="23" spans="2:17" ht="12" outlineLevel="1" x14ac:dyDescent="0.2">
      <c r="B23" s="22"/>
      <c r="C23" s="23" t="s">
        <v>29</v>
      </c>
      <c r="E23" s="24">
        <f t="shared" si="2"/>
        <v>0</v>
      </c>
      <c r="F23" s="24">
        <f t="shared" si="2"/>
        <v>0</v>
      </c>
      <c r="G23" s="24">
        <f t="shared" si="2"/>
        <v>0</v>
      </c>
      <c r="H23" s="24">
        <f t="shared" si="2"/>
        <v>0</v>
      </c>
      <c r="I23" s="24">
        <f t="shared" si="2"/>
        <v>0</v>
      </c>
      <c r="J23" s="25">
        <f t="shared" si="2"/>
        <v>0</v>
      </c>
      <c r="L23" s="24">
        <f t="shared" ref="L23:Q23" si="6">L17-L11</f>
        <v>1.4683864999896095</v>
      </c>
      <c r="M23" s="24">
        <f t="shared" si="6"/>
        <v>1.4999568097393867</v>
      </c>
      <c r="N23" s="24">
        <f t="shared" si="6"/>
        <v>1.5322058811487835</v>
      </c>
      <c r="O23" s="24">
        <f t="shared" si="6"/>
        <v>1.5651483075934838</v>
      </c>
      <c r="P23" s="24">
        <f t="shared" si="6"/>
        <v>1.598798996206741</v>
      </c>
      <c r="Q23" s="25">
        <f t="shared" si="6"/>
        <v>7.6644964946780059</v>
      </c>
    </row>
    <row r="24" spans="2:17" ht="12" outlineLevel="1" x14ac:dyDescent="0.2">
      <c r="B24" s="22"/>
      <c r="C24" s="26" t="s">
        <v>30</v>
      </c>
      <c r="D24" s="27"/>
      <c r="E24" s="28">
        <f t="shared" si="2"/>
        <v>0</v>
      </c>
      <c r="F24" s="28">
        <f t="shared" si="2"/>
        <v>0</v>
      </c>
      <c r="G24" s="28">
        <f t="shared" si="2"/>
        <v>0</v>
      </c>
      <c r="H24" s="28">
        <f t="shared" si="2"/>
        <v>1.6983828765209097E-3</v>
      </c>
      <c r="I24" s="28">
        <f t="shared" si="2"/>
        <v>5.0696206918559028E-3</v>
      </c>
      <c r="J24" s="29">
        <f t="shared" si="2"/>
        <v>6.7680035683821416E-3</v>
      </c>
      <c r="L24" s="28">
        <f t="shared" ref="L24:Q24" si="7">L18-L12</f>
        <v>-4.576156812606591E-3</v>
      </c>
      <c r="M24" s="28">
        <f t="shared" si="7"/>
        <v>-4.6860637316585851E-3</v>
      </c>
      <c r="N24" s="28">
        <f t="shared" si="7"/>
        <v>-4.8039652430307278E-3</v>
      </c>
      <c r="O24" s="28">
        <f t="shared" si="7"/>
        <v>-4.9220840656341025E-3</v>
      </c>
      <c r="P24" s="28">
        <f t="shared" si="7"/>
        <v>-5.0434800072793884E-3</v>
      </c>
      <c r="Q24" s="29">
        <f t="shared" si="7"/>
        <v>-2.4031749860210283E-2</v>
      </c>
    </row>
    <row r="25" spans="2:17" ht="12" x14ac:dyDescent="0.2">
      <c r="B25" s="22"/>
      <c r="C25" s="34" t="s">
        <v>32</v>
      </c>
      <c r="D25" s="34"/>
      <c r="E25" s="35">
        <f>E19-E13</f>
        <v>0</v>
      </c>
      <c r="F25" s="35">
        <f t="shared" si="2"/>
        <v>0</v>
      </c>
      <c r="G25" s="35">
        <f t="shared" si="2"/>
        <v>0.47232868201035672</v>
      </c>
      <c r="H25" s="35">
        <f t="shared" si="2"/>
        <v>0.56461076130165111</v>
      </c>
      <c r="I25" s="35">
        <f t="shared" si="2"/>
        <v>1.2327676018531974</v>
      </c>
      <c r="J25" s="36">
        <f t="shared" si="2"/>
        <v>2.2697070451654326</v>
      </c>
      <c r="L25" s="35">
        <f t="shared" ref="L25:Q25" si="8">L19-L13</f>
        <v>1.4154813019750918</v>
      </c>
      <c r="M25" s="35">
        <f t="shared" si="8"/>
        <v>1.4472161079162333</v>
      </c>
      <c r="N25" s="35">
        <f t="shared" si="8"/>
        <v>1.479560892278414</v>
      </c>
      <c r="O25" s="35">
        <f t="shared" si="8"/>
        <v>1.5125916294556419</v>
      </c>
      <c r="P25" s="35">
        <f t="shared" si="8"/>
        <v>1.5462960108895913</v>
      </c>
      <c r="Q25" s="36">
        <f t="shared" si="8"/>
        <v>7.4011459425150861</v>
      </c>
    </row>
    <row r="26" spans="2:17" x14ac:dyDescent="0.2">
      <c r="E26" s="24"/>
      <c r="F26" s="24"/>
      <c r="G26" s="24"/>
      <c r="H26" s="24"/>
      <c r="I26" s="24"/>
      <c r="J26" s="37"/>
      <c r="L26" s="24"/>
      <c r="M26" s="24"/>
      <c r="N26" s="24"/>
      <c r="O26" s="24"/>
      <c r="P26" s="24"/>
      <c r="Q26" s="37"/>
    </row>
    <row r="27" spans="2:17" x14ac:dyDescent="0.2">
      <c r="B27" s="1" t="s">
        <v>97</v>
      </c>
      <c r="E27" s="24"/>
      <c r="F27" s="24"/>
      <c r="G27" s="24"/>
      <c r="H27" s="24"/>
      <c r="I27" s="24"/>
      <c r="J27" s="25"/>
      <c r="L27" s="91" t="s">
        <v>96</v>
      </c>
      <c r="M27" s="24"/>
      <c r="N27" s="24"/>
      <c r="O27" s="24"/>
      <c r="P27" s="24"/>
      <c r="Q27" s="25"/>
    </row>
    <row r="28" spans="2:17" ht="5.0999999999999996" customHeight="1" x14ac:dyDescent="0.2">
      <c r="B28" s="22"/>
      <c r="E28" s="24"/>
      <c r="F28" s="24"/>
      <c r="G28" s="24"/>
      <c r="H28" s="24"/>
      <c r="I28" s="24"/>
      <c r="J28" s="25"/>
      <c r="L28" s="24"/>
      <c r="M28" s="24"/>
      <c r="N28" s="24"/>
      <c r="O28" s="24"/>
      <c r="P28" s="24"/>
      <c r="Q28" s="25"/>
    </row>
    <row r="29" spans="2:17" ht="12" outlineLevel="1" x14ac:dyDescent="0.2">
      <c r="B29" s="22"/>
      <c r="C29" s="23" t="s">
        <v>26</v>
      </c>
      <c r="E29" s="24">
        <f>'[4]Revenue summary'!G21</f>
        <v>179.61557137318292</v>
      </c>
      <c r="F29" s="24">
        <f>'[4]Revenue summary'!H21</f>
        <v>180.62546935100505</v>
      </c>
      <c r="G29" s="24">
        <f>'[4]Revenue summary'!I21</f>
        <v>179.78422163577434</v>
      </c>
      <c r="H29" s="24">
        <f>'[4]Revenue summary'!J21</f>
        <v>175.69108810516684</v>
      </c>
      <c r="I29" s="24">
        <f>'[4]Revenue summary'!K21</f>
        <v>169.19603637050463</v>
      </c>
      <c r="J29" s="25">
        <f t="shared" ref="J29:J40" si="9">SUM(E29:I29)</f>
        <v>884.91238683563381</v>
      </c>
      <c r="L29" s="24">
        <f>'[1]Revenue summary'!G21</f>
        <v>166.78880824935112</v>
      </c>
      <c r="M29" s="24">
        <f>'[1]Revenue summary'!H21</f>
        <v>163.58522970554259</v>
      </c>
      <c r="N29" s="24">
        <f>'[1]Revenue summary'!I21</f>
        <v>160.49434179572614</v>
      </c>
      <c r="O29" s="24">
        <f>'[1]Revenue summary'!J21</f>
        <v>157.18194536804756</v>
      </c>
      <c r="P29" s="24">
        <f>'[1]Revenue summary'!K21</f>
        <v>153.82955111616383</v>
      </c>
      <c r="Q29" s="25">
        <f t="shared" ref="Q29:Q40" si="10">SUM(L29:P29)</f>
        <v>801.87987623483127</v>
      </c>
    </row>
    <row r="30" spans="2:17" ht="12" outlineLevel="1" x14ac:dyDescent="0.2">
      <c r="B30" s="22"/>
      <c r="C30" s="23" t="s">
        <v>27</v>
      </c>
      <c r="E30" s="24">
        <f>'[4]Revenue summary'!G22</f>
        <v>94.422078033784899</v>
      </c>
      <c r="F30" s="24">
        <f>'[4]Revenue summary'!H22</f>
        <v>94.388848137918899</v>
      </c>
      <c r="G30" s="24">
        <f>'[4]Revenue summary'!I22</f>
        <v>99.392512030864552</v>
      </c>
      <c r="H30" s="24">
        <f>'[4]Revenue summary'!J22</f>
        <v>100.25482906372474</v>
      </c>
      <c r="I30" s="24">
        <f>'[4]Revenue summary'!K22</f>
        <v>82.866900086282456</v>
      </c>
      <c r="J30" s="25">
        <f t="shared" si="9"/>
        <v>471.32516735257553</v>
      </c>
      <c r="L30" s="24">
        <f>'[1]Revenue summary'!G22</f>
        <v>95.682919995532075</v>
      </c>
      <c r="M30" s="24">
        <f>'[1]Revenue summary'!H22</f>
        <v>100.4033055168253</v>
      </c>
      <c r="N30" s="24">
        <f>'[1]Revenue summary'!I22</f>
        <v>107.30814079456745</v>
      </c>
      <c r="O30" s="24">
        <f>'[1]Revenue summary'!J22</f>
        <v>115.02095261216081</v>
      </c>
      <c r="P30" s="24">
        <f>'[1]Revenue summary'!K22</f>
        <v>123.09356776174405</v>
      </c>
      <c r="Q30" s="25">
        <f t="shared" si="10"/>
        <v>541.50888668082962</v>
      </c>
    </row>
    <row r="31" spans="2:17" ht="12" outlineLevel="1" x14ac:dyDescent="0.2">
      <c r="B31" s="22"/>
      <c r="C31" s="23" t="s">
        <v>28</v>
      </c>
      <c r="E31" s="24">
        <f>'[4]Revenue summary'!G23</f>
        <v>226.93182997030331</v>
      </c>
      <c r="F31" s="24">
        <f>'[4]Revenue summary'!H23</f>
        <v>227.41990662559633</v>
      </c>
      <c r="G31" s="24">
        <f>'[4]Revenue summary'!I23</f>
        <v>227.97422069839376</v>
      </c>
      <c r="H31" s="24">
        <f>'[4]Revenue summary'!J23</f>
        <v>228.49089247620225</v>
      </c>
      <c r="I31" s="24">
        <f>'[4]Revenue summary'!K23</f>
        <v>228.9895350599825</v>
      </c>
      <c r="J31" s="25">
        <f t="shared" si="9"/>
        <v>1139.8063848304782</v>
      </c>
      <c r="L31" s="24">
        <f>'[1]Revenue summary'!G23</f>
        <v>280.87027904669486</v>
      </c>
      <c r="M31" s="24">
        <f>'[1]Revenue summary'!H23</f>
        <v>282.53687678900087</v>
      </c>
      <c r="N31" s="24">
        <f>'[1]Revenue summary'!I23</f>
        <v>281.91173982789519</v>
      </c>
      <c r="O31" s="24">
        <f>'[1]Revenue summary'!J23</f>
        <v>281.56552040213046</v>
      </c>
      <c r="P31" s="24">
        <f>'[1]Revenue summary'!K23</f>
        <v>281.90024356609138</v>
      </c>
      <c r="Q31" s="25">
        <f t="shared" si="10"/>
        <v>1408.7846596318127</v>
      </c>
    </row>
    <row r="32" spans="2:17" ht="12" outlineLevel="1" x14ac:dyDescent="0.2">
      <c r="B32" s="22"/>
      <c r="C32" s="23" t="s">
        <v>29</v>
      </c>
      <c r="E32" s="24">
        <f>'[4]Revenue summary'!G24</f>
        <v>-0.15241033011857352</v>
      </c>
      <c r="F32" s="24">
        <f>'[4]Revenue summary'!H24</f>
        <v>-0.21687521975024193</v>
      </c>
      <c r="G32" s="24">
        <f>'[4]Revenue summary'!I24</f>
        <v>-0.27555591926751899</v>
      </c>
      <c r="H32" s="24">
        <f>'[4]Revenue summary'!J24</f>
        <v>-1.6784374314641946</v>
      </c>
      <c r="I32" s="24">
        <f>'[4]Revenue summary'!K24</f>
        <v>-4.7904047377975063</v>
      </c>
      <c r="J32" s="25">
        <f t="shared" si="9"/>
        <v>-7.1136836383980349</v>
      </c>
      <c r="L32" s="24">
        <f>'[1]Revenue summary'!G24</f>
        <v>13.0266641884389</v>
      </c>
      <c r="M32" s="24">
        <f>'[1]Revenue summary'!H24</f>
        <v>5.9127673066821593</v>
      </c>
      <c r="N32" s="24">
        <f>'[1]Revenue summary'!I24</f>
        <v>4.2914502270213344</v>
      </c>
      <c r="O32" s="24">
        <f>'[1]Revenue summary'!J24</f>
        <v>-16.032737278100381</v>
      </c>
      <c r="P32" s="24">
        <f>'[1]Revenue summary'!K24</f>
        <v>-3.7155634994868012</v>
      </c>
      <c r="Q32" s="25">
        <f t="shared" si="10"/>
        <v>3.4825809445552101</v>
      </c>
    </row>
    <row r="33" spans="2:17" ht="12" outlineLevel="1" x14ac:dyDescent="0.2">
      <c r="B33" s="22"/>
      <c r="C33" s="26" t="s">
        <v>30</v>
      </c>
      <c r="D33" s="27"/>
      <c r="E33" s="28">
        <f>'[4]Revenue summary'!G25</f>
        <v>12.921906884972906</v>
      </c>
      <c r="F33" s="28">
        <f>'[4]Revenue summary'!H25</f>
        <v>10.150184614662807</v>
      </c>
      <c r="G33" s="28">
        <f>'[4]Revenue summary'!I25</f>
        <v>11.514394666228133</v>
      </c>
      <c r="H33" s="28">
        <f>'[4]Revenue summary'!J25</f>
        <v>12.740087081709907</v>
      </c>
      <c r="I33" s="28">
        <f>'[4]Revenue summary'!K25</f>
        <v>8.2117969328130442</v>
      </c>
      <c r="J33" s="29">
        <f t="shared" si="9"/>
        <v>55.538370180386799</v>
      </c>
      <c r="L33" s="28">
        <f>'[1]Revenue summary'!G25</f>
        <v>4.0120234192267388</v>
      </c>
      <c r="M33" s="28">
        <f>'[1]Revenue summary'!H25</f>
        <v>2.3966236891733339</v>
      </c>
      <c r="N33" s="28">
        <f>'[1]Revenue summary'!I25</f>
        <v>2.4689200901579382</v>
      </c>
      <c r="O33" s="28">
        <f>'[1]Revenue summary'!J25</f>
        <v>2.9405022156949197</v>
      </c>
      <c r="P33" s="28">
        <f>'[1]Revenue summary'!K25</f>
        <v>2.1127941484428621</v>
      </c>
      <c r="Q33" s="29">
        <f t="shared" si="10"/>
        <v>13.930863562695794</v>
      </c>
    </row>
    <row r="34" spans="2:17" ht="12" x14ac:dyDescent="0.2">
      <c r="B34" s="22"/>
      <c r="C34" t="s">
        <v>31</v>
      </c>
      <c r="E34" s="24">
        <f>SUM(E29:E33)</f>
        <v>513.73897593212541</v>
      </c>
      <c r="F34" s="24">
        <f>SUM(F29:F33)</f>
        <v>512.36753350943286</v>
      </c>
      <c r="G34" s="24">
        <f>SUM(G29:G33)</f>
        <v>518.3897931119933</v>
      </c>
      <c r="H34" s="24">
        <f>SUM(H29:H33)</f>
        <v>515.49845929533956</v>
      </c>
      <c r="I34" s="24">
        <f>SUM(I29:I33)</f>
        <v>484.47386371178516</v>
      </c>
      <c r="J34" s="25">
        <f t="shared" si="9"/>
        <v>2544.4686255606766</v>
      </c>
      <c r="L34" s="24">
        <f>SUM(L29:L33)</f>
        <v>560.38069489924362</v>
      </c>
      <c r="M34" s="24">
        <f>SUM(M29:M33)</f>
        <v>554.83480300722431</v>
      </c>
      <c r="N34" s="24">
        <f>SUM(N29:N33)</f>
        <v>556.47459273536799</v>
      </c>
      <c r="O34" s="24">
        <f>SUM(O29:O33)</f>
        <v>540.67618331993333</v>
      </c>
      <c r="P34" s="24">
        <f>SUM(P29:P33)</f>
        <v>557.22059309295526</v>
      </c>
      <c r="Q34" s="25">
        <f t="shared" si="10"/>
        <v>2769.5868670547247</v>
      </c>
    </row>
    <row r="35" spans="2:17" ht="12" outlineLevel="1" x14ac:dyDescent="0.2">
      <c r="B35" s="22"/>
      <c r="C35" s="23" t="s">
        <v>26</v>
      </c>
      <c r="E35" s="24">
        <f>'[3]Revenue summary'!G21</f>
        <v>179.61557137318292</v>
      </c>
      <c r="F35" s="24">
        <f>'[3]Revenue summary'!H21</f>
        <v>180.62546935100505</v>
      </c>
      <c r="G35" s="24">
        <f>'[3]Revenue summary'!I21</f>
        <v>179.78422163577434</v>
      </c>
      <c r="H35" s="24">
        <f>'[3]Revenue summary'!J21</f>
        <v>176.22208786862066</v>
      </c>
      <c r="I35" s="24">
        <f>'[3]Revenue summary'!K21</f>
        <v>170.42534153899288</v>
      </c>
      <c r="J35" s="25">
        <f t="shared" si="9"/>
        <v>886.67269176757577</v>
      </c>
      <c r="L35" s="24">
        <f>'[2]Revenue summary'!G21</f>
        <v>166.7615414548705</v>
      </c>
      <c r="M35" s="24">
        <f>'[2]Revenue summary'!H21</f>
        <v>163.55992547144581</v>
      </c>
      <c r="N35" s="24">
        <f>'[2]Revenue summary'!I21</f>
        <v>160.47094742082365</v>
      </c>
      <c r="O35" s="24">
        <f>'[2]Revenue summary'!J21</f>
        <v>157.16040959586604</v>
      </c>
      <c r="P35" s="24">
        <f>'[2]Revenue summary'!K21</f>
        <v>153.8098217409468</v>
      </c>
      <c r="Q35" s="25">
        <f t="shared" si="10"/>
        <v>801.76264568395277</v>
      </c>
    </row>
    <row r="36" spans="2:17" ht="12" outlineLevel="1" x14ac:dyDescent="0.2">
      <c r="B36" s="22"/>
      <c r="C36" s="23" t="s">
        <v>27</v>
      </c>
      <c r="E36" s="24">
        <f>'[3]Revenue summary'!G22</f>
        <v>94.422078033784899</v>
      </c>
      <c r="F36" s="24">
        <f>'[3]Revenue summary'!H22</f>
        <v>94.388848137918899</v>
      </c>
      <c r="G36" s="24">
        <f>'[3]Revenue summary'!I22</f>
        <v>99.392512030864552</v>
      </c>
      <c r="H36" s="24">
        <f>'[3]Revenue summary'!J22</f>
        <v>100.19037295196939</v>
      </c>
      <c r="I36" s="24">
        <f>'[3]Revenue summary'!K22</f>
        <v>82.716820789265128</v>
      </c>
      <c r="J36" s="25">
        <f t="shared" si="9"/>
        <v>471.11063194380284</v>
      </c>
      <c r="L36" s="24">
        <f>'[2]Revenue summary'!G22</f>
        <v>95.663160741424718</v>
      </c>
      <c r="M36" s="24">
        <f>'[2]Revenue summary'!H22</f>
        <v>100.3828268527984</v>
      </c>
      <c r="N36" s="24">
        <f>'[2]Revenue summary'!I22</f>
        <v>107.28690634153709</v>
      </c>
      <c r="O36" s="24">
        <f>'[2]Revenue summary'!J22</f>
        <v>114.99897815208774</v>
      </c>
      <c r="P36" s="24">
        <f>'[2]Revenue summary'!K22</f>
        <v>123.07084942818695</v>
      </c>
      <c r="Q36" s="25">
        <f t="shared" si="10"/>
        <v>541.40272151603494</v>
      </c>
    </row>
    <row r="37" spans="2:17" ht="12" outlineLevel="1" x14ac:dyDescent="0.2">
      <c r="B37" s="22"/>
      <c r="C37" s="23" t="s">
        <v>28</v>
      </c>
      <c r="E37" s="24">
        <f>'[3]Revenue summary'!G23</f>
        <v>226.93182997030331</v>
      </c>
      <c r="F37" s="24">
        <f>'[3]Revenue summary'!H23</f>
        <v>227.41990662559633</v>
      </c>
      <c r="G37" s="24">
        <f>'[3]Revenue summary'!I23</f>
        <v>228.41411358460027</v>
      </c>
      <c r="H37" s="24">
        <f>'[3]Revenue summary'!J23</f>
        <v>228.53631856390135</v>
      </c>
      <c r="I37" s="24">
        <f>'[3]Revenue summary'!K23</f>
        <v>229.00073446071985</v>
      </c>
      <c r="J37" s="25">
        <f t="shared" si="9"/>
        <v>1140.3029032051211</v>
      </c>
      <c r="L37" s="24">
        <f>'[2]Revenue summary'!G23</f>
        <v>280.86999325857028</v>
      </c>
      <c r="M37" s="24">
        <f>'[2]Revenue summary'!H23</f>
        <v>282.53660661899335</v>
      </c>
      <c r="N37" s="24">
        <f>'[2]Revenue summary'!I23</f>
        <v>281.91148529691606</v>
      </c>
      <c r="O37" s="24">
        <f>'[2]Revenue summary'!J23</f>
        <v>281.56528154833092</v>
      </c>
      <c r="P37" s="24">
        <f>'[2]Revenue summary'!K23</f>
        <v>281.90002041914988</v>
      </c>
      <c r="Q37" s="25">
        <f t="shared" si="10"/>
        <v>1408.7833871419602</v>
      </c>
    </row>
    <row r="38" spans="2:17" ht="12" outlineLevel="1" x14ac:dyDescent="0.2">
      <c r="B38" s="22"/>
      <c r="C38" s="23" t="s">
        <v>29</v>
      </c>
      <c r="E38" s="24">
        <f>'[3]Revenue summary'!G24</f>
        <v>-0.15241033011857352</v>
      </c>
      <c r="F38" s="24">
        <f>'[3]Revenue summary'!H24</f>
        <v>-0.21687521975024193</v>
      </c>
      <c r="G38" s="24">
        <f>'[3]Revenue summary'!I24</f>
        <v>-0.27555591926751899</v>
      </c>
      <c r="H38" s="24">
        <f>'[3]Revenue summary'!J24</f>
        <v>-1.6784374314641946</v>
      </c>
      <c r="I38" s="24">
        <f>'[3]Revenue summary'!K24</f>
        <v>-4.7904047377975063</v>
      </c>
      <c r="J38" s="25">
        <f t="shared" si="9"/>
        <v>-7.1136836383980349</v>
      </c>
      <c r="L38" s="24">
        <f>'[2]Revenue summary'!G24</f>
        <v>14.464144854116443</v>
      </c>
      <c r="M38" s="24">
        <f>'[2]Revenue summary'!H24</f>
        <v>7.3502479723597016</v>
      </c>
      <c r="N38" s="24">
        <f>'[2]Revenue summary'!I24</f>
        <v>5.7289308926988767</v>
      </c>
      <c r="O38" s="24">
        <f>'[2]Revenue summary'!J24</f>
        <v>-14.595256612422837</v>
      </c>
      <c r="P38" s="24">
        <f>'[2]Revenue summary'!K24</f>
        <v>-2.2780828338092602</v>
      </c>
      <c r="Q38" s="25">
        <f t="shared" si="10"/>
        <v>10.669984272942923</v>
      </c>
    </row>
    <row r="39" spans="2:17" ht="12" outlineLevel="1" x14ac:dyDescent="0.2">
      <c r="B39" s="22"/>
      <c r="C39" s="26" t="s">
        <v>30</v>
      </c>
      <c r="D39" s="27"/>
      <c r="E39" s="28">
        <f>'[3]Revenue summary'!G25</f>
        <v>12.921906884972906</v>
      </c>
      <c r="F39" s="28">
        <f>'[3]Revenue summary'!H25</f>
        <v>10.150184614662807</v>
      </c>
      <c r="G39" s="28">
        <f>'[3]Revenue summary'!I25</f>
        <v>11.514394666228133</v>
      </c>
      <c r="H39" s="28">
        <f>'[3]Revenue summary'!J25</f>
        <v>12.741631763745719</v>
      </c>
      <c r="I39" s="28">
        <f>'[3]Revenue summary'!K25</f>
        <v>8.2162997035333163</v>
      </c>
      <c r="J39" s="29">
        <f t="shared" si="9"/>
        <v>55.544417633142878</v>
      </c>
      <c r="L39" s="28">
        <f>'[2]Revenue summary'!G25</f>
        <v>4.0075435789794485</v>
      </c>
      <c r="M39" s="28">
        <f>'[2]Revenue summary'!H25</f>
        <v>2.3921328091902216</v>
      </c>
      <c r="N39" s="28">
        <f>'[2]Revenue summary'!I25</f>
        <v>2.4644131193647794</v>
      </c>
      <c r="O39" s="28">
        <f>'[2]Revenue summary'!J25</f>
        <v>2.935981621291909</v>
      </c>
      <c r="P39" s="28">
        <f>'[2]Revenue summary'!K25</f>
        <v>2.1082595540283071</v>
      </c>
      <c r="Q39" s="29">
        <f t="shared" si="10"/>
        <v>13.908330682854665</v>
      </c>
    </row>
    <row r="40" spans="2:17" ht="12" x14ac:dyDescent="0.2">
      <c r="B40" s="22"/>
      <c r="C40" s="31" t="str">
        <f>$B$2&amp;" Scenario"</f>
        <v>Transmission Tower Rebuild Scenario</v>
      </c>
      <c r="D40" s="31"/>
      <c r="E40" s="32">
        <f>SUM(E35:E39)</f>
        <v>513.73897593212541</v>
      </c>
      <c r="F40" s="32">
        <f>SUM(F35:F39)</f>
        <v>512.36753350943286</v>
      </c>
      <c r="G40" s="32">
        <f>SUM(G35:G39)</f>
        <v>518.82968599819981</v>
      </c>
      <c r="H40" s="32">
        <f>SUM(H35:H39)</f>
        <v>516.01197371677301</v>
      </c>
      <c r="I40" s="32">
        <f>SUM(I35:I39)</f>
        <v>485.56879175471363</v>
      </c>
      <c r="J40" s="33">
        <f t="shared" si="9"/>
        <v>2546.5169609112445</v>
      </c>
      <c r="L40" s="32">
        <f>SUM(L35:L39)</f>
        <v>561.76638388796141</v>
      </c>
      <c r="M40" s="32">
        <f>SUM(M35:M39)</f>
        <v>556.22173972478754</v>
      </c>
      <c r="N40" s="32">
        <f>SUM(N35:N39)</f>
        <v>557.86268307134037</v>
      </c>
      <c r="O40" s="32">
        <f>SUM(O35:O39)</f>
        <v>542.06539430515375</v>
      </c>
      <c r="P40" s="32">
        <f>SUM(P35:P39)</f>
        <v>558.61086830850275</v>
      </c>
      <c r="Q40" s="33">
        <f t="shared" si="10"/>
        <v>2776.5270692977456</v>
      </c>
    </row>
    <row r="41" spans="2:17" ht="12" outlineLevel="1" x14ac:dyDescent="0.2">
      <c r="B41" s="22"/>
      <c r="C41" s="23" t="s">
        <v>26</v>
      </c>
      <c r="E41" s="24">
        <f t="shared" ref="E41:J46" si="11">E35-E29</f>
        <v>0</v>
      </c>
      <c r="F41" s="24">
        <f t="shared" si="11"/>
        <v>0</v>
      </c>
      <c r="G41" s="24">
        <f t="shared" si="11"/>
        <v>0</v>
      </c>
      <c r="H41" s="24">
        <f t="shared" si="11"/>
        <v>0.53099976345382061</v>
      </c>
      <c r="I41" s="24">
        <f t="shared" si="11"/>
        <v>1.2293051684882528</v>
      </c>
      <c r="J41" s="25">
        <f t="shared" si="11"/>
        <v>1.7603049319419597</v>
      </c>
      <c r="L41" s="24">
        <f t="shared" ref="L41:Q41" si="12">L35-L29</f>
        <v>-2.7266794480624412E-2</v>
      </c>
      <c r="M41" s="24">
        <f t="shared" si="12"/>
        <v>-2.530423409677951E-2</v>
      </c>
      <c r="N41" s="24">
        <f t="shared" si="12"/>
        <v>-2.3394374902494519E-2</v>
      </c>
      <c r="O41" s="24">
        <f t="shared" si="12"/>
        <v>-2.1535772181522361E-2</v>
      </c>
      <c r="P41" s="24">
        <f t="shared" si="12"/>
        <v>-1.9729375217025336E-2</v>
      </c>
      <c r="Q41" s="25">
        <f t="shared" si="12"/>
        <v>-0.11723055087850298</v>
      </c>
    </row>
    <row r="42" spans="2:17" ht="12" outlineLevel="1" x14ac:dyDescent="0.2">
      <c r="B42" s="22"/>
      <c r="C42" s="23" t="s">
        <v>27</v>
      </c>
      <c r="E42" s="24">
        <f t="shared" si="11"/>
        <v>0</v>
      </c>
      <c r="F42" s="24">
        <f t="shared" si="11"/>
        <v>0</v>
      </c>
      <c r="G42" s="24">
        <f t="shared" si="11"/>
        <v>0</v>
      </c>
      <c r="H42" s="24">
        <f t="shared" si="11"/>
        <v>-6.4456111755347933E-2</v>
      </c>
      <c r="I42" s="24">
        <f t="shared" si="11"/>
        <v>-0.15007929701732792</v>
      </c>
      <c r="J42" s="25">
        <f t="shared" si="11"/>
        <v>-0.21453540877269006</v>
      </c>
      <c r="L42" s="24">
        <f t="shared" ref="L42:Q42" si="13">L36-L30</f>
        <v>-1.9759254107356128E-2</v>
      </c>
      <c r="M42" s="24">
        <f t="shared" si="13"/>
        <v>-2.0478664026896354E-2</v>
      </c>
      <c r="N42" s="24">
        <f t="shared" si="13"/>
        <v>-2.1234453030359646E-2</v>
      </c>
      <c r="O42" s="24">
        <f t="shared" si="13"/>
        <v>-2.1974460073067803E-2</v>
      </c>
      <c r="P42" s="24">
        <f t="shared" si="13"/>
        <v>-2.2718333557108394E-2</v>
      </c>
      <c r="Q42" s="25">
        <f t="shared" si="13"/>
        <v>-0.10616516479467464</v>
      </c>
    </row>
    <row r="43" spans="2:17" ht="12" outlineLevel="1" x14ac:dyDescent="0.2">
      <c r="B43" s="22"/>
      <c r="C43" s="23" t="s">
        <v>28</v>
      </c>
      <c r="E43" s="24">
        <f t="shared" si="11"/>
        <v>0</v>
      </c>
      <c r="F43" s="24">
        <f t="shared" si="11"/>
        <v>0</v>
      </c>
      <c r="G43" s="24">
        <f t="shared" si="11"/>
        <v>0.43989288620650768</v>
      </c>
      <c r="H43" s="24">
        <f t="shared" si="11"/>
        <v>4.5426087699098616E-2</v>
      </c>
      <c r="I43" s="24">
        <f t="shared" si="11"/>
        <v>1.1199400737353926E-2</v>
      </c>
      <c r="J43" s="25">
        <f t="shared" si="11"/>
        <v>0.49651837464284654</v>
      </c>
      <c r="L43" s="24">
        <f t="shared" ref="L43:Q43" si="14">L37-L31</f>
        <v>-2.8578812458590619E-4</v>
      </c>
      <c r="M43" s="24">
        <f t="shared" si="14"/>
        <v>-2.7017000752493914E-4</v>
      </c>
      <c r="N43" s="24">
        <f t="shared" si="14"/>
        <v>-2.5453097913441525E-4</v>
      </c>
      <c r="O43" s="24">
        <f t="shared" si="14"/>
        <v>-2.3885379954435848E-4</v>
      </c>
      <c r="P43" s="24">
        <f t="shared" si="14"/>
        <v>-2.2314694149372372E-4</v>
      </c>
      <c r="Q43" s="25">
        <f t="shared" si="14"/>
        <v>-1.272489852453873E-3</v>
      </c>
    </row>
    <row r="44" spans="2:17" ht="12" outlineLevel="1" x14ac:dyDescent="0.2">
      <c r="B44" s="22"/>
      <c r="C44" s="23" t="s">
        <v>29</v>
      </c>
      <c r="E44" s="24">
        <f t="shared" si="11"/>
        <v>0</v>
      </c>
      <c r="F44" s="24">
        <f t="shared" si="11"/>
        <v>0</v>
      </c>
      <c r="G44" s="24">
        <f t="shared" si="11"/>
        <v>0</v>
      </c>
      <c r="H44" s="24">
        <f t="shared" si="11"/>
        <v>0</v>
      </c>
      <c r="I44" s="24">
        <f t="shared" si="11"/>
        <v>0</v>
      </c>
      <c r="J44" s="25">
        <f t="shared" si="11"/>
        <v>0</v>
      </c>
      <c r="L44" s="24">
        <f t="shared" ref="L44:Q44" si="15">L38-L32</f>
        <v>1.4374806656775423</v>
      </c>
      <c r="M44" s="24">
        <f t="shared" si="15"/>
        <v>1.4374806656775423</v>
      </c>
      <c r="N44" s="24">
        <f t="shared" si="15"/>
        <v>1.4374806656775423</v>
      </c>
      <c r="O44" s="24">
        <f t="shared" si="15"/>
        <v>1.4374806656775441</v>
      </c>
      <c r="P44" s="24">
        <f t="shared" si="15"/>
        <v>1.437480665677541</v>
      </c>
      <c r="Q44" s="25">
        <f t="shared" si="15"/>
        <v>7.1874033283877132</v>
      </c>
    </row>
    <row r="45" spans="2:17" ht="12" outlineLevel="1" x14ac:dyDescent="0.2">
      <c r="B45" s="22"/>
      <c r="C45" s="26" t="s">
        <v>30</v>
      </c>
      <c r="D45" s="27"/>
      <c r="E45" s="28">
        <f t="shared" si="11"/>
        <v>0</v>
      </c>
      <c r="F45" s="28">
        <f t="shared" si="11"/>
        <v>0</v>
      </c>
      <c r="G45" s="28">
        <f t="shared" si="11"/>
        <v>0</v>
      </c>
      <c r="H45" s="28">
        <f t="shared" si="11"/>
        <v>1.5446820358118174E-3</v>
      </c>
      <c r="I45" s="28">
        <f t="shared" si="11"/>
        <v>4.5027707202720535E-3</v>
      </c>
      <c r="J45" s="29">
        <f t="shared" si="11"/>
        <v>6.0474527560785418E-3</v>
      </c>
      <c r="L45" s="28">
        <f t="shared" ref="L45:Q45" si="16">L39-L33</f>
        <v>-4.479840247290312E-3</v>
      </c>
      <c r="M45" s="28">
        <f t="shared" si="16"/>
        <v>-4.4908799831122614E-3</v>
      </c>
      <c r="N45" s="28">
        <f t="shared" si="16"/>
        <v>-4.5069707931588709E-3</v>
      </c>
      <c r="O45" s="28">
        <f t="shared" si="16"/>
        <v>-4.5205944030106693E-3</v>
      </c>
      <c r="P45" s="28">
        <f t="shared" si="16"/>
        <v>-4.5345944145549488E-3</v>
      </c>
      <c r="Q45" s="29">
        <f t="shared" si="16"/>
        <v>-2.2532879841129727E-2</v>
      </c>
    </row>
    <row r="46" spans="2:17" ht="12" x14ac:dyDescent="0.2">
      <c r="B46" s="22"/>
      <c r="C46" s="34" t="s">
        <v>32</v>
      </c>
      <c r="D46" s="34"/>
      <c r="E46" s="35">
        <f>E40-E34</f>
        <v>0</v>
      </c>
      <c r="F46" s="35">
        <f t="shared" si="11"/>
        <v>0</v>
      </c>
      <c r="G46" s="35">
        <f t="shared" si="11"/>
        <v>0.43989288620650768</v>
      </c>
      <c r="H46" s="35">
        <f t="shared" si="11"/>
        <v>0.51351442143345594</v>
      </c>
      <c r="I46" s="35">
        <f t="shared" si="11"/>
        <v>1.0949280429284727</v>
      </c>
      <c r="J46" s="36">
        <f t="shared" si="11"/>
        <v>2.0483353505678679</v>
      </c>
      <c r="L46" s="35">
        <f t="shared" ref="L46:Q46" si="17">L40-L34</f>
        <v>1.3856889887177886</v>
      </c>
      <c r="M46" s="35">
        <f t="shared" si="17"/>
        <v>1.3869367175632306</v>
      </c>
      <c r="N46" s="35">
        <f t="shared" si="17"/>
        <v>1.3880903359723789</v>
      </c>
      <c r="O46" s="35">
        <f t="shared" si="17"/>
        <v>1.3892109852204158</v>
      </c>
      <c r="P46" s="35">
        <f t="shared" si="17"/>
        <v>1.39027521554749</v>
      </c>
      <c r="Q46" s="36">
        <f t="shared" si="17"/>
        <v>6.940202243020849</v>
      </c>
    </row>
    <row r="47" spans="2:17" ht="15.75" thickBot="1" x14ac:dyDescent="0.25">
      <c r="B47" s="38"/>
      <c r="C47" s="39"/>
      <c r="D47" s="39"/>
      <c r="E47" s="39"/>
      <c r="F47" s="39"/>
      <c r="G47" s="39"/>
      <c r="H47" s="39"/>
      <c r="I47" s="39"/>
      <c r="J47" s="38"/>
      <c r="K47" s="39"/>
    </row>
    <row r="49" spans="2:17" x14ac:dyDescent="0.2">
      <c r="B49" s="1" t="s">
        <v>90</v>
      </c>
    </row>
    <row r="50" spans="2:17" ht="5.0999999999999996" customHeight="1" x14ac:dyDescent="0.2"/>
    <row r="51" spans="2:17" x14ac:dyDescent="0.2">
      <c r="C51" t="str">
        <f>C13</f>
        <v>Base Case</v>
      </c>
      <c r="E51" s="83">
        <f>'[4]Revenue summary'!G16</f>
        <v>534.76951483947323</v>
      </c>
      <c r="F51" s="83">
        <f>'[4]Revenue summary'!H16</f>
        <v>541.66918602840929</v>
      </c>
      <c r="G51" s="83">
        <f>'[4]Revenue summary'!I16</f>
        <v>548.10054827665931</v>
      </c>
      <c r="H51" s="83">
        <f>'[4]Revenue summary'!J16</f>
        <v>552.031695162804</v>
      </c>
      <c r="I51" s="83">
        <f>'[4]Revenue summary'!K16</f>
        <v>554.46444698788946</v>
      </c>
      <c r="J51" s="86">
        <f>SUM(E51:I51)</f>
        <v>2731.0353912952351</v>
      </c>
      <c r="L51" s="88">
        <f>'[1]Revenue summary'!G16</f>
        <v>572.42887983957769</v>
      </c>
      <c r="M51" s="88">
        <f>'[1]Revenue summary'!H16</f>
        <v>581.31717652473753</v>
      </c>
      <c r="N51" s="88">
        <f>'[1]Revenue summary'!I16</f>
        <v>590.34348479656921</v>
      </c>
      <c r="O51" s="88">
        <f>'[1]Revenue summary'!J16</f>
        <v>599.50994760762364</v>
      </c>
      <c r="P51" s="88">
        <f>'[1]Revenue summary'!K16</f>
        <v>608.8187411848005</v>
      </c>
      <c r="Q51" s="86">
        <f>SUM(L51:P51)</f>
        <v>2952.4182299533086</v>
      </c>
    </row>
    <row r="52" spans="2:17" x14ac:dyDescent="0.2">
      <c r="C52" t="str">
        <f>C19</f>
        <v>Transmission Tower Rebuild</v>
      </c>
      <c r="E52" s="83">
        <f>'[3]Revenue summary'!G16</f>
        <v>534.76951483947323</v>
      </c>
      <c r="F52" s="83">
        <f>'[3]Revenue summary'!H16</f>
        <v>541.66918602840929</v>
      </c>
      <c r="G52" s="83">
        <f>'[3]Revenue summary'!I16</f>
        <v>548.10054827665931</v>
      </c>
      <c r="H52" s="83">
        <f>'[3]Revenue summary'!J16</f>
        <v>552.031695162804</v>
      </c>
      <c r="I52" s="83">
        <f>'[3]Revenue summary'!K16</f>
        <v>556.820482787929</v>
      </c>
      <c r="J52" s="86">
        <f>SUM(E52:I52)</f>
        <v>2733.3914270952746</v>
      </c>
      <c r="L52" s="88">
        <f>'[2]Revenue summary'!G16</f>
        <v>573.84436114155267</v>
      </c>
      <c r="M52" s="88">
        <f>'[2]Revenue summary'!H16</f>
        <v>582.76447757897301</v>
      </c>
      <c r="N52" s="88">
        <f>'[2]Revenue summary'!I16</f>
        <v>591.82325265390057</v>
      </c>
      <c r="O52" s="88">
        <f>'[2]Revenue summary'!J16</f>
        <v>601.02284174377814</v>
      </c>
      <c r="P52" s="88">
        <f>'[2]Revenue summary'!K16</f>
        <v>610.36543373028587</v>
      </c>
      <c r="Q52" s="86">
        <f>SUM(L52:P52)</f>
        <v>2959.8203668484903</v>
      </c>
    </row>
    <row r="53" spans="2:17" x14ac:dyDescent="0.2">
      <c r="C53" s="84" t="s">
        <v>32</v>
      </c>
      <c r="D53" s="84"/>
      <c r="E53" s="85">
        <f t="shared" ref="E53:I53" si="18">E52-E51</f>
        <v>0</v>
      </c>
      <c r="F53" s="85">
        <f t="shared" si="18"/>
        <v>0</v>
      </c>
      <c r="G53" s="85">
        <f t="shared" si="18"/>
        <v>0</v>
      </c>
      <c r="H53" s="85">
        <f t="shared" si="18"/>
        <v>0</v>
      </c>
      <c r="I53" s="85">
        <f t="shared" si="18"/>
        <v>2.3560358000395354</v>
      </c>
      <c r="J53" s="87">
        <f>SUM(E53:I53)</f>
        <v>2.3560358000395354</v>
      </c>
      <c r="L53" s="85">
        <f t="shared" ref="L53" si="19">L52-L51</f>
        <v>1.4154813019749781</v>
      </c>
      <c r="M53" s="85">
        <f t="shared" ref="M53" si="20">M52-M51</f>
        <v>1.4473010542354814</v>
      </c>
      <c r="N53" s="85">
        <f t="shared" ref="N53" si="21">N52-N51</f>
        <v>1.4797678573313533</v>
      </c>
      <c r="O53" s="85">
        <f t="shared" ref="O53" si="22">O52-O51</f>
        <v>1.5128941361545003</v>
      </c>
      <c r="P53" s="85">
        <f t="shared" ref="P53" si="23">P52-P51</f>
        <v>1.5466925454853708</v>
      </c>
      <c r="Q53" s="87">
        <f>SUM(L53:P53)</f>
        <v>7.4021368951816839</v>
      </c>
    </row>
    <row r="54" spans="2:17" ht="5.0999999999999996" customHeight="1" x14ac:dyDescent="0.2"/>
    <row r="55" spans="2:17" x14ac:dyDescent="0.2">
      <c r="C55" t="s">
        <v>91</v>
      </c>
      <c r="G55" s="17">
        <v>3045388.3190744664</v>
      </c>
      <c r="H55" s="17">
        <v>3091069.1438605832</v>
      </c>
      <c r="I55" s="17">
        <v>3137435.1810184917</v>
      </c>
      <c r="L55" s="17">
        <v>3184496.7087337687</v>
      </c>
      <c r="M55" s="17">
        <v>3232264.1593647748</v>
      </c>
      <c r="N55" s="17">
        <v>3280748.1217552461</v>
      </c>
      <c r="O55" s="17">
        <v>3329959.3435815745</v>
      </c>
      <c r="P55" s="17">
        <v>3379908.7337352978</v>
      </c>
    </row>
    <row r="56" spans="2:17" ht="5.0999999999999996" customHeight="1" x14ac:dyDescent="0.2"/>
    <row r="57" spans="2:17" x14ac:dyDescent="0.2">
      <c r="C57" t="s">
        <v>92</v>
      </c>
      <c r="I57" s="48">
        <f>I53*1000000/I55</f>
        <v>0.75094325909697546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870ED-DBDB-4D7C-B4B1-5972694A541F}">
  <dimension ref="C2:P38"/>
  <sheetViews>
    <sheetView showGridLines="0" topLeftCell="A4" workbookViewId="0">
      <selection activeCell="K27" sqref="K27"/>
    </sheetView>
  </sheetViews>
  <sheetFormatPr defaultRowHeight="12" x14ac:dyDescent="0.2"/>
  <cols>
    <col min="1" max="2" width="3.7109375" customWidth="1"/>
    <col min="3" max="3" width="34.42578125" bestFit="1" customWidth="1"/>
    <col min="4" max="8" width="10" bestFit="1" customWidth="1"/>
    <col min="9" max="9" width="10" style="18" bestFit="1" customWidth="1"/>
    <col min="11" max="15" width="10" bestFit="1" customWidth="1"/>
    <col min="16" max="16" width="9.140625" style="18"/>
  </cols>
  <sheetData>
    <row r="2" spans="3:16" x14ac:dyDescent="0.2">
      <c r="C2" s="18" t="s">
        <v>94</v>
      </c>
    </row>
    <row r="3" spans="3:16" ht="5.0999999999999996" customHeight="1" x14ac:dyDescent="0.2"/>
    <row r="4" spans="3:16" ht="12.75" x14ac:dyDescent="0.2">
      <c r="F4" s="40">
        <v>2020</v>
      </c>
      <c r="G4" s="41">
        <v>2021</v>
      </c>
    </row>
    <row r="5" spans="3:16" ht="5.0999999999999996" customHeight="1" x14ac:dyDescent="0.2"/>
    <row r="6" spans="3:16" x14ac:dyDescent="0.2">
      <c r="C6" t="s">
        <v>41</v>
      </c>
      <c r="F6" s="24">
        <f>Costing!F35/1000000</f>
        <v>10.058991000000001</v>
      </c>
      <c r="G6" s="24">
        <f>Costing!I35/1000000</f>
        <v>14.28324246155</v>
      </c>
      <c r="H6" s="24"/>
    </row>
    <row r="7" spans="3:16" ht="5.0999999999999996" customHeight="1" x14ac:dyDescent="0.2">
      <c r="F7" s="24"/>
      <c r="G7" s="24"/>
      <c r="H7" s="24"/>
    </row>
    <row r="8" spans="3:16" x14ac:dyDescent="0.2">
      <c r="C8" t="s">
        <v>0</v>
      </c>
      <c r="F8" s="24">
        <f>Costing!F15/1000000</f>
        <v>0.47233138999999996</v>
      </c>
      <c r="G8" s="24">
        <f>Costing!I15/1000000</f>
        <v>4.4749540000000004E-2</v>
      </c>
      <c r="H8" s="24"/>
    </row>
    <row r="9" spans="3:16" ht="12.75" thickBot="1" x14ac:dyDescent="0.25">
      <c r="C9" s="39"/>
      <c r="D9" s="42"/>
      <c r="E9" s="42"/>
      <c r="F9" s="42"/>
      <c r="G9" s="42"/>
      <c r="H9" s="42"/>
    </row>
    <row r="10" spans="3:16" ht="5.0999999999999996" customHeight="1" x14ac:dyDescent="0.2">
      <c r="D10" s="24"/>
      <c r="E10" s="24"/>
      <c r="F10" s="24"/>
      <c r="G10" s="24"/>
      <c r="H10" s="24"/>
    </row>
    <row r="11" spans="3:16" x14ac:dyDescent="0.2">
      <c r="C11" s="18" t="s">
        <v>93</v>
      </c>
      <c r="D11" s="24"/>
      <c r="E11" s="24"/>
      <c r="F11" s="24"/>
      <c r="G11" s="24"/>
      <c r="H11" s="24"/>
    </row>
    <row r="12" spans="3:16" ht="5.0999999999999996" customHeight="1" x14ac:dyDescent="0.2">
      <c r="C12" s="18"/>
      <c r="D12" s="24"/>
      <c r="E12" s="24"/>
      <c r="F12" s="24"/>
      <c r="G12" s="24"/>
      <c r="H12" s="24"/>
    </row>
    <row r="13" spans="3:16" ht="12.75" x14ac:dyDescent="0.2">
      <c r="D13" s="20" t="s">
        <v>34</v>
      </c>
      <c r="E13" s="20" t="s">
        <v>35</v>
      </c>
      <c r="F13" s="20" t="s">
        <v>36</v>
      </c>
      <c r="G13" s="20" t="s">
        <v>37</v>
      </c>
      <c r="H13" s="20" t="s">
        <v>38</v>
      </c>
      <c r="I13" s="20" t="s">
        <v>2</v>
      </c>
      <c r="K13" s="20" t="s">
        <v>42</v>
      </c>
      <c r="L13" s="20" t="s">
        <v>43</v>
      </c>
      <c r="M13" s="20" t="s">
        <v>44</v>
      </c>
      <c r="N13" s="20" t="s">
        <v>45</v>
      </c>
      <c r="O13" s="20" t="s">
        <v>46</v>
      </c>
      <c r="P13" s="20" t="s">
        <v>2</v>
      </c>
    </row>
    <row r="14" spans="3:16" ht="5.0999999999999996" customHeight="1" x14ac:dyDescent="0.2">
      <c r="D14" s="24"/>
      <c r="E14" s="24"/>
      <c r="F14" s="24"/>
      <c r="G14" s="24"/>
      <c r="H14" s="24"/>
    </row>
    <row r="15" spans="3:16" x14ac:dyDescent="0.2">
      <c r="C15" s="43" t="s">
        <v>26</v>
      </c>
      <c r="D15" s="44">
        <f>Evaluation!E20</f>
        <v>0</v>
      </c>
      <c r="E15" s="44">
        <f>Evaluation!F20</f>
        <v>0</v>
      </c>
      <c r="F15" s="44">
        <f>Evaluation!G20</f>
        <v>0</v>
      </c>
      <c r="G15" s="44">
        <f>Evaluation!H20</f>
        <v>0.58383595120437803</v>
      </c>
      <c r="H15" s="44">
        <f>Evaluation!I20</f>
        <v>1.3840613493190403</v>
      </c>
      <c r="I15" s="30">
        <f>SUM(D15:H15)</f>
        <v>1.9678973005234184</v>
      </c>
      <c r="K15" s="24">
        <f>Evaluation!L20</f>
        <v>-2.7853030561971082E-2</v>
      </c>
      <c r="L15" s="24">
        <f>Evaluation!M20</f>
        <v>-2.640401304512352E-2</v>
      </c>
      <c r="M15" s="24">
        <f>Evaluation!N20</f>
        <v>-2.4935986735158622E-2</v>
      </c>
      <c r="N15" s="24">
        <f>Evaluation!O20</f>
        <v>-2.3448438777251113E-2</v>
      </c>
      <c r="O15" s="24">
        <f>Evaluation!P20</f>
        <v>-2.1943464038116645E-2</v>
      </c>
      <c r="P15" s="30">
        <f>SUM(K15:O15)</f>
        <v>-0.12458493315762098</v>
      </c>
    </row>
    <row r="16" spans="3:16" x14ac:dyDescent="0.2">
      <c r="C16" s="43" t="s">
        <v>27</v>
      </c>
      <c r="D16" s="44">
        <f>Evaluation!E21</f>
        <v>0</v>
      </c>
      <c r="E16" s="44">
        <f>Evaluation!F21</f>
        <v>0</v>
      </c>
      <c r="F16" s="44">
        <f>Evaluation!G21</f>
        <v>0</v>
      </c>
      <c r="G16" s="44">
        <f>Evaluation!H21</f>
        <v>-7.086970260183989E-2</v>
      </c>
      <c r="H16" s="44">
        <f>Evaluation!I21</f>
        <v>-0.16897265191693123</v>
      </c>
      <c r="I16" s="30">
        <f>SUM(D16:H16)</f>
        <v>-0.23984235451877112</v>
      </c>
      <c r="K16" s="24">
        <f>Evaluation!L21</f>
        <v>-2.0184078070656142E-2</v>
      </c>
      <c r="L16" s="24">
        <f>Evaluation!M21</f>
        <v>-2.136871284248798E-2</v>
      </c>
      <c r="M16" s="24">
        <f>Evaluation!N21</f>
        <v>-2.2633733164511227E-2</v>
      </c>
      <c r="N16" s="24">
        <f>Evaluation!O21</f>
        <v>-2.3926088061458017E-2</v>
      </c>
      <c r="O16" s="24">
        <f>Evaluation!P21</f>
        <v>-2.5267852120634871E-2</v>
      </c>
      <c r="P16" s="30">
        <f>SUM(K16:O16)</f>
        <v>-0.11338046425974824</v>
      </c>
    </row>
    <row r="17" spans="3:16" x14ac:dyDescent="0.2">
      <c r="C17" s="43" t="s">
        <v>28</v>
      </c>
      <c r="D17" s="44">
        <f>Evaluation!E22</f>
        <v>0</v>
      </c>
      <c r="E17" s="44">
        <f>Evaluation!F22</f>
        <v>0</v>
      </c>
      <c r="F17" s="44">
        <f>Evaluation!G22</f>
        <v>0.47232868201032829</v>
      </c>
      <c r="G17" s="44">
        <f>Evaluation!H22</f>
        <v>4.9946129822728835E-2</v>
      </c>
      <c r="H17" s="44">
        <f>Evaluation!I22</f>
        <v>1.2609283759161372E-2</v>
      </c>
      <c r="I17" s="30">
        <f>SUM(D17:H17)</f>
        <v>0.5348840955922185</v>
      </c>
      <c r="K17" s="24">
        <f>Evaluation!L22</f>
        <v>-2.9193256926873801E-4</v>
      </c>
      <c r="L17" s="24">
        <f>Evaluation!M22</f>
        <v>-2.8191220388862348E-4</v>
      </c>
      <c r="M17" s="24">
        <f>Evaluation!N22</f>
        <v>-2.7130372774308853E-4</v>
      </c>
      <c r="N17" s="24">
        <f>Evaluation!O22</f>
        <v>-2.6006723362570483E-4</v>
      </c>
      <c r="O17" s="24">
        <f>Evaluation!P22</f>
        <v>-2.4818915102287065E-4</v>
      </c>
      <c r="P17" s="30">
        <f>SUM(K17:O17)</f>
        <v>-1.3534048855490255E-3</v>
      </c>
    </row>
    <row r="18" spans="3:16" x14ac:dyDescent="0.2">
      <c r="C18" s="43" t="s">
        <v>29</v>
      </c>
      <c r="D18" s="44">
        <f>Evaluation!E23</f>
        <v>0</v>
      </c>
      <c r="E18" s="44">
        <f>Evaluation!F23</f>
        <v>0</v>
      </c>
      <c r="F18" s="44">
        <f>Evaluation!G23</f>
        <v>0</v>
      </c>
      <c r="G18" s="44">
        <f>Evaluation!H23</f>
        <v>0</v>
      </c>
      <c r="H18" s="44">
        <f>Evaluation!I23</f>
        <v>0</v>
      </c>
      <c r="I18" s="30">
        <f>SUM(D18:H18)</f>
        <v>0</v>
      </c>
      <c r="K18" s="24">
        <f>Evaluation!L23</f>
        <v>1.4683864999896095</v>
      </c>
      <c r="L18" s="24">
        <f>Evaluation!M23</f>
        <v>1.4999568097393867</v>
      </c>
      <c r="M18" s="24">
        <f>Evaluation!N23</f>
        <v>1.5322058811487835</v>
      </c>
      <c r="N18" s="24">
        <f>Evaluation!O23</f>
        <v>1.5651483075934838</v>
      </c>
      <c r="O18" s="24">
        <f>Evaluation!P23</f>
        <v>1.598798996206741</v>
      </c>
      <c r="P18" s="30">
        <f>SUM(K18:O18)</f>
        <v>7.664496494678005</v>
      </c>
    </row>
    <row r="19" spans="3:16" x14ac:dyDescent="0.2">
      <c r="C19" s="43" t="s">
        <v>30</v>
      </c>
      <c r="D19" s="44">
        <f>Evaluation!E24</f>
        <v>0</v>
      </c>
      <c r="E19" s="44">
        <f>Evaluation!F24</f>
        <v>0</v>
      </c>
      <c r="F19" s="44">
        <f>Evaluation!G24</f>
        <v>0</v>
      </c>
      <c r="G19" s="44">
        <f>Evaluation!H24</f>
        <v>1.6983828765209097E-3</v>
      </c>
      <c r="H19" s="44">
        <f>Evaluation!I24</f>
        <v>5.0696206918559028E-3</v>
      </c>
      <c r="I19" s="30">
        <f>SUM(D19:H19)</f>
        <v>6.7680035683768125E-3</v>
      </c>
      <c r="K19" s="24">
        <f>Evaluation!L24</f>
        <v>-4.576156812606591E-3</v>
      </c>
      <c r="L19" s="24">
        <f>Evaluation!M24</f>
        <v>-4.6860637316585851E-3</v>
      </c>
      <c r="M19" s="24">
        <f>Evaluation!N24</f>
        <v>-4.8039652430307278E-3</v>
      </c>
      <c r="N19" s="24">
        <f>Evaluation!O24</f>
        <v>-4.9220840656341025E-3</v>
      </c>
      <c r="O19" s="24">
        <f>Evaluation!P24</f>
        <v>-5.0434800072793884E-3</v>
      </c>
      <c r="P19" s="30">
        <f>SUM(K19:O19)</f>
        <v>-2.4031749860209395E-2</v>
      </c>
    </row>
    <row r="20" spans="3:16" s="22" customFormat="1" x14ac:dyDescent="0.2">
      <c r="C20" s="45" t="s">
        <v>39</v>
      </c>
      <c r="D20" s="46">
        <f t="shared" ref="D20:I20" si="0">SUM(D15:D19)</f>
        <v>0</v>
      </c>
      <c r="E20" s="46">
        <f t="shared" si="0"/>
        <v>0</v>
      </c>
      <c r="F20" s="46">
        <f t="shared" si="0"/>
        <v>0.47232868201032829</v>
      </c>
      <c r="G20" s="46">
        <f t="shared" si="0"/>
        <v>0.56461076130178789</v>
      </c>
      <c r="H20" s="46">
        <f t="shared" si="0"/>
        <v>1.2327676018531264</v>
      </c>
      <c r="I20" s="46">
        <f t="shared" si="0"/>
        <v>2.2697070451652426</v>
      </c>
      <c r="K20" s="46">
        <f t="shared" ref="K20:P20" si="1">SUM(K15:K19)</f>
        <v>1.4154813019751069</v>
      </c>
      <c r="L20" s="46">
        <f t="shared" si="1"/>
        <v>1.447216107916228</v>
      </c>
      <c r="M20" s="46">
        <f t="shared" si="1"/>
        <v>1.4795608922783399</v>
      </c>
      <c r="N20" s="46">
        <f t="shared" si="1"/>
        <v>1.5125916294555148</v>
      </c>
      <c r="O20" s="46">
        <f t="shared" si="1"/>
        <v>1.5462960108896873</v>
      </c>
      <c r="P20" s="46">
        <f t="shared" si="1"/>
        <v>7.4011459425148773</v>
      </c>
    </row>
    <row r="21" spans="3:16" ht="12.75" thickBot="1" x14ac:dyDescent="0.25">
      <c r="C21" s="39"/>
      <c r="D21" s="42"/>
      <c r="E21" s="42"/>
      <c r="F21" s="42"/>
      <c r="G21" s="42"/>
      <c r="H21" s="42"/>
    </row>
    <row r="23" spans="3:16" x14ac:dyDescent="0.2">
      <c r="C23" s="18" t="s">
        <v>40</v>
      </c>
      <c r="D23" s="24"/>
      <c r="E23" s="24"/>
      <c r="F23" s="24"/>
      <c r="G23" s="24"/>
      <c r="H23" s="24"/>
    </row>
    <row r="24" spans="3:16" ht="5.0999999999999996" customHeight="1" x14ac:dyDescent="0.2">
      <c r="C24" s="18"/>
      <c r="D24" s="24"/>
      <c r="E24" s="24"/>
      <c r="F24" s="24"/>
      <c r="G24" s="24"/>
      <c r="H24" s="24"/>
    </row>
    <row r="25" spans="3:16" ht="12.75" x14ac:dyDescent="0.2">
      <c r="D25" s="20" t="s">
        <v>34</v>
      </c>
      <c r="E25" s="20" t="s">
        <v>35</v>
      </c>
      <c r="F25" s="20" t="s">
        <v>36</v>
      </c>
      <c r="G25" s="20" t="s">
        <v>37</v>
      </c>
      <c r="H25" s="20" t="s">
        <v>38</v>
      </c>
      <c r="I25" s="20" t="s">
        <v>2</v>
      </c>
      <c r="K25" s="20" t="s">
        <v>42</v>
      </c>
      <c r="L25" s="20" t="s">
        <v>43</v>
      </c>
      <c r="M25" s="20" t="s">
        <v>44</v>
      </c>
      <c r="N25" s="20" t="s">
        <v>45</v>
      </c>
      <c r="O25" s="20" t="s">
        <v>46</v>
      </c>
      <c r="P25" s="20" t="s">
        <v>2</v>
      </c>
    </row>
    <row r="26" spans="3:16" x14ac:dyDescent="0.2">
      <c r="D26" s="24"/>
      <c r="E26" s="24"/>
      <c r="F26" s="24"/>
      <c r="G26" s="24"/>
      <c r="H26" s="24"/>
    </row>
    <row r="27" spans="3:16" x14ac:dyDescent="0.2">
      <c r="C27" s="43" t="s">
        <v>26</v>
      </c>
      <c r="D27" s="44">
        <f>D15*Rates!H$16</f>
        <v>0</v>
      </c>
      <c r="E27" s="44">
        <f>E15*Rates!I$16</f>
        <v>0</v>
      </c>
      <c r="F27" s="44">
        <f>F15*Rates!J$16</f>
        <v>0</v>
      </c>
      <c r="G27" s="44">
        <f>G15*Rates!K$16</f>
        <v>0.58383595120437803</v>
      </c>
      <c r="H27" s="44">
        <f>H15*Rates!L$16</f>
        <v>1.358027912316413</v>
      </c>
      <c r="I27" s="30">
        <f>SUM(D27:H27)</f>
        <v>1.941863863520791</v>
      </c>
      <c r="K27" s="24">
        <f>Evaluation!L41</f>
        <v>-2.7266794480624412E-2</v>
      </c>
      <c r="L27" s="24">
        <f>Evaluation!M41</f>
        <v>-2.530423409677951E-2</v>
      </c>
      <c r="M27" s="24">
        <f>Evaluation!N41</f>
        <v>-2.3394374902494519E-2</v>
      </c>
      <c r="N27" s="24">
        <f>Evaluation!O41</f>
        <v>-2.1535772181522361E-2</v>
      </c>
      <c r="O27" s="24">
        <f>Evaluation!P41</f>
        <v>-1.9729375217025336E-2</v>
      </c>
      <c r="P27" s="30">
        <f>SUM(K27:O27)</f>
        <v>-0.11723055087844614</v>
      </c>
    </row>
    <row r="28" spans="3:16" x14ac:dyDescent="0.2">
      <c r="C28" s="43" t="s">
        <v>27</v>
      </c>
      <c r="D28" s="44">
        <f>D16*Rates!H$16</f>
        <v>0</v>
      </c>
      <c r="E28" s="44">
        <f>E16*Rates!I$16</f>
        <v>0</v>
      </c>
      <c r="F28" s="44">
        <f>F16*Rates!J$16</f>
        <v>0</v>
      </c>
      <c r="G28" s="44">
        <f>G16*Rates!K$16</f>
        <v>-7.086970260183989E-2</v>
      </c>
      <c r="H28" s="44">
        <f>H16*Rates!L$16</f>
        <v>-0.16579436874977926</v>
      </c>
      <c r="I28" s="30">
        <f>SUM(D28:H28)</f>
        <v>-0.23666407135161915</v>
      </c>
      <c r="K28" s="24">
        <f>Evaluation!L42</f>
        <v>-1.9759254107356128E-2</v>
      </c>
      <c r="L28" s="24">
        <f>Evaluation!M42</f>
        <v>-2.0478664026896354E-2</v>
      </c>
      <c r="M28" s="24">
        <f>Evaluation!N42</f>
        <v>-2.1234453030359646E-2</v>
      </c>
      <c r="N28" s="24">
        <f>Evaluation!O42</f>
        <v>-2.1974460073067803E-2</v>
      </c>
      <c r="O28" s="24">
        <f>Evaluation!P42</f>
        <v>-2.2718333557108394E-2</v>
      </c>
      <c r="P28" s="30">
        <f>SUM(K28:O28)</f>
        <v>-0.10616516479478832</v>
      </c>
    </row>
    <row r="29" spans="3:16" x14ac:dyDescent="0.2">
      <c r="C29" s="43" t="s">
        <v>28</v>
      </c>
      <c r="D29" s="44">
        <f>D17*Rates!H$16</f>
        <v>0</v>
      </c>
      <c r="E29" s="44">
        <f>E17*Rates!I$16</f>
        <v>0</v>
      </c>
      <c r="F29" s="44">
        <f>F17*Rates!J$16</f>
        <v>0.48023550576204305</v>
      </c>
      <c r="G29" s="44">
        <f>G17*Rates!K$16</f>
        <v>4.9946129822728835E-2</v>
      </c>
      <c r="H29" s="44">
        <f>H17*Rates!L$16</f>
        <v>1.2372110027986893E-2</v>
      </c>
      <c r="I29" s="30">
        <f>SUM(D29:H29)</f>
        <v>0.54255374561275882</v>
      </c>
      <c r="K29" s="24">
        <f>Evaluation!L43</f>
        <v>-2.8578812458590619E-4</v>
      </c>
      <c r="L29" s="24">
        <f>Evaluation!M43</f>
        <v>-2.7017000752493914E-4</v>
      </c>
      <c r="M29" s="24">
        <f>Evaluation!N43</f>
        <v>-2.5453097913441525E-4</v>
      </c>
      <c r="N29" s="24">
        <f>Evaluation!O43</f>
        <v>-2.3885379954435848E-4</v>
      </c>
      <c r="O29" s="24">
        <f>Evaluation!P43</f>
        <v>-2.2314694149372372E-4</v>
      </c>
      <c r="P29" s="30">
        <f>SUM(K29:O29)</f>
        <v>-1.2724898522833428E-3</v>
      </c>
    </row>
    <row r="30" spans="3:16" x14ac:dyDescent="0.2">
      <c r="C30" s="43" t="s">
        <v>29</v>
      </c>
      <c r="D30" s="44">
        <f>D18*Rates!H$16</f>
        <v>0</v>
      </c>
      <c r="E30" s="44">
        <f>E18*Rates!I$16</f>
        <v>0</v>
      </c>
      <c r="F30" s="44">
        <f>F18*Rates!J$16</f>
        <v>0</v>
      </c>
      <c r="G30" s="44">
        <f>G18*Rates!K$16</f>
        <v>0</v>
      </c>
      <c r="H30" s="44">
        <f>H18*Rates!L$16</f>
        <v>0</v>
      </c>
      <c r="I30" s="30">
        <f>SUM(D30:H30)</f>
        <v>0</v>
      </c>
      <c r="K30" s="24">
        <f>Evaluation!L44</f>
        <v>1.4374806656775423</v>
      </c>
      <c r="L30" s="24">
        <f>Evaluation!M44</f>
        <v>1.4374806656775423</v>
      </c>
      <c r="M30" s="24">
        <f>Evaluation!N44</f>
        <v>1.4374806656775423</v>
      </c>
      <c r="N30" s="24">
        <f>Evaluation!O44</f>
        <v>1.4374806656775441</v>
      </c>
      <c r="O30" s="24">
        <f>Evaluation!P44</f>
        <v>1.437480665677541</v>
      </c>
      <c r="P30" s="30">
        <f>SUM(K30:O30)</f>
        <v>7.1874033283877115</v>
      </c>
    </row>
    <row r="31" spans="3:16" x14ac:dyDescent="0.2">
      <c r="C31" s="43" t="s">
        <v>30</v>
      </c>
      <c r="D31" s="44">
        <f>D19*Rates!H$16</f>
        <v>0</v>
      </c>
      <c r="E31" s="44">
        <f>E19*Rates!I$16</f>
        <v>0</v>
      </c>
      <c r="F31" s="44">
        <f>F19*Rates!J$16</f>
        <v>0</v>
      </c>
      <c r="G31" s="44">
        <f>G19*Rates!K$16</f>
        <v>1.6983828765209097E-3</v>
      </c>
      <c r="H31" s="44">
        <f>H19*Rates!L$16</f>
        <v>4.9742638993455265E-3</v>
      </c>
      <c r="I31" s="30">
        <f>SUM(D31:H31)</f>
        <v>6.6726467758664362E-3</v>
      </c>
      <c r="K31" s="24">
        <f>Evaluation!L45</f>
        <v>-4.479840247290312E-3</v>
      </c>
      <c r="L31" s="24">
        <f>Evaluation!M45</f>
        <v>-4.4908799831122614E-3</v>
      </c>
      <c r="M31" s="24">
        <f>Evaluation!N45</f>
        <v>-4.5069707931588709E-3</v>
      </c>
      <c r="N31" s="24">
        <f>Evaluation!O45</f>
        <v>-4.5205944030106693E-3</v>
      </c>
      <c r="O31" s="24">
        <f>Evaluation!P45</f>
        <v>-4.5345944145549488E-3</v>
      </c>
      <c r="P31" s="30">
        <f>SUM(K31:O31)</f>
        <v>-2.2532879841127063E-2</v>
      </c>
    </row>
    <row r="32" spans="3:16" x14ac:dyDescent="0.2">
      <c r="C32" s="45" t="s">
        <v>39</v>
      </c>
      <c r="D32" s="46">
        <f t="shared" ref="D32:I32" si="2">SUM(D27:D31)</f>
        <v>0</v>
      </c>
      <c r="E32" s="46">
        <f t="shared" si="2"/>
        <v>0</v>
      </c>
      <c r="F32" s="46">
        <f t="shared" si="2"/>
        <v>0.48023550576204305</v>
      </c>
      <c r="G32" s="46">
        <f t="shared" si="2"/>
        <v>0.56461076130178789</v>
      </c>
      <c r="H32" s="46">
        <f t="shared" si="2"/>
        <v>1.2095799174939663</v>
      </c>
      <c r="I32" s="46">
        <f t="shared" si="2"/>
        <v>2.2544261845577975</v>
      </c>
      <c r="K32" s="46">
        <f t="shared" ref="K32:P32" si="3">SUM(K27:K31)</f>
        <v>1.3856889887176855</v>
      </c>
      <c r="L32" s="46">
        <f t="shared" si="3"/>
        <v>1.3869367175632292</v>
      </c>
      <c r="M32" s="46">
        <f t="shared" si="3"/>
        <v>1.3880903359723948</v>
      </c>
      <c r="N32" s="46">
        <f t="shared" si="3"/>
        <v>1.3892109852203989</v>
      </c>
      <c r="O32" s="46">
        <f t="shared" si="3"/>
        <v>1.3902752155473586</v>
      </c>
      <c r="P32" s="46">
        <f t="shared" si="3"/>
        <v>6.9402022430210666</v>
      </c>
    </row>
    <row r="34" spans="3:16" x14ac:dyDescent="0.2">
      <c r="D34" s="17"/>
      <c r="E34" s="17"/>
      <c r="F34" s="17">
        <v>3045388.3190744664</v>
      </c>
      <c r="G34" s="17">
        <v>3091069.1438605832</v>
      </c>
      <c r="H34" s="17">
        <v>3137435.1810184917</v>
      </c>
      <c r="I34" s="17">
        <v>3137435.1810184917</v>
      </c>
      <c r="K34" s="17">
        <v>3184496.7087337687</v>
      </c>
      <c r="L34" s="17">
        <v>3232264.1593647748</v>
      </c>
      <c r="M34" s="17">
        <v>3280748.1217552461</v>
      </c>
      <c r="N34" s="17">
        <v>3329959.3435815745</v>
      </c>
      <c r="O34" s="17">
        <v>3379908.7337352978</v>
      </c>
    </row>
    <row r="35" spans="3:16" x14ac:dyDescent="0.2">
      <c r="D35" s="44"/>
      <c r="E35" s="44"/>
      <c r="F35" s="44"/>
      <c r="G35" s="44"/>
      <c r="H35" s="44"/>
      <c r="I35" s="30"/>
      <c r="K35" s="24"/>
      <c r="L35" s="24"/>
      <c r="M35" s="24"/>
      <c r="N35" s="24"/>
      <c r="O35" s="24"/>
      <c r="P35" s="30"/>
    </row>
    <row r="36" spans="3:16" x14ac:dyDescent="0.2">
      <c r="D36" s="44"/>
      <c r="E36" s="44"/>
      <c r="F36" s="44"/>
      <c r="G36" s="44"/>
      <c r="H36" s="44">
        <f>SUM(F32:H32)</f>
        <v>2.2544261845577971</v>
      </c>
      <c r="I36" s="30"/>
      <c r="K36" s="24"/>
      <c r="L36" s="24"/>
      <c r="M36" s="24"/>
      <c r="N36" s="24"/>
      <c r="O36" s="24"/>
      <c r="P36" s="30"/>
    </row>
    <row r="37" spans="3:16" x14ac:dyDescent="0.2">
      <c r="D37" s="44"/>
      <c r="E37" s="44"/>
      <c r="F37" s="44"/>
      <c r="G37" s="44"/>
      <c r="H37" s="44"/>
      <c r="I37" s="30"/>
      <c r="K37" s="24"/>
      <c r="L37" s="24"/>
      <c r="M37" s="24"/>
      <c r="N37" s="24"/>
      <c r="O37" s="24"/>
      <c r="P37" s="30"/>
    </row>
    <row r="38" spans="3:16" ht="14.25" x14ac:dyDescent="0.2">
      <c r="C38" s="47"/>
      <c r="F38" s="48">
        <f>F32*1000000/F34</f>
        <v>0.15769269973032304</v>
      </c>
      <c r="G38" s="48">
        <f>G32*1000000/G34</f>
        <v>0.18265872907540939</v>
      </c>
      <c r="H38" s="48">
        <f>H32*1000000/H34</f>
        <v>0.38553144454168636</v>
      </c>
      <c r="I38" s="48">
        <f>I32*1000000/I34</f>
        <v>0.71855705520136126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C0C4E-F038-45AC-BC40-8844D3383790}">
  <dimension ref="C2:K54"/>
  <sheetViews>
    <sheetView showGridLines="0" topLeftCell="A13" workbookViewId="0">
      <selection activeCell="F40" sqref="F40"/>
    </sheetView>
  </sheetViews>
  <sheetFormatPr defaultRowHeight="12" outlineLevelCol="1" x14ac:dyDescent="0.2"/>
  <cols>
    <col min="1" max="2" width="3.7109375" style="4" customWidth="1"/>
    <col min="3" max="3" width="19.7109375" style="4" customWidth="1"/>
    <col min="4" max="4" width="46" style="4" bestFit="1" customWidth="1"/>
    <col min="5" max="5" width="8.85546875" style="49" bestFit="1" customWidth="1"/>
    <col min="6" max="6" width="12.7109375" style="4" customWidth="1"/>
    <col min="7" max="8" width="12.7109375" style="4" customWidth="1" outlineLevel="1"/>
    <col min="9" max="10" width="12.7109375" style="4" customWidth="1"/>
    <col min="11" max="11" width="32.140625" style="4" bestFit="1" customWidth="1"/>
    <col min="12" max="16384" width="9.140625" style="4"/>
  </cols>
  <sheetData>
    <row r="2" spans="3:11" x14ac:dyDescent="0.2">
      <c r="C2" s="18" t="s">
        <v>95</v>
      </c>
    </row>
    <row r="3" spans="3:11" ht="36" x14ac:dyDescent="0.2">
      <c r="C3" s="50" t="s">
        <v>49</v>
      </c>
      <c r="D3" s="50" t="s">
        <v>50</v>
      </c>
      <c r="E3" s="51" t="s">
        <v>51</v>
      </c>
      <c r="F3" s="51" t="s">
        <v>52</v>
      </c>
      <c r="G3" s="61" t="s">
        <v>83</v>
      </c>
      <c r="H3" s="61" t="s">
        <v>84</v>
      </c>
      <c r="I3" s="51" t="s">
        <v>53</v>
      </c>
      <c r="J3" s="51" t="s">
        <v>2</v>
      </c>
    </row>
    <row r="4" spans="3:11" x14ac:dyDescent="0.2">
      <c r="C4" s="52"/>
      <c r="D4" s="52"/>
      <c r="E4" s="53"/>
      <c r="F4" s="53"/>
      <c r="G4" s="64"/>
      <c r="H4" s="64"/>
      <c r="I4" s="53"/>
      <c r="J4" s="53"/>
    </row>
    <row r="5" spans="3:11" x14ac:dyDescent="0.2">
      <c r="C5" s="89" t="s">
        <v>54</v>
      </c>
      <c r="D5" s="56" t="s">
        <v>55</v>
      </c>
      <c r="E5" s="57" t="s">
        <v>56</v>
      </c>
      <c r="F5" s="62">
        <v>2463.9</v>
      </c>
      <c r="G5" s="62"/>
      <c r="H5" s="62"/>
      <c r="I5" s="62">
        <f>SUM(G5:H5)</f>
        <v>0</v>
      </c>
      <c r="J5" s="62">
        <f>F5+I5</f>
        <v>2463.9</v>
      </c>
    </row>
    <row r="6" spans="3:11" x14ac:dyDescent="0.2">
      <c r="C6" s="89"/>
      <c r="D6" s="56" t="s">
        <v>57</v>
      </c>
      <c r="E6" s="57" t="s">
        <v>56</v>
      </c>
      <c r="F6" s="62">
        <v>151785.57999999999</v>
      </c>
      <c r="G6" s="62"/>
      <c r="H6" s="62"/>
      <c r="I6" s="62">
        <f>SUM(G6:H6)</f>
        <v>0</v>
      </c>
      <c r="J6" s="62">
        <f>F6+I6</f>
        <v>151785.57999999999</v>
      </c>
    </row>
    <row r="7" spans="3:11" x14ac:dyDescent="0.2">
      <c r="C7" s="89"/>
      <c r="D7" s="56" t="s">
        <v>58</v>
      </c>
      <c r="E7" s="57" t="s">
        <v>56</v>
      </c>
      <c r="F7" s="62">
        <v>1573.4</v>
      </c>
      <c r="G7" s="62"/>
      <c r="H7" s="62"/>
      <c r="I7" s="62">
        <f>SUM(G7:H7)</f>
        <v>0</v>
      </c>
      <c r="J7" s="62">
        <f>F7+I7</f>
        <v>1573.4</v>
      </c>
    </row>
    <row r="8" spans="3:11" x14ac:dyDescent="0.2">
      <c r="C8" s="89"/>
      <c r="D8" s="56" t="s">
        <v>59</v>
      </c>
      <c r="E8" s="57" t="s">
        <v>56</v>
      </c>
      <c r="F8" s="62">
        <v>12536.68</v>
      </c>
      <c r="G8" s="62"/>
      <c r="H8" s="62"/>
      <c r="I8" s="62">
        <f>SUM(G8:H8)</f>
        <v>0</v>
      </c>
      <c r="J8" s="62">
        <f>F8+I8</f>
        <v>12536.68</v>
      </c>
    </row>
    <row r="9" spans="3:11" s="22" customFormat="1" x14ac:dyDescent="0.2">
      <c r="C9" s="90" t="s">
        <v>60</v>
      </c>
      <c r="D9" s="90"/>
      <c r="E9" s="67" t="s">
        <v>56</v>
      </c>
      <c r="F9" s="68">
        <f>SUBTOTAL(9,F5:F8)</f>
        <v>168359.55999999997</v>
      </c>
      <c r="G9" s="68"/>
      <c r="H9" s="68"/>
      <c r="I9" s="68">
        <f>SUBTOTAL(9,I5:I8)</f>
        <v>0</v>
      </c>
      <c r="J9" s="68">
        <f>SUBTOTAL(9,J5:J8)</f>
        <v>168359.55999999997</v>
      </c>
    </row>
    <row r="10" spans="3:11" s="22" customFormat="1" ht="5.0999999999999996" customHeight="1" x14ac:dyDescent="0.2">
      <c r="C10" s="53"/>
      <c r="D10" s="53"/>
      <c r="E10" s="53"/>
      <c r="F10" s="65"/>
      <c r="G10" s="65"/>
      <c r="H10" s="65"/>
      <c r="I10" s="65"/>
      <c r="J10" s="65"/>
    </row>
    <row r="11" spans="3:11" x14ac:dyDescent="0.2">
      <c r="C11" s="89" t="s">
        <v>61</v>
      </c>
      <c r="D11" s="56" t="s">
        <v>55</v>
      </c>
      <c r="E11" s="57" t="s">
        <v>56</v>
      </c>
      <c r="F11" s="62">
        <v>83971.83</v>
      </c>
      <c r="G11" s="62">
        <v>44719.67</v>
      </c>
      <c r="H11" s="62"/>
      <c r="I11" s="62">
        <f>SUM(G11:H11)</f>
        <v>44719.67</v>
      </c>
      <c r="J11" s="62">
        <f>F11+I11</f>
        <v>128691.5</v>
      </c>
    </row>
    <row r="12" spans="3:11" x14ac:dyDescent="0.2">
      <c r="C12" s="89"/>
      <c r="D12" s="56" t="s">
        <v>59</v>
      </c>
      <c r="E12" s="57" t="s">
        <v>56</v>
      </c>
      <c r="F12" s="62">
        <v>220000</v>
      </c>
      <c r="G12" s="62">
        <v>29.87</v>
      </c>
      <c r="H12" s="62"/>
      <c r="I12" s="62">
        <f>SUM(G12:H12)</f>
        <v>29.87</v>
      </c>
      <c r="J12" s="62">
        <f>F12+I12</f>
        <v>220029.87</v>
      </c>
    </row>
    <row r="13" spans="3:11" s="18" customFormat="1" x14ac:dyDescent="0.2">
      <c r="C13" s="90" t="s">
        <v>62</v>
      </c>
      <c r="D13" s="90"/>
      <c r="E13" s="67" t="s">
        <v>56</v>
      </c>
      <c r="F13" s="68">
        <f>SUBTOTAL(9,F11:F12)</f>
        <v>303971.83</v>
      </c>
      <c r="G13" s="68">
        <f>SUBTOTAL(9,G11:G12)</f>
        <v>44749.54</v>
      </c>
      <c r="H13" s="68">
        <f>SUBTOTAL(9,H11:H12)</f>
        <v>0</v>
      </c>
      <c r="I13" s="68">
        <f>SUBTOTAL(9,I11:I12)</f>
        <v>44749.54</v>
      </c>
      <c r="J13" s="68">
        <f>SUBTOTAL(9,J11:J12)</f>
        <v>348721.37</v>
      </c>
    </row>
    <row r="14" spans="3:11" s="18" customFormat="1" ht="5.0999999999999996" customHeight="1" x14ac:dyDescent="0.2">
      <c r="C14" s="53"/>
      <c r="D14" s="53"/>
      <c r="E14" s="53"/>
      <c r="F14" s="65"/>
      <c r="G14" s="65"/>
      <c r="H14" s="65"/>
      <c r="I14" s="65"/>
      <c r="J14" s="65"/>
    </row>
    <row r="15" spans="3:11" s="18" customFormat="1" x14ac:dyDescent="0.2">
      <c r="C15" s="69"/>
      <c r="D15" s="70" t="s">
        <v>63</v>
      </c>
      <c r="E15" s="71"/>
      <c r="F15" s="72">
        <f>SUBTOTAL(9,F5:F13)</f>
        <v>472331.38999999996</v>
      </c>
      <c r="G15" s="72">
        <f>SUBTOTAL(9,G5:G13)</f>
        <v>44749.54</v>
      </c>
      <c r="H15" s="72">
        <f>SUBTOTAL(9,H5:H13)</f>
        <v>0</v>
      </c>
      <c r="I15" s="72">
        <f>SUBTOTAL(9,I5:I13)</f>
        <v>44749.54</v>
      </c>
      <c r="J15" s="72">
        <f>SUBTOTAL(9,J5:J13)</f>
        <v>517080.92999999993</v>
      </c>
    </row>
    <row r="16" spans="3:11" x14ac:dyDescent="0.2">
      <c r="C16" s="55"/>
      <c r="D16" s="52"/>
      <c r="E16" s="53"/>
      <c r="F16" s="62"/>
      <c r="G16" s="62"/>
      <c r="H16" s="62"/>
      <c r="I16" s="62"/>
      <c r="J16" s="62"/>
      <c r="K16" s="54"/>
    </row>
    <row r="17" spans="3:11" x14ac:dyDescent="0.2">
      <c r="C17" s="89" t="s">
        <v>64</v>
      </c>
      <c r="D17" s="56" t="s">
        <v>58</v>
      </c>
      <c r="E17" s="57" t="s">
        <v>65</v>
      </c>
      <c r="F17" s="62">
        <v>517988</v>
      </c>
      <c r="G17" s="62"/>
      <c r="H17" s="62"/>
      <c r="I17" s="62">
        <v>0</v>
      </c>
      <c r="J17" s="62">
        <f t="shared" ref="J17:J22" si="0">SUM(F17:I17)</f>
        <v>517988</v>
      </c>
      <c r="K17" s="60" t="s">
        <v>78</v>
      </c>
    </row>
    <row r="18" spans="3:11" x14ac:dyDescent="0.2">
      <c r="C18" s="89"/>
      <c r="D18" s="56" t="s">
        <v>66</v>
      </c>
      <c r="E18" s="57" t="s">
        <v>65</v>
      </c>
      <c r="F18" s="62">
        <v>131306</v>
      </c>
      <c r="G18" s="62"/>
      <c r="H18" s="62"/>
      <c r="I18" s="62">
        <v>0</v>
      </c>
      <c r="J18" s="62">
        <f t="shared" si="0"/>
        <v>131306</v>
      </c>
      <c r="K18" s="60" t="s">
        <v>78</v>
      </c>
    </row>
    <row r="19" spans="3:11" x14ac:dyDescent="0.2">
      <c r="C19" s="89"/>
      <c r="D19" s="56" t="s">
        <v>67</v>
      </c>
      <c r="E19" s="57" t="s">
        <v>65</v>
      </c>
      <c r="F19" s="62">
        <v>320511</v>
      </c>
      <c r="G19" s="62"/>
      <c r="H19" s="62"/>
      <c r="I19" s="62">
        <v>0</v>
      </c>
      <c r="J19" s="62">
        <f t="shared" si="0"/>
        <v>320511</v>
      </c>
      <c r="K19" s="60" t="s">
        <v>78</v>
      </c>
    </row>
    <row r="20" spans="3:11" x14ac:dyDescent="0.2">
      <c r="C20" s="89"/>
      <c r="D20" s="56" t="s">
        <v>68</v>
      </c>
      <c r="E20" s="57" t="s">
        <v>65</v>
      </c>
      <c r="F20" s="62">
        <v>339122</v>
      </c>
      <c r="G20" s="62"/>
      <c r="H20" s="62"/>
      <c r="I20" s="62">
        <v>0</v>
      </c>
      <c r="J20" s="62">
        <f t="shared" si="0"/>
        <v>339122</v>
      </c>
      <c r="K20" s="60" t="s">
        <v>78</v>
      </c>
    </row>
    <row r="21" spans="3:11" x14ac:dyDescent="0.2">
      <c r="C21" s="89"/>
      <c r="D21" s="56" t="s">
        <v>69</v>
      </c>
      <c r="E21" s="57" t="s">
        <v>65</v>
      </c>
      <c r="F21" s="62">
        <v>5637897</v>
      </c>
      <c r="G21" s="62"/>
      <c r="H21" s="62"/>
      <c r="I21" s="62">
        <v>0</v>
      </c>
      <c r="J21" s="62">
        <f t="shared" si="0"/>
        <v>5637897</v>
      </c>
      <c r="K21" s="60" t="s">
        <v>78</v>
      </c>
    </row>
    <row r="22" spans="3:11" x14ac:dyDescent="0.2">
      <c r="C22" s="89"/>
      <c r="D22" s="56" t="s">
        <v>70</v>
      </c>
      <c r="E22" s="57" t="s">
        <v>65</v>
      </c>
      <c r="F22" s="62">
        <v>505581</v>
      </c>
      <c r="G22" s="62"/>
      <c r="H22" s="62"/>
      <c r="I22" s="62">
        <v>0</v>
      </c>
      <c r="J22" s="62">
        <f t="shared" si="0"/>
        <v>505581</v>
      </c>
      <c r="K22" s="60" t="s">
        <v>78</v>
      </c>
    </row>
    <row r="23" spans="3:11" s="18" customFormat="1" x14ac:dyDescent="0.2">
      <c r="C23" s="90" t="s">
        <v>71</v>
      </c>
      <c r="D23" s="90"/>
      <c r="E23" s="67" t="s">
        <v>65</v>
      </c>
      <c r="F23" s="68">
        <f>SUM(F17:F22)</f>
        <v>7452405</v>
      </c>
      <c r="G23" s="68">
        <f>SUM(G17:G22)</f>
        <v>0</v>
      </c>
      <c r="H23" s="68">
        <f>SUM(H17:H22)</f>
        <v>0</v>
      </c>
      <c r="I23" s="68">
        <f>SUM(I17:I22)</f>
        <v>0</v>
      </c>
      <c r="J23" s="68">
        <f>SUM(J17:J22)</f>
        <v>7452405</v>
      </c>
      <c r="K23" s="63"/>
    </row>
    <row r="24" spans="3:11" ht="5.0999999999999996" customHeight="1" x14ac:dyDescent="0.2">
      <c r="C24" s="53"/>
      <c r="D24" s="53"/>
      <c r="E24" s="53"/>
      <c r="F24" s="62"/>
      <c r="G24" s="62"/>
      <c r="H24" s="62"/>
      <c r="I24" s="62"/>
      <c r="J24" s="62"/>
      <c r="K24" s="60"/>
    </row>
    <row r="25" spans="3:11" x14ac:dyDescent="0.2">
      <c r="C25" s="89" t="s">
        <v>72</v>
      </c>
      <c r="D25" s="56" t="s">
        <v>73</v>
      </c>
      <c r="E25" s="57" t="s">
        <v>65</v>
      </c>
      <c r="F25" s="62">
        <v>0</v>
      </c>
      <c r="G25" s="62">
        <v>0</v>
      </c>
      <c r="H25" s="62">
        <v>5101643.25</v>
      </c>
      <c r="I25" s="62">
        <f t="shared" ref="I25:I30" si="1">SUM(G25:H25)</f>
        <v>5101643.25</v>
      </c>
      <c r="J25" s="62">
        <f>F25+I25</f>
        <v>5101643.25</v>
      </c>
      <c r="K25" s="60" t="s">
        <v>79</v>
      </c>
    </row>
    <row r="26" spans="3:11" x14ac:dyDescent="0.2">
      <c r="C26" s="89"/>
      <c r="D26" s="56" t="s">
        <v>74</v>
      </c>
      <c r="E26" s="57" t="s">
        <v>65</v>
      </c>
      <c r="F26" s="62">
        <v>0</v>
      </c>
      <c r="G26" s="62">
        <v>0</v>
      </c>
      <c r="H26" s="62">
        <v>5739815.4132000003</v>
      </c>
      <c r="I26" s="62">
        <f t="shared" si="1"/>
        <v>5739815.4132000003</v>
      </c>
      <c r="J26" s="62">
        <f t="shared" ref="J26:J32" si="2">F26+I26</f>
        <v>5739815.4132000003</v>
      </c>
      <c r="K26" s="60" t="s">
        <v>80</v>
      </c>
    </row>
    <row r="27" spans="3:11" x14ac:dyDescent="0.2">
      <c r="C27" s="89"/>
      <c r="D27" s="56" t="s">
        <v>58</v>
      </c>
      <c r="E27" s="57" t="s">
        <v>65</v>
      </c>
      <c r="F27" s="62">
        <v>0</v>
      </c>
      <c r="G27" s="62">
        <v>0</v>
      </c>
      <c r="H27" s="62">
        <v>1064246.7</v>
      </c>
      <c r="I27" s="62">
        <f t="shared" si="1"/>
        <v>1064246.7</v>
      </c>
      <c r="J27" s="62">
        <f t="shared" si="2"/>
        <v>1064246.7</v>
      </c>
      <c r="K27" s="60" t="s">
        <v>81</v>
      </c>
    </row>
    <row r="28" spans="3:11" x14ac:dyDescent="0.2">
      <c r="C28" s="89"/>
      <c r="D28" s="56" t="s">
        <v>67</v>
      </c>
      <c r="E28" s="57" t="s">
        <v>65</v>
      </c>
      <c r="F28" s="62">
        <v>0</v>
      </c>
      <c r="G28" s="62">
        <v>751477</v>
      </c>
      <c r="H28" s="62">
        <v>795653.09834999999</v>
      </c>
      <c r="I28" s="62">
        <f t="shared" si="1"/>
        <v>1547130.0983500001</v>
      </c>
      <c r="J28" s="62">
        <f t="shared" si="2"/>
        <v>1547130.0983500001</v>
      </c>
      <c r="K28" s="60" t="s">
        <v>81</v>
      </c>
    </row>
    <row r="29" spans="3:11" x14ac:dyDescent="0.2">
      <c r="C29" s="89"/>
      <c r="D29" s="56" t="s">
        <v>68</v>
      </c>
      <c r="E29" s="57" t="s">
        <v>65</v>
      </c>
      <c r="F29" s="62">
        <v>71118</v>
      </c>
      <c r="G29" s="62">
        <v>119285</v>
      </c>
      <c r="H29" s="62">
        <v>183843</v>
      </c>
      <c r="I29" s="62">
        <f t="shared" si="1"/>
        <v>303128</v>
      </c>
      <c r="J29" s="62">
        <f t="shared" si="2"/>
        <v>374246</v>
      </c>
      <c r="K29" s="60" t="s">
        <v>80</v>
      </c>
    </row>
    <row r="30" spans="3:11" x14ac:dyDescent="0.2">
      <c r="C30" s="89"/>
      <c r="D30" s="56" t="s">
        <v>70</v>
      </c>
      <c r="E30" s="57" t="s">
        <v>65</v>
      </c>
      <c r="F30" s="62">
        <v>86141</v>
      </c>
      <c r="G30" s="62">
        <v>139166</v>
      </c>
      <c r="H30" s="62">
        <v>388113</v>
      </c>
      <c r="I30" s="62">
        <f t="shared" si="1"/>
        <v>527279</v>
      </c>
      <c r="J30" s="62">
        <f t="shared" si="2"/>
        <v>613420</v>
      </c>
      <c r="K30" s="60" t="s">
        <v>80</v>
      </c>
    </row>
    <row r="31" spans="3:11" x14ac:dyDescent="0.2">
      <c r="C31" s="89"/>
      <c r="D31" s="56" t="s">
        <v>75</v>
      </c>
      <c r="E31" s="57" t="s">
        <v>65</v>
      </c>
      <c r="F31" s="62">
        <v>71340</v>
      </c>
      <c r="G31" s="62">
        <v>0</v>
      </c>
      <c r="H31" s="62">
        <v>0</v>
      </c>
      <c r="I31" s="62">
        <v>0</v>
      </c>
      <c r="J31" s="62">
        <f t="shared" si="2"/>
        <v>71340</v>
      </c>
      <c r="K31" s="60" t="s">
        <v>78</v>
      </c>
    </row>
    <row r="32" spans="3:11" x14ac:dyDescent="0.2">
      <c r="C32" s="89"/>
      <c r="D32" s="56" t="s">
        <v>76</v>
      </c>
      <c r="E32" s="57" t="s">
        <v>65</v>
      </c>
      <c r="F32" s="62">
        <v>2377987</v>
      </c>
      <c r="G32" s="62">
        <v>0</v>
      </c>
      <c r="H32" s="62">
        <v>0</v>
      </c>
      <c r="I32" s="62">
        <v>0</v>
      </c>
      <c r="J32" s="62">
        <f t="shared" si="2"/>
        <v>2377987</v>
      </c>
      <c r="K32" s="60" t="s">
        <v>82</v>
      </c>
    </row>
    <row r="33" spans="3:11" s="18" customFormat="1" x14ac:dyDescent="0.2">
      <c r="C33" s="90" t="s">
        <v>77</v>
      </c>
      <c r="D33" s="90"/>
      <c r="E33" s="67" t="s">
        <v>65</v>
      </c>
      <c r="F33" s="68">
        <f>SUM(F25:F32)</f>
        <v>2606586</v>
      </c>
      <c r="G33" s="68">
        <f>SUM(G25:G32)</f>
        <v>1009928</v>
      </c>
      <c r="H33" s="68">
        <f>SUM(H25:H32)</f>
        <v>13273314.461549999</v>
      </c>
      <c r="I33" s="68">
        <f>SUM(I25:I32)</f>
        <v>14283242.461549999</v>
      </c>
      <c r="J33" s="68">
        <f>SUM(J25:J32)</f>
        <v>16889828.461549997</v>
      </c>
    </row>
    <row r="34" spans="3:11" s="18" customFormat="1" ht="5.0999999999999996" customHeight="1" x14ac:dyDescent="0.2">
      <c r="C34" s="53"/>
      <c r="D34" s="53"/>
      <c r="E34" s="53"/>
      <c r="F34" s="65"/>
      <c r="G34" s="65"/>
      <c r="H34" s="65"/>
      <c r="I34" s="65"/>
      <c r="J34" s="65"/>
    </row>
    <row r="35" spans="3:11" s="18" customFormat="1" x14ac:dyDescent="0.2">
      <c r="C35" s="73"/>
      <c r="D35" s="73"/>
      <c r="E35" s="74"/>
      <c r="F35" s="72">
        <f>F33+F23</f>
        <v>10058991</v>
      </c>
      <c r="G35" s="72">
        <f>G33+G23</f>
        <v>1009928</v>
      </c>
      <c r="H35" s="72">
        <f>H33+H23</f>
        <v>13273314.461549999</v>
      </c>
      <c r="I35" s="72">
        <f>I33+I23</f>
        <v>14283242.461549999</v>
      </c>
      <c r="J35" s="72">
        <f>J33+J23</f>
        <v>24342233.461549997</v>
      </c>
    </row>
    <row r="36" spans="3:11" x14ac:dyDescent="0.2">
      <c r="C36" s="56"/>
      <c r="D36" s="56"/>
      <c r="E36" s="57"/>
      <c r="F36" s="66"/>
      <c r="G36" s="66"/>
      <c r="H36" s="66"/>
      <c r="I36" s="66"/>
      <c r="J36" s="66"/>
    </row>
    <row r="37" spans="3:11" x14ac:dyDescent="0.2">
      <c r="C37" s="56"/>
      <c r="D37" s="56"/>
      <c r="E37" s="57"/>
      <c r="F37" s="56"/>
      <c r="G37" s="56"/>
      <c r="H37" s="56"/>
      <c r="I37" s="56"/>
      <c r="J37" s="56"/>
    </row>
    <row r="38" spans="3:11" x14ac:dyDescent="0.2">
      <c r="D38" s="18" t="s">
        <v>89</v>
      </c>
      <c r="E38"/>
      <c r="F38" s="2"/>
      <c r="G38" s="2"/>
      <c r="H38" s="2"/>
      <c r="I38" s="2"/>
    </row>
    <row r="39" spans="3:11" ht="5.0999999999999996" customHeight="1" x14ac:dyDescent="0.2">
      <c r="C39"/>
      <c r="D39" s="3"/>
      <c r="E39"/>
      <c r="F39" s="2"/>
      <c r="G39" s="2"/>
      <c r="H39" s="2"/>
      <c r="I39" s="2"/>
    </row>
    <row r="40" spans="3:11" x14ac:dyDescent="0.2">
      <c r="D40" s="15" t="s">
        <v>24</v>
      </c>
      <c r="E40"/>
      <c r="F40" s="16">
        <f>Rates!J13</f>
        <v>0.9313225746154784</v>
      </c>
      <c r="G40"/>
      <c r="H40"/>
      <c r="I40" s="16">
        <f>Rates!K13</f>
        <v>0.90949470177292813</v>
      </c>
    </row>
    <row r="41" spans="3:11" ht="5.0999999999999996" customHeight="1" x14ac:dyDescent="0.2"/>
    <row r="42" spans="3:11" x14ac:dyDescent="0.2">
      <c r="E42" s="49" t="s">
        <v>0</v>
      </c>
      <c r="F42" s="75">
        <f>F15*F40</f>
        <v>439892.88620650757</v>
      </c>
      <c r="G42" s="75"/>
      <c r="H42" s="75"/>
      <c r="I42" s="75">
        <f>I15*I40</f>
        <v>40699.469536775716</v>
      </c>
    </row>
    <row r="43" spans="3:11" x14ac:dyDescent="0.2">
      <c r="E43" s="49" t="s">
        <v>1</v>
      </c>
      <c r="F43" s="75">
        <f>F35*F40</f>
        <v>9368165.396153925</v>
      </c>
      <c r="G43" s="75"/>
      <c r="H43" s="75"/>
      <c r="I43" s="75">
        <f>I35*I40</f>
        <v>12990533.342917841</v>
      </c>
    </row>
    <row r="44" spans="3:11" x14ac:dyDescent="0.2">
      <c r="C44" s="58"/>
      <c r="D44" s="58"/>
      <c r="E44" s="59"/>
      <c r="F44" s="58"/>
      <c r="G44" s="58"/>
      <c r="H44" s="58"/>
      <c r="I44" s="58"/>
      <c r="J44" s="58"/>
      <c r="K44" s="58"/>
    </row>
    <row r="46" spans="3:11" x14ac:dyDescent="0.2">
      <c r="D46" s="18" t="s">
        <v>48</v>
      </c>
      <c r="E46"/>
      <c r="J46"/>
    </row>
    <row r="47" spans="3:11" ht="5.0999999999999996" customHeight="1" x14ac:dyDescent="0.2">
      <c r="C47" s="18"/>
      <c r="D47" s="3"/>
      <c r="E47"/>
      <c r="F47" s="16"/>
      <c r="G47" s="16"/>
      <c r="H47" s="16"/>
      <c r="I47" s="16"/>
      <c r="J47"/>
    </row>
    <row r="48" spans="3:11" x14ac:dyDescent="0.2">
      <c r="C48" s="18"/>
      <c r="D48" s="76" t="s">
        <v>24</v>
      </c>
      <c r="E48"/>
      <c r="F48" s="16">
        <f>Rates!J16</f>
        <v>1.0167400881057269</v>
      </c>
      <c r="G48" s="16">
        <f>Rates!$K$16</f>
        <v>1</v>
      </c>
      <c r="H48" s="16">
        <f>Rates!$K$16</f>
        <v>1</v>
      </c>
      <c r="I48" s="16">
        <f>Rates!$K$16</f>
        <v>1</v>
      </c>
      <c r="J48"/>
    </row>
    <row r="49" spans="3:11" ht="5.0999999999999996" customHeight="1" x14ac:dyDescent="0.2">
      <c r="C49"/>
      <c r="D49" s="3"/>
      <c r="E49"/>
      <c r="F49"/>
      <c r="G49"/>
      <c r="H49"/>
      <c r="I49"/>
      <c r="J49"/>
    </row>
    <row r="50" spans="3:11" x14ac:dyDescent="0.2">
      <c r="C50"/>
      <c r="E50" s="3" t="s">
        <v>0</v>
      </c>
      <c r="F50" s="17">
        <f>F15*F48</f>
        <v>480238.25908370042</v>
      </c>
      <c r="G50" s="17">
        <f>G15*G48</f>
        <v>44749.54</v>
      </c>
      <c r="H50" s="17">
        <f>H15*H48</f>
        <v>0</v>
      </c>
      <c r="I50" s="17">
        <f>I15*I48</f>
        <v>44749.54</v>
      </c>
      <c r="J50" s="80">
        <f>F50+I50</f>
        <v>524987.7990837004</v>
      </c>
    </row>
    <row r="51" spans="3:11" x14ac:dyDescent="0.2">
      <c r="C51"/>
      <c r="E51" s="3" t="s">
        <v>1</v>
      </c>
      <c r="F51" s="17">
        <f>F35*F48</f>
        <v>10227379.395594714</v>
      </c>
      <c r="G51" s="17">
        <f>G35*G48</f>
        <v>1009928</v>
      </c>
      <c r="H51" s="17">
        <f>H35*H48</f>
        <v>13273314.461549999</v>
      </c>
      <c r="I51" s="17">
        <f>I35*I48</f>
        <v>14283242.461549999</v>
      </c>
      <c r="J51" s="80">
        <f>F51+I51</f>
        <v>24510621.857144713</v>
      </c>
    </row>
    <row r="52" spans="3:11" ht="5.0999999999999996" customHeight="1" x14ac:dyDescent="0.2">
      <c r="C52"/>
      <c r="D52" s="3"/>
      <c r="E52"/>
      <c r="F52"/>
      <c r="G52"/>
      <c r="H52"/>
      <c r="I52"/>
      <c r="J52"/>
    </row>
    <row r="53" spans="3:11" x14ac:dyDescent="0.2">
      <c r="C53"/>
      <c r="D53" s="3"/>
      <c r="E53"/>
      <c r="F53" s="79">
        <f>SUM(F50:F51)</f>
        <v>10707617.654678416</v>
      </c>
      <c r="G53" s="79">
        <f>SUM(G50:G51)</f>
        <v>1054677.54</v>
      </c>
      <c r="H53" s="79">
        <f>SUM(H50:H51)</f>
        <v>13273314.461549999</v>
      </c>
      <c r="I53" s="79">
        <f>SUM(I50:I51)</f>
        <v>14327992.001549998</v>
      </c>
      <c r="J53" s="79">
        <f>SUM(J50:J51)</f>
        <v>25035609.656228416</v>
      </c>
    </row>
    <row r="54" spans="3:11" ht="12.75" thickBot="1" x14ac:dyDescent="0.25">
      <c r="C54" s="77"/>
      <c r="D54" s="77"/>
      <c r="E54" s="78"/>
      <c r="F54" s="77"/>
      <c r="G54" s="77"/>
      <c r="H54" s="77"/>
      <c r="I54" s="77"/>
      <c r="J54" s="77"/>
      <c r="K54" s="77"/>
    </row>
  </sheetData>
  <mergeCells count="8">
    <mergeCell ref="C25:C32"/>
    <mergeCell ref="C33:D33"/>
    <mergeCell ref="C5:C8"/>
    <mergeCell ref="C9:D9"/>
    <mergeCell ref="C11:C12"/>
    <mergeCell ref="C13:D13"/>
    <mergeCell ref="C17:C22"/>
    <mergeCell ref="C23:D23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7188-E683-401B-89E2-E0479D9430AA}">
  <dimension ref="B5:M22"/>
  <sheetViews>
    <sheetView workbookViewId="0">
      <selection activeCell="L16" sqref="L16"/>
    </sheetView>
  </sheetViews>
  <sheetFormatPr defaultRowHeight="12" x14ac:dyDescent="0.2"/>
  <cols>
    <col min="2" max="2" width="56.7109375" bestFit="1" customWidth="1"/>
    <col min="3" max="13" width="10.42578125" customWidth="1"/>
  </cols>
  <sheetData>
    <row r="5" spans="2:13" ht="15" x14ac:dyDescent="0.25">
      <c r="B5" s="5"/>
      <c r="C5" s="6">
        <v>40816</v>
      </c>
      <c r="D5" s="6">
        <v>41182</v>
      </c>
      <c r="E5" s="6">
        <v>41547</v>
      </c>
      <c r="F5" s="6">
        <v>41912</v>
      </c>
      <c r="G5" s="6">
        <v>42277</v>
      </c>
      <c r="H5" s="6">
        <v>42643</v>
      </c>
      <c r="I5" s="6">
        <v>43008</v>
      </c>
      <c r="J5" s="6">
        <v>43373</v>
      </c>
      <c r="K5" s="6">
        <v>43738</v>
      </c>
      <c r="L5" s="6">
        <v>44104</v>
      </c>
      <c r="M5" s="6">
        <v>44256</v>
      </c>
    </row>
    <row r="6" spans="2:13" ht="14.25" x14ac:dyDescent="0.2">
      <c r="B6" s="7"/>
      <c r="C6" s="8" t="s">
        <v>3</v>
      </c>
      <c r="D6" s="8" t="s">
        <v>3</v>
      </c>
      <c r="E6" s="8" t="s">
        <v>3</v>
      </c>
      <c r="F6" s="8" t="s">
        <v>3</v>
      </c>
      <c r="G6" s="8" t="s">
        <v>3</v>
      </c>
      <c r="H6" s="8" t="s">
        <v>3</v>
      </c>
      <c r="I6" s="8" t="s">
        <v>3</v>
      </c>
      <c r="J6" s="8" t="s">
        <v>3</v>
      </c>
      <c r="K6" s="8" t="s">
        <v>3</v>
      </c>
      <c r="L6" s="8" t="s">
        <v>4</v>
      </c>
      <c r="M6" s="8" t="s">
        <v>4</v>
      </c>
    </row>
    <row r="7" spans="2:13" ht="12.75" x14ac:dyDescent="0.2">
      <c r="B7" s="14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8" t="s">
        <v>16</v>
      </c>
    </row>
    <row r="8" spans="2:13" x14ac:dyDescent="0.2">
      <c r="B8" s="14" t="s">
        <v>17</v>
      </c>
      <c r="C8" s="9">
        <v>99.8</v>
      </c>
      <c r="D8" s="9">
        <v>101.8</v>
      </c>
      <c r="E8" s="9">
        <v>104</v>
      </c>
      <c r="F8" s="9">
        <v>106.4</v>
      </c>
      <c r="G8" s="9">
        <v>108</v>
      </c>
      <c r="H8" s="9">
        <v>109.4</v>
      </c>
      <c r="I8" s="9">
        <v>111.4</v>
      </c>
      <c r="J8" s="9">
        <v>113.5</v>
      </c>
      <c r="K8" s="9">
        <v>115.4</v>
      </c>
      <c r="L8" s="10">
        <f>K8*(1+L9)</f>
        <v>117.6122215625</v>
      </c>
      <c r="M8" s="10">
        <f>L8*(1+N9)^0.5</f>
        <v>117.6122215625</v>
      </c>
    </row>
    <row r="9" spans="2:13" x14ac:dyDescent="0.2">
      <c r="B9" s="14" t="s">
        <v>18</v>
      </c>
      <c r="C9" s="11">
        <v>3.5199076745527913E-2</v>
      </c>
      <c r="D9" s="12">
        <f>+D8/C8-1</f>
        <v>2.0040080160320661E-2</v>
      </c>
      <c r="E9" s="12">
        <f>+E8/D8-1</f>
        <v>2.16110019646365E-2</v>
      </c>
      <c r="F9" s="12">
        <f>+F8/E8-1</f>
        <v>2.3076923076923217E-2</v>
      </c>
      <c r="G9" s="12">
        <f>+G8/F8-1</f>
        <v>1.5037593984962294E-2</v>
      </c>
      <c r="H9" s="12">
        <f>+H8/$G$8-1</f>
        <v>1.2962962962963065E-2</v>
      </c>
      <c r="I9" s="12">
        <f>+I8/H8-1</f>
        <v>1.8281535648994485E-2</v>
      </c>
      <c r="J9" s="12">
        <f>+J8/I8-1</f>
        <v>1.8850987432674993E-2</v>
      </c>
      <c r="K9" s="12">
        <f>+K8/J8-1</f>
        <v>1.6740088105726914E-2</v>
      </c>
      <c r="L9" s="11">
        <v>1.9170030870883759E-2</v>
      </c>
      <c r="M9" s="12">
        <f>+M8/L8-1</f>
        <v>0</v>
      </c>
    </row>
    <row r="10" spans="2:13" x14ac:dyDescent="0.2">
      <c r="B10" s="14" t="s">
        <v>87</v>
      </c>
      <c r="C10" s="11"/>
      <c r="D10" s="12"/>
      <c r="E10" s="12"/>
      <c r="F10" s="12"/>
      <c r="G10" s="12">
        <v>1</v>
      </c>
      <c r="H10" s="12">
        <v>2.4E-2</v>
      </c>
      <c r="I10" s="12">
        <v>2.4E-2</v>
      </c>
      <c r="J10" s="12">
        <v>2.4E-2</v>
      </c>
      <c r="K10" s="12">
        <v>2.4E-2</v>
      </c>
      <c r="L10" s="12">
        <v>2.4E-2</v>
      </c>
      <c r="M10" s="12"/>
    </row>
    <row r="11" spans="2:13" x14ac:dyDescent="0.2">
      <c r="B11" s="14" t="s">
        <v>85</v>
      </c>
      <c r="C11" s="12">
        <f t="shared" ref="C11:M11" si="0">$G$8/C8</f>
        <v>1.0821643286573146</v>
      </c>
      <c r="D11" s="12">
        <f t="shared" si="0"/>
        <v>1.0609037328094302</v>
      </c>
      <c r="E11" s="12">
        <f t="shared" si="0"/>
        <v>1.0384615384615385</v>
      </c>
      <c r="F11" s="12">
        <f t="shared" si="0"/>
        <v>1.0150375939849623</v>
      </c>
      <c r="G11" s="12">
        <f t="shared" si="0"/>
        <v>1</v>
      </c>
      <c r="H11" s="12">
        <f t="shared" si="0"/>
        <v>0.98720292504570384</v>
      </c>
      <c r="I11" s="12">
        <f t="shared" si="0"/>
        <v>0.96947935368043081</v>
      </c>
      <c r="J11" s="12">
        <f t="shared" si="0"/>
        <v>0.95154185022026427</v>
      </c>
      <c r="K11" s="12">
        <f t="shared" si="0"/>
        <v>0.93587521663778162</v>
      </c>
      <c r="L11" s="12">
        <f t="shared" si="0"/>
        <v>0.9182719156665875</v>
      </c>
      <c r="M11" s="12">
        <f t="shared" si="0"/>
        <v>0.9182719156665875</v>
      </c>
    </row>
    <row r="12" spans="2:13" x14ac:dyDescent="0.2">
      <c r="B12" s="14" t="s">
        <v>88</v>
      </c>
      <c r="C12" s="12"/>
      <c r="D12" s="12"/>
      <c r="E12" s="12"/>
      <c r="F12" s="12"/>
      <c r="G12" s="12">
        <v>1</v>
      </c>
      <c r="H12" s="12">
        <f>G12*(1+H10)</f>
        <v>1.024</v>
      </c>
      <c r="I12" s="12">
        <f>H12*(1+I10)</f>
        <v>1.048576</v>
      </c>
      <c r="J12" s="12">
        <f>I12*(1+J10)</f>
        <v>1.0737418240000001</v>
      </c>
      <c r="K12" s="12">
        <f>J12*(1+K10)</f>
        <v>1.0995116277760002</v>
      </c>
      <c r="L12" s="12">
        <f>K12*(1+L10)</f>
        <v>1.1258999068426243</v>
      </c>
      <c r="M12" s="12"/>
    </row>
    <row r="13" spans="2:13" x14ac:dyDescent="0.2">
      <c r="B13" s="14" t="s">
        <v>86</v>
      </c>
      <c r="C13" s="12"/>
      <c r="D13" s="12"/>
      <c r="E13" s="12"/>
      <c r="F13" s="12"/>
      <c r="G13" s="12">
        <f>$G$8/G8</f>
        <v>1</v>
      </c>
      <c r="H13" s="12">
        <f>1/H12</f>
        <v>0.9765625</v>
      </c>
      <c r="I13" s="12">
        <f>1/I12</f>
        <v>0.95367431640625</v>
      </c>
      <c r="J13" s="12">
        <f>1/J12</f>
        <v>0.9313225746154784</v>
      </c>
      <c r="K13" s="12">
        <f>1/K12</f>
        <v>0.90949470177292813</v>
      </c>
      <c r="L13" s="12">
        <f>1/L12</f>
        <v>0.88817841970012501</v>
      </c>
      <c r="M13" s="12"/>
    </row>
    <row r="14" spans="2:13" x14ac:dyDescent="0.2">
      <c r="B14" s="14" t="s">
        <v>19</v>
      </c>
      <c r="C14" s="12">
        <f t="shared" ref="C14:M14" si="1">$F$8/C8</f>
        <v>1.0661322645290583</v>
      </c>
      <c r="D14" s="12">
        <f t="shared" si="1"/>
        <v>1.0451866404715129</v>
      </c>
      <c r="E14" s="12">
        <f t="shared" si="1"/>
        <v>1.0230769230769232</v>
      </c>
      <c r="F14" s="12">
        <f t="shared" si="1"/>
        <v>1</v>
      </c>
      <c r="G14" s="12">
        <f t="shared" si="1"/>
        <v>0.98518518518518527</v>
      </c>
      <c r="H14" s="12">
        <f t="shared" si="1"/>
        <v>0.97257769652650827</v>
      </c>
      <c r="I14" s="12">
        <f t="shared" si="1"/>
        <v>0.955116696588869</v>
      </c>
      <c r="J14" s="12">
        <f t="shared" si="1"/>
        <v>0.93744493392070494</v>
      </c>
      <c r="K14" s="12">
        <f t="shared" si="1"/>
        <v>0.92201039861351819</v>
      </c>
      <c r="L14" s="12">
        <f t="shared" si="1"/>
        <v>0.90466788728634184</v>
      </c>
      <c r="M14" s="12">
        <f t="shared" si="1"/>
        <v>0.90466788728634184</v>
      </c>
    </row>
    <row r="15" spans="2:13" x14ac:dyDescent="0.2">
      <c r="B15" s="14" t="s">
        <v>20</v>
      </c>
      <c r="C15" s="12">
        <f t="shared" ref="C15:I15" si="2">$J$8/C8</f>
        <v>1.1372745490981964</v>
      </c>
      <c r="D15" s="12">
        <f t="shared" si="2"/>
        <v>1.1149312377210217</v>
      </c>
      <c r="E15" s="12">
        <f t="shared" si="2"/>
        <v>1.0913461538461537</v>
      </c>
      <c r="F15" s="12">
        <f t="shared" si="2"/>
        <v>1.0667293233082706</v>
      </c>
      <c r="G15" s="12">
        <f t="shared" si="2"/>
        <v>1.0509259259259258</v>
      </c>
      <c r="H15" s="12">
        <f t="shared" si="2"/>
        <v>1.0374771480804388</v>
      </c>
      <c r="I15" s="12">
        <f t="shared" si="2"/>
        <v>1.018850987432675</v>
      </c>
      <c r="J15" s="11">
        <v>1</v>
      </c>
      <c r="K15" s="13"/>
      <c r="L15" s="13"/>
      <c r="M15" s="13"/>
    </row>
    <row r="16" spans="2:13" x14ac:dyDescent="0.2">
      <c r="B16" s="14" t="s">
        <v>47</v>
      </c>
      <c r="C16" s="12">
        <f t="shared" ref="C16:M16" si="3">$K$8/C8</f>
        <v>1.1563126252505012</v>
      </c>
      <c r="D16" s="12">
        <f t="shared" si="3"/>
        <v>1.1335952848722988</v>
      </c>
      <c r="E16" s="12">
        <f t="shared" si="3"/>
        <v>1.1096153846153847</v>
      </c>
      <c r="F16" s="12">
        <f t="shared" si="3"/>
        <v>1.0845864661654134</v>
      </c>
      <c r="G16" s="12">
        <f t="shared" si="3"/>
        <v>1.0685185185185186</v>
      </c>
      <c r="H16" s="12">
        <f t="shared" si="3"/>
        <v>1.0548446069469835</v>
      </c>
      <c r="I16" s="12">
        <f t="shared" si="3"/>
        <v>1.0359066427289048</v>
      </c>
      <c r="J16" s="12">
        <f t="shared" si="3"/>
        <v>1.0167400881057269</v>
      </c>
      <c r="K16" s="11">
        <v>1</v>
      </c>
      <c r="L16" s="12">
        <f t="shared" si="3"/>
        <v>0.98119054692522412</v>
      </c>
      <c r="M16" s="12">
        <f t="shared" si="3"/>
        <v>0.98119054692522412</v>
      </c>
    </row>
    <row r="17" spans="2:13" x14ac:dyDescent="0.2">
      <c r="B17" s="14" t="s">
        <v>21</v>
      </c>
      <c r="C17" s="13"/>
      <c r="D17" s="13"/>
      <c r="E17" s="13"/>
      <c r="F17" s="13"/>
      <c r="G17" s="13"/>
      <c r="H17" s="11">
        <v>1</v>
      </c>
      <c r="I17" s="12">
        <f>H17*(1+I9)</f>
        <v>1.0182815356489945</v>
      </c>
      <c r="J17" s="12">
        <f>I17*(1+J9)</f>
        <v>1.0374771480804388</v>
      </c>
      <c r="K17" s="12">
        <f>J17*(1+K9)</f>
        <v>1.0548446069469837</v>
      </c>
      <c r="L17" s="12">
        <f>K17*(1+L9)</f>
        <v>1.0750660106261425</v>
      </c>
      <c r="M17" s="12">
        <f>L17*(1+M9)</f>
        <v>1.0750660106261425</v>
      </c>
    </row>
    <row r="18" spans="2:13" x14ac:dyDescent="0.2">
      <c r="B18" s="14" t="s">
        <v>22</v>
      </c>
      <c r="C18" s="13"/>
      <c r="D18" s="13"/>
      <c r="E18" s="13"/>
      <c r="F18" s="13"/>
      <c r="G18" s="13"/>
      <c r="H18" s="13"/>
      <c r="I18" s="13"/>
      <c r="J18" s="11">
        <v>1</v>
      </c>
      <c r="K18" s="12">
        <f>J18*(1+K9)</f>
        <v>1.0167400881057269</v>
      </c>
      <c r="L18" s="12">
        <f>K18*(1+L9)</f>
        <v>1.0362310269823787</v>
      </c>
      <c r="M18" s="12">
        <f>L18*(1+M9)</f>
        <v>1.0362310269823787</v>
      </c>
    </row>
    <row r="19" spans="2:13" x14ac:dyDescent="0.2">
      <c r="B19" s="14" t="s">
        <v>23</v>
      </c>
      <c r="C19" s="13"/>
      <c r="D19" s="13"/>
      <c r="E19" s="13"/>
      <c r="F19" s="13"/>
      <c r="G19" s="13"/>
      <c r="H19" s="12">
        <f>I19*(1+I9)</f>
        <v>1.0750660106261423</v>
      </c>
      <c r="I19" s="12">
        <f>J19*(1+J9)</f>
        <v>1.0557650050493714</v>
      </c>
      <c r="J19" s="12">
        <f>K19*(1+K9)</f>
        <v>1.0362310269823787</v>
      </c>
      <c r="K19" s="12">
        <f>L19*(1+L9)</f>
        <v>1.0191700308708838</v>
      </c>
      <c r="L19" s="12">
        <f>M19*(1+M9)</f>
        <v>1</v>
      </c>
      <c r="M19" s="12">
        <f>$M$8/M8</f>
        <v>1</v>
      </c>
    </row>
    <row r="22" spans="2:13" x14ac:dyDescent="0.2">
      <c r="G22" s="81"/>
      <c r="H22" s="82"/>
      <c r="I22" s="82"/>
      <c r="J22" s="82"/>
      <c r="K22" s="82"/>
      <c r="L22" s="82"/>
      <c r="M22" s="8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e t t i n g s   x m l n s : x s i = " h t t p : / / w w w . w 3 . o r g / 2 0 0 1 / X M L S c h e m a - i n s t a n c e "   x m l n s : x s d = " h t t p : / / w w w . w 3 . o r g / 2 0 0 1 / X M L S c h e m a " >  
     < O p t i o n >  
         < O p t i o n T y p e > T o c I n c l u d e P r i n t e d P a g e N u m b e r s 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 T o c P r o m p t F o r P a g e N u m b e r s < / O p t i o n T y p e >  
         < U s e A p p l i c a t i o n S e t t i n g > t r u e < / U s e A p p l i c a t i o n S e t t i n g >  
         < V a l u e > t r u e < / V a l u e >  
     < / O p t i o n >  
     < O p t i o n >  
         < O p t i o n T y p e > T o c S h o w C u s t o m T o c E n t r i e s 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 A u t o I n s e r t P r o j e c t S e c t i o n C o v e r s < / O p t i o n T y p e >  
         < U s e A p p l i c a t i o n S e t t i n g > t r u e < / U s e A p p l i c a t i o n S e t t i n g >  
         < V a l u e > t r u e < / V a l u e >  
     < / O p t i o n >  
     < O p t i o n >  
         < O p t i o n T y p e > A u t o I n s e r t P r o j e c t S u b S e c t i o n C o v e r s 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 A u t o I n s e r t M o d u l e S e c t i o n C o v e r s 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 A u t o I n s e r t M o d u l e S u b S e c t i o n C o v e r s 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 G r o u p L o o k u p s C o m p o n e n t s < / O p t i o n T y p e >  
         < U s e A p p l i c a t i o n S e t t i n g > t r u e < / U s e A p p l i c a t i o n S e t t i n g >  
         < V a l u e > t r u e < / V a l u e >  
     < / O p t i o n >  
     < O p t i o n >  
         < O p t i o n T y p e > S h e e t N a m e s B e s t P r a c t i c e S y n t a x < / O p t i o n T y p e >  
         < U s e A p p l i c a t i o n S e t t i n g > t r u e < / U s e A p p l i c a t i o n S e t t i n g >  
         < V a l u e > f a l s e < / V a l u e >  
     < / O p t i o n >  
     < O p t i o n >  
         < O p t i o n T y p e > S h e e t N a m e s A u t o U n d e r s c o r e < / O p t i o n T y p e >  
         < U s e A p p l i c a t i o n S e t t i n g > t r u e < / U s e A p p l i c a t i o n S e t t i n g >  
         < V a l u e > t r u e < / V a l u e >  
     < / O p t i o n >  
     < O p t i o n >  
         < O p t i o n T y p e > G r o u p C o m p o n e n t R o w s < / O p t i o n T y p e >  
         < U s e A p p l i c a t i o n S e t t i n g > t r u e < / U s e A p p l i c a t i o n S e t t i n g >  
         < V a l u e > t r u e < / V a l u e >  
     < / O p t i o n >  
     < O p t i o n >  
         < O p t i o n T y p e > A d d C o m p o n e n t H y p e r l i n k s < / O p t i o n T y p e >  
         < U s e A p p l i c a t i o n S e t t i n g > t r u e < / U s e A p p l i c a t i o n S e t t i n g >  
         < V a l u e > f a l s e < / V a l u e >  
     < / O p t i o n >  
     < O p t i o n >  
         < O p t i o n T y p e > D i s a b l e T h e m e C h a n g e P r o m p t < / O p t i o n T y p e >  
         < U s e A p p l i c a t i o n S e t t i n g > t r u e < / U s e A p p l i c a t i o n S e t t i n g >  
         < V a l u e > f a l s e < / V a l u e >  
     < / O p t i o n >  
     < I g n o r e C e l l C o n t e n t > f a l s e < / I g n o r e C e l l C o n t e n t >  
     < A u t o F o n t C o l o r S t y l e T y p e s > 0 , 1 , 2 , 5 , 6 , 7 , 8 , 9 , 1 0 , 1 1 , 1 2 , 1 3 , 1 4 , 1 5 , 1 6 , 1 7 , 1 8 , 1 9 , 2 0 , 2 1 , 2 3 , 2 4 , 2 5 , 3 3 < / A u t o F o n t C o l o r S t y l e T y p e s >  
     < B a s e S h e e t T y p e C o l o r >  
         < B a s e S h e e t T y p e > C o v e r 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 C o n t e n t s 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 S e c t i o n C o v e r 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 S u b S e c t i o n C o v e r 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 B l a n k A s s u m p t i o n s 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 T i m e S e r i e s A s s u m p t i o n s 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 B l a n k O u t p u t s 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 T i m e S e r i e s O u t p u t s 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 L o o k u p s 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 S c h e m a t i c s 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 C h a r t 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B a s e S h e e t T y p e C o l o r >  
         < B a s e S h e e t T y p e > O v e r v i e w < / B a s e S h e e t T y p e >  
         < I n t e r i o r C o l o r T y p e > N o n e O r A u t o m a t i c < / I n t e r i o r C o l o r T y p e >  
         < I n t e r i o r C o l o r N u m b e r > 0 < / I n t e r i o r C o l o r N u m b e r >  
         < I n t e r i o r C o l o r P a t c h R g b > 0 < / I n t e r i o r C o l o r P a t c h R g b >  
         < I n t e r i o r T i n t A n d S h a d e > 0 < / I n t e r i o r T i n t A n d S h a d e >  
         < T a b C o l o r T y p e > N o n e O r A u t o m a t i c < / T a b C o l o r T y p e >  
         < T a b C o l o r N u m b e r > 0 < / T a b C o l o r N u m b e r >  
         < T a b C o l o r P a t c h R g b > 0 < / T a b C o l o r P a t c h R g b >  
         < T a b T i n t A n d S h a d e > 0 < / T a b T i n t A n d S h a d e >  
     < / B a s e S h e e t T y p e C o l o r >  
     < R e q u i r e d C o l o r >  
         < R e q u i r e d C o l o r T y p e > C o n s t a n t < / R e q u i r e d C o l o r T y p e >  
         < C o l o r T y p e > T h e m e C o l o r P a t c h < / C o l o r T y p e >  
         < C o l o r N u m b e r > 5 < / C o l o r N u m b e r >  
         < C o l o r P a t c h R g b > 6 5 6 7 7 1 2 < / C o l o r P a t c h R g b >  
         < T i n t A n d S h a d e > - 0 . 4 9 9 9 8 4 7 < / T i n t A n d S h a d e >  
     < / R e q u i r e d C o l o r >  
     < R e q u i r e d C o l o r >  
         < R e q u i r e d C o l o r T y p e > F o r m u l a < / R e q u i r e d C o l o r T y p e >  
         < C o l o r T y p e > T h e m e C o l o r P a t c h < / C o l o r T y p e >  
         < C o l o r N u m b e r > 2 < / C o l o r N u m b e r >  
         < C o l o r P a t c h R g b > 4 2 1 0 7 5 2 < / C o l o r P a t c h R g b >  
         < T i n t A n d S h a d e > 0 . 2 4 9 9 7 7 1 < / T i n t A n d S h a d e >  
     < / R e q u i r e d C o l o r >  
     < R e q u i r e d C o l o r >  
         < R e q u i r e d C o l o r T y p e > M i x e d C e l l < / R e q u i r e d C o l o r T y p e >  
         < C o l o r T y p e > T h e m e C o l o r P a t c h < / C o l o r T y p e >  
         < C o l o r N u m b e r > 1 0 < / C o l o r N u m b e r >  
         < C o l o r P a t c h R g b > 2 3 1 5 8 3 1 < / C o l o r P a t c h R g b >  
         < T i n t A n d S h a d e > - 0 . 4 9 9 9 8 4 7 < / T i n t A n d S h a d e >  
     < / R e q u i r e d C o l o r >  
     < R e q u i r e d C o l o r >  
         < R e q u i r e d C o l o r T y p e > C h e c k < / R e q u i r e d C o l o r T y p e >  
         < C o l o r T y p e > C o l o r I n d e x < / C o l o r T y p e >  
         < C o l o r N u m b e r > 5 1 < / C o l o r N u m b e r >  
         < C o l o r P a t c h R g b > 4 2 0 4 7 4 7 < / C o l o r P a t c h R g b >  
         < T i n t A n d S h a d e > 0 < / T i n t A n d S h a d e >  
     < / R e q u i r e d C o l o r >  
     < R e q u i r e d C o l o r >  
         < R e q u i r e d C o l o r T y p e > H y p e r l i n k < / R e q u i r e d C o l o r T y p e >  
         < C o l o r T y p e > T h e m e C o l o r P a t c h < / C o l o r T y p e >  
         < C o l o r N u m b e r > 1 2 < / C o l o r N u m b e r >  
         < C o l o r P a t c h R g b > 7 4 9 1 4 7 7 < / C o l o r P a t c h R g b >  
         < T i n t A n d S h a d e > 0 < / T i n t A n d S h a d e >  
     < / R e q u i r e d C o l o r >  
     < R e q u i r e d C o l o r >  
         < R e q u i r e d C o l o r T y p e > W o r k I n P r o g r e s s < / R e q u i r e d C o l o r T y p e >  
         < C o l o r T y p e > C o l o r I n d e x < / C o l o r T y p e >  
         < C o l o r N u m b e r > 5 5 < / C o l o r N u m b e r >  
         < C o l o r P a t c h R g b > 7 9 2 9 8 5 5 < / C o l o r P a t c h R g b >  
         < T i n t A n d S h a d e > 0 < / T i n t A n d S h a d e >  
     < / R e q u i r e d C o l o r >  
     < R e q u i r e d C o l o r >  
         < R e q u i r e d C o l o r T y p e > C o l o r A < / R e q u i r e d C o l o r T y p e >  
         < C o l o r T y p e > C o l o r I n d e x < / C o l o r T y p e >  
         < C o l o r N u m b e r > 1 1 < / C o l o r N u m b e r >  
         < C o l o r P a t c h R g b > 1 5 1 3 2 3 9 0 < / C o l o r P a t c h R g b >  
         < T i n t A n d S h a d e > 0 < / T i n t A n d S h a d e >  
     < / R e q u i r e d C o l o r >  
     < R e q u i r e d C o l o r >  
         < R e q u i r e d C o l o r T y p e > C o l o r B < / R e q u i r e d C o l o r T y p e >  
         < C o l o r T y p e > C o l o r I n d e x < / C o l o r T y p e >  
         < C o l o r N u m b e r > 5 6 < / C o l o r N u m b e r >  
         < C o l o r P a t c h R g b > 1 6 7 7 7 2 1 5 < / C o l o r P a t c h R g b >  
         < T i n t A n d S h a d e > 0 < / T i n t A n d S h a d e >  
     < / R e q u i r e d C o l o r >  
     < S h e e t T i t l e R o w >  
         < T y p e > S h e e t T i t l e < / T y p e >  
         < I n c l u d e > t r u e < / I n c l u d e >  
         < S e t t i n g > V i s i b l e < / S e t t i n g >  
         < C o l u m n N u m b e r > 2 < / C o l u m n N u m b e r >  
     < / S h e e t T i t l e R o w >  
     < S h e e t T i t l e R o w >  
         < T y p e > M o d e l N a m e < / T y p e >  
         < I n c l u d e > t r u e < / I n c l u d e >  
         < S e t t i n g > V i s i b l e < / S e t t i n g >  
         < C o l u m n N u m b e r > 2 < / C o l u m n N u m b e r >  
     < / S h e e t T i t l e R o w >  
     < S h e e t T i t l e R o w >  
         < T y p e > T o c H y p e r l i n k < / T y p e >  
         < I n c l u d e > f a l s e < / I n c l u d e >  
         < S e t t i n g > V i s i b l e < / S e t t i n g >  
         < C o l u m n N u m b e r > 2 < / C o l u m n N u m b e r >  
     < / S h e e t T i t l e R o w >  
     < S h e e t T i t l e R o w >  
         < T y p e > N a v i g a t i o n H y p e r l i n k s < / T y p e >  
         < I n c l u d e > f a l s e < / I n c l u d e >  
         < S e t t i n g > V i s i b l e < / S e t t i n g >  
         < C o l u m n N u m b e r > 1 < / C o l u m n N u m b e r >  
     < / S h e e t T i t l e R o w >  
     < I s s u e s R e g i s t e r S o r t B y / >  
     < I s s u e s R e g i s t e r C o l o r >  
         < T y p e > H e a d e r F o n t < / T y p e >  
         < C o l o r T y p e > C u s t o m < / C o l o r T y p e >  
         < C o l o r N u m b e r > 1 6 7 7 7 2 1 5 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 H e a d e r F i l l < / T y p e >  
         < C o l o r T y p e > T h e m e C o l o r < / C o l o r T y p e >  
         < C o l o r N u m b e r > 5 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 O p e n I s s u e s F o n t < / T y p e >  
         < C o l o r T y p e > N o n e O r A u t o m a t i c < / C o l o r T y p e >  
         < C o l o r N u m b e r > 0 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 O p e n I s s u e s F i l l < / T y p e >  
         < C o l o r T y p e > N o n e O r A u t o m a t i c < / C o l o r T y p e >  
         < C o l o r N u m b e r > 0 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 C l o s e d I s s u e s F o n t < / T y p e >  
         < C o l o r T y p e > C u s t o m < / C o l o r T y p e >  
         < C o l o r N u m b e r > 6 7 1 0 8 8 6 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 C l o s e d I s s u e s F i l l < / T y p e >  
         < C o l o r T y p e > C u s t o m < / C o l o r T y p e >  
         < C o l o r N u m b e r > 1 5 5 9 2 9 4 1 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 R e d u n d a n t I s s u e s F o n t < / T y p e >  
         < C o l o r T y p e > C u s t o m < / C o l o r T y p e >  
         < C o l o r N u m b e r > 1 6 7 7 7 2 1 5 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 R e d u n d a n t I s s u e s F i l l < / T y p e >  
         < C o l o r T y p e > C u s t o m < / C o l o r T y p e >  
         < C o l o r N u m b e r > 4 2 0 4 7 4 7 < / C o l o r N u m b e r >  
         < C o l o r P a t c h R g b > 0 < / C o l o r P a t c h R g b >  
         < T i n t A n d S h a d e > 0 < / T i n t A n d S h a d e >  
     < / I s s u e s R e g i s t e r C o l o r >  
     < I s s u e s R e g i s t e r C o l o r >  
         < T y p e > I s s u e s B o r d e r < / T y p e >  
         < C o l o r T y p e > C u s t o m < / C o l o r T y p e >  
         < C o l o r N u m b e r > 1 3 2 2 4 3 9 3 < / C o l o r N u m b e r >  
         < C o l o r P a t c h R g b > 0 < / C o l o r P a t c h R g b >  
         < T i n t A n d S h a d e > 0 < / T i n t A n d S h a d e >  
     < / I s s u e s R e g i s t e r C o l o r >  
 < / W o r k b o o k S e t t i n g s > 
</file>

<file path=customXml/itemProps1.xml><?xml version="1.0" encoding="utf-8"?>
<ds:datastoreItem xmlns:ds="http://schemas.openxmlformats.org/officeDocument/2006/customXml" ds:itemID="{BC0119C9-5625-4CE3-8C54-BFA75777B5D9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Evaluation</vt:lpstr>
      <vt:lpstr>Summary</vt:lpstr>
      <vt:lpstr>Costing</vt:lpstr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 Glenister</dc:creator>
  <cp:lastModifiedBy>Kane Glenister</cp:lastModifiedBy>
  <dcterms:created xsi:type="dcterms:W3CDTF">2020-06-24T05:26:15Z</dcterms:created>
  <dcterms:modified xsi:type="dcterms:W3CDTF">2020-07-17T05:30:25Z</dcterms:modified>
</cp:coreProperties>
</file>